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F539A1FA-E000-45E9-AFD5-7DDE92E73D80}" xr6:coauthVersionLast="47" xr6:coauthVersionMax="47" xr10:uidLastSave="{00000000-0000-0000-0000-000000000000}"/>
  <bookViews>
    <workbookView xWindow="-108" yWindow="-108" windowWidth="23256" windowHeight="12456" tabRatio="850" activeTab="3" xr2:uid="{00000000-000D-0000-FFFF-FFFF00000000}"/>
  </bookViews>
  <sheets>
    <sheet name="OrcamentoGerado" sheetId="76" r:id="rId1"/>
    <sheet name="cenarios" sheetId="75" r:id="rId2"/>
    <sheet name="ORÇAMENTO" sheetId="2" r:id="rId3"/>
    <sheet name="IMPRESSÃO DE ORÇAMENTO 2" sheetId="18" r:id="rId4"/>
    <sheet name="PEDIDO DE VENDA 2" sheetId="37" r:id="rId5"/>
    <sheet name="INVENTARIO" sheetId="3" r:id="rId6"/>
    <sheet name=" SEP 15_09_2020" sheetId="15" state="hidden" r:id="rId7"/>
    <sheet name="PEDIDO DE VENDA" sheetId="6" r:id="rId8"/>
    <sheet name="FICHA DE ATENDIMENTO" sheetId="7" r:id="rId9"/>
    <sheet name="FICHA DE FATURAMENTO" sheetId="8" r:id="rId10"/>
    <sheet name="BANCO DE DADOS DE CLIENTES" sheetId="5" r:id="rId11"/>
    <sheet name="TRANSPORTADORAS" sheetId="9" r:id="rId12"/>
    <sheet name="FOLHA DE ROSTO" sheetId="10" r:id="rId13"/>
    <sheet name="Tabela de Páscoa 2020" sheetId="12" r:id="rId14"/>
  </sheets>
  <externalReferences>
    <externalReference r:id="rId15"/>
    <externalReference r:id="rId16"/>
    <externalReference r:id="rId17"/>
  </externalReferences>
  <definedNames>
    <definedName name="_xlnm._FilterDatabase" localSheetId="10" hidden="1">'BANCO DE DADOS DE CLIENTES'!$A$1:$W$1942</definedName>
    <definedName name="_xlnm._FilterDatabase" localSheetId="8" hidden="1">'FICHA DE ATENDIMENTO'!$A$20:$H$56</definedName>
    <definedName name="_xlnm._FilterDatabase" localSheetId="9" hidden="1">'FICHA DE FATURAMENTO'!$A$1:$J$3</definedName>
    <definedName name="_xlnm._FilterDatabase" localSheetId="5" hidden="1">INVENTARIO!$A$3:$AT$712</definedName>
    <definedName name="_xlnm._FilterDatabase" localSheetId="2" hidden="1">ORÇAMENTO!#REF!</definedName>
    <definedName name="_xlnm._FilterDatabase" localSheetId="0" hidden="1">OrcamentoGerado!$A$1:$I$44</definedName>
    <definedName name="a">[1]CLIENTES!$A$3:$T$9985</definedName>
    <definedName name="_xlnm.Print_Area" localSheetId="8">'FICHA DE ATENDIMENTO'!$A$1:$H$39</definedName>
    <definedName name="_xlnm.Print_Area" localSheetId="9">'FICHA DE FATURAMENTO'!$A$1:$J$42</definedName>
    <definedName name="_xlnm.Print_Area" localSheetId="12">'FOLHA DE ROSTO'!$A$1:$L$52</definedName>
    <definedName name="_xlnm.Print_Area" localSheetId="7">'PEDIDO DE VENDA'!$A$1:$J$64</definedName>
    <definedName name="_xlnm.Print_Area" localSheetId="4">'PEDIDO DE VENDA 2'!$A$1:$J$31</definedName>
    <definedName name="CLIENTES">'BANCO DE DADOS DE CLIENTES'!$A$3:$U$10494</definedName>
    <definedName name="CODIGO">INVENTARIO!$E:$E</definedName>
    <definedName name="DEPÓSITO_SICRED_LF" localSheetId="8">'FICHA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3" i="18" l="1"/>
  <c r="H80" i="18"/>
  <c r="H72" i="18"/>
  <c r="H63" i="18"/>
  <c r="H52" i="18"/>
  <c r="H39" i="18"/>
  <c r="H27" i="18"/>
  <c r="A4" i="18"/>
  <c r="B14" i="37"/>
  <c r="G13" i="37"/>
  <c r="B13" i="37"/>
  <c r="G11" i="37"/>
  <c r="B11" i="37"/>
  <c r="J10" i="37"/>
  <c r="G10" i="37"/>
  <c r="B10" i="37"/>
  <c r="G9" i="37"/>
  <c r="B9" i="37"/>
  <c r="G8" i="37"/>
  <c r="B8" i="37"/>
  <c r="B7" i="37"/>
  <c r="F6" i="37"/>
  <c r="F5" i="37"/>
  <c r="F4" i="37"/>
  <c r="J3" i="37"/>
  <c r="R10" i="2" l="1"/>
  <c r="S10" i="2" s="1"/>
  <c r="O10" i="2"/>
  <c r="P10" i="2" s="1"/>
  <c r="M10" i="2"/>
  <c r="K10" i="2"/>
  <c r="L10" i="2" s="1"/>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N10" i="2" l="1"/>
  <c r="N40" i="2"/>
  <c r="R57" i="2"/>
  <c r="S57" i="2" s="1"/>
  <c r="O57" i="2"/>
  <c r="P57" i="2" s="1"/>
  <c r="M57" i="2"/>
  <c r="I57" i="2"/>
  <c r="J57" i="2" s="1"/>
  <c r="H57" i="2"/>
  <c r="F57" i="2"/>
  <c r="E57" i="2"/>
  <c r="D57" i="2"/>
  <c r="R56" i="2"/>
  <c r="S56" i="2" s="1"/>
  <c r="M56" i="2"/>
  <c r="K56" i="2"/>
  <c r="L56" i="2" s="1"/>
  <c r="I56" i="2"/>
  <c r="J56" i="2" s="1"/>
  <c r="H56" i="2"/>
  <c r="F56" i="2"/>
  <c r="E56" i="2"/>
  <c r="D56" i="2"/>
  <c r="R55" i="2"/>
  <c r="S55" i="2" s="1"/>
  <c r="M55" i="2"/>
  <c r="N55" i="2" s="1"/>
  <c r="K55" i="2"/>
  <c r="L55" i="2" s="1"/>
  <c r="I55" i="2"/>
  <c r="J55" i="2" s="1"/>
  <c r="H55" i="2"/>
  <c r="F55" i="2"/>
  <c r="E55" i="2"/>
  <c r="D55" i="2"/>
  <c r="R54" i="2"/>
  <c r="S54" i="2" s="1"/>
  <c r="O54" i="2"/>
  <c r="P54" i="2" s="1"/>
  <c r="M54" i="2"/>
  <c r="N54" i="2" s="1"/>
  <c r="K54" i="2"/>
  <c r="L54" i="2" s="1"/>
  <c r="I54" i="2"/>
  <c r="J54" i="2" s="1"/>
  <c r="H54" i="2"/>
  <c r="F54" i="2"/>
  <c r="E54" i="2"/>
  <c r="D54" i="2"/>
  <c r="R27" i="2"/>
  <c r="S27" i="2" s="1"/>
  <c r="M27" i="2"/>
  <c r="K27" i="2"/>
  <c r="L27" i="2" s="1"/>
  <c r="I27" i="2"/>
  <c r="J27" i="2" s="1"/>
  <c r="H27" i="2"/>
  <c r="F27" i="2"/>
  <c r="E27" i="2"/>
  <c r="D27" i="2"/>
  <c r="R14" i="2"/>
  <c r="S14" i="2" s="1"/>
  <c r="M14" i="2"/>
  <c r="N14" i="2" s="1"/>
  <c r="K14" i="2"/>
  <c r="L14" i="2" s="1"/>
  <c r="I14" i="2"/>
  <c r="J14" i="2" s="1"/>
  <c r="H14" i="2"/>
  <c r="F14" i="2"/>
  <c r="E14" i="2"/>
  <c r="D14" i="2"/>
  <c r="R13" i="2"/>
  <c r="S13" i="2" s="1"/>
  <c r="M13" i="2"/>
  <c r="K13" i="2"/>
  <c r="L13" i="2" s="1"/>
  <c r="I13" i="2"/>
  <c r="J13" i="2" s="1"/>
  <c r="H13" i="2"/>
  <c r="F13" i="2"/>
  <c r="E13" i="2"/>
  <c r="D13" i="2"/>
  <c r="N57" i="2" l="1"/>
  <c r="N56" i="2"/>
  <c r="N27" i="2"/>
  <c r="N13" i="2"/>
  <c r="H20" i="2" l="1"/>
  <c r="V638" i="3" l="1"/>
  <c r="Q638" i="3" s="1"/>
  <c r="V637" i="3"/>
  <c r="Q637" i="3" s="1"/>
  <c r="V636" i="3"/>
  <c r="Q636" i="3" s="1"/>
  <c r="V635" i="3"/>
  <c r="Q635" i="3" s="1"/>
  <c r="V19" i="3" l="1"/>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H12" i="2"/>
  <c r="H15" i="2"/>
  <c r="H16" i="2"/>
  <c r="H17" i="2"/>
  <c r="H18" i="2"/>
  <c r="H19" i="2"/>
  <c r="H22" i="2"/>
  <c r="H23" i="2"/>
  <c r="H24" i="2"/>
  <c r="H25" i="2"/>
  <c r="H26" i="2"/>
  <c r="H28" i="2"/>
  <c r="H29" i="2"/>
  <c r="H30" i="2"/>
  <c r="H33" i="2"/>
  <c r="H34" i="2"/>
  <c r="H35" i="2"/>
  <c r="H36" i="2"/>
  <c r="H41" i="2"/>
  <c r="H42" i="2"/>
  <c r="H44" i="2"/>
  <c r="H45" i="2"/>
  <c r="H46" i="2"/>
  <c r="H47" i="2"/>
  <c r="H48" i="2"/>
  <c r="H49" i="2"/>
  <c r="H50" i="2"/>
  <c r="H51" i="2"/>
  <c r="H53" i="2"/>
  <c r="H58" i="2"/>
  <c r="H60" i="2"/>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P11" i="2"/>
  <c r="P24" i="2"/>
  <c r="P23" i="2"/>
  <c r="P22" i="2"/>
  <c r="P60" i="2"/>
  <c r="P34" i="2"/>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P61" i="2"/>
  <c r="O46" i="2"/>
  <c r="P46" i="2" s="1"/>
  <c r="O47" i="2"/>
  <c r="P47" i="2" s="1"/>
  <c r="O26" i="2"/>
  <c r="P55" i="2"/>
  <c r="P13" i="2"/>
  <c r="P27" i="2"/>
  <c r="O25" i="2"/>
  <c r="P25" i="2" s="1"/>
  <c r="O49" i="2"/>
  <c r="P49" i="2" s="1"/>
  <c r="O28" i="2"/>
  <c r="O14" i="2"/>
  <c r="O48" i="2"/>
  <c r="P48" i="2" s="1"/>
  <c r="P45" i="2"/>
  <c r="P26" i="2"/>
  <c r="P12" i="2"/>
  <c r="P16" i="2"/>
  <c r="O50" i="2"/>
  <c r="O18" i="2"/>
  <c r="Q178" i="3"/>
  <c r="S439" i="3"/>
  <c r="P28" i="2" l="1"/>
  <c r="P14" i="2"/>
  <c r="P50" i="2"/>
  <c r="P18" i="2"/>
  <c r="Q547" i="3"/>
  <c r="O53" i="2" s="1"/>
  <c r="Q548" i="3"/>
  <c r="Y548" i="3"/>
  <c r="AB548" i="3"/>
  <c r="AE548" i="3"/>
  <c r="AG548" i="3"/>
  <c r="AH548" i="3" s="1"/>
  <c r="AK548" i="3"/>
  <c r="P53" i="2" l="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Q395" i="3"/>
  <c r="Q198" i="3"/>
  <c r="Q394" i="3"/>
  <c r="Q396" i="3"/>
  <c r="Q415" i="3"/>
  <c r="O33" i="2" s="1"/>
  <c r="Q229" i="3"/>
  <c r="Q232" i="3"/>
  <c r="P33" i="2" l="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P36" i="2"/>
  <c r="E15" i="7"/>
  <c r="B15" i="7"/>
  <c r="P3" i="2"/>
  <c r="O4" i="2" s="1"/>
  <c r="O5" i="2" s="1"/>
  <c r="T10" i="2" s="1"/>
  <c r="D42" i="8"/>
  <c r="E42" i="8"/>
  <c r="D9" i="2"/>
  <c r="E9" i="2"/>
  <c r="F9" i="2"/>
  <c r="J9" i="2"/>
  <c r="D11" i="2"/>
  <c r="E11" i="2"/>
  <c r="F11" i="2"/>
  <c r="D12" i="2"/>
  <c r="E12" i="2"/>
  <c r="F12" i="2"/>
  <c r="D15" i="2"/>
  <c r="E15" i="2"/>
  <c r="F15" i="2"/>
  <c r="D16" i="2"/>
  <c r="E16" i="2"/>
  <c r="F16" i="2"/>
  <c r="D17" i="2"/>
  <c r="E17" i="2"/>
  <c r="F17" i="2"/>
  <c r="D18" i="2"/>
  <c r="E18" i="2"/>
  <c r="F18" i="2"/>
  <c r="D19" i="2"/>
  <c r="E19" i="2"/>
  <c r="F19" i="2"/>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T57" i="2"/>
  <c r="T56" i="2"/>
  <c r="T54" i="2"/>
  <c r="T55" i="2"/>
  <c r="T27" i="2"/>
  <c r="T13" i="2"/>
  <c r="T14" i="2"/>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<sst xmlns="http://schemas.openxmlformats.org/spreadsheetml/2006/main" count="44745" uniqueCount="24274">
  <si>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</si>
  <si>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</si>
  <si>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</si>
  <si>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</si>
  <si>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</si>
  <si>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</si>
  <si>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</si>
  <si>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</si>
  <si>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</si>
  <si>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</si>
  <si>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</si>
  <si>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</si>
  <si>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</si>
  <si>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</si>
  <si>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</si>
  <si>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</si>
  <si>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</si>
  <si>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</si>
  <si>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</si>
  <si>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</si>
  <si>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</si>
  <si>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</si>
  <si>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</si>
  <si>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</si>
  <si>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</si>
  <si>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</si>
  <si>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</si>
  <si>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</si>
  <si>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</si>
  <si>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</si>
  <si>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</si>
  <si>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</si>
  <si>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</si>
  <si>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</si>
  <si>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</si>
  <si>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</si>
  <si>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</si>
  <si>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</si>
  <si>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</si>
  <si>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</si>
  <si>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</si>
  <si>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</si>
  <si>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</si>
  <si>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</si>
  <si>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</si>
  <si>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</si>
  <si>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</si>
  <si>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</si>
  <si>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</si>
  <si>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</si>
  <si>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</si>
  <si>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</si>
  <si>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</si>
  <si>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</si>
  <si>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</si>
  <si>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</si>
  <si>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</si>
  <si>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</si>
  <si>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</si>
  <si>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</si>
  <si>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</si>
  <si>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</si>
  <si>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</si>
  <si>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</si>
  <si>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</si>
  <si>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</si>
  <si>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</si>
  <si>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</si>
  <si>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</si>
  <si>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</si>
  <si>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</si>
  <si>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</si>
  <si>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</si>
  <si>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</si>
  <si>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</si>
  <si>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</si>
  <si>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</si>
  <si>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</si>
  <si>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</si>
  <si>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</si>
  <si>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</si>
  <si>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</si>
  <si>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</si>
  <si>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</si>
  <si>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</si>
  <si>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</si>
  <si>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</si>
  <si>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</si>
  <si>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</si>
  <si>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</si>
  <si>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</si>
  <si>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</si>
  <si>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</si>
  <si>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</si>
  <si>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</si>
  <si>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</si>
  <si>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</si>
  <si>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</si>
  <si>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</si>
  <si>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</si>
  <si>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</si>
  <si>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</si>
  <si>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</si>
  <si>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</si>
  <si>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</si>
  <si>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</si>
  <si>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</si>
  <si>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</si>
  <si>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</si>
  <si>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</si>
  <si>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</si>
  <si>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</si>
  <si>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</si>
  <si>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</si>
  <si>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</si>
  <si>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</si>
  <si>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</si>
  <si>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</si>
  <si>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</si>
  <si>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</si>
  <si>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</si>
  <si>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</si>
  <si>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</si>
  <si>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</si>
  <si>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</si>
  <si>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</si>
  <si>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</si>
  <si>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</si>
  <si>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</si>
  <si>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</si>
  <si>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</si>
  <si>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</si>
  <si>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</si>
  <si>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</si>
  <si>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</si>
  <si>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</si>
  <si>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</si>
  <si>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</si>
  <si>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</si>
  <si>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</si>
  <si>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</si>
  <si>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</si>
  <si>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</si>
  <si>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</si>
  <si>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</si>
  <si>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</si>
  <si>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</si>
  <si>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</si>
  <si>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</si>
  <si>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</si>
  <si>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</si>
  <si>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</si>
  <si>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</si>
  <si>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</si>
  <si>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</si>
  <si>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</si>
  <si>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</si>
  <si>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</si>
  <si>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</si>
  <si>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</si>
  <si>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</si>
  <si>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</si>
  <si>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</si>
  <si>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</si>
  <si>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</si>
  <si>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</si>
  <si>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</si>
  <si>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</si>
  <si>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</si>
  <si>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</si>
  <si>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</si>
  <si>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</si>
  <si>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</si>
  <si>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</si>
  <si>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</si>
  <si>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</si>
  <si>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</si>
  <si>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</si>
  <si>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</si>
  <si>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</si>
  <si>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</si>
  <si>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</si>
  <si>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</si>
  <si>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</si>
  <si>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</si>
  <si>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</si>
  <si>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</si>
  <si>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</si>
  <si>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</si>
  <si>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</si>
  <si>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</si>
  <si>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</si>
  <si>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</si>
  <si>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</si>
  <si>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</si>
  <si>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</si>
  <si>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</si>
  <si>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</si>
  <si>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</si>
  <si>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</si>
  <si>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</si>
  <si>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</si>
  <si>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</si>
  <si>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</si>
  <si>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</si>
  <si>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</si>
  <si>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</si>
  <si>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</si>
  <si>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</si>
  <si>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</si>
  <si>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</si>
  <si>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</si>
  <si>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</si>
  <si>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</si>
  <si>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</si>
  <si>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</si>
  <si>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</si>
  <si>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</si>
  <si>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</si>
  <si>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</si>
  <si>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</si>
  <si>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</si>
  <si>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</si>
  <si>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</si>
  <si>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</si>
  <si>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</si>
  <si>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</si>
  <si>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</si>
  <si>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</si>
  <si>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</si>
  <si>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</si>
  <si>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</si>
  <si>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</si>
  <si>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</si>
  <si>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</si>
  <si>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</si>
  <si>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</si>
  <si>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</si>
  <si>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</si>
  <si>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</si>
  <si>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</si>
  <si>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</si>
  <si>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</si>
  <si>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</si>
  <si>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</si>
  <si>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</si>
  <si>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</si>
  <si>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</si>
  <si>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</si>
  <si>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</si>
  <si>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</si>
  <si>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</si>
  <si>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</si>
  <si>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</si>
  <si>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</si>
  <si>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</si>
  <si>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</si>
  <si>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</si>
  <si>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</si>
  <si>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</si>
  <si>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</si>
  <si>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</si>
  <si>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</si>
  <si>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</si>
  <si>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</si>
  <si>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</si>
  <si>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</si>
  <si>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</si>
  <si>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</si>
  <si>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</si>
  <si>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</si>
  <si>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</si>
  <si>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</si>
  <si>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</si>
  <si>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</si>
  <si>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</si>
  <si>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</si>
  <si>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</si>
  <si>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</si>
  <si>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</si>
  <si>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</si>
  <si>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</si>
  <si>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</si>
  <si>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</si>
  <si>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</si>
  <si>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</si>
  <si>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</si>
  <si>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</si>
  <si>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</si>
  <si>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</si>
  <si>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</si>
  <si>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</si>
  <si>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</si>
  <si>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</si>
  <si>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</si>
  <si>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</si>
  <si>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</si>
  <si>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</si>
  <si>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</si>
  <si>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</si>
  <si>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</si>
  <si>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</si>
  <si>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</si>
  <si>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</si>
  <si>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</si>
  <si>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</si>
  <si>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</si>
  <si>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</si>
  <si>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</si>
  <si>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</si>
  <si>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</si>
  <si>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</si>
  <si>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</si>
  <si>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</si>
  <si>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</si>
  <si>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</si>
  <si>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</si>
  <si>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</si>
  <si>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</si>
  <si>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</si>
  <si>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</si>
  <si>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</si>
  <si>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</si>
  <si>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</si>
  <si>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</si>
  <si>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</si>
  <si>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</si>
  <si>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</si>
  <si>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</si>
  <si>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</si>
  <si>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</si>
  <si>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</si>
  <si>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</si>
  <si>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</si>
  <si>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</si>
  <si>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</si>
  <si>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</si>
  <si>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</si>
  <si>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</si>
  <si>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</si>
  <si>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</si>
  <si>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</si>
  <si>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</si>
  <si>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</si>
  <si>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</si>
  <si>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</si>
  <si>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</si>
  <si>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</si>
  <si>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</si>
  <si>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</si>
  <si>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</si>
  <si>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</si>
  <si>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</si>
  <si>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</si>
  <si>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</si>
  <si>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</si>
  <si>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</si>
  <si>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</si>
  <si>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</si>
  <si>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</si>
  <si>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</si>
  <si>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</si>
  <si>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</si>
  <si>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</si>
  <si>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</si>
  <si>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</si>
  <si>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</si>
  <si>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</si>
  <si>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</si>
  <si>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</si>
  <si>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</si>
  <si>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</si>
  <si>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</si>
  <si>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</si>
  <si>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</si>
  <si>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</si>
  <si>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</si>
  <si>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</si>
  <si>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</si>
  <si>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</si>
  <si>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</si>
  <si>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</si>
  <si>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</si>
  <si>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</si>
  <si>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</si>
  <si>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</si>
  <si>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</si>
  <si>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</si>
  <si>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</si>
  <si>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</si>
  <si>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</si>
  <si>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</si>
  <si>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</si>
  <si>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</si>
  <si>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</si>
  <si>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</si>
  <si>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</si>
  <si>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</si>
  <si>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</si>
  <si>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</si>
  <si>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</si>
  <si>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</si>
  <si>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</si>
  <si>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</si>
  <si>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</si>
  <si>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</si>
  <si>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</si>
  <si>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</si>
  <si>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</si>
  <si>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</si>
  <si>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</si>
  <si>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</si>
  <si>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</si>
  <si>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</si>
  <si>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</si>
  <si>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</si>
  <si>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</si>
  <si>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</si>
  <si>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</si>
  <si>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</si>
  <si>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</si>
  <si>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</si>
  <si>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</si>
  <si>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</si>
  <si>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</si>
  <si>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</si>
  <si>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</si>
  <si>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</si>
  <si>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</si>
  <si>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</si>
  <si>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</si>
  <si>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</si>
  <si>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</si>
  <si>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</si>
  <si>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</si>
  <si>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</si>
  <si>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</si>
  <si>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</si>
  <si>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</si>
  <si>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</si>
  <si>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</si>
  <si>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</si>
  <si>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</si>
  <si>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</si>
  <si>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</si>
  <si>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</si>
  <si>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</si>
  <si>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</si>
  <si>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</si>
  <si>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</si>
  <si>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</si>
  <si>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</si>
  <si>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</si>
  <si>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</si>
  <si>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</si>
  <si>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</si>
  <si>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</si>
  <si>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</si>
  <si>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</si>
  <si>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</si>
  <si>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</si>
  <si>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</si>
  <si>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</si>
  <si>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</si>
  <si>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</si>
  <si>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</si>
  <si>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</si>
  <si>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</si>
  <si>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</si>
  <si>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</si>
  <si>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</si>
  <si>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</si>
  <si>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</si>
  <si>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</si>
  <si>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</si>
  <si>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</si>
  <si>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</si>
  <si>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</si>
  <si>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</si>
  <si>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</si>
  <si>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</si>
  <si>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</si>
  <si>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</si>
  <si>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</si>
  <si>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</si>
  <si>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</si>
  <si>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</si>
  <si>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</si>
  <si>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</si>
  <si>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</si>
  <si>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</si>
  <si>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</si>
  <si>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</si>
  <si>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</si>
  <si>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</si>
  <si>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</si>
  <si>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</si>
  <si>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</si>
  <si>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</si>
  <si>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</si>
  <si>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</si>
  <si>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</si>
  <si>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</si>
  <si>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</si>
  <si>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</si>
  <si>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</si>
  <si>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</si>
  <si>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</si>
  <si>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</si>
  <si>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</si>
  <si>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</si>
  <si>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</si>
  <si>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</si>
  <si>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</si>
  <si>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</si>
  <si>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</si>
  <si>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</si>
  <si>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</si>
  <si>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</si>
  <si>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</si>
  <si>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</si>
  <si>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</si>
  <si>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</si>
  <si>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</si>
  <si>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</si>
  <si>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</si>
  <si>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</si>
  <si>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</si>
  <si>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</si>
  <si>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</si>
  <si>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</si>
  <si>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</si>
  <si>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</si>
  <si>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</si>
  <si>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</si>
  <si>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</si>
  <si>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</si>
  <si>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</si>
  <si>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</si>
  <si>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</si>
  <si>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</si>
  <si>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</si>
  <si>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</si>
  <si>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</si>
  <si>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</si>
  <si>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</si>
  <si>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</si>
  <si>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</si>
  <si>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</si>
  <si>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</si>
  <si>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</si>
  <si>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</si>
  <si>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</si>
  <si>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</si>
  <si>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</si>
  <si>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</si>
  <si>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</si>
  <si>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</si>
  <si>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</si>
  <si>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</si>
  <si>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</si>
  <si>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</si>
  <si>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</si>
  <si>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</si>
  <si>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</si>
  <si>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</si>
  <si>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</si>
  <si>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</si>
  <si>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</si>
  <si>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</si>
  <si>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</si>
  <si>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</si>
  <si>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</si>
  <si>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</si>
  <si>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</si>
  <si>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</si>
  <si>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</si>
  <si>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</si>
  <si>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</si>
  <si>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</si>
  <si>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</si>
  <si>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</si>
  <si>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</si>
  <si>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</si>
  <si>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</si>
  <si>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</si>
  <si>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</si>
  <si>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</si>
  <si>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</si>
  <si>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</si>
  <si>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</si>
  <si>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</si>
  <si>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</si>
  <si>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</si>
  <si>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</si>
  <si>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</si>
  <si>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</si>
  <si>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</si>
  <si>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</si>
  <si>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</si>
  <si>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</si>
  <si>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</si>
  <si>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</si>
  <si>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</si>
  <si>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</si>
  <si>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</si>
  <si>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</si>
  <si>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</si>
  <si>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</si>
  <si>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</si>
  <si>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</si>
  <si>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</si>
  <si>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</si>
  <si>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</si>
  <si>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</si>
  <si>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</si>
  <si>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</si>
  <si>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</si>
  <si>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</si>
  <si>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</si>
  <si>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</si>
  <si>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</si>
  <si>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</si>
  <si>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</si>
  <si>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</si>
  <si>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</si>
  <si>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</si>
  <si>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</si>
  <si>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</si>
  <si>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</si>
  <si>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</si>
  <si>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</si>
  <si>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</si>
  <si>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</si>
  <si>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</si>
  <si>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</si>
  <si>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</si>
  <si>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</si>
  <si>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</si>
  <si>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</si>
  <si>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</si>
  <si>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</si>
  <si>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</si>
  <si>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</si>
  <si>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</si>
  <si>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</si>
  <si>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</si>
  <si>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</si>
  <si>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</si>
  <si>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</si>
  <si>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</si>
  <si>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</si>
  <si>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</si>
  <si>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</si>
  <si>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</si>
  <si>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</si>
  <si>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</si>
  <si>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</si>
  <si>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</si>
  <si>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</si>
  <si>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</si>
  <si>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</si>
  <si>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</si>
  <si>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</si>
  <si>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</si>
  <si>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</si>
  <si>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</si>
  <si>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</si>
  <si>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</si>
  <si>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</si>
  <si>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</si>
  <si>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</si>
  <si>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</si>
  <si>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</si>
  <si>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</si>
  <si>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</si>
  <si>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</si>
  <si>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</si>
  <si>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</si>
  <si>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</si>
  <si>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</si>
  <si>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</si>
  <si>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</si>
  <si>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</si>
  <si>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</si>
  <si>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</si>
  <si>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</si>
  <si>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</si>
  <si>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</si>
  <si>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</si>
  <si>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</si>
  <si>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</si>
  <si>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</si>
  <si>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</si>
  <si>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</si>
  <si>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</si>
  <si>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</si>
  <si>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</si>
  <si>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</si>
  <si>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</si>
  <si>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</si>
  <si>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</si>
  <si>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</si>
  <si>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</si>
  <si>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</si>
  <si>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</si>
  <si>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</si>
  <si>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</si>
  <si>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</si>
  <si>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</si>
  <si>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</si>
  <si>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</si>
  <si>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</si>
  <si>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</si>
  <si>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</si>
  <si>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</si>
  <si>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</si>
  <si>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</si>
  <si>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</si>
  <si>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</si>
  <si>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</si>
  <si>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</si>
  <si>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</si>
  <si>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</si>
  <si>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</si>
  <si>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</si>
  <si>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</si>
  <si>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</si>
  <si>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</si>
  <si>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</si>
  <si>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</si>
  <si>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</si>
  <si>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</si>
  <si>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</si>
  <si>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</si>
  <si>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</si>
  <si>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</si>
  <si>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</si>
  <si>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</si>
  <si>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</si>
  <si>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</si>
  <si>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</si>
  <si>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</si>
  <si>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</si>
  <si>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</si>
  <si>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</si>
  <si>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</si>
  <si>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</si>
  <si>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</si>
  <si>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</si>
  <si>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</si>
  <si>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</si>
  <si>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</si>
  <si>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</si>
  <si>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</si>
  <si>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</si>
  <si>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</si>
  <si>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</si>
  <si>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</si>
  <si>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</si>
  <si>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</si>
  <si>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</si>
  <si>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</si>
  <si>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</si>
  <si>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</si>
  <si>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</si>
  <si>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</si>
  <si>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</si>
  <si>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</si>
  <si>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</si>
  <si>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</si>
  <si>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</si>
  <si>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</si>
  <si>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</si>
  <si>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</si>
  <si>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</si>
  <si>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</si>
  <si>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</si>
  <si>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</si>
  <si>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</si>
  <si>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</si>
  <si>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</si>
  <si>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</si>
  <si>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</si>
  <si>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</si>
  <si>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</si>
  <si>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</si>
  <si>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</si>
  <si>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</si>
  <si>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</si>
  <si>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</si>
  <si>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</si>
  <si>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</si>
  <si>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</si>
  <si>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</si>
  <si>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</si>
  <si>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</si>
  <si>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</si>
  <si>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</si>
  <si>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</si>
  <si>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</si>
  <si>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</si>
  <si>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</si>
  <si>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</si>
  <si>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</si>
  <si>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</si>
  <si>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</si>
  <si>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</si>
  <si>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</si>
  <si>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</si>
  <si>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</si>
  <si>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</si>
  <si>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</si>
  <si>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</si>
  <si>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</si>
  <si>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</si>
  <si>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</si>
  <si>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</si>
  <si>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</si>
  <si>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</si>
  <si>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</si>
  <si>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</si>
  <si>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</si>
  <si>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</si>
  <si>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</si>
  <si>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</si>
  <si>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</si>
  <si>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</si>
  <si>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</si>
  <si>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</si>
  <si>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</si>
  <si>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</si>
  <si>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</si>
  <si>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</si>
  <si>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</si>
  <si>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</si>
  <si>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</si>
  <si>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</si>
  <si>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</si>
  <si>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</si>
  <si>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</si>
  <si>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</si>
  <si>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</si>
  <si>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</si>
  <si>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</si>
  <si>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</si>
  <si>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</si>
  <si>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</si>
  <si>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</si>
  <si>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</si>
  <si>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</si>
  <si>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</si>
  <si>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</si>
  <si>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</si>
  <si>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</si>
  <si>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</si>
  <si>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</si>
  <si>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</si>
  <si>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</si>
  <si>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</si>
  <si>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</si>
  <si>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</si>
  <si>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</si>
  <si>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</si>
  <si>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</si>
  <si>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</si>
  <si>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</si>
  <si>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</si>
  <si>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</si>
  <si>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</si>
  <si>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</si>
  <si>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</si>
  <si>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</si>
  <si>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</si>
  <si>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</si>
  <si>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</si>
  <si>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</si>
  <si>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</si>
  <si>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</si>
  <si>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</si>
  <si>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</si>
  <si>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</si>
  <si>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</si>
  <si>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</si>
  <si>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</si>
  <si>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</si>
  <si>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</si>
  <si>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</si>
  <si>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</si>
  <si>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</si>
  <si>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</si>
  <si>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</si>
  <si>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</si>
  <si>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</si>
  <si>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</si>
  <si>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</si>
  <si>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</si>
  <si>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</si>
  <si>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</si>
  <si>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</si>
  <si>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</si>
  <si>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</si>
  <si>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</si>
  <si>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</si>
  <si>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</si>
  <si>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</si>
  <si>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</si>
  <si>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</si>
  <si>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</si>
  <si>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</si>
  <si>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</si>
  <si>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</si>
  <si>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</si>
  <si>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</si>
  <si>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</si>
  <si>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</si>
  <si>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</si>
  <si>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</si>
  <si>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</si>
  <si>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</si>
  <si>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</si>
  <si>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</si>
  <si>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</si>
  <si>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</si>
  <si>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</si>
  <si>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</si>
  <si>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</si>
  <si>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</si>
  <si>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</si>
  <si>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</si>
  <si>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</si>
  <si>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</si>
  <si>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</si>
  <si>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</si>
  <si>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</si>
  <si>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</si>
  <si>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</si>
  <si>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</si>
  <si>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</si>
  <si>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</si>
  <si>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</si>
  <si>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</si>
  <si>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</si>
  <si>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</si>
  <si>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</si>
  <si>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</si>
  <si>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</si>
  <si>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</si>
  <si>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</si>
  <si>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</si>
  <si>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</si>
  <si>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</si>
  <si>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</si>
  <si>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</si>
  <si>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</si>
  <si>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</si>
  <si>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</si>
  <si>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</si>
  <si>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</si>
  <si>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</si>
  <si>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</si>
  <si>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</si>
  <si>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</si>
  <si>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</si>
  <si>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</si>
  <si>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</si>
  <si>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</si>
  <si>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</si>
  <si>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</si>
  <si>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</si>
  <si>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</si>
  <si>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</si>
  <si>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</si>
  <si>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</si>
  <si>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</si>
  <si>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</si>
  <si>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</si>
  <si>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</si>
  <si>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</si>
  <si>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</si>
  <si>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</si>
  <si>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</si>
  <si>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</si>
  <si>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</si>
  <si>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</si>
  <si>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</si>
  <si>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</si>
  <si>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</si>
  <si>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</si>
  <si>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</si>
  <si>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</si>
  <si>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</si>
  <si>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</si>
  <si>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</si>
  <si>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</si>
  <si>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</si>
  <si>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</si>
  <si>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</si>
  <si>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</si>
  <si>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</si>
  <si>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</si>
  <si>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</si>
  <si>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</si>
  <si>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</si>
  <si>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</si>
  <si>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</si>
  <si>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</si>
  <si>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</si>
  <si>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</si>
  <si>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</si>
  <si>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</si>
  <si>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</si>
  <si>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</si>
  <si>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</si>
  <si>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</si>
  <si>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</si>
  <si>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</si>
  <si>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</si>
  <si>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</si>
  <si>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</si>
  <si>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</si>
  <si>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</si>
  <si>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</si>
  <si>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</si>
  <si>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</si>
  <si>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</si>
  <si>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</si>
  <si>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</si>
  <si>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</si>
  <si>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</si>
  <si>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</si>
  <si>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</si>
  <si>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</si>
  <si>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</si>
  <si>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</si>
  <si>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</si>
  <si>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</si>
  <si>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</si>
  <si>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</si>
  <si>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</si>
  <si>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</si>
  <si>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</si>
  <si>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</si>
  <si>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</si>
  <si>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</si>
  <si>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</si>
  <si>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</si>
  <si>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</si>
  <si>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</si>
  <si>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</si>
  <si>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</si>
  <si>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</si>
  <si>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</si>
  <si>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</si>
  <si>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</si>
  <si>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</si>
  <si>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</si>
  <si>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</si>
  <si>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</si>
  <si>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</si>
  <si>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</si>
  <si>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</si>
  <si>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</si>
  <si>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</si>
  <si>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</si>
  <si>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</si>
  <si>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</si>
  <si>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</si>
  <si>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</si>
  <si>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</si>
  <si>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</si>
  <si>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</si>
  <si>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</si>
  <si>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</si>
  <si>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</si>
  <si>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</si>
  <si>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</si>
  <si>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</si>
  <si>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</si>
  <si>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</si>
  <si>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</si>
  <si>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</si>
  <si>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</si>
  <si>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</si>
  <si>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</si>
  <si>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</si>
  <si>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</si>
  <si>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</si>
  <si>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</si>
  <si>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</si>
  <si>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</si>
  <si>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</si>
  <si>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</si>
  <si>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</si>
  <si>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</si>
  <si>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</si>
  <si>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</si>
  <si>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</si>
  <si>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</si>
  <si>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</si>
  <si>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</si>
  <si>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</si>
  <si>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</si>
  <si>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</si>
  <si>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</si>
  <si>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</si>
  <si>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</si>
  <si>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</si>
  <si>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</si>
  <si>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</si>
  <si>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</si>
  <si>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</si>
  <si>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</si>
  <si>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</si>
  <si>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</si>
  <si>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</si>
  <si>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</si>
  <si>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</si>
  <si>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</si>
  <si>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</si>
  <si>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</si>
  <si>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</si>
  <si>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</si>
  <si>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</si>
  <si>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</si>
  <si>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</si>
  <si>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</si>
  <si>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</si>
  <si>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</si>
  <si>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</si>
  <si>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</si>
  <si>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</si>
  <si>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</si>
  <si>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</si>
  <si>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</si>
  <si>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</si>
  <si>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</si>
  <si>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</si>
  <si>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</si>
  <si>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</si>
  <si>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</si>
  <si>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</si>
  <si>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</si>
  <si>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</si>
  <si>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</si>
  <si>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</si>
  <si>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</si>
  <si>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</si>
  <si>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</si>
  <si>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</si>
  <si>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</si>
  <si>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</si>
  <si>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</si>
  <si>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</si>
  <si>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</si>
  <si>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</si>
  <si>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</si>
  <si>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</si>
  <si>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</si>
  <si>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</si>
  <si>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</si>
  <si>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</si>
  <si>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</si>
  <si>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</si>
  <si>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</si>
  <si>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</si>
  <si>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</si>
  <si>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</si>
  <si>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</si>
  <si>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</si>
  <si>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</si>
  <si>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</si>
  <si>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</si>
  <si>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</si>
  <si>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</si>
  <si>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</si>
  <si>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</si>
  <si>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</si>
  <si>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</si>
  <si>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</si>
  <si>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</si>
  <si>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</si>
  <si>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</si>
  <si>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</si>
  <si>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</si>
  <si>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</si>
  <si>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</si>
  <si>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</si>
  <si>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</si>
  <si>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</si>
  <si>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</si>
  <si>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</si>
  <si>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</si>
  <si>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</si>
  <si>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</si>
  <si>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</si>
  <si>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</si>
  <si>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</si>
  <si>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</si>
  <si>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</si>
  <si>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</si>
  <si>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</si>
  <si>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</si>
  <si>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</si>
  <si>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</si>
  <si>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</si>
  <si>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</si>
  <si>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</si>
  <si>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</si>
  <si>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</si>
  <si>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</si>
  <si>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</si>
  <si>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</si>
  <si>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</si>
  <si>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</si>
  <si>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</si>
  <si>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</si>
  <si>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</si>
  <si>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</si>
  <si>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</si>
  <si>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</si>
  <si>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</si>
  <si>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</si>
  <si>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</si>
  <si>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</si>
  <si>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</si>
  <si>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</si>
  <si>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</si>
  <si>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</si>
  <si>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</si>
  <si>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</si>
  <si>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</si>
  <si>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</si>
  <si>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</si>
  <si>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</si>
  <si>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</si>
  <si>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</si>
  <si>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</si>
  <si>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</si>
  <si>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</si>
  <si>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</si>
  <si>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</si>
  <si>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</si>
  <si>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</si>
  <si>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</si>
  <si>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</si>
  <si>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</si>
  <si>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</si>
  <si>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</si>
  <si>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</si>
  <si>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</si>
  <si>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</si>
  <si>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</si>
  <si>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</si>
  <si>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</si>
  <si>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</si>
  <si>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</si>
  <si>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</si>
  <si>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</si>
  <si>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</si>
  <si>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</si>
  <si>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</si>
  <si>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</si>
  <si>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</si>
  <si>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</si>
  <si>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</si>
  <si>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</si>
  <si>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</si>
  <si>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</si>
  <si>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</si>
  <si>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</si>
  <si>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</si>
  <si>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</si>
  <si>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</si>
  <si>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</si>
  <si>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</si>
  <si>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</si>
  <si>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</si>
  <si>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</si>
  <si>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</si>
  <si>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</si>
  <si>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</si>
  <si>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</si>
  <si>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</si>
  <si>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</si>
  <si>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</si>
  <si>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</si>
  <si>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</si>
  <si>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</si>
  <si>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</si>
  <si>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</si>
  <si>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</si>
  <si>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</si>
  <si>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</si>
  <si>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</si>
  <si>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</si>
  <si>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</si>
  <si>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</si>
  <si>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</si>
  <si>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</si>
  <si>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</si>
  <si>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</si>
  <si>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</si>
  <si>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</si>
  <si>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</si>
  <si>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</si>
  <si>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</si>
  <si>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</si>
  <si>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</si>
  <si>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</si>
  <si>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</si>
  <si>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</si>
  <si>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</si>
  <si>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</si>
  <si>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</si>
  <si>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</si>
  <si>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</si>
  <si>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</si>
  <si>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</si>
  <si>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</si>
  <si>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</si>
  <si>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</si>
  <si>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</si>
  <si>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</si>
  <si>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</si>
  <si>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</si>
  <si>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</si>
  <si>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</si>
  <si>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</si>
  <si>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</si>
  <si>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</si>
  <si>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</si>
  <si>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</si>
  <si>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</si>
  <si>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</si>
  <si>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</si>
  <si>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</si>
  <si>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</si>
  <si>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</si>
  <si>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</si>
  <si>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</si>
  <si>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</si>
  <si>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</si>
  <si>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</si>
  <si>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</si>
  <si>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</si>
  <si>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</si>
  <si>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</si>
  <si>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</si>
  <si>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</si>
  <si>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</si>
  <si>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</si>
  <si>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</si>
  <si>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</si>
  <si>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</si>
  <si>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</si>
  <si>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</si>
  <si>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</si>
  <si>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</si>
  <si>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</si>
  <si>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</si>
  <si>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</si>
  <si>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</si>
  <si>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</si>
  <si>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</si>
  <si>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</si>
  <si>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</si>
  <si>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</si>
  <si>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</si>
  <si>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</si>
  <si>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</si>
  <si>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</si>
  <si>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</si>
  <si>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</si>
  <si>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</si>
  <si>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</si>
  <si>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</si>
  <si>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</si>
  <si>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</si>
  <si>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</si>
  <si>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</si>
  <si>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</si>
  <si>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</si>
  <si>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</si>
  <si>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</si>
  <si>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</si>
  <si>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</si>
  <si>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</si>
  <si>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</si>
  <si>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</si>
  <si>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</si>
  <si>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</si>
  <si>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</si>
  <si>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</si>
  <si>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</si>
  <si>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</si>
  <si>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</si>
  <si>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</si>
  <si>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</si>
  <si>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</si>
  <si>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</si>
  <si>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</si>
  <si>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</si>
  <si>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</si>
  <si>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</si>
  <si>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</si>
  <si>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</si>
  <si>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</si>
  <si>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</si>
  <si>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</si>
  <si>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</si>
  <si>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</si>
  <si>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</si>
  <si>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</si>
  <si>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</si>
  <si>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</si>
  <si>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</si>
  <si>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</si>
  <si>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</si>
  <si>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</si>
  <si>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</si>
  <si>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</si>
  <si>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</si>
  <si>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</si>
  <si>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</si>
  <si>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</si>
  <si>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</si>
  <si>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</si>
  <si>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</si>
  <si>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</si>
  <si>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</si>
  <si>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</si>
  <si>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</si>
  <si>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</si>
  <si>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</si>
  <si>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</si>
  <si>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</si>
  <si>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</si>
  <si>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</si>
  <si>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</si>
  <si>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</si>
  <si>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</si>
  <si>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</si>
  <si>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</si>
  <si>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</si>
  <si>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</si>
  <si>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</si>
  <si>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</si>
  <si>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</si>
  <si>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</si>
  <si>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</si>
  <si>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</si>
  <si>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</si>
  <si>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</si>
  <si>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</si>
  <si>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</si>
  <si>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</si>
  <si>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</si>
  <si>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</si>
  <si>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</si>
  <si>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</si>
  <si>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</si>
  <si>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</si>
  <si>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</si>
  <si>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</si>
  <si>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</si>
  <si>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</si>
  <si>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</si>
  <si>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</si>
  <si>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</si>
  <si>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</si>
  <si>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</si>
  <si>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</si>
  <si>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</si>
  <si>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</si>
  <si>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</si>
  <si>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</si>
  <si>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</si>
  <si>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</si>
  <si>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</si>
  <si>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</si>
  <si>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</si>
  <si>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</si>
  <si>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</si>
  <si>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</si>
  <si>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</si>
  <si>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</si>
  <si>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</si>
  <si>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</si>
  <si>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</si>
  <si>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</si>
  <si>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</si>
  <si>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</si>
  <si>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</si>
  <si>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</si>
  <si>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</si>
  <si>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</si>
  <si>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</si>
  <si>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</si>
  <si>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</si>
  <si>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</si>
  <si>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</si>
  <si>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</si>
  <si>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</si>
  <si>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</si>
  <si>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</si>
  <si>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</si>
  <si>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</si>
  <si>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</si>
  <si>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</si>
  <si>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</si>
  <si>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</si>
  <si>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</si>
  <si>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</si>
  <si>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</si>
  <si>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</si>
  <si>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</si>
  <si>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</si>
  <si>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</si>
  <si>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</si>
  <si>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</si>
  <si>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</si>
  <si>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</si>
  <si>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</si>
  <si>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</si>
  <si>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</si>
  <si>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</si>
  <si>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</si>
  <si>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</si>
  <si>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</si>
  <si>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</si>
  <si>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</si>
  <si>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</si>
  <si>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</si>
  <si>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</si>
  <si>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</si>
  <si>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</si>
  <si>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</si>
  <si>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</si>
  <si>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</si>
  <si>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</si>
  <si>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</si>
  <si>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</si>
  <si>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</si>
  <si>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</si>
  <si>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</si>
  <si>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</si>
  <si>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</si>
  <si>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</si>
  <si>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</si>
  <si>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</si>
  <si>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</si>
  <si>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</si>
  <si>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</si>
  <si>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</si>
  <si>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</si>
  <si>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</si>
  <si>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</si>
  <si>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</si>
  <si>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</si>
  <si>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</si>
  <si>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</si>
  <si>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</si>
  <si>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</si>
  <si>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</si>
  <si>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</si>
  <si>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</si>
  <si>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</si>
  <si>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</si>
  <si>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</si>
  <si>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</si>
  <si>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</si>
  <si>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</si>
  <si>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</si>
  <si>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</si>
  <si>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</si>
  <si>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</si>
  <si>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</si>
  <si>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</si>
  <si>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</si>
  <si>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</si>
  <si>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</si>
  <si>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</si>
  <si>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</si>
  <si>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</si>
  <si>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</si>
  <si>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</si>
  <si>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</si>
  <si>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</si>
  <si>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</si>
  <si>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</si>
  <si>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</si>
  <si>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</si>
  <si>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</si>
  <si>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</si>
  <si>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</si>
  <si>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</si>
  <si>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</si>
  <si>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</si>
  <si>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</si>
  <si>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</si>
  <si>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</si>
  <si>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</si>
  <si>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</si>
  <si>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</si>
  <si>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</si>
  <si>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</si>
  <si>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</si>
  <si>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</si>
  <si>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</si>
  <si>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</si>
  <si>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</si>
  <si>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</si>
  <si>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</si>
  <si>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</si>
  <si>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</si>
  <si>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</si>
  <si>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</si>
  <si>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</si>
  <si>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</si>
  <si>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</si>
  <si>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</si>
  <si>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</si>
  <si>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</si>
  <si>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</si>
  <si>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</si>
  <si>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</si>
  <si>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</si>
  <si>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</si>
  <si>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</si>
  <si>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</si>
  <si>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</si>
  <si>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</si>
  <si>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</si>
  <si>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</si>
  <si>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</si>
  <si>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</si>
  <si>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</si>
  <si>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</si>
  <si>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</si>
  <si>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</si>
  <si>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</si>
  <si>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</si>
  <si>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</si>
  <si>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</si>
  <si>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</si>
  <si>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</si>
  <si>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</si>
  <si>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</si>
  <si>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</si>
  <si>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</si>
  <si>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</si>
  <si>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</si>
  <si>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</si>
  <si>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</si>
  <si>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</si>
  <si>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</si>
  <si>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</si>
  <si>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</si>
  <si>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</si>
  <si>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</si>
  <si>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</si>
  <si>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</si>
  <si>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</si>
  <si>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</si>
  <si>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</si>
  <si>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</si>
  <si>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</si>
  <si>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</si>
  <si>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</si>
  <si>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</si>
  <si>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</si>
  <si>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</si>
  <si>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</si>
  <si>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</si>
  <si>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</si>
  <si>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</si>
  <si>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</si>
  <si>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</si>
  <si>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</si>
  <si>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</si>
  <si>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</si>
  <si>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</si>
  <si>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</si>
  <si>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</si>
  <si>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</si>
  <si>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</si>
  <si>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</si>
  <si>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</si>
  <si>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</si>
  <si>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</si>
  <si>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</si>
  <si>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</si>
  <si>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</si>
  <si>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</si>
  <si>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</si>
  <si>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</si>
  <si>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</si>
  <si>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</si>
  <si>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</si>
  <si>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</si>
  <si>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</si>
  <si>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</si>
  <si>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</si>
  <si>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</si>
  <si>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</si>
  <si>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</si>
  <si>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</si>
  <si>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</si>
  <si>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</si>
  <si>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</si>
  <si>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</si>
  <si>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</si>
  <si>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</si>
  <si>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</si>
  <si>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</si>
  <si>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</si>
  <si>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</si>
  <si>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</si>
  <si>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</si>
  <si>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</si>
  <si>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</si>
  <si>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</si>
  <si>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</si>
  <si>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</si>
  <si>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</si>
  <si>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</si>
  <si>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</si>
  <si>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</si>
  <si>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</si>
  <si>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</si>
  <si>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</si>
  <si>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</si>
  <si>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</si>
  <si>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</si>
  <si>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</si>
  <si>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</si>
  <si>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</si>
  <si>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</si>
  <si>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</si>
  <si>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</si>
  <si>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</si>
  <si>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</si>
  <si>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</si>
  <si>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</si>
  <si>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</si>
  <si>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</si>
  <si>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</si>
  <si>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</si>
  <si>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</si>
  <si>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</si>
  <si>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</si>
  <si>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</si>
  <si>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</si>
  <si>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</si>
  <si>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</si>
  <si>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</si>
  <si>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</si>
  <si>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</si>
  <si>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</si>
  <si>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</si>
  <si>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</si>
  <si>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</si>
  <si>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</si>
  <si>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</si>
  <si>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</si>
  <si>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</si>
  <si>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</si>
  <si>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</si>
  <si>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</si>
  <si>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</si>
  <si>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</si>
  <si>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</si>
  <si>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</si>
  <si>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</si>
  <si>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</si>
  <si>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</si>
  <si>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</si>
  <si>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</si>
  <si>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</si>
  <si>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</si>
  <si>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</si>
  <si>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</si>
  <si>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</si>
  <si>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</si>
  <si>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</si>
  <si>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</si>
  <si>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</si>
  <si>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</si>
  <si>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</si>
  <si>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</si>
  <si>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</si>
  <si>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</si>
  <si>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</si>
  <si>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</si>
  <si>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</si>
  <si>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</si>
  <si>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</si>
  <si>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</si>
  <si>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</si>
  <si>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</si>
  <si>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</si>
  <si>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</si>
  <si>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</si>
  <si>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</si>
  <si>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</si>
  <si>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</si>
  <si>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</si>
  <si>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</si>
  <si>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</si>
  <si>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</si>
  <si>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</si>
  <si>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</si>
  <si>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</si>
  <si>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</si>
  <si>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</si>
  <si>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</si>
  <si>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</si>
  <si>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</si>
  <si>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</si>
  <si>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</si>
  <si>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</si>
  <si>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</si>
  <si>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</si>
  <si>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</si>
  <si>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</si>
  <si>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</si>
  <si>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</si>
  <si>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</si>
  <si>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</si>
  <si>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</si>
  <si>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</si>
  <si>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</si>
  <si>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</si>
  <si>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</si>
  <si>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</si>
  <si>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</si>
  <si>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</si>
  <si>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</si>
  <si>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</si>
  <si>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</si>
  <si>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</si>
  <si>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</si>
  <si>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</si>
  <si>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</si>
  <si>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</si>
  <si>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</si>
  <si>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</si>
  <si>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</si>
  <si>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</si>
  <si>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</si>
  <si>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</si>
  <si>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</si>
  <si>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</si>
  <si>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</si>
  <si>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</si>
  <si>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</si>
  <si>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</si>
  <si>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</si>
  <si>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</si>
  <si>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</si>
  <si>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</si>
  <si>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</si>
  <si>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</si>
  <si>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</si>
  <si>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</si>
  <si>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</si>
  <si>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</si>
  <si>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</si>
  <si>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</si>
  <si>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</si>
  <si>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</si>
  <si>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</si>
  <si>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</si>
  <si>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</si>
  <si>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</si>
  <si>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</si>
  <si>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</si>
  <si>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</si>
  <si>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</si>
  <si>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</si>
  <si>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</si>
  <si>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</si>
  <si>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</si>
  <si>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</si>
  <si>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</si>
  <si>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</si>
  <si>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</si>
  <si>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</si>
  <si>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</si>
  <si>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</si>
  <si>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</si>
  <si>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</si>
  <si>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</si>
  <si>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</si>
  <si>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</si>
  <si>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</si>
  <si>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</si>
  <si>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</si>
  <si>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</si>
  <si>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</si>
  <si>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</si>
  <si>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</si>
  <si>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</si>
  <si>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</si>
  <si>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</si>
  <si>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</si>
  <si>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</si>
  <si>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</si>
  <si>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</si>
  <si>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</si>
  <si>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</si>
  <si>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</si>
  <si>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</si>
  <si>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</si>
  <si>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</si>
  <si>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</si>
  <si>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</si>
  <si>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</si>
  <si>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</si>
  <si>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</si>
  <si>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</si>
  <si>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</si>
  <si>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</si>
  <si>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</si>
  <si>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</si>
  <si>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</si>
  <si>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</si>
  <si>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</si>
  <si>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</si>
  <si>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</si>
  <si>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</si>
  <si>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</si>
  <si>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</si>
  <si>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</si>
  <si>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</si>
  <si>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</si>
  <si>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</si>
  <si>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</si>
  <si>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</si>
  <si>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</si>
  <si>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</si>
  <si>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</si>
  <si>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</si>
  <si>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</si>
  <si>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</si>
  <si>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</si>
  <si>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</si>
  <si>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</si>
  <si>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</si>
  <si>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</si>
  <si>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</si>
  <si>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</si>
  <si>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</si>
  <si>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</si>
  <si>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</si>
  <si>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</si>
  <si>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</si>
  <si>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</si>
  <si>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</si>
  <si>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</si>
  <si>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</si>
  <si>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</si>
  <si>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</si>
  <si>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</si>
  <si>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</si>
  <si>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</si>
  <si>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</si>
  <si>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</si>
  <si>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</si>
  <si>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</si>
  <si>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</si>
  <si>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</si>
  <si>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</si>
  <si>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</si>
  <si>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</si>
  <si>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</si>
  <si>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</si>
  <si>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</si>
  <si>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</si>
  <si>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</si>
  <si>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</si>
  <si>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</si>
  <si>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</si>
  <si>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</si>
  <si>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</si>
  <si>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</si>
  <si>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</si>
  <si>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</si>
  <si>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</si>
  <si>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</si>
  <si>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</si>
  <si>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</si>
  <si>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</si>
  <si>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</si>
  <si>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</si>
  <si>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</si>
  <si>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</si>
  <si>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</si>
  <si>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</si>
  <si>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</si>
  <si>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</si>
  <si>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</si>
  <si>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</si>
  <si>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</si>
  <si>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</si>
  <si>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</si>
  <si>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</si>
  <si>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</si>
  <si>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</si>
  <si>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</si>
  <si>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</si>
  <si>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</si>
  <si>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</si>
  <si>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</si>
  <si>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</si>
  <si>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</si>
  <si>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</si>
  <si>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</si>
  <si>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</si>
  <si>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</si>
  <si>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</si>
  <si>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</si>
  <si>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</si>
  <si>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</si>
  <si>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</si>
  <si>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</si>
  <si>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</si>
  <si>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</si>
  <si>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</si>
  <si>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</si>
  <si>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</si>
  <si>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</si>
  <si>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</si>
  <si>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</si>
  <si>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</si>
  <si>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</si>
  <si>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</si>
  <si>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</si>
  <si>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</si>
  <si>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</si>
  <si>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</si>
  <si>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</si>
  <si>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</si>
  <si>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</si>
  <si>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</si>
  <si>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</si>
  <si>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</si>
  <si>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</si>
  <si>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</si>
  <si>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</si>
  <si>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</si>
  <si>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</si>
  <si>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</si>
  <si>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</si>
  <si>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</si>
  <si>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</si>
  <si>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</si>
  <si>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</si>
  <si>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</si>
  <si>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</si>
  <si>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</si>
  <si>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</si>
  <si>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</si>
  <si>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</si>
  <si>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</si>
  <si>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</si>
  <si>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</si>
  <si>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</si>
  <si>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</si>
  <si>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</si>
  <si>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</si>
  <si>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</si>
  <si>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</si>
  <si>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</si>
  <si>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</si>
  <si>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</si>
  <si>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</si>
  <si>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</si>
  <si>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</si>
  <si>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</si>
  <si>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</si>
  <si>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</si>
  <si>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</si>
  <si>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</si>
  <si>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</si>
  <si>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</si>
  <si>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</si>
  <si>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</si>
  <si>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</si>
  <si>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</si>
  <si>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</si>
  <si>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</si>
  <si>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</si>
  <si>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</si>
  <si>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</si>
  <si>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</si>
  <si>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</si>
  <si>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</si>
  <si>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</si>
  <si>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</si>
  <si>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</si>
  <si>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</si>
  <si>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</si>
  <si>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</si>
  <si>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</si>
  <si>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</si>
  <si>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</si>
  <si>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</si>
  <si>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</si>
  <si>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</si>
  <si>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</si>
  <si>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</si>
  <si>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</si>
  <si>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</si>
  <si>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</si>
  <si>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</si>
  <si>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</si>
  <si>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</si>
  <si>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</si>
  <si>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</si>
  <si>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</si>
  <si>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</si>
  <si>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</si>
  <si>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</si>
  <si>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</si>
  <si>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</si>
  <si>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</si>
  <si>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</si>
  <si>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</si>
  <si>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</si>
  <si>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</si>
  <si>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</si>
  <si>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</si>
  <si>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</si>
  <si>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</si>
  <si>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</si>
  <si>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</si>
  <si>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</si>
  <si>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</si>
  <si>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</si>
  <si>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</si>
  <si>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</si>
  <si>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</si>
  <si>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</si>
  <si>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</si>
  <si>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</si>
  <si>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</si>
  <si>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</si>
  <si>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</si>
  <si>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</si>
  <si>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</si>
  <si>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</si>
  <si>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</si>
  <si>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</si>
  <si>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</si>
  <si>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</si>
  <si>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</si>
  <si>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</si>
  <si>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</si>
  <si>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</si>
  <si>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</si>
  <si>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</si>
  <si>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</si>
  <si>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</si>
  <si>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</si>
  <si>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</si>
  <si>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</si>
  <si>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</si>
  <si>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</si>
  <si>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</si>
  <si>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</si>
  <si>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</si>
  <si>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</si>
  <si>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</si>
  <si>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</si>
  <si>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</si>
  <si>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</si>
  <si>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</si>
  <si>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</si>
  <si>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</si>
  <si>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</si>
  <si>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</si>
  <si>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</si>
  <si>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</si>
  <si>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</si>
  <si>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</si>
  <si>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</si>
  <si>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</si>
  <si>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</si>
  <si>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</si>
  <si>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</si>
  <si>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</si>
  <si>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</si>
  <si>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</si>
  <si>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</si>
  <si>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</si>
  <si>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</si>
  <si>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</si>
  <si>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</si>
  <si>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</si>
  <si>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</si>
  <si>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</si>
  <si>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</si>
  <si>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</si>
  <si>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</si>
  <si>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</si>
  <si>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</si>
  <si>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</si>
  <si>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</si>
  <si>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</si>
  <si>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</si>
  <si>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</si>
  <si>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</si>
  <si>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</si>
  <si>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</si>
  <si>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</si>
  <si>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</si>
  <si>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</si>
  <si>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</si>
  <si>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</si>
  <si>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</si>
  <si>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</si>
  <si>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</si>
  <si>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</si>
  <si>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</si>
  <si>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</si>
  <si>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</si>
  <si>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</si>
  <si>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</si>
  <si>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</si>
  <si>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</si>
  <si>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</si>
  <si>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</si>
  <si>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</si>
  <si>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</si>
  <si>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</si>
  <si>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</si>
  <si>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</si>
  <si>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</si>
  <si>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</si>
  <si>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</si>
  <si>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</si>
  <si>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</si>
  <si>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</si>
  <si>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</si>
  <si>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</si>
  <si>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</si>
  <si>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</si>
  <si>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</si>
  <si>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</si>
  <si>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</si>
  <si>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</si>
  <si>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</si>
  <si>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</si>
  <si>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</si>
  <si>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</si>
  <si>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</si>
  <si>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</si>
  <si>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</si>
  <si>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</si>
  <si>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</si>
  <si>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</si>
  <si>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</si>
  <si>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</si>
  <si>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</si>
  <si>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</si>
  <si>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</si>
  <si>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</si>
  <si>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</si>
  <si>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</si>
  <si>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</si>
  <si>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</si>
  <si>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</si>
  <si>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</si>
  <si>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</si>
  <si>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</si>
  <si>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</si>
  <si>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</si>
  <si>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</si>
  <si>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</si>
  <si>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</si>
  <si>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</si>
  <si>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</si>
  <si>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</si>
  <si>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</si>
  <si>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</si>
  <si>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</si>
  <si>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</si>
  <si>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</si>
  <si>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</si>
  <si>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</si>
  <si>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</si>
  <si>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</si>
  <si>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</si>
  <si>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</si>
  <si>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</si>
  <si>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</si>
  <si>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</si>
  <si>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</si>
  <si>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</si>
  <si>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</si>
  <si>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</si>
  <si>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</si>
  <si>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</si>
  <si>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</si>
  <si>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</si>
  <si>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</si>
  <si>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</si>
  <si>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</si>
  <si>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</si>
  <si>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</si>
  <si>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</si>
  <si>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</si>
  <si>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</si>
  <si>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</si>
  <si>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</si>
  <si>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</si>
  <si>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</si>
  <si>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</si>
  <si>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</si>
  <si>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</si>
  <si>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</si>
  <si>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</si>
  <si>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</si>
  <si>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</si>
  <si>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</si>
  <si>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</si>
  <si>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</si>
  <si>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</si>
  <si>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</si>
  <si>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</si>
  <si>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</si>
  <si>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</si>
  <si>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</si>
  <si>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</si>
  <si>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</si>
  <si>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</si>
  <si>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</si>
  <si>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</si>
  <si>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</si>
  <si>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</si>
  <si>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</si>
  <si>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</si>
  <si>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</si>
  <si>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</si>
  <si>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</si>
  <si>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</si>
  <si>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</si>
  <si>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</si>
  <si>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</si>
  <si>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</si>
  <si>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</si>
  <si>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</si>
  <si>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</si>
  <si>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</si>
  <si>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</si>
  <si>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</si>
  <si>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</si>
  <si>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</si>
  <si>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</si>
  <si>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</si>
  <si>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</si>
  <si>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</si>
  <si>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</si>
  <si>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</si>
  <si>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</si>
  <si>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</si>
  <si>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</si>
  <si>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</si>
  <si>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</si>
  <si>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</si>
  <si>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</si>
  <si>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</si>
  <si>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</si>
  <si>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</si>
  <si>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</si>
  <si>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</si>
  <si>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</si>
  <si>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</si>
  <si>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</si>
  <si>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</si>
  <si>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</si>
  <si>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</si>
  <si>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</si>
  <si>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</si>
  <si>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</si>
  <si>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</si>
  <si>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</si>
  <si>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</si>
  <si>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</si>
  <si>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</si>
  <si>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</si>
  <si>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</si>
  <si>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</si>
  <si>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</si>
  <si>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</si>
  <si>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</si>
  <si>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</si>
  <si>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</si>
  <si>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</si>
  <si>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</si>
  <si>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</si>
  <si>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</si>
  <si>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</si>
  <si>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</si>
  <si>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</si>
  <si>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</si>
  <si>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</si>
  <si>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</si>
  <si>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</si>
  <si>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</si>
  <si>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</si>
  <si>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</si>
  <si>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</si>
  <si>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</si>
  <si>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</si>
  <si>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</si>
  <si>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</si>
  <si>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</si>
  <si>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</si>
  <si>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</si>
  <si>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</si>
  <si>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</si>
  <si>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</si>
  <si>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</si>
  <si>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</si>
  <si>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</si>
  <si>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</si>
  <si>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</si>
  <si>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</si>
  <si>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</si>
  <si>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</si>
  <si>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</si>
  <si>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</si>
  <si>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</si>
  <si>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</si>
  <si>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</si>
  <si>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</si>
  <si>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</si>
  <si>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</si>
  <si>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</si>
  <si>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</si>
  <si>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</si>
  <si>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</si>
  <si>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</si>
  <si>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</si>
  <si>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</si>
  <si>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</si>
  <si>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</si>
  <si>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</si>
  <si>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</si>
  <si>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</si>
  <si>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</si>
  <si>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</si>
  <si>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</si>
  <si>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</si>
  <si>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</si>
  <si>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</si>
  <si>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</si>
  <si>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</si>
  <si>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</si>
  <si>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</si>
  <si>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</si>
  <si>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</si>
  <si>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</si>
  <si>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</si>
  <si>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</si>
  <si>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</si>
  <si>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</si>
  <si>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</si>
  <si>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</si>
  <si>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</si>
  <si>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</si>
  <si>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</si>
  <si>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</si>
  <si>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</si>
  <si>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</si>
  <si>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</si>
  <si>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</si>
  <si>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</si>
  <si>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</si>
  <si>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</si>
  <si>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</si>
  <si>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</si>
  <si>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</si>
  <si>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</si>
  <si>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</si>
  <si>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</si>
  <si>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</si>
  <si>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</si>
  <si>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</si>
  <si>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</si>
  <si>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</si>
  <si>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</si>
  <si>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</si>
  <si>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</si>
  <si>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</si>
  <si>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</si>
  <si>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</si>
  <si>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</si>
  <si>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</si>
  <si>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</si>
  <si>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</si>
  <si>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</si>
  <si>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</si>
  <si>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</si>
  <si>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</si>
  <si>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</si>
  <si>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</si>
  <si>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</si>
  <si>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</si>
  <si>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</si>
  <si>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</si>
  <si>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</si>
  <si>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</si>
  <si>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</si>
  <si>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</si>
  <si>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</si>
  <si>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</si>
  <si>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</si>
  <si>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</si>
  <si>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</si>
  <si>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</si>
  <si>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</si>
  <si>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</si>
  <si>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</si>
  <si>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</si>
  <si>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</si>
  <si>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</si>
  <si>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</si>
  <si>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</si>
  <si>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</si>
  <si>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</si>
  <si>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</si>
  <si>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</si>
  <si>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</si>
  <si>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</si>
  <si>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</si>
  <si>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</si>
  <si>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</si>
  <si>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</si>
  <si>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</si>
  <si>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</si>
  <si>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</si>
  <si>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</si>
  <si>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</si>
  <si>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</si>
  <si>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</si>
  <si>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</si>
  <si>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</si>
  <si>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</si>
  <si>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</si>
  <si>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</si>
  <si>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</si>
  <si>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</si>
  <si>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</si>
  <si>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</si>
  <si>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</si>
  <si>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</si>
  <si>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</si>
  <si>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</si>
  <si>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</si>
  <si>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</si>
  <si>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</si>
  <si>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</si>
  <si>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</si>
  <si>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</si>
  <si>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</si>
  <si>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</si>
  <si>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</si>
  <si>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</si>
  <si>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</si>
  <si>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</si>
  <si>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</si>
  <si>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</si>
  <si>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</si>
  <si>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</si>
  <si>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</si>
  <si>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</si>
  <si>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</si>
  <si>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</si>
  <si>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</si>
  <si>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</si>
  <si>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</si>
  <si>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</si>
  <si>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</si>
  <si>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</si>
  <si>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</si>
  <si>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</si>
  <si>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</si>
  <si>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</si>
  <si>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</si>
  <si>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</si>
  <si>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</si>
  <si>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</si>
  <si>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</si>
  <si>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</si>
  <si>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</si>
  <si>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</si>
  <si>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</si>
  <si>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</si>
  <si>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</si>
  <si>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</si>
  <si>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</si>
  <si>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</si>
  <si>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</si>
  <si>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</si>
  <si>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</si>
  <si>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</si>
  <si>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</si>
  <si>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</si>
  <si>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</si>
  <si>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</si>
  <si>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</si>
  <si>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</si>
  <si>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</si>
  <si>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</si>
  <si>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</si>
  <si>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</si>
  <si>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</si>
  <si>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</si>
  <si>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</si>
  <si>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</si>
  <si>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</si>
  <si>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</si>
  <si>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</si>
  <si>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</si>
  <si>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</si>
  <si>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</si>
  <si>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</si>
  <si>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</si>
  <si>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</si>
  <si>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</si>
  <si>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</si>
  <si>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</si>
  <si>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</si>
  <si>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</si>
  <si>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</si>
  <si>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</si>
  <si>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</si>
  <si>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</si>
  <si>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</si>
  <si>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</si>
  <si>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</si>
  <si>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</si>
  <si>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</si>
  <si>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</si>
  <si>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</si>
  <si>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</si>
  <si>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</si>
  <si>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</si>
  <si>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</si>
  <si>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</si>
  <si>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</si>
  <si>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</si>
  <si>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</si>
  <si>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</si>
  <si>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</si>
  <si>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</si>
  <si>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</si>
  <si>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</si>
  <si>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</si>
  <si>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</si>
  <si>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</si>
  <si>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</si>
  <si>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</si>
  <si>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</si>
  <si>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</si>
  <si>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</si>
  <si>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</si>
  <si>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</si>
  <si>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</si>
  <si>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</si>
  <si>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</si>
  <si>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</si>
  <si>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</si>
  <si>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</si>
  <si>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</si>
  <si>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</si>
  <si>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</si>
  <si>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</si>
  <si>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</si>
  <si>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</si>
  <si>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</si>
  <si>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</si>
  <si>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</si>
  <si>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</si>
  <si>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</si>
  <si>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</si>
  <si>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</si>
  <si>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</si>
  <si>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</si>
  <si>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</si>
  <si>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</si>
  <si>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</si>
  <si>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</si>
  <si>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</si>
  <si>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</si>
  <si>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</si>
  <si>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</si>
  <si>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</si>
  <si>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</si>
  <si>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</si>
  <si>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</si>
  <si>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</si>
  <si>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</si>
  <si>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</si>
  <si>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</si>
  <si>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</si>
  <si>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</si>
  <si>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</si>
  <si>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</si>
  <si>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</si>
  <si>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</si>
  <si>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</si>
  <si>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</si>
  <si>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</si>
  <si>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</si>
  <si>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</si>
  <si>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</si>
  <si>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</si>
  <si>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</si>
  <si>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</si>
  <si>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</si>
  <si>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</si>
  <si>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</si>
  <si>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</si>
  <si>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</si>
  <si>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</si>
  <si>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</si>
  <si>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</si>
  <si>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</si>
  <si>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</si>
  <si>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</si>
  <si>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</si>
  <si>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</si>
  <si>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</si>
  <si>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</si>
  <si>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</si>
  <si>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</si>
  <si>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</si>
  <si>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</si>
  <si>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</si>
  <si>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</si>
  <si>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</si>
  <si>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</si>
  <si>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</si>
  <si>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</si>
  <si>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</si>
  <si>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</si>
  <si>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</si>
  <si>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</si>
  <si>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</si>
  <si>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</si>
  <si>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</si>
  <si>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</si>
  <si>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</si>
  <si>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</si>
  <si>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</si>
  <si>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</si>
  <si>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</si>
  <si>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</si>
  <si>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</si>
  <si>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</si>
  <si>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</si>
  <si>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</si>
  <si>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</si>
  <si>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</si>
  <si>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</si>
  <si>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</si>
  <si>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</si>
  <si>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</si>
  <si>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</si>
  <si>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</si>
  <si>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</si>
  <si>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</si>
  <si>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</si>
  <si>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</si>
  <si>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</si>
  <si>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</si>
  <si>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</si>
  <si>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</si>
  <si>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</si>
  <si>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</si>
  <si>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</si>
  <si>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</si>
  <si>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</si>
  <si>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</si>
  <si>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</si>
  <si>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</si>
  <si>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</si>
  <si>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</si>
  <si>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</si>
  <si>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</si>
  <si>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</si>
  <si>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</si>
  <si>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</si>
  <si>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</si>
  <si>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</si>
  <si>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</si>
  <si>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</si>
  <si>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</si>
  <si>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</si>
  <si>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</si>
  <si>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</si>
  <si>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</si>
  <si>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</si>
  <si>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</si>
  <si>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</si>
  <si>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</si>
  <si>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</si>
  <si>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</si>
  <si>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</si>
  <si>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</si>
  <si>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</si>
  <si>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</si>
  <si>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</si>
  <si>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</si>
  <si>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</si>
  <si>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</si>
  <si>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</si>
  <si>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</si>
  <si>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</si>
  <si>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</si>
  <si>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</si>
  <si>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</si>
  <si>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</si>
  <si>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</si>
  <si>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</si>
  <si>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</si>
  <si>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</si>
  <si>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</si>
  <si>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</si>
  <si>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</si>
  <si>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</si>
  <si>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</si>
  <si>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</si>
  <si>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</si>
  <si>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</si>
  <si>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</si>
  <si>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</si>
  <si>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</si>
  <si>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</si>
  <si>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</si>
  <si>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</si>
  <si>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</si>
  <si>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</si>
  <si>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</si>
  <si>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</si>
  <si>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</si>
  <si>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</si>
  <si>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</si>
  <si>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</si>
  <si>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</si>
  <si>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</si>
  <si>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</si>
  <si>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</si>
  <si>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</si>
  <si>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</si>
  <si>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</si>
  <si>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</si>
  <si>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</si>
  <si>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</si>
  <si>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</si>
  <si>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</si>
  <si>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</si>
  <si>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</si>
  <si>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</si>
  <si>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</si>
  <si>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</si>
  <si>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</si>
  <si>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</si>
  <si>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</si>
  <si>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</si>
  <si>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</si>
  <si>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</si>
  <si>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</si>
  <si>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</si>
  <si>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</si>
  <si>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</si>
  <si>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</si>
  <si>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</si>
  <si>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</si>
  <si>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</si>
  <si>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</si>
  <si>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</si>
  <si>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</si>
  <si>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</si>
  <si>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</si>
  <si>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</si>
  <si>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</si>
  <si>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</si>
  <si>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</si>
  <si>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</si>
  <si>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</si>
  <si>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</si>
  <si>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</si>
  <si>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</si>
  <si>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</si>
  <si>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</si>
  <si>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</si>
  <si>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</si>
  <si>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</si>
  <si>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</si>
  <si>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</si>
  <si>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</si>
  <si>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</si>
  <si>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</si>
  <si>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</si>
  <si>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</si>
  <si>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</si>
  <si>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</si>
  <si>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</si>
  <si>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</si>
  <si>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</si>
  <si>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</si>
  <si>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</si>
  <si>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</si>
  <si>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</si>
  <si>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</si>
  <si>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</si>
  <si>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</si>
  <si>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</si>
  <si>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</si>
  <si>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</si>
  <si>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</si>
  <si>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</si>
  <si>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</si>
  <si>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</si>
  <si>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</si>
  <si>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</si>
  <si>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</si>
  <si>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</si>
  <si>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</si>
  <si>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</si>
  <si>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</si>
  <si>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</si>
  <si>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</si>
  <si>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</si>
  <si>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</si>
  <si>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</si>
  <si>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</si>
  <si>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</si>
  <si>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</si>
  <si>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</si>
  <si>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</si>
  <si>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</si>
  <si>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</si>
  <si>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</si>
  <si>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</si>
  <si>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</si>
  <si>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</si>
  <si>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</si>
  <si>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</si>
  <si>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</si>
  <si>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</si>
  <si>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</si>
  <si>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</si>
  <si>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</si>
  <si>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</si>
  <si>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</si>
  <si>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</si>
  <si>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</si>
  <si>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</si>
  <si>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</si>
  <si>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</si>
  <si>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</si>
  <si>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</si>
  <si>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</si>
  <si>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</si>
  <si>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</si>
  <si>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</si>
  <si>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</si>
  <si>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</si>
  <si>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</si>
  <si>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</si>
  <si>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</si>
  <si>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</si>
  <si>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</si>
  <si>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</si>
  <si>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</si>
  <si>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</si>
  <si>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</si>
  <si>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</si>
  <si>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</si>
  <si>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</si>
  <si>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</si>
  <si>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</si>
  <si>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</si>
  <si>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</si>
  <si>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</si>
  <si>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</si>
  <si>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</si>
  <si>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</si>
  <si>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</si>
  <si>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</si>
  <si>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</si>
  <si>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</si>
  <si>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</si>
  <si>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</si>
  <si>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</si>
  <si>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</si>
  <si>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</si>
  <si>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</si>
  <si>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</si>
  <si>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</si>
  <si>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</si>
  <si>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</si>
  <si>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</si>
  <si>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</si>
  <si>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</si>
  <si>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</si>
  <si>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</si>
  <si>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</si>
  <si>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</si>
  <si>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</si>
  <si>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</si>
  <si>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</si>
  <si>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</si>
  <si>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</si>
  <si>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</si>
  <si>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</si>
  <si>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</si>
  <si>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</si>
  <si>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</si>
  <si>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</si>
  <si>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</si>
  <si>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</si>
  <si>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</si>
  <si>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</si>
  <si>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</si>
  <si>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</si>
  <si>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</si>
  <si>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</si>
  <si>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</si>
  <si>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</si>
  <si>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</si>
  <si>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</si>
  <si>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</si>
  <si>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</si>
  <si>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</si>
  <si>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</si>
  <si>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</si>
  <si>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</si>
  <si>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</si>
  <si>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</si>
  <si>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</si>
  <si>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</si>
  <si>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</si>
  <si>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</si>
  <si>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</si>
  <si>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</si>
  <si>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</si>
  <si>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</si>
  <si>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</si>
  <si>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</si>
  <si>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</si>
  <si>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</si>
  <si>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</si>
  <si>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</si>
  <si>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</si>
  <si>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</si>
  <si>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</si>
  <si>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</si>
  <si>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</si>
  <si>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</si>
  <si>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</si>
  <si>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</si>
  <si>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</si>
  <si>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</si>
  <si>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</si>
  <si>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</si>
  <si>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</si>
  <si>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</si>
  <si>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</si>
  <si>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</si>
  <si>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</si>
  <si>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</si>
  <si>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</si>
  <si>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</si>
  <si>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</si>
  <si>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</si>
  <si>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</si>
  <si>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</si>
  <si>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</si>
  <si>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</si>
  <si>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</si>
  <si>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</si>
  <si>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</si>
  <si>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</si>
  <si>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</si>
  <si>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</si>
  <si>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</si>
  <si>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</si>
  <si>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</si>
  <si>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</si>
  <si>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</si>
  <si>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</si>
  <si>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</si>
  <si>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</si>
  <si>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</si>
  <si>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</si>
  <si>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</si>
  <si>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</si>
  <si>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</si>
  <si>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</si>
  <si>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</si>
  <si>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</si>
  <si>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</si>
  <si>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</si>
  <si>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</si>
  <si>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</si>
  <si>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</si>
  <si>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</si>
  <si>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</si>
  <si>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</si>
  <si>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</si>
  <si>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</si>
  <si>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</si>
  <si>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</si>
  <si>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</si>
  <si>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</si>
  <si>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</si>
  <si>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</si>
  <si>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</si>
  <si>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</si>
  <si>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</si>
  <si>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</si>
  <si>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</si>
  <si>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</si>
  <si>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</si>
  <si>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</si>
  <si>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</si>
  <si>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</si>
  <si>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</si>
  <si>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</si>
  <si>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</si>
  <si>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</si>
  <si>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</si>
  <si>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</si>
  <si>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</si>
  <si>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</si>
  <si>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</si>
  <si>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</si>
  <si>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</si>
  <si>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</si>
  <si>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</si>
  <si>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</si>
  <si>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</si>
  <si>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</si>
  <si>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</si>
  <si>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</si>
  <si>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</si>
  <si>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</si>
  <si>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</si>
  <si>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</si>
  <si>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</si>
  <si>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</si>
  <si>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</si>
  <si>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</si>
  <si>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</si>
  <si>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</si>
  <si>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</si>
  <si>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</si>
  <si>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</si>
  <si>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</si>
  <si>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</si>
  <si>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</si>
  <si>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</si>
  <si>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</si>
  <si>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</si>
  <si>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</si>
  <si>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</si>
  <si>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</si>
  <si>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</si>
  <si>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</si>
  <si>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</si>
  <si>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</si>
  <si>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</si>
  <si>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</si>
  <si>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</si>
  <si>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</si>
  <si>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</si>
  <si>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</si>
  <si>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</si>
  <si>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</si>
  <si>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</si>
  <si>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</si>
  <si>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</si>
  <si>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</si>
  <si>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</si>
  <si>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</si>
  <si>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</si>
  <si>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</si>
  <si>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</si>
  <si>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</si>
  <si>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</si>
  <si>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</si>
  <si>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</si>
  <si>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</si>
  <si>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</si>
  <si>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</si>
  <si>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</si>
  <si>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</si>
  <si>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</si>
  <si>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</si>
  <si>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</si>
  <si>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</si>
  <si>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</si>
  <si>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</si>
  <si>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</si>
  <si>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</si>
  <si>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</si>
  <si>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</si>
  <si>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</si>
  <si>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</si>
  <si>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</si>
  <si>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</si>
  <si>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</si>
  <si>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</si>
  <si>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</si>
  <si>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</si>
  <si>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</si>
  <si>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</si>
  <si>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</si>
  <si>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</si>
  <si>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</si>
  <si>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</si>
  <si>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</si>
  <si>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</si>
  <si>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</si>
  <si>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</si>
  <si>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</si>
  <si>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</si>
  <si>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</si>
  <si>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</si>
  <si>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</si>
  <si>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</si>
  <si>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</si>
  <si>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</si>
  <si>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</si>
  <si>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</si>
  <si>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</si>
  <si>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</si>
  <si>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</si>
  <si>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</si>
  <si>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</si>
  <si>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</si>
  <si>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</si>
  <si>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</si>
  <si>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</si>
  <si>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</si>
  <si>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</si>
  <si>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</si>
  <si>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</si>
  <si>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</si>
  <si>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</si>
  <si>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</si>
  <si>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</si>
  <si>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</si>
  <si>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</si>
  <si>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</si>
  <si>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</si>
  <si>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</si>
  <si>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</si>
  <si>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</si>
  <si>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</si>
  <si>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</si>
  <si>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</si>
  <si>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</si>
  <si>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</si>
  <si>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</si>
  <si>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</si>
  <si>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</si>
  <si>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</si>
  <si>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</si>
  <si>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</si>
  <si>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</si>
  <si>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</si>
  <si>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</si>
  <si>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</si>
  <si>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</si>
  <si>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</si>
  <si>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</si>
  <si>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</si>
  <si>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</si>
  <si>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</si>
  <si>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</si>
  <si>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</si>
  <si>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</si>
  <si>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</si>
  <si>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</si>
  <si>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</si>
  <si>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</si>
  <si>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</si>
  <si>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</si>
  <si>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</si>
  <si>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</si>
  <si>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</si>
  <si>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</si>
  <si>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</si>
  <si>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</si>
  <si>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</si>
  <si>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</si>
  <si>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</si>
  <si>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</si>
  <si>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</si>
  <si>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</si>
  <si>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</si>
  <si>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</si>
  <si>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</si>
  <si>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</si>
  <si>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</si>
  <si>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</si>
  <si>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</si>
  <si>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</si>
  <si>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</si>
  <si>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</si>
  <si>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</si>
  <si>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</si>
  <si>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</si>
  <si>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</si>
  <si>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</si>
  <si>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</si>
  <si>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</si>
  <si>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</si>
  <si>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</si>
  <si>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</si>
  <si>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</si>
  <si>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</si>
  <si>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</si>
  <si>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</si>
  <si>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</si>
  <si>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</si>
  <si>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</si>
  <si>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</si>
  <si>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</si>
  <si>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</si>
  <si>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</si>
  <si>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</si>
  <si>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</si>
  <si>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</si>
  <si>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</si>
  <si>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</si>
  <si>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</si>
  <si>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</si>
  <si>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</si>
  <si>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</si>
  <si>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</si>
  <si>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</si>
  <si>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</si>
  <si>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</si>
  <si>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</si>
  <si>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</si>
  <si>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</si>
  <si>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</si>
  <si>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</si>
  <si>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</si>
  <si>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</si>
  <si>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</si>
  <si>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</si>
  <si>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</si>
  <si>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</si>
  <si>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</si>
  <si>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</si>
  <si>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</si>
  <si>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</si>
  <si>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</si>
  <si>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</si>
  <si>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</si>
  <si>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</si>
  <si>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</si>
  <si>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</si>
  <si>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</si>
  <si>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</si>
  <si>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</si>
  <si>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</si>
  <si>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</si>
  <si>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</si>
  <si>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</si>
  <si>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</si>
  <si>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</si>
  <si>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</si>
  <si>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</si>
  <si>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</si>
  <si>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</si>
  <si>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</si>
  <si>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</si>
  <si>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</si>
  <si>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</si>
  <si>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</si>
  <si>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</si>
  <si>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</si>
  <si>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</si>
  <si>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</si>
  <si>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</si>
  <si>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</si>
  <si>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</si>
  <si>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</si>
  <si>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</si>
  <si>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</si>
  <si>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</si>
  <si>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</si>
  <si>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</si>
  <si>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</si>
  <si>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</si>
  <si>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</si>
  <si>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</si>
  <si>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</si>
  <si>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</si>
  <si>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</si>
  <si>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</si>
  <si>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</si>
  <si>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</si>
  <si>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</si>
  <si>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</si>
  <si>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</si>
  <si>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</si>
  <si>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</si>
  <si>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</si>
  <si>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</si>
  <si>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</si>
  <si>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</si>
  <si>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</si>
  <si>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</si>
  <si>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</si>
  <si>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</si>
  <si>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</si>
  <si>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</si>
  <si>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</si>
  <si>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</si>
  <si>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</si>
  <si>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</si>
  <si>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</si>
  <si>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</si>
  <si>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</si>
  <si>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</si>
  <si>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</si>
  <si>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</si>
  <si>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</si>
  <si>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</si>
  <si>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</si>
  <si>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</si>
  <si>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</si>
  <si>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</si>
  <si>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</si>
  <si>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</si>
  <si>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</si>
  <si>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</si>
  <si>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</si>
  <si>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</si>
  <si>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</si>
  <si>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</si>
  <si>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</si>
  <si>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</si>
  <si>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</si>
  <si>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</si>
  <si>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</si>
  <si>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</si>
  <si>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</si>
  <si>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</si>
  <si>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</si>
  <si>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</si>
  <si>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</si>
  <si>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</si>
  <si>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</si>
  <si>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</si>
  <si>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</si>
  <si>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</si>
  <si>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</si>
  <si>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</si>
  <si>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</si>
  <si>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</si>
  <si>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</si>
  <si>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</si>
  <si>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</si>
  <si>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</si>
  <si>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</si>
  <si>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</si>
  <si>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</si>
  <si>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</si>
  <si>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</si>
  <si>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</si>
  <si>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</si>
  <si>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</si>
  <si>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</si>
  <si>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</si>
  <si>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</si>
  <si>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</si>
  <si>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</si>
  <si>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</si>
  <si>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</si>
  <si>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</si>
  <si>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</si>
  <si>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</si>
  <si>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</si>
  <si>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</si>
  <si>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</si>
  <si>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</si>
  <si>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</si>
  <si>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</si>
  <si>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</si>
  <si>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</si>
  <si>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</si>
  <si>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</si>
  <si>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</si>
  <si>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</si>
  <si>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</si>
  <si>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</si>
  <si>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</si>
  <si>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</si>
  <si>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</si>
  <si>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</si>
  <si>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</si>
  <si>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</si>
  <si>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</si>
  <si>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</si>
  <si>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</si>
  <si>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</si>
  <si>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</si>
  <si>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</si>
  <si>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</si>
  <si>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</si>
  <si>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</si>
  <si>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</si>
  <si>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</si>
  <si>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</si>
  <si>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</si>
  <si>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</si>
  <si>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</si>
  <si>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</si>
  <si>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</si>
  <si>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</si>
  <si>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</si>
  <si>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</si>
  <si>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</si>
  <si>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</si>
  <si>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</si>
  <si>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</si>
  <si>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</si>
  <si>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</si>
  <si>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</si>
  <si>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</si>
  <si>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</si>
  <si>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</si>
  <si>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</si>
  <si>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</si>
  <si>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</si>
  <si>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</si>
  <si>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</si>
  <si>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</si>
  <si>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</si>
  <si>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</si>
  <si>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</si>
  <si>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</si>
  <si>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</si>
  <si>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</si>
  <si>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</si>
  <si>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</si>
  <si>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</si>
  <si>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</si>
  <si>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</si>
  <si>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</si>
  <si>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</si>
  <si>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</si>
  <si>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</si>
  <si>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</si>
  <si>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</si>
  <si>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</si>
  <si>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</si>
  <si>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</si>
  <si>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</si>
  <si>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</si>
  <si>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</si>
  <si>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</si>
  <si>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</si>
  <si>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</si>
  <si>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</si>
  <si>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</si>
  <si>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</si>
  <si>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</si>
  <si>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</si>
  <si>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</si>
  <si>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</si>
  <si>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</si>
  <si>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</si>
  <si>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</si>
  <si>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</si>
  <si>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</si>
  <si>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</si>
  <si>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</si>
  <si>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</si>
  <si>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</si>
  <si>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</si>
  <si>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</si>
  <si>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</si>
  <si>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</si>
  <si>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</si>
  <si>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</si>
  <si>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</si>
  <si>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</si>
  <si>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</si>
  <si>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</si>
  <si>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</si>
  <si>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</si>
  <si>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</si>
  <si>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</si>
  <si>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</si>
  <si>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</si>
  <si>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</si>
  <si>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</si>
  <si>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</si>
  <si>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</si>
  <si>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</si>
  <si>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</si>
  <si>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</si>
  <si>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</si>
  <si>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</si>
  <si>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</si>
  <si>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</si>
  <si>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</si>
  <si>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</si>
  <si>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</si>
  <si>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</si>
  <si>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</si>
  <si>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</si>
  <si>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</si>
  <si>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</si>
  <si>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</si>
  <si>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</si>
  <si>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</si>
  <si>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</si>
  <si>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</si>
  <si>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</si>
  <si>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</si>
  <si>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</si>
  <si>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</si>
  <si>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</si>
  <si>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</si>
  <si>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</si>
  <si>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</si>
  <si>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</si>
  <si>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</si>
  <si>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</si>
  <si>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</si>
  <si>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</si>
  <si>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</si>
  <si>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</si>
  <si>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</si>
  <si>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</si>
  <si>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</si>
  <si>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</si>
  <si>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</si>
  <si>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</si>
  <si>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</si>
  <si>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</si>
  <si>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</si>
  <si>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</si>
  <si>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</si>
  <si>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</si>
  <si>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</si>
  <si>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</si>
  <si>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</si>
  <si>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</si>
  <si>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</si>
  <si>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</si>
  <si>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</si>
  <si>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</si>
  <si>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</si>
  <si>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</si>
  <si>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</si>
  <si>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</si>
  <si>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</si>
  <si>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</si>
  <si>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</si>
  <si>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</si>
  <si>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</si>
  <si>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</si>
  <si>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</si>
  <si>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</si>
  <si>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</si>
  <si>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</si>
  <si>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</si>
  <si>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</si>
  <si>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</si>
  <si>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</si>
  <si>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</si>
  <si>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</si>
  <si>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</si>
  <si>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</si>
  <si>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</si>
  <si>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</si>
  <si>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</si>
  <si>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</si>
  <si>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</si>
  <si>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</si>
  <si>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</si>
  <si>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</si>
  <si>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</si>
  <si>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</si>
  <si>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</si>
  <si>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</si>
  <si>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</si>
  <si>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</si>
  <si>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</si>
  <si>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</si>
  <si>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</si>
  <si>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</si>
  <si>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</si>
  <si>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</si>
  <si>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</si>
  <si>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</si>
  <si>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</si>
  <si>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</si>
  <si>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</si>
  <si>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</si>
  <si>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</si>
  <si>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</si>
  <si>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</si>
  <si>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</si>
  <si>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</si>
  <si>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</si>
  <si>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</si>
  <si>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</si>
  <si>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</si>
  <si>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</si>
  <si>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</si>
  <si>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</si>
  <si>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</si>
  <si>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</si>
  <si>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</si>
  <si>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</si>
  <si>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</si>
  <si>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</si>
  <si>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</si>
  <si>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</si>
  <si>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</si>
  <si>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</si>
  <si>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</si>
  <si>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</si>
  <si>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</si>
  <si>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</si>
  <si>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</si>
  <si>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</si>
  <si>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</si>
  <si>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</si>
  <si>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</si>
  <si>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</si>
  <si>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</si>
  <si>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</si>
  <si>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</si>
  <si>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</si>
  <si>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</si>
  <si>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</si>
  <si>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</si>
  <si>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</si>
  <si>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</si>
  <si>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</si>
  <si>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</si>
  <si>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</si>
  <si>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</si>
  <si>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</si>
  <si>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</si>
  <si>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</si>
  <si>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</si>
  <si>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</si>
  <si>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</si>
  <si>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</si>
  <si>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</si>
  <si>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</si>
  <si>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</si>
  <si>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</si>
  <si>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</si>
  <si>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</si>
  <si>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</si>
  <si>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</si>
  <si>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</si>
  <si>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</si>
  <si>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</si>
  <si>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</si>
  <si>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</si>
  <si>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</si>
  <si>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</si>
  <si>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</si>
  <si>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</si>
  <si>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</si>
  <si>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</si>
  <si>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</si>
  <si>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</si>
  <si>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</si>
  <si>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</si>
  <si>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</si>
  <si>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</si>
  <si>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</si>
  <si>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</si>
  <si>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</si>
  <si>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</si>
  <si>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</si>
  <si>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</si>
  <si>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</si>
  <si>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</si>
  <si>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</si>
  <si>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</si>
  <si>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</si>
  <si>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</si>
  <si>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</si>
  <si>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</si>
  <si>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</si>
  <si>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</si>
  <si>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</si>
  <si>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</si>
  <si>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</si>
  <si>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</si>
  <si>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</si>
  <si>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</si>
  <si>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</si>
  <si>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</si>
  <si>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</si>
  <si>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</si>
  <si>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</si>
  <si>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</si>
  <si>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</si>
  <si>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</si>
  <si>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</si>
  <si>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</si>
  <si>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</si>
  <si>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</si>
  <si>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</si>
  <si>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</si>
  <si>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</si>
  <si>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</si>
  <si>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</si>
  <si>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</si>
  <si>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</si>
  <si>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</si>
  <si>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</si>
  <si>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</si>
  <si>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</si>
  <si>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</si>
  <si>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</si>
  <si>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</si>
  <si>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</si>
  <si>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</si>
  <si>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</si>
  <si>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</si>
  <si>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</si>
  <si>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</si>
  <si>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</si>
  <si>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</si>
  <si>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</si>
  <si>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</si>
  <si>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</si>
  <si>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</si>
  <si>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</si>
  <si>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</si>
  <si>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</si>
  <si>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</si>
  <si>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</si>
  <si>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</si>
  <si>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</si>
  <si>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</si>
  <si>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</si>
  <si>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</si>
  <si>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</si>
  <si>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</si>
  <si>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</si>
  <si>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</si>
  <si>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</si>
  <si>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</si>
  <si>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</si>
  <si>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</si>
  <si>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</si>
  <si>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</si>
  <si>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</si>
  <si>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</si>
  <si>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</si>
  <si>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</si>
  <si>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</si>
  <si>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</si>
  <si>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</si>
  <si>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</si>
  <si>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</si>
  <si>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</si>
  <si>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</si>
  <si>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</si>
  <si>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</si>
  <si>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</si>
  <si>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</si>
  <si>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</si>
  <si>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</si>
  <si>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</si>
  <si>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</si>
  <si>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</si>
  <si>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</si>
  <si>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</si>
  <si>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</si>
  <si>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</si>
  <si>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</si>
  <si>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</si>
  <si>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</si>
  <si>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</si>
  <si>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</si>
  <si>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</si>
  <si>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</si>
  <si>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</si>
  <si>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</si>
  <si>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</si>
  <si>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</si>
  <si>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</si>
  <si>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</si>
  <si>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</si>
  <si>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</si>
  <si>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</si>
  <si>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</si>
  <si>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</si>
  <si>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</si>
  <si>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</si>
  <si>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</si>
  <si>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</si>
  <si>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</si>
  <si>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</si>
  <si>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</si>
  <si>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</si>
  <si>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</si>
  <si>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</si>
  <si>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</si>
  <si>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</si>
  <si>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</si>
  <si>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</si>
  <si>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</si>
  <si>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</si>
  <si>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</si>
  <si>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</si>
  <si>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</si>
  <si>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</si>
  <si>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</si>
  <si>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</si>
  <si>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</si>
  <si>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</si>
  <si>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</si>
  <si>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</si>
  <si>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</si>
  <si>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</si>
  <si>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</si>
  <si>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</si>
  <si>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</si>
  <si>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</si>
  <si>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</si>
  <si>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</si>
  <si>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</si>
  <si>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</si>
  <si>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</si>
  <si>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</si>
  <si>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</si>
  <si>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</si>
  <si>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</si>
  <si>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</si>
  <si>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</si>
  <si>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</si>
  <si>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</si>
  <si>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</si>
  <si>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</si>
  <si>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</si>
  <si>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</si>
  <si>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</si>
  <si>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</si>
  <si>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</si>
  <si>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</si>
  <si>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</si>
  <si>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</si>
  <si>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</si>
  <si>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</si>
  <si>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</si>
  <si>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</si>
  <si>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</si>
  <si>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</si>
  <si>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</si>
  <si>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</si>
  <si>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</si>
  <si>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</si>
  <si>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</si>
  <si>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</si>
  <si>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</si>
  <si>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</si>
  <si>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</si>
  <si>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</si>
  <si>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</si>
  <si>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</si>
  <si>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</si>
  <si>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</si>
  <si>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</si>
  <si>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</si>
  <si>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</si>
  <si>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</si>
  <si>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</si>
  <si>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</si>
  <si>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</si>
  <si>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</si>
  <si>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</si>
  <si>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</si>
  <si>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</si>
  <si>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</si>
  <si>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</si>
  <si>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</si>
  <si>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</si>
  <si>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</si>
  <si>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</si>
  <si>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</si>
  <si>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</si>
  <si>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</si>
  <si>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</si>
  <si>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</si>
  <si>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</si>
  <si>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</si>
  <si>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</si>
  <si>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</si>
  <si>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</si>
  <si>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</si>
  <si>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</si>
  <si>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</si>
  <si>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</si>
  <si>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</si>
  <si>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</si>
  <si>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</si>
  <si>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</si>
  <si>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</si>
  <si>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</si>
  <si>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</si>
  <si>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</si>
  <si>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</si>
  <si>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</si>
  <si>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</si>
  <si>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</si>
  <si>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</si>
  <si>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</si>
  <si>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</si>
  <si>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</si>
  <si>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</si>
  <si>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</si>
  <si>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</si>
  <si>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</si>
  <si>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</si>
  <si>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</si>
  <si>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</si>
  <si>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</si>
  <si>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</si>
  <si>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</si>
  <si>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</si>
  <si>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</si>
  <si>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</si>
  <si>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</si>
  <si>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</si>
  <si>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</si>
  <si>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</si>
  <si>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</si>
  <si>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</si>
  <si>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</si>
  <si>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</si>
  <si>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</si>
  <si>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</si>
  <si>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</si>
  <si>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</si>
  <si>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</si>
  <si>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</si>
  <si>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</si>
  <si>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</si>
  <si>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</si>
  <si>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</si>
  <si>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</si>
  <si>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</si>
  <si>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</si>
  <si>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</si>
  <si>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</si>
  <si>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</si>
  <si>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</si>
  <si>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</si>
  <si>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</si>
  <si>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</si>
  <si>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</si>
  <si>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</si>
  <si>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</si>
  <si>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</si>
  <si>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</si>
  <si>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</si>
  <si>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</si>
  <si>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</si>
  <si>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</si>
  <si>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</si>
  <si>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</si>
  <si>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</si>
  <si>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</si>
  <si>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</si>
  <si>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</si>
  <si>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</si>
  <si>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</si>
  <si>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</si>
  <si>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</si>
  <si>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</si>
  <si>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</si>
  <si>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</si>
  <si>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</si>
  <si>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</si>
  <si>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</si>
  <si>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</si>
  <si>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</si>
  <si>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</si>
  <si>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</si>
  <si>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</si>
  <si>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</si>
  <si>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</si>
  <si>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</si>
  <si>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</si>
  <si>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</si>
  <si>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</si>
  <si>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</si>
  <si>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</si>
  <si>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</si>
  <si>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</si>
  <si>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</si>
  <si>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</si>
  <si>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</si>
  <si>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</si>
  <si>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</si>
  <si>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</si>
  <si>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</si>
  <si>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</si>
  <si>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</si>
  <si>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</si>
  <si>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</si>
  <si>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</si>
  <si>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</si>
  <si>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</si>
  <si>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</si>
  <si>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</si>
  <si>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</si>
  <si>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</si>
  <si>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</si>
  <si>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</si>
  <si>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</si>
  <si>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</si>
  <si>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</si>
  <si>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</si>
  <si>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</si>
  <si>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</si>
  <si>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</si>
  <si>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</si>
  <si>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</si>
  <si>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</si>
  <si>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</si>
  <si>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</si>
  <si>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</si>
  <si>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</si>
  <si>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</si>
  <si>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</si>
  <si>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</si>
  <si>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</si>
  <si>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</si>
  <si>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</si>
  <si>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</si>
  <si>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</si>
  <si>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</si>
  <si>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</si>
  <si>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</si>
  <si>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</si>
  <si>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</si>
  <si>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</si>
  <si>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</si>
  <si>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</si>
  <si>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</si>
  <si>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</si>
  <si>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</si>
  <si>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</si>
  <si>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</si>
  <si>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</si>
  <si>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</si>
  <si>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</si>
  <si>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</si>
  <si>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</si>
  <si>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</si>
  <si>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</si>
  <si>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</si>
  <si>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</si>
  <si>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</si>
  <si>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</si>
  <si>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</si>
  <si>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</si>
  <si>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</si>
  <si>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</si>
  <si>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</si>
  <si>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</si>
  <si>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</si>
  <si>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</si>
  <si>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</si>
  <si>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</si>
  <si>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</si>
  <si>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</si>
  <si>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</si>
  <si>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</si>
  <si>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</si>
  <si>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</si>
  <si>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</si>
  <si>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</si>
  <si>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</si>
  <si>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</si>
  <si>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</si>
  <si>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</si>
  <si>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</si>
  <si>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</si>
  <si>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</si>
  <si>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</si>
  <si>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</si>
  <si>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</si>
  <si>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</si>
  <si>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</si>
  <si>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</si>
  <si>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</si>
  <si>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</si>
  <si>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</si>
  <si>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</si>
  <si>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</si>
  <si>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</si>
  <si>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</si>
  <si>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</si>
  <si>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</si>
  <si>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</si>
  <si>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</si>
  <si>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</si>
  <si>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</si>
  <si>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</si>
  <si>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</si>
  <si>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</si>
  <si>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</si>
  <si>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</si>
  <si>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</si>
  <si>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</si>
  <si>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</si>
  <si>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</si>
  <si>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</si>
  <si>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</si>
  <si>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</si>
  <si>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</si>
  <si>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</si>
  <si>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</si>
  <si>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</si>
  <si>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</si>
  <si>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</si>
  <si>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</si>
  <si>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</si>
  <si>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</si>
  <si>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</si>
  <si>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</si>
  <si>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</si>
  <si>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</si>
  <si>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</si>
  <si>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</si>
  <si>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</si>
  <si>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</si>
  <si>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</si>
  <si>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</si>
  <si>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</si>
  <si>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</si>
  <si>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</si>
  <si>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</si>
  <si>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</si>
  <si>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</si>
  <si>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</si>
  <si>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</si>
  <si>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</si>
  <si>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</si>
  <si>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</si>
  <si>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</si>
  <si>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</si>
  <si>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</si>
  <si>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</si>
  <si>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</si>
  <si>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</si>
  <si>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</si>
  <si>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</si>
  <si>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</si>
  <si>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</si>
  <si>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</si>
  <si>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</si>
  <si>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</si>
  <si>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</si>
  <si>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</si>
  <si>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</si>
  <si>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</si>
  <si>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</si>
  <si>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</si>
  <si>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</si>
  <si>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</si>
  <si>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</si>
  <si>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</si>
  <si>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</si>
  <si>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</si>
  <si>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</si>
  <si>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</si>
  <si>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</si>
  <si>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</si>
  <si>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</si>
  <si>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</si>
  <si>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</si>
  <si>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</si>
  <si>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</si>
  <si>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</si>
  <si>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</si>
  <si>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</si>
  <si>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</si>
  <si>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</si>
  <si>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</si>
  <si>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</si>
  <si>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</si>
  <si>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</si>
  <si>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</si>
  <si>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</si>
  <si>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</si>
  <si>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</si>
  <si>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</si>
  <si>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</si>
  <si>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</si>
  <si>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</si>
  <si>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</si>
  <si>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</si>
  <si>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</si>
  <si>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</si>
  <si>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</si>
  <si>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</si>
  <si>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</si>
  <si>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</si>
  <si>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</si>
  <si>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</si>
  <si>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</si>
  <si>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</si>
  <si>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</si>
  <si>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</si>
  <si>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</si>
  <si>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</si>
  <si>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</si>
  <si>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</si>
  <si>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</si>
  <si>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</si>
  <si>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</si>
  <si>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</si>
  <si>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</si>
  <si>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</si>
  <si>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</si>
  <si>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</si>
  <si>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</si>
  <si>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</si>
  <si>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</si>
  <si>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</si>
  <si>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</si>
  <si>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</si>
  <si>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</si>
  <si>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</si>
  <si>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</si>
  <si>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</si>
  <si>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</si>
  <si>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</si>
  <si>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</si>
  <si>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</si>
  <si>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</si>
  <si>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</si>
  <si>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</si>
  <si>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</si>
  <si>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</si>
  <si>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</si>
  <si>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</si>
  <si>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</si>
  <si>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</si>
  <si>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</si>
  <si>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</si>
  <si>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</si>
  <si>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</si>
  <si>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</si>
  <si>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</si>
  <si>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</si>
  <si>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</si>
  <si>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</si>
  <si>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</si>
  <si>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</si>
  <si>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</si>
  <si>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</si>
  <si>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</si>
  <si>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</si>
  <si>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</si>
  <si>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</si>
  <si>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</si>
  <si>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</si>
  <si>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</si>
  <si>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</si>
  <si>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</si>
  <si>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</si>
  <si>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</si>
  <si>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</si>
  <si>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</si>
  <si>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</si>
  <si>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</si>
  <si>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</si>
  <si>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</si>
  <si>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</si>
  <si>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</si>
  <si>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</si>
  <si>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</si>
  <si>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</si>
  <si>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</si>
  <si>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</si>
  <si>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</si>
  <si>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</si>
  <si>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</si>
  <si>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</si>
  <si>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</si>
  <si>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</si>
  <si>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</si>
  <si>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</si>
  <si>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</si>
  <si>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</si>
  <si>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</si>
  <si>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</si>
  <si>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</si>
  <si>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</si>
  <si>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</si>
  <si>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</si>
  <si>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</si>
  <si>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</si>
  <si>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</si>
  <si>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</si>
  <si>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</si>
  <si>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</si>
  <si>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</si>
  <si>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</si>
  <si>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</si>
  <si>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</si>
  <si>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</si>
  <si>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</si>
  <si>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</si>
  <si>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</si>
  <si>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</si>
  <si>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</si>
  <si>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</si>
  <si>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</si>
  <si>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</si>
  <si>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</si>
  <si>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</si>
  <si>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</si>
  <si>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</si>
  <si>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</si>
  <si>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</si>
  <si>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</si>
  <si>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</si>
  <si>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</si>
  <si>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</si>
  <si>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</si>
  <si>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</si>
  <si>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</si>
  <si>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</si>
  <si>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</si>
  <si>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</si>
  <si>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</si>
  <si>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</si>
  <si>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</si>
  <si>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</si>
  <si>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</si>
  <si>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</si>
  <si>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</si>
  <si>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</si>
  <si>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</si>
  <si>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</si>
  <si>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</si>
  <si>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</si>
  <si>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</si>
  <si>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</si>
  <si>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</si>
  <si>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</si>
  <si>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</si>
  <si>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</si>
  <si>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</si>
  <si>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</si>
  <si>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</si>
  <si>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</si>
  <si>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</si>
  <si>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</si>
  <si>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</si>
  <si>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</si>
  <si>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</si>
  <si>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</si>
  <si>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</si>
  <si>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</si>
  <si>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</si>
  <si>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</si>
  <si>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</si>
  <si>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</si>
  <si>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</si>
  <si>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</si>
  <si>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</si>
  <si>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</si>
  <si>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</si>
  <si>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</si>
  <si>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</si>
  <si>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</si>
  <si>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</si>
  <si>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</si>
  <si>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</si>
  <si>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</si>
  <si>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</si>
  <si>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</si>
  <si>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</si>
  <si>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</si>
  <si>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</si>
  <si>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</si>
  <si>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</si>
  <si>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</si>
  <si>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</si>
  <si>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</si>
  <si>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</si>
  <si>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</si>
  <si>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</si>
  <si>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</si>
  <si>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</si>
  <si>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</si>
  <si>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</si>
  <si>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</si>
  <si>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</si>
  <si>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</si>
  <si>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</si>
  <si>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</si>
  <si>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</si>
  <si>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</si>
  <si>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</si>
  <si>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</si>
  <si>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</si>
  <si>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</si>
  <si>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</si>
  <si>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</si>
  <si>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</si>
  <si>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</si>
  <si>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</si>
  <si>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</si>
  <si>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</si>
  <si>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</si>
  <si>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</si>
  <si>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</si>
  <si>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</si>
  <si>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</si>
  <si>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</si>
  <si>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</si>
  <si>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</si>
  <si>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</si>
  <si>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</si>
  <si>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</si>
  <si>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</si>
  <si>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</si>
  <si>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</si>
  <si>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</si>
  <si>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</si>
  <si>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</si>
  <si>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</si>
  <si>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</si>
  <si>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</si>
  <si>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</si>
  <si>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</si>
  <si>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</si>
  <si>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</si>
  <si>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</si>
  <si>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</si>
  <si>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</si>
  <si>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</si>
  <si>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</si>
  <si>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</si>
  <si>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</si>
  <si>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</si>
  <si>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</si>
  <si>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</si>
  <si>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</si>
  <si>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</si>
  <si>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</si>
  <si>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</si>
  <si>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</si>
  <si>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</si>
  <si>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</si>
  <si>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</si>
  <si>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</si>
  <si>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</si>
  <si>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</si>
  <si>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</si>
  <si>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</si>
  <si>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</si>
  <si>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</si>
  <si>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</si>
  <si>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</si>
  <si>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</si>
  <si>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</si>
  <si>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</si>
  <si>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</si>
  <si>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</si>
  <si>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</si>
  <si>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</si>
  <si>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</si>
  <si>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</si>
  <si>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</si>
  <si>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</si>
  <si>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</si>
  <si>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</si>
  <si>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</si>
  <si>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</si>
  <si>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</si>
  <si>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</si>
  <si>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</si>
  <si>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</si>
  <si>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</si>
  <si>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</si>
  <si>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</si>
  <si>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</si>
  <si>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</si>
  <si>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</si>
  <si>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</si>
  <si>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</si>
  <si>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</si>
  <si>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</si>
  <si>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</si>
  <si>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</si>
  <si>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</si>
  <si>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</si>
  <si>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</si>
  <si>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</si>
  <si>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</si>
  <si>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</si>
  <si>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</si>
  <si>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</si>
  <si>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</si>
  <si>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</si>
  <si>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</si>
  <si>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</si>
  <si>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</si>
  <si>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</si>
  <si>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</si>
  <si>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</si>
  <si>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</si>
  <si>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</si>
  <si>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</si>
  <si>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</si>
  <si>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</si>
  <si>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</si>
  <si>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</si>
  <si>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</si>
  <si>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</si>
  <si>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</si>
  <si>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</si>
  <si>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</si>
  <si>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</si>
  <si>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</si>
  <si>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</si>
  <si>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</si>
  <si>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</si>
  <si>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</si>
  <si>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</si>
  <si>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</si>
  <si>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</si>
  <si>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</si>
  <si>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</si>
  <si>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</si>
  <si>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</si>
  <si>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</si>
  <si>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</si>
  <si>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</si>
  <si>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</si>
  <si>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</si>
  <si>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</si>
  <si>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</si>
  <si>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</si>
  <si>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</si>
  <si>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</si>
  <si>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</si>
  <si>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</si>
  <si>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</si>
  <si>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</si>
  <si>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</si>
  <si>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</si>
  <si>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</si>
  <si>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</si>
  <si>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</si>
  <si>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</si>
  <si>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</si>
  <si>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</si>
  <si>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</si>
  <si>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</si>
  <si>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</si>
  <si>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</si>
  <si>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</si>
  <si>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</si>
  <si>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</si>
  <si>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</si>
  <si>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</si>
  <si>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</si>
  <si>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</si>
  <si>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</si>
  <si>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</si>
  <si>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</si>
  <si>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</si>
  <si>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</si>
  <si>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</si>
  <si>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</si>
  <si>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</si>
  <si>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</si>
  <si>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</si>
  <si>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</si>
  <si>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</si>
  <si>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</si>
  <si>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</si>
  <si>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</si>
  <si>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</si>
  <si>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</si>
  <si>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</si>
  <si>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</si>
  <si>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</si>
  <si>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</si>
  <si>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</si>
  <si>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</si>
  <si>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</si>
  <si>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</si>
  <si>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</si>
  <si>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</si>
  <si>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</si>
  <si>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</si>
  <si>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</si>
  <si>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</si>
  <si>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</si>
  <si>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</si>
  <si>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</si>
  <si>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</si>
  <si>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</si>
  <si>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</si>
  <si>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</si>
  <si>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</si>
  <si>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</si>
  <si>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</si>
  <si>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</si>
  <si>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</si>
  <si>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</si>
  <si>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</si>
  <si>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</si>
  <si>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</si>
  <si>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</si>
  <si>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</si>
  <si>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</si>
  <si>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</si>
  <si>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</si>
  <si>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</si>
  <si>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</si>
  <si>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</si>
  <si>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</si>
  <si>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</si>
  <si>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</si>
  <si>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</si>
  <si>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</si>
  <si>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</si>
  <si>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</si>
  <si>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</si>
  <si>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</si>
  <si>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</si>
  <si>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</si>
  <si>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</si>
  <si>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</si>
  <si>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</si>
  <si>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</si>
  <si>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</si>
  <si>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</si>
  <si>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</si>
  <si>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</si>
  <si>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</si>
  <si>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</si>
  <si>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</si>
  <si>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</si>
  <si>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</si>
  <si>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</si>
  <si>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</si>
  <si>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</si>
  <si>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</si>
  <si>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</si>
  <si>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</si>
  <si>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</si>
  <si>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</si>
  <si>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</si>
  <si>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</si>
  <si>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</si>
  <si>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</si>
  <si>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</si>
  <si>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</si>
  <si>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</si>
  <si>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</si>
  <si>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</si>
  <si>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</si>
  <si>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</si>
  <si>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</si>
  <si>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</si>
  <si>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</si>
  <si>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</si>
  <si>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</si>
  <si>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</si>
  <si>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</si>
  <si>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</si>
  <si>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</si>
  <si>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</si>
  <si>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</si>
  <si>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</si>
  <si>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</si>
  <si>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</si>
  <si>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</si>
  <si>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</si>
  <si>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</si>
  <si>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</si>
  <si>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</si>
  <si>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</si>
  <si>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</si>
  <si>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</si>
  <si>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</si>
  <si>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</si>
  <si>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</si>
  <si>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</si>
  <si>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</si>
  <si>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</si>
  <si>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</si>
  <si>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</si>
  <si>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</si>
  <si>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</si>
  <si>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</si>
  <si>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</si>
  <si>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</si>
  <si>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</si>
  <si>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</si>
  <si>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</si>
  <si>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</si>
  <si>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</si>
  <si>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</si>
  <si>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</si>
  <si>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</si>
  <si>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</si>
  <si>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</si>
  <si>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</si>
  <si>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</si>
  <si>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</si>
  <si>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</si>
  <si>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</si>
  <si>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</si>
  <si>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</si>
  <si>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</si>
  <si>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</si>
  <si>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</si>
  <si>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</si>
  <si>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</si>
  <si>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</si>
  <si>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</si>
  <si>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</si>
  <si>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</si>
  <si>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</si>
  <si>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</si>
  <si>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</si>
  <si>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</si>
  <si>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</si>
  <si>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</si>
  <si>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</si>
  <si>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</si>
  <si>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</si>
  <si>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</si>
  <si>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</si>
  <si>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</si>
  <si>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</si>
  <si>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</si>
  <si>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</si>
  <si>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</si>
  <si>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</si>
  <si>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</si>
  <si>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</si>
  <si>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</si>
  <si>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</si>
  <si>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</si>
  <si>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</si>
  <si>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</si>
  <si>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</si>
  <si>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</si>
  <si>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</si>
  <si>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</si>
  <si>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</si>
  <si>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</si>
  <si>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</si>
  <si>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</si>
  <si>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</si>
  <si>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</si>
  <si>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</si>
  <si>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</si>
  <si>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</si>
  <si>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</si>
  <si>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</si>
  <si>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</si>
  <si>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</si>
  <si>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</si>
  <si>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</si>
  <si>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</si>
  <si>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</si>
  <si>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</si>
  <si>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</si>
  <si>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</si>
  <si>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</si>
  <si>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</si>
  <si>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</si>
  <si>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</si>
  <si>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</si>
  <si>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</si>
  <si>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</si>
  <si>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</si>
  <si>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</si>
  <si>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</si>
  <si>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</si>
  <si>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</si>
  <si>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</si>
  <si>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</si>
  <si>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</si>
  <si>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</si>
  <si>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</si>
  <si>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</si>
  <si>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</si>
  <si>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</si>
  <si>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</si>
  <si>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</si>
  <si>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</si>
  <si>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</si>
  <si>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</si>
  <si>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</si>
  <si>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</si>
  <si>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</si>
  <si>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</si>
  <si>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</si>
  <si>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</si>
  <si>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</si>
  <si>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</si>
  <si>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</si>
  <si>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</si>
  <si>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</si>
  <si>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</si>
  <si>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</si>
  <si>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</si>
  <si>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</si>
  <si>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</si>
  <si>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</si>
  <si>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</si>
  <si>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</si>
  <si>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</si>
  <si>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</si>
  <si>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</si>
  <si>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</si>
  <si>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</si>
  <si>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</si>
  <si>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</si>
  <si>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</si>
  <si>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</si>
  <si>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</si>
  <si>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</si>
  <si>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</si>
  <si>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</si>
  <si>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</si>
  <si>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</si>
  <si>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</si>
  <si>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</si>
  <si>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</si>
  <si>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</si>
  <si>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</si>
  <si>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</si>
  <si>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</si>
  <si>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</si>
  <si>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</si>
  <si>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</si>
  <si>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</si>
  <si>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</si>
  <si>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</si>
  <si>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</si>
  <si>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</si>
  <si>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</si>
  <si>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</si>
  <si>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</si>
  <si>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</si>
  <si>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</si>
  <si>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</si>
  <si>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</si>
  <si>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</si>
  <si>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</si>
  <si>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</si>
  <si>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</si>
  <si>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</si>
  <si>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</si>
  <si>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</si>
  <si>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</si>
  <si>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</si>
  <si>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</si>
  <si>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</si>
  <si>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</si>
  <si>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</si>
  <si>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</si>
  <si>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</si>
  <si>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</si>
  <si>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</si>
  <si>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</si>
  <si>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</si>
  <si>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</si>
  <si>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</si>
  <si>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</si>
  <si>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</si>
  <si>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</si>
  <si>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</si>
  <si>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</si>
  <si>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</si>
  <si>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</si>
  <si>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</si>
  <si>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</si>
  <si>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</si>
  <si>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</si>
  <si>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</si>
  <si>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</si>
  <si>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</si>
  <si>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</si>
  <si>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</si>
  <si>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</si>
  <si>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</si>
  <si>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</si>
  <si>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</si>
  <si>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</si>
  <si>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</si>
  <si>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</si>
  <si>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</si>
  <si>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</si>
  <si>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</si>
  <si>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</si>
  <si>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</si>
  <si>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</si>
  <si>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</si>
  <si>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</si>
  <si>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</si>
  <si>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</si>
  <si>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</si>
  <si>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</si>
  <si>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</si>
  <si>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</si>
  <si>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</si>
  <si>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</si>
  <si>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</si>
  <si>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</si>
  <si>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</si>
  <si>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</si>
  <si>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</si>
  <si>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</si>
  <si>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</si>
  <si>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</si>
  <si>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</si>
  <si>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</si>
  <si>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</si>
  <si>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</si>
  <si>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</si>
  <si>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</si>
  <si>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</si>
  <si>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</si>
  <si>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</si>
  <si>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</si>
  <si>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</si>
  <si>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</si>
  <si>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</si>
  <si>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</si>
  <si>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</si>
  <si>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</si>
  <si>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</si>
  <si>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</si>
  <si>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</si>
  <si>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</si>
  <si>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</si>
  <si>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</si>
  <si>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</si>
  <si>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</si>
  <si>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</si>
  <si>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</si>
  <si>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</si>
  <si>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</si>
  <si>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</si>
  <si>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</si>
  <si>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</si>
  <si>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</si>
  <si>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</si>
  <si>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</si>
  <si>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</si>
  <si>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</si>
  <si>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</si>
  <si>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</si>
  <si>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</si>
  <si>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</si>
  <si>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</si>
  <si>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</si>
  <si>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</si>
  <si>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</si>
  <si>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</si>
  <si>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</si>
  <si>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</si>
  <si>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</si>
  <si>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</si>
  <si>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</si>
  <si>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</si>
  <si>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</si>
  <si>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</si>
  <si>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</si>
  <si>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</si>
  <si>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</si>
  <si>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</si>
  <si>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</si>
  <si>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</si>
  <si>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</si>
  <si>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</si>
  <si>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</si>
  <si>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</si>
  <si>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</si>
  <si>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</si>
  <si>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</si>
  <si>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</si>
  <si>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</si>
  <si>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</si>
  <si>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</si>
  <si>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</si>
  <si>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</si>
  <si>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</si>
  <si>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</si>
  <si>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</si>
  <si>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</si>
  <si>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</si>
  <si>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</si>
  <si>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</si>
  <si>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</si>
  <si>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</si>
  <si>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</si>
  <si>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</si>
  <si>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</si>
  <si>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</si>
  <si>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</si>
  <si>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</si>
  <si>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</si>
  <si>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</si>
  <si>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</si>
  <si>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</si>
  <si>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</si>
  <si>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</si>
  <si>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</si>
  <si>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</si>
  <si>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</si>
  <si>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</si>
  <si>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</si>
  <si>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</si>
  <si>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</si>
  <si>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</si>
  <si>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</si>
  <si>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</si>
  <si>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</si>
  <si>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</si>
  <si>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</si>
  <si>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</si>
  <si>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</si>
  <si>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</si>
  <si>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</si>
  <si>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</si>
  <si>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</si>
  <si>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</si>
  <si>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</si>
  <si>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</si>
  <si>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</si>
  <si>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</si>
  <si>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</si>
  <si>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</si>
  <si>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</si>
  <si>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</si>
  <si>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</si>
  <si>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</si>
  <si>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</si>
  <si>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</si>
  <si>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</si>
  <si>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</si>
  <si>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</si>
  <si>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</si>
  <si>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</si>
  <si>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</si>
  <si>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</si>
  <si>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</si>
  <si>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</si>
  <si>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</si>
  <si>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</si>
  <si>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</si>
  <si>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</si>
  <si>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</si>
  <si>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</si>
  <si>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</si>
  <si>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</si>
  <si>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</si>
  <si>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</si>
  <si>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</si>
  <si>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</si>
  <si>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</si>
  <si>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</si>
  <si>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</si>
  <si>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</si>
  <si>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</si>
  <si>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</si>
  <si>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</si>
  <si>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</si>
  <si>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</si>
  <si>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</si>
  <si>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</si>
  <si>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</si>
  <si>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</si>
  <si>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</si>
  <si>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</si>
  <si>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</si>
  <si>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</si>
  <si>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</si>
  <si>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</si>
  <si>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</si>
  <si>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</si>
  <si>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</si>
  <si>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</si>
  <si>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</si>
  <si>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</si>
  <si>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</si>
  <si>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</si>
  <si>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</si>
  <si>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</si>
  <si>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</si>
  <si>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</si>
  <si>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</si>
  <si>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</si>
  <si>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</si>
  <si>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</si>
  <si>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</si>
  <si>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</si>
  <si>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</si>
  <si>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</si>
  <si>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</si>
  <si>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</si>
  <si>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</si>
  <si>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</si>
  <si>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</si>
  <si>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</si>
  <si>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</si>
  <si>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</si>
  <si>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</si>
  <si>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</si>
  <si>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</si>
  <si>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</si>
  <si>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</si>
  <si>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</si>
  <si>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</si>
  <si>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</si>
  <si>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</si>
  <si>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</si>
  <si>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</si>
  <si>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</si>
  <si>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</si>
  <si>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</si>
  <si>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</si>
  <si>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</si>
  <si>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</si>
  <si>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</si>
  <si>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</si>
  <si>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</si>
  <si>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</si>
  <si>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</si>
  <si>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</si>
  <si>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</si>
  <si>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</si>
  <si>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</si>
  <si>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</si>
  <si>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</si>
  <si>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</si>
  <si>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</si>
  <si>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</si>
  <si>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</si>
  <si>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</si>
  <si>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</si>
  <si>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</si>
  <si>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</si>
  <si>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</si>
  <si>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</si>
  <si>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</si>
  <si>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</si>
  <si>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</si>
  <si>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</si>
  <si>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</si>
  <si>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</si>
  <si>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</si>
  <si>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</si>
  <si>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</si>
  <si>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</si>
  <si>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</si>
  <si>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</si>
  <si>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</si>
  <si>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</si>
  <si>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</si>
  <si>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</si>
  <si>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</si>
  <si>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</si>
  <si>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</si>
  <si>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</si>
  <si>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</si>
  <si>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</si>
  <si>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</si>
  <si>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</si>
  <si>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</si>
  <si>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</si>
  <si>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</si>
  <si>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</si>
  <si>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</si>
  <si>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</si>
  <si>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</si>
  <si>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</si>
  <si>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</si>
  <si>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</si>
  <si>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</si>
  <si>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</si>
  <si>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</si>
  <si>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</si>
  <si>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</si>
  <si>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</si>
  <si>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</si>
  <si>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</si>
  <si>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</si>
  <si>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</si>
  <si>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</si>
  <si>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</si>
  <si>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</si>
  <si>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</si>
  <si>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</si>
  <si>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</si>
  <si>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</si>
  <si>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</si>
  <si>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</si>
  <si>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</si>
  <si>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</si>
  <si>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</si>
  <si>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</si>
  <si>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</si>
  <si>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</si>
  <si>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</si>
  <si>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</si>
  <si>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</si>
  <si>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</si>
  <si>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</si>
  <si>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</si>
  <si>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</si>
  <si>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</si>
  <si>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</si>
  <si>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</si>
  <si>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</si>
  <si>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</si>
  <si>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</si>
  <si>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</si>
  <si>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</si>
  <si>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</si>
  <si>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</si>
  <si>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</si>
  <si>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</si>
  <si>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</si>
  <si>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</si>
  <si>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</si>
  <si>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</si>
  <si>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</si>
  <si>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</si>
  <si>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</si>
  <si>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</si>
  <si>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</si>
  <si>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</si>
  <si>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</si>
  <si>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</si>
  <si>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</si>
  <si>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</si>
  <si>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</si>
  <si>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</si>
  <si>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</si>
  <si>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</si>
  <si>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</si>
  <si>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</si>
  <si>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</si>
  <si>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</si>
  <si>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</si>
  <si>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</si>
  <si>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</si>
  <si>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</si>
  <si>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</si>
  <si>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</si>
  <si>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</si>
  <si>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</si>
  <si>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</si>
  <si>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</si>
  <si>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</si>
  <si>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</si>
  <si>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</si>
  <si>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</si>
  <si>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</si>
  <si>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</si>
  <si>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</si>
  <si>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</si>
  <si>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</si>
  <si>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</si>
  <si>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</si>
  <si>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</si>
  <si>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</si>
  <si>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</si>
  <si>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</si>
  <si>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</si>
  <si>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</si>
  <si>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</si>
  <si>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</si>
  <si>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</si>
  <si>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</si>
  <si>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</si>
  <si>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</si>
  <si>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</si>
  <si>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</si>
  <si>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</si>
  <si>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</si>
  <si>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</si>
  <si>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</si>
  <si>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</si>
  <si>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</si>
  <si>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</si>
  <si>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</si>
  <si>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</si>
  <si>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</si>
  <si>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</si>
  <si>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</si>
  <si>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</si>
  <si>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</si>
  <si>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</si>
  <si>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</si>
  <si>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</si>
  <si>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</si>
  <si>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</si>
  <si>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</si>
  <si>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</si>
  <si>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</si>
  <si>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</si>
  <si>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</si>
  <si>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</si>
  <si>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</si>
  <si>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</si>
  <si>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</si>
  <si>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</si>
  <si>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</si>
  <si>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</si>
  <si>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</si>
  <si>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</si>
  <si>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</si>
  <si>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</si>
  <si>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</si>
  <si>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</si>
  <si>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</si>
  <si>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</si>
  <si>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</si>
  <si>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</si>
  <si>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</si>
  <si>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</si>
  <si>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</si>
  <si>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</si>
  <si>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</si>
  <si>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</si>
  <si>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</si>
  <si>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</si>
  <si>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</si>
  <si>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</si>
  <si>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</si>
  <si>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</si>
  <si>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</si>
  <si>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</si>
  <si>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</si>
  <si>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</si>
  <si>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</si>
  <si>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</si>
  <si>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</si>
  <si>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</si>
  <si>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</si>
  <si>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</si>
  <si>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</si>
  <si>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</si>
  <si>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</si>
  <si>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</si>
  <si>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</si>
  <si>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</si>
  <si>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</si>
  <si>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</si>
  <si>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</si>
  <si>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</si>
  <si>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</si>
  <si>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</si>
  <si>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</si>
  <si>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</si>
  <si>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</si>
  <si>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</si>
  <si>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</si>
  <si>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</si>
  <si>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</si>
  <si>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</si>
  <si>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</si>
  <si>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</si>
  <si>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</si>
  <si>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</si>
  <si>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</si>
  <si>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</si>
  <si>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</si>
  <si>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</si>
  <si>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</si>
  <si>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</si>
  <si>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</si>
  <si>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</si>
  <si>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</si>
  <si>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</si>
  <si>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</si>
  <si>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</si>
  <si>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</si>
  <si>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</si>
  <si>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</si>
  <si>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</si>
  <si>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</si>
  <si>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</si>
  <si>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</si>
  <si>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</si>
  <si>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</si>
  <si>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</si>
  <si>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</si>
  <si>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</si>
  <si>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</si>
  <si>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</si>
  <si>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</si>
  <si>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</si>
  <si>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</si>
  <si>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</si>
  <si>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</si>
  <si>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</si>
  <si>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</si>
  <si>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</si>
  <si>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</si>
  <si>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</si>
  <si>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</si>
  <si>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</si>
  <si>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</si>
  <si>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</si>
  <si>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</si>
  <si>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</si>
  <si>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</si>
  <si>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</si>
  <si>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</si>
  <si>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</si>
  <si>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</si>
  <si>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</si>
  <si>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</si>
  <si>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</si>
  <si>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</si>
  <si>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</si>
  <si>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</si>
  <si>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</si>
  <si>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</si>
  <si>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</si>
  <si>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</si>
  <si>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</si>
  <si>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</si>
  <si>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</si>
  <si>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</si>
  <si>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</si>
  <si>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</si>
  <si>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</si>
  <si>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</si>
  <si>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</si>
  <si>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</si>
  <si>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</si>
  <si>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</si>
  <si>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</si>
  <si>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</si>
  <si>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</si>
  <si>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</si>
  <si>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</si>
  <si>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</si>
  <si>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</si>
  <si>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</si>
  <si>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</si>
  <si>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</si>
  <si>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</si>
  <si>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</si>
  <si>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</si>
  <si>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</si>
  <si>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</si>
  <si>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</si>
  <si>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</si>
  <si>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</si>
  <si>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</si>
  <si>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</si>
  <si>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</si>
  <si>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</si>
  <si>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</si>
  <si>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</si>
  <si>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</si>
  <si>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</si>
  <si>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</si>
  <si>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</si>
  <si>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</si>
  <si>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</si>
  <si>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</si>
  <si>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</si>
  <si>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</si>
  <si>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</si>
  <si>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</si>
  <si>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</si>
  <si>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</si>
  <si>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</si>
  <si>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</si>
  <si>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</si>
  <si>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</si>
  <si>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</si>
  <si>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</si>
  <si>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</si>
  <si>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</si>
  <si>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</si>
  <si>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</si>
  <si>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</si>
  <si>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</si>
  <si>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</si>
  <si>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</si>
  <si>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</si>
  <si>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</si>
  <si>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</si>
  <si>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</si>
  <si>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</si>
  <si>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</si>
  <si>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</si>
  <si>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</si>
  <si>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</si>
  <si>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</si>
  <si>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</si>
  <si>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</si>
  <si>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</si>
  <si>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</si>
  <si>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</si>
  <si>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</si>
  <si>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</si>
  <si>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</si>
  <si>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</si>
  <si>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</si>
  <si>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</si>
  <si>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</si>
  <si>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</si>
  <si>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</si>
  <si>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</si>
  <si>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</si>
  <si>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</si>
  <si>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</si>
  <si>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</si>
  <si>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</si>
  <si>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</si>
  <si>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</si>
  <si>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</si>
  <si>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</si>
  <si>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</si>
  <si>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</si>
  <si>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</si>
  <si>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</si>
  <si>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</si>
  <si>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</si>
  <si>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</si>
  <si>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</si>
  <si>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</si>
  <si>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</si>
  <si>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</si>
  <si>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</si>
  <si>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</si>
  <si>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</si>
  <si>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</si>
  <si>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</si>
  <si>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</si>
  <si>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</si>
  <si>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</si>
  <si>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</si>
  <si>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</si>
  <si>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</si>
  <si>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</si>
  <si>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</si>
  <si>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</si>
  <si>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</si>
  <si>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</si>
  <si>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</si>
  <si>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</si>
  <si>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</si>
  <si>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</si>
  <si>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</si>
  <si>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</si>
  <si>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</si>
  <si>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</si>
  <si>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</si>
  <si>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</si>
  <si>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</si>
  <si>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</si>
  <si>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</si>
  <si>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</si>
  <si>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</si>
  <si>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</si>
  <si>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</si>
  <si>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</si>
  <si>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</si>
  <si>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</si>
  <si>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</si>
  <si>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</si>
  <si>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</si>
  <si>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</si>
  <si>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</si>
  <si>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</si>
  <si>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</si>
  <si>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</si>
  <si>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</si>
  <si>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</si>
  <si>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</si>
  <si>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</si>
  <si>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</si>
  <si>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</si>
  <si>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</si>
  <si>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</si>
  <si>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</si>
  <si>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</si>
  <si>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</si>
  <si>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</si>
  <si>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</si>
  <si>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</si>
  <si>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</si>
  <si>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</si>
  <si>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</si>
  <si>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</si>
  <si>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</si>
  <si>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</si>
  <si>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</si>
  <si>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</si>
  <si>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</si>
  <si>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</si>
  <si>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</si>
  <si>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</si>
  <si>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</si>
  <si>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</si>
  <si>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</si>
  <si>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</si>
  <si>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</si>
  <si>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</si>
  <si>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</si>
  <si>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</si>
  <si>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</si>
  <si>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</si>
  <si>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</si>
  <si>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</si>
  <si>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</si>
  <si>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</si>
  <si>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</si>
  <si>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</si>
  <si>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</si>
  <si>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</si>
  <si>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</si>
  <si>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</si>
  <si>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</si>
  <si>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</si>
  <si>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</si>
  <si>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</si>
  <si>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</si>
  <si>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</si>
  <si>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</si>
  <si>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</si>
  <si>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</si>
  <si>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</si>
  <si>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</si>
  <si>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</si>
  <si>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</si>
  <si>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</si>
  <si>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</si>
  <si>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</si>
  <si>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</si>
  <si>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</si>
  <si>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</si>
  <si>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</si>
  <si>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</si>
  <si>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</si>
  <si>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</si>
  <si>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</si>
  <si>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</si>
  <si>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</si>
  <si>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</si>
  <si>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</si>
  <si>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</si>
  <si>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</si>
  <si>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</si>
  <si>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</si>
  <si>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</si>
  <si>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</si>
  <si>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</si>
  <si>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</si>
  <si>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</si>
  <si>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</si>
  <si>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</si>
  <si>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</si>
  <si>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</si>
  <si>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</si>
  <si>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</si>
  <si>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</si>
  <si>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</si>
  <si>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</si>
  <si>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</si>
  <si>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</si>
  <si>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</si>
  <si>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</si>
  <si>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</si>
  <si>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</si>
  <si>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</si>
  <si>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</si>
  <si>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</si>
  <si>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</si>
  <si>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</si>
  <si>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</si>
  <si>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</si>
  <si>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</si>
  <si>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</si>
  <si>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</si>
  <si>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</si>
  <si>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</si>
  <si>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</si>
  <si>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</si>
  <si>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</si>
  <si>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</si>
  <si>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</si>
  <si>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</si>
  <si>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</si>
  <si>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</si>
  <si>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</si>
  <si>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</si>
  <si>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</si>
  <si>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</si>
  <si>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</si>
  <si>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</si>
  <si>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</si>
  <si>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</si>
  <si>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</si>
  <si>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</si>
  <si>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</si>
  <si>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</si>
  <si>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</si>
  <si>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</si>
  <si>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</si>
  <si>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</si>
  <si>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</si>
  <si>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</si>
  <si>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</si>
  <si>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</si>
  <si>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</si>
  <si>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</si>
  <si>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</si>
  <si>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</si>
  <si>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</si>
  <si>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</si>
  <si>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</si>
  <si>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</si>
  <si>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</si>
  <si>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</si>
  <si>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</si>
  <si>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</si>
  <si>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</si>
  <si>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</si>
  <si>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</si>
  <si>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</si>
  <si>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</si>
  <si>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</si>
  <si>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</si>
  <si>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</si>
  <si>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</si>
  <si>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</si>
  <si>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</si>
  <si>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</si>
  <si>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</si>
  <si>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</si>
  <si>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</si>
  <si>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</si>
  <si>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</si>
  <si>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</si>
  <si>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</si>
  <si>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</si>
  <si>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</si>
  <si>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</si>
  <si>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</si>
  <si>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</si>
  <si>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</si>
  <si>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</si>
  <si>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</si>
  <si>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</si>
  <si>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</si>
  <si>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</si>
  <si>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</si>
  <si>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</si>
  <si>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</si>
  <si>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</si>
  <si>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</si>
  <si>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</si>
  <si>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</si>
  <si>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</si>
  <si>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</si>
  <si>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</si>
  <si>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</si>
  <si>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</si>
  <si>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</si>
  <si>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</si>
  <si>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</si>
  <si>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</si>
  <si>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</si>
  <si>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</si>
  <si>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</si>
  <si>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</si>
  <si>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</si>
  <si>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</si>
  <si>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</si>
  <si>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</si>
  <si>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</si>
  <si>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</si>
  <si>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</si>
  <si>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</si>
  <si>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</si>
  <si>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</si>
  <si>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</si>
  <si>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</si>
  <si>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</si>
  <si>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</si>
  <si>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</si>
  <si>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</si>
  <si>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</si>
  <si>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</si>
  <si>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</si>
  <si>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</si>
  <si>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</si>
  <si>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</si>
  <si>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</si>
  <si>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</si>
  <si>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</si>
  <si>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</si>
  <si>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</si>
  <si>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</si>
  <si>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</si>
  <si>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</si>
  <si>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</si>
  <si>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</si>
  <si>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</si>
  <si>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</si>
  <si>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</si>
  <si>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</si>
  <si>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</si>
  <si>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</si>
  <si>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</si>
  <si>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</si>
  <si>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</si>
  <si>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</si>
  <si>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</si>
  <si>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</si>
  <si>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</si>
  <si>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</si>
  <si>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</si>
  <si>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</si>
  <si>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</si>
  <si>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</si>
  <si>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</si>
  <si>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</si>
  <si>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</si>
  <si>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</si>
  <si>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</si>
  <si>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</si>
  <si>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</si>
  <si>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</si>
  <si>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</si>
  <si>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</si>
  <si>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</si>
  <si>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</si>
  <si>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</si>
  <si>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</si>
  <si>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</si>
  <si>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</si>
  <si>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</si>
  <si>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</si>
  <si>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</si>
  <si>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</si>
  <si>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</si>
  <si>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</si>
  <si>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</si>
  <si>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</si>
  <si>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</si>
  <si>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</si>
  <si>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</si>
  <si>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</si>
  <si>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</si>
  <si>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</si>
  <si>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</si>
  <si>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</si>
  <si>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</si>
  <si>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</si>
  <si>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</si>
  <si>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</si>
  <si>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</si>
  <si>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</si>
  <si>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</si>
  <si>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</si>
  <si>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</si>
  <si>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</si>
  <si>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</si>
  <si>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</si>
  <si>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</si>
  <si>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</si>
  <si>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</si>
  <si>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</si>
  <si>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</si>
  <si>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</si>
  <si>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</si>
  <si>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</si>
  <si>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</si>
  <si>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</si>
  <si>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</si>
  <si>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</si>
  <si>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</si>
  <si>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</si>
  <si>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</si>
  <si>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</si>
  <si>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</si>
  <si>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</si>
  <si>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</si>
  <si>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</si>
  <si>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</si>
  <si>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</si>
  <si>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</si>
  <si>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</si>
  <si>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</si>
  <si>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</si>
  <si>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</si>
  <si>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</si>
  <si>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</si>
  <si>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</si>
  <si>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</si>
  <si>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</si>
  <si>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</si>
  <si>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</si>
  <si>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</si>
  <si>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</si>
  <si>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</si>
  <si>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</si>
  <si>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</si>
  <si>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</si>
  <si>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</si>
  <si>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</si>
  <si>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</si>
  <si>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</si>
  <si>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</si>
  <si>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</si>
  <si>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</si>
  <si>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</si>
  <si>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</si>
  <si>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</si>
  <si>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</si>
  <si>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</si>
  <si>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</si>
  <si>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</si>
  <si>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</si>
  <si>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</si>
  <si>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</si>
  <si>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</si>
  <si>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</si>
  <si>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</si>
  <si>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</si>
  <si>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</si>
  <si>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</si>
  <si>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</si>
  <si>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</si>
  <si>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</si>
  <si>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</si>
  <si>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</si>
  <si>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</si>
  <si>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</si>
  <si>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</si>
  <si>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</si>
  <si>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</si>
  <si>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</si>
  <si>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</si>
  <si>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</si>
  <si>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</si>
  <si>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</si>
  <si>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</si>
  <si>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</si>
  <si>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</si>
  <si>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</si>
  <si>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</si>
  <si>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</si>
  <si>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</si>
  <si>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</si>
  <si>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</si>
  <si>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</si>
  <si>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</si>
  <si>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</si>
  <si>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</si>
  <si>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</si>
  <si>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</si>
  <si>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</si>
  <si>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</si>
  <si>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</si>
  <si>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</si>
  <si>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</si>
  <si>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</si>
  <si>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</si>
  <si>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</si>
  <si>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</si>
  <si>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</si>
  <si>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</si>
  <si>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</si>
  <si>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</si>
  <si>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</si>
  <si>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</si>
  <si>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</si>
  <si>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</si>
  <si>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</si>
  <si>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</si>
  <si>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</si>
  <si>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</si>
  <si>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</si>
  <si>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</si>
  <si>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</si>
  <si>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</si>
  <si>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</si>
  <si>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</si>
  <si>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</si>
  <si>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</si>
  <si>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</si>
  <si>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</si>
  <si>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</si>
  <si>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</si>
  <si>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</si>
  <si>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</si>
  <si>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</si>
  <si>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</si>
  <si>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</si>
  <si>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</si>
  <si>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</si>
  <si>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</si>
  <si>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</si>
  <si>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</si>
  <si>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</si>
  <si>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</si>
  <si>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</si>
  <si>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</si>
  <si>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</si>
  <si>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</si>
  <si>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</si>
  <si>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</si>
  <si>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</si>
  <si>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</si>
  <si>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</si>
  <si>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</si>
  <si>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</si>
  <si>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</si>
  <si>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</si>
  <si>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</si>
  <si>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</si>
  <si>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</si>
  <si>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</si>
  <si>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</si>
  <si>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</si>
  <si>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</si>
  <si>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</si>
  <si>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</si>
  <si>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</si>
  <si>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</si>
  <si>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</si>
  <si>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</si>
  <si>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</si>
  <si>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</si>
  <si>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</si>
  <si>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</si>
  <si>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</si>
  <si>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</si>
  <si>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</si>
  <si>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</si>
  <si>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</si>
  <si>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</si>
  <si>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</si>
  <si>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</si>
  <si>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</si>
  <si>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</si>
  <si>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</si>
  <si>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</si>
  <si>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</si>
  <si>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</si>
  <si>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</si>
  <si>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</si>
  <si>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</si>
  <si>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</si>
  <si>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</si>
  <si>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</si>
  <si>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</si>
  <si>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</si>
  <si>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</si>
  <si>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</si>
  <si>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</si>
  <si>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</si>
  <si>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</si>
  <si>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</si>
  <si>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</si>
  <si>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</si>
  <si>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</si>
  <si>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</si>
  <si>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</si>
  <si>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</si>
  <si>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</si>
  <si>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</si>
  <si>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</si>
  <si>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</si>
  <si>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</si>
  <si>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</si>
  <si>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</si>
  <si>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</si>
  <si>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</si>
  <si>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</si>
  <si>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</si>
  <si>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</si>
  <si>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</si>
  <si>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</si>
  <si>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</si>
  <si>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</si>
  <si>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</si>
  <si>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</si>
  <si>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</si>
  <si>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</si>
  <si>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</si>
  <si>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</si>
  <si>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</si>
  <si>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</si>
  <si>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</si>
  <si>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</si>
  <si>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</si>
  <si>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</si>
  <si>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</si>
  <si>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</si>
  <si>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</si>
  <si>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</si>
  <si>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</si>
  <si>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</si>
  <si>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</si>
  <si>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</si>
  <si>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</si>
  <si>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</si>
  <si>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</si>
  <si>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</si>
  <si>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</si>
  <si>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</si>
  <si>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</si>
  <si>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</si>
  <si>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</si>
  <si>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</si>
  <si>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</si>
  <si>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</si>
  <si>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</si>
  <si>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</si>
  <si>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</si>
  <si>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</si>
  <si>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</si>
  <si>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</si>
  <si>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</si>
  <si>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</si>
  <si>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</si>
  <si>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</si>
  <si>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</si>
  <si>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</si>
  <si>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</si>
  <si>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</si>
  <si>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</si>
  <si>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</si>
  <si>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</si>
  <si>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</si>
  <si>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</si>
  <si>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</si>
  <si>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</si>
  <si>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</si>
  <si>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</si>
  <si>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</si>
  <si>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</si>
  <si>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</si>
  <si>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</si>
  <si>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</si>
  <si>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</si>
  <si>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</si>
  <si>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</si>
  <si>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</si>
  <si>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</si>
  <si>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</si>
  <si>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</si>
  <si>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</si>
  <si>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</si>
  <si>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</si>
  <si>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</si>
  <si>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</si>
  <si>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</si>
  <si>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</si>
  <si>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</si>
  <si>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</si>
  <si>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</si>
  <si>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</si>
  <si>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</si>
  <si>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</si>
  <si>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</si>
  <si>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</si>
  <si>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</si>
  <si>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</si>
  <si>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</si>
  <si>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</si>
  <si>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</si>
  <si>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</si>
  <si>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</si>
  <si>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</si>
  <si>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</si>
  <si>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</si>
  <si>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</si>
  <si>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</si>
  <si>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</si>
  <si>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</si>
  <si>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</si>
  <si>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</si>
  <si>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</si>
  <si>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</si>
  <si>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</si>
  <si>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</si>
  <si>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</si>
  <si>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</si>
  <si>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</si>
  <si>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</si>
  <si>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</si>
  <si>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</si>
  <si>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</si>
  <si>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</si>
  <si>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</si>
  <si>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</si>
  <si>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</si>
  <si>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</si>
  <si>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</si>
  <si>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</si>
  <si>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</si>
  <si>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</si>
  <si>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</si>
  <si>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</si>
  <si>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</si>
  <si>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</si>
  <si>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</si>
  <si>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</si>
  <si>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</si>
  <si>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</si>
  <si>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</si>
  <si>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</si>
  <si>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</si>
  <si>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</si>
  <si>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</si>
  <si>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</si>
  <si>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</si>
  <si>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</si>
  <si>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</si>
  <si>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</si>
  <si>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</si>
  <si>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</si>
  <si>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</si>
  <si>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</si>
  <si>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</si>
  <si>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</si>
  <si>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</si>
  <si>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</si>
  <si>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</si>
  <si>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</si>
  <si>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</si>
  <si>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</si>
  <si>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</si>
  <si>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</si>
  <si>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</si>
  <si>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</si>
  <si>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</si>
  <si>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</si>
  <si>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</si>
  <si>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</si>
  <si>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</si>
  <si>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</si>
  <si>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</si>
  <si>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</si>
  <si>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</si>
  <si>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</si>
  <si>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</si>
  <si>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</si>
  <si>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</si>
  <si>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</si>
  <si>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</si>
  <si>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</si>
  <si>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</si>
  <si>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</si>
  <si>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</si>
  <si>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</si>
  <si>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</si>
  <si>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</si>
  <si>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</si>
  <si>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</si>
  <si>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</si>
  <si>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</si>
  <si>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</si>
  <si>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</si>
  <si>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</si>
  <si>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</si>
  <si>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</si>
  <si>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</si>
  <si>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</si>
  <si>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</si>
  <si>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</si>
  <si>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</si>
  <si>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</si>
  <si>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</si>
  <si>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</si>
  <si>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</si>
  <si>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</si>
  <si>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</si>
  <si>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</si>
  <si>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</si>
  <si>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</si>
  <si>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</si>
  <si>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</si>
  <si>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</si>
  <si>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</si>
  <si>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</si>
  <si>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</si>
  <si>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</si>
  <si>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</si>
  <si>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</si>
  <si>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</si>
  <si>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</si>
  <si>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</si>
  <si>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</si>
  <si>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</si>
  <si>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</si>
  <si>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</si>
  <si>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</si>
  <si>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</si>
  <si>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</si>
  <si>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</si>
  <si>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</si>
  <si>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</si>
  <si>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</si>
  <si>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</si>
  <si>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</si>
  <si>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</si>
  <si>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</si>
  <si>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</si>
  <si>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</si>
  <si>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</si>
  <si>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</si>
  <si>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</si>
  <si>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</si>
  <si>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</si>
  <si>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</si>
  <si>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</si>
  <si>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</si>
  <si>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</si>
  <si>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</si>
  <si>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</si>
  <si>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</si>
  <si>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</si>
  <si>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</si>
  <si>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</si>
  <si>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</si>
  <si>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</si>
  <si>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</si>
  <si>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</si>
  <si>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</si>
  <si>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</si>
  <si>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</si>
  <si>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</si>
  <si>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</si>
  <si>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</si>
  <si>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</si>
  <si>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</si>
  <si>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</si>
  <si>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</si>
  <si>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</si>
  <si>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</si>
  <si>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</si>
  <si>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</si>
  <si>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</si>
  <si>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</si>
  <si>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</si>
  <si>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</si>
  <si>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</si>
  <si>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</si>
  <si>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</si>
  <si>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</si>
  <si>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</si>
  <si>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</si>
  <si>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</si>
  <si>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</si>
  <si>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</si>
  <si>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</si>
  <si>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</si>
  <si>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</si>
  <si>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</si>
  <si>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</si>
  <si>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</si>
  <si>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</si>
  <si>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</si>
  <si>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</si>
  <si>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</si>
  <si>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</si>
  <si>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</si>
  <si>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</si>
  <si>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</si>
  <si>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</si>
  <si>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</si>
  <si>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</si>
  <si>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</si>
  <si>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</si>
  <si>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</si>
  <si>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</si>
  <si>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</si>
  <si>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</si>
  <si>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</si>
  <si>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</si>
  <si>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</si>
  <si>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</si>
  <si>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</si>
  <si>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</si>
  <si>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</si>
  <si>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</si>
  <si>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</si>
  <si>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</si>
  <si>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</si>
  <si>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</si>
  <si>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</si>
  <si>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</si>
  <si>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</si>
  <si>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</si>
  <si>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</si>
  <si>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</si>
  <si>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</si>
  <si>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</si>
  <si>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</si>
  <si>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</si>
  <si>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</si>
  <si>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</si>
  <si>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</si>
  <si>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</si>
  <si>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</si>
  <si>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</si>
  <si>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</si>
  <si>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</si>
  <si>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</si>
  <si>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</si>
  <si>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</si>
  <si>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</si>
  <si>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</si>
  <si>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</si>
  <si>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</si>
  <si>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</si>
  <si>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</si>
  <si>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</si>
  <si>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</si>
  <si>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</si>
  <si>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</si>
  <si>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</si>
  <si>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</si>
  <si>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</si>
  <si>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</si>
  <si>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</si>
  <si>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</si>
  <si>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</si>
  <si>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</si>
  <si>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</si>
  <si>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</si>
  <si>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</si>
  <si>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</si>
  <si>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</si>
  <si>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</si>
  <si>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</si>
  <si>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</si>
  <si>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</si>
  <si>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</si>
  <si>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</si>
  <si>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</si>
  <si>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</si>
  <si>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</si>
  <si>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</si>
  <si>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</si>
  <si>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</si>
  <si>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</si>
  <si>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</si>
  <si>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</si>
  <si>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</si>
  <si>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</si>
  <si>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</si>
  <si>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</si>
  <si>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</si>
  <si>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</si>
  <si>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</si>
  <si>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</si>
  <si>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</si>
  <si>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</si>
  <si>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</si>
  <si>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</si>
  <si>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</si>
  <si>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</si>
  <si>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</si>
  <si>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</si>
  <si>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</si>
  <si>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</si>
  <si>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</si>
  <si>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</si>
  <si>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</si>
  <si>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</si>
  <si>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</si>
  <si>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</si>
  <si>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</si>
  <si>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</si>
  <si>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</si>
  <si>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</si>
  <si>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</si>
  <si>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</si>
  <si>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</si>
  <si>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</si>
  <si>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</si>
  <si>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</si>
  <si>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</si>
  <si>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</si>
  <si>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</si>
  <si>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</si>
  <si>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</si>
  <si>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</si>
  <si>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</si>
  <si>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</si>
  <si>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</si>
  <si>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</si>
  <si>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</si>
  <si>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</si>
  <si>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</si>
  <si>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</si>
  <si>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</si>
  <si>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</si>
  <si>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</si>
  <si>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</si>
  <si>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</si>
  <si>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</si>
  <si>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</si>
  <si>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</si>
  <si>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</si>
  <si>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</si>
  <si>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</si>
  <si>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</si>
  <si>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</si>
  <si>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</si>
  <si>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</si>
  <si>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</si>
  <si>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</si>
  <si>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</si>
  <si>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</si>
  <si>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</si>
  <si>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</si>
  <si>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</si>
  <si>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</si>
  <si>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</si>
  <si>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</si>
  <si>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</si>
  <si>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</si>
  <si>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</si>
  <si>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</si>
  <si>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</si>
  <si>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</si>
  <si>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</si>
  <si>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</si>
  <si>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</si>
  <si>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</si>
  <si>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</si>
  <si>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</si>
  <si>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</si>
  <si>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</si>
  <si>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</si>
  <si>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</si>
  <si>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</si>
  <si>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</si>
  <si>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</si>
  <si>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</si>
  <si>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</si>
  <si>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</si>
  <si>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</si>
  <si>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</si>
  <si>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</si>
  <si>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</si>
  <si>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</si>
  <si>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</si>
  <si>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</si>
  <si>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</si>
  <si>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</si>
  <si>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</si>
  <si>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</si>
  <si>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</si>
  <si>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</si>
  <si>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</si>
  <si>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</si>
  <si>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</si>
  <si>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</si>
  <si>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</si>
  <si>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</si>
  <si>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</si>
  <si>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</si>
  <si>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</si>
  <si>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</si>
  <si>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</si>
  <si>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</si>
  <si>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</si>
  <si>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</si>
  <si>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</si>
  <si>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</si>
  <si>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</si>
  <si>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</si>
  <si>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</si>
  <si>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</si>
  <si>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</si>
  <si>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</si>
  <si>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</si>
  <si>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</si>
  <si>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</si>
  <si>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</si>
  <si>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</si>
  <si>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</si>
  <si>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</si>
  <si>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</si>
  <si>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</si>
  <si>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</si>
  <si>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</si>
  <si>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</si>
  <si>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</si>
  <si>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</si>
  <si>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</si>
  <si>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</si>
  <si>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</si>
  <si>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</si>
  <si>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</si>
  <si>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</si>
  <si>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</si>
  <si>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</si>
  <si>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</si>
  <si>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</si>
  <si>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</si>
  <si>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</si>
  <si>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</si>
  <si>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</si>
  <si>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</si>
  <si>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</si>
  <si>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</si>
  <si>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</si>
  <si>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</si>
  <si>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</si>
  <si>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</si>
  <si>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</si>
  <si>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</si>
  <si>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</si>
  <si>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</si>
  <si>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</si>
  <si>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</si>
  <si>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</si>
  <si>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</si>
  <si>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</si>
  <si>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</si>
  <si>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</si>
  <si>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</si>
  <si>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</si>
  <si>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</si>
  <si>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</si>
  <si>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</si>
  <si>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</si>
  <si>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</si>
  <si>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</si>
  <si>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</si>
  <si>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</si>
  <si>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</si>
  <si>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</si>
  <si>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</si>
  <si>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</si>
  <si>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</si>
  <si>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</si>
  <si>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</si>
  <si>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</si>
  <si>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</si>
  <si>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</si>
  <si>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</si>
  <si>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</si>
  <si>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</si>
  <si>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</si>
  <si>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</si>
  <si>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</si>
  <si>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</si>
  <si>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</si>
  <si>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</si>
  <si>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</si>
  <si>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</si>
  <si>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</si>
  <si>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</si>
  <si>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</si>
  <si>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</si>
  <si>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</si>
  <si>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</si>
  <si>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</si>
  <si>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</si>
  <si>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</si>
  <si>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</si>
  <si>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</si>
  <si>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</si>
  <si>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</si>
  <si>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</si>
  <si>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</si>
  <si>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</si>
  <si>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</si>
  <si>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</si>
  <si>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</si>
  <si>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</si>
  <si>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</si>
  <si>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</si>
  <si>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</si>
  <si>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</si>
  <si>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</si>
  <si>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</si>
  <si>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</si>
  <si>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</si>
  <si>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</si>
  <si>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</si>
  <si>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</si>
  <si>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</si>
  <si>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</si>
  <si>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</si>
  <si>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</si>
  <si>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</si>
  <si>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</si>
  <si>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</si>
  <si>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</si>
  <si>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</si>
  <si>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</si>
  <si>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</si>
  <si>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</si>
  <si>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</si>
  <si>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</si>
  <si>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</si>
  <si>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</si>
  <si>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</si>
  <si>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</si>
  <si>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</si>
  <si>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</si>
  <si>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</si>
  <si>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</si>
  <si>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</si>
  <si>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</si>
  <si>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</si>
  <si>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</si>
  <si>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</si>
  <si>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</si>
  <si>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</si>
  <si>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</si>
  <si>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</si>
  <si>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</si>
  <si>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</si>
  <si>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</si>
  <si>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</si>
  <si>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</si>
  <si>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</si>
  <si>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</si>
  <si>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</si>
  <si>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</si>
  <si>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</si>
  <si>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</si>
  <si>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</si>
  <si>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</si>
  <si>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</si>
  <si>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</si>
  <si>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</si>
  <si>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</si>
  <si>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</si>
  <si>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</si>
  <si>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</si>
  <si>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</si>
  <si>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</si>
  <si>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</si>
  <si>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</si>
  <si>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</si>
  <si>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</si>
  <si>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</si>
  <si>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</si>
  <si>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</si>
  <si>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</si>
  <si>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</si>
  <si>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</si>
  <si>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</si>
  <si>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</si>
  <si>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</si>
  <si>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</si>
  <si>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</si>
  <si>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</si>
  <si>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</si>
  <si>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</si>
  <si>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</si>
  <si>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</si>
  <si>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</si>
  <si>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</si>
  <si>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</si>
  <si>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</si>
  <si>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</si>
  <si>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</si>
  <si>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</si>
  <si>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</si>
  <si>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</si>
  <si>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</si>
  <si>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</si>
  <si>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</si>
  <si>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</si>
  <si>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</si>
  <si>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</si>
  <si>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</si>
  <si>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</si>
  <si>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</si>
  <si>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</si>
  <si>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</si>
  <si>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</si>
  <si>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</si>
  <si>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</si>
  <si>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</si>
  <si>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</si>
  <si>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</si>
  <si>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</si>
  <si>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</si>
  <si>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</si>
  <si>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</si>
  <si>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</si>
  <si>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</si>
  <si>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</si>
  <si>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</si>
  <si>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</si>
  <si>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</si>
  <si>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</si>
  <si>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</si>
  <si>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</si>
  <si>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</si>
  <si>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</si>
  <si>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</si>
  <si>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</si>
  <si>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</si>
  <si>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</si>
  <si>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</si>
  <si>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</si>
  <si>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</si>
  <si>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</si>
  <si>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</si>
  <si>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</si>
  <si>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</si>
  <si>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</si>
  <si>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</si>
  <si>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</si>
  <si>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</si>
  <si>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</si>
  <si>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</si>
  <si>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</si>
  <si>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</si>
  <si>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</si>
  <si>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</si>
  <si>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</si>
  <si>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</si>
  <si>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</si>
  <si>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</si>
  <si>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</si>
  <si>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</si>
  <si>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</si>
  <si>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</si>
  <si>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</si>
  <si>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</si>
  <si>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</si>
  <si>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</si>
  <si>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</si>
  <si>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</si>
  <si>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</si>
  <si>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</si>
  <si>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</si>
  <si>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</si>
  <si>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</si>
  <si>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</si>
  <si>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</si>
  <si>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</si>
  <si>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</si>
  <si>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</si>
  <si>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</si>
  <si>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</si>
  <si>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</si>
  <si>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</si>
  <si>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</si>
  <si>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</si>
  <si>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</si>
  <si>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</si>
  <si>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</si>
  <si>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</si>
  <si>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</si>
  <si>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</si>
  <si>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</si>
  <si>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</si>
  <si>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</si>
  <si>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</si>
  <si>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</si>
  <si>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</si>
  <si>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</si>
  <si>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</si>
  <si>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</si>
  <si>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</si>
  <si>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</si>
  <si>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</si>
  <si>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</si>
  <si>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</si>
  <si>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</si>
  <si>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</si>
  <si>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</si>
  <si>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</si>
  <si>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</si>
  <si>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</si>
  <si>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</si>
  <si>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</si>
  <si>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</si>
  <si>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</si>
  <si>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</si>
  <si>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</si>
  <si>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</si>
  <si>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</si>
  <si>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</si>
  <si>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</si>
  <si>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</si>
  <si>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</si>
  <si>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</si>
  <si>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</si>
  <si>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</si>
  <si>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</si>
  <si>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</si>
  <si>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</si>
  <si>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</si>
  <si>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</si>
  <si>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</si>
  <si>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</si>
  <si>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</si>
  <si>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</si>
  <si>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</si>
  <si>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</si>
  <si>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</si>
  <si>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</si>
  <si>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</si>
  <si>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</si>
  <si>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</si>
  <si>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</si>
  <si>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</si>
  <si>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</si>
  <si>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</si>
  <si>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</si>
  <si>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</si>
  <si>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</si>
  <si>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</si>
  <si>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</si>
  <si>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</si>
  <si>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</si>
  <si>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</si>
  <si>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</si>
  <si>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</si>
  <si>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</si>
  <si>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</si>
  <si>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</si>
  <si>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</si>
  <si>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</si>
  <si>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</si>
  <si>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</si>
  <si>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</si>
  <si>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</si>
  <si>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</si>
  <si>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</si>
  <si>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</si>
  <si>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</si>
  <si>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</si>
  <si>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</si>
  <si>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</si>
  <si>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</si>
  <si>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</si>
  <si>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</si>
  <si>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</si>
  <si>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</si>
  <si>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</si>
  <si>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</si>
  <si>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</si>
  <si>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</si>
  <si>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</si>
  <si>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</si>
  <si>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</si>
  <si>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</si>
  <si>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</si>
  <si>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</si>
  <si>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</si>
  <si>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</si>
  <si>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</si>
  <si>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</si>
  <si>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</si>
  <si>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</si>
  <si>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</si>
  <si>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</si>
  <si>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</si>
  <si>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</si>
  <si>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</si>
  <si>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</si>
  <si>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</si>
  <si>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</si>
  <si>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</si>
  <si>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</si>
  <si>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</si>
  <si>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</si>
  <si>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</si>
  <si>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</si>
  <si>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</si>
  <si>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</si>
  <si>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</si>
  <si>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</si>
  <si>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</si>
  <si>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</si>
  <si>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</si>
  <si>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</si>
  <si>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</si>
  <si>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</si>
  <si>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</si>
  <si>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</si>
  <si>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</si>
  <si>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</si>
  <si>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</si>
  <si>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</si>
  <si>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</si>
  <si>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</si>
  <si>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</si>
  <si>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</si>
  <si>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</si>
  <si>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</si>
  <si>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</si>
  <si>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</si>
  <si>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</si>
  <si>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</si>
  <si>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</si>
  <si>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</si>
  <si>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</si>
  <si>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</si>
  <si>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</si>
  <si>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</si>
  <si>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</si>
  <si>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</si>
  <si>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</si>
  <si>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</si>
  <si>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</si>
  <si>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</si>
  <si>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</si>
  <si>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</si>
  <si>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</si>
  <si>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</si>
  <si>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</si>
  <si>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</si>
  <si>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</si>
  <si>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</si>
  <si>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</si>
  <si>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</si>
  <si>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</si>
  <si>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</si>
  <si>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</si>
  <si>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</si>
  <si>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</si>
  <si>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</si>
  <si>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</si>
  <si>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</si>
  <si>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</si>
  <si>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</si>
  <si>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</si>
  <si>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</si>
  <si>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</si>
  <si>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</si>
  <si>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</si>
  <si>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</si>
  <si>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</si>
  <si>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</si>
  <si>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</si>
  <si>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</si>
  <si>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</si>
  <si>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</si>
  <si>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</si>
  <si>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</si>
  <si>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</si>
  <si>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</si>
  <si>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</si>
  <si>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</si>
  <si>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</si>
  <si>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</si>
  <si>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</si>
  <si>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</si>
  <si>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</si>
  <si>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</si>
  <si>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</si>
  <si>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</si>
  <si>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</si>
  <si>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</si>
  <si>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</si>
  <si>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</si>
  <si>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</si>
  <si>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</si>
  <si>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</si>
  <si>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</si>
  <si>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</si>
  <si>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</si>
  <si>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</si>
  <si>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</si>
  <si>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</si>
  <si>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</si>
  <si>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</si>
  <si>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</si>
  <si>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</si>
  <si>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</si>
  <si>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</si>
  <si>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</si>
  <si>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</si>
  <si>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</si>
  <si>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</si>
  <si>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</si>
  <si>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</si>
  <si>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</si>
  <si>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</si>
  <si>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</si>
  <si>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</si>
  <si>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</si>
  <si>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</si>
  <si>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</si>
  <si>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</si>
  <si>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</si>
  <si>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</si>
  <si>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</si>
  <si>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</si>
  <si>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</si>
  <si>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</si>
  <si>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</si>
  <si>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</si>
  <si>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</si>
  <si>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</si>
  <si>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</si>
  <si>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</si>
  <si>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</si>
  <si>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</si>
  <si>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</si>
  <si>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</si>
  <si>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</si>
  <si>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</si>
  <si>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</si>
  <si>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</si>
  <si>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</si>
  <si>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</si>
  <si>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</si>
  <si>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</si>
  <si>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</si>
  <si>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</si>
  <si>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</si>
  <si>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</si>
  <si>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</si>
  <si>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</si>
  <si>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</si>
  <si>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</si>
  <si>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</si>
  <si>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</si>
  <si>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</si>
  <si>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</si>
  <si>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</si>
  <si>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</si>
  <si>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</si>
  <si>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</si>
  <si>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</si>
  <si>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</si>
  <si>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</si>
  <si>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</si>
  <si>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</si>
  <si>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</si>
  <si>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</si>
  <si>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</si>
  <si>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</si>
  <si>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</si>
  <si>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</si>
  <si>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</si>
  <si>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</si>
  <si>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</si>
  <si>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</si>
  <si>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</si>
  <si>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</si>
  <si>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</si>
  <si>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</si>
  <si>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</si>
  <si>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</si>
  <si>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</si>
  <si>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</si>
  <si>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</si>
  <si>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</si>
  <si>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</si>
  <si>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</si>
  <si>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</si>
  <si>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</si>
  <si>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</si>
  <si>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</si>
  <si>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</si>
  <si>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</si>
  <si>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</si>
  <si>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</si>
  <si>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</si>
  <si>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</si>
  <si>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</si>
  <si>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</si>
  <si>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</si>
  <si>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</si>
  <si>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</si>
  <si>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</si>
  <si>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</si>
  <si>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</si>
  <si>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</si>
  <si>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</si>
  <si>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</si>
  <si>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</si>
  <si>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</si>
  <si>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</si>
  <si>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</si>
  <si>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</si>
  <si>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</si>
  <si>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</si>
  <si>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</si>
  <si>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</si>
  <si>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</si>
  <si>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</si>
  <si>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</si>
  <si>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</si>
  <si>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</si>
  <si>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</si>
  <si>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</si>
  <si>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</si>
  <si>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</si>
  <si>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</si>
  <si>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</si>
  <si>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</si>
  <si>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</si>
  <si>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</si>
  <si>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</si>
  <si>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</si>
  <si>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</si>
  <si>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</si>
  <si>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</si>
  <si>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</si>
  <si>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</si>
  <si>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</si>
  <si>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</si>
  <si>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</si>
  <si>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</si>
  <si>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</si>
  <si>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</si>
  <si>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</si>
  <si>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</si>
  <si>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</si>
  <si>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</si>
  <si>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</si>
  <si>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</si>
  <si>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</si>
  <si>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</si>
  <si>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</si>
  <si>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</si>
  <si>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</si>
  <si>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</si>
  <si>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</si>
  <si>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</si>
  <si>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</si>
  <si>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</si>
  <si>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</si>
  <si>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</si>
  <si>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</si>
  <si>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</si>
  <si>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</si>
  <si>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</si>
  <si>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</si>
  <si>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</si>
  <si>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</si>
  <si>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</si>
  <si>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</si>
  <si>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</si>
  <si>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</si>
  <si>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</si>
  <si>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</si>
  <si>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</si>
  <si>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</si>
  <si>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</si>
  <si>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</si>
  <si>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</si>
  <si>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</si>
  <si>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</si>
  <si>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</si>
  <si>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</si>
  <si>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</si>
  <si>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</si>
  <si>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</si>
  <si>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</si>
  <si>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</si>
  <si>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</si>
  <si>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</si>
  <si>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</si>
  <si>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</si>
  <si>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</si>
  <si>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</si>
  <si>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</si>
  <si>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</si>
  <si>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</si>
  <si>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</si>
  <si>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</si>
  <si>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</si>
  <si>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</si>
  <si>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</si>
  <si>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</si>
  <si>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</si>
  <si>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</si>
  <si>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</si>
  <si>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</si>
  <si>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</si>
  <si>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</si>
  <si>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</si>
  <si>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</si>
  <si>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</si>
  <si>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</si>
  <si>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</si>
  <si>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</si>
  <si>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</si>
  <si>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</si>
  <si>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</si>
  <si>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</si>
  <si>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</si>
  <si>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</si>
  <si>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</si>
  <si>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</si>
  <si>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</si>
  <si>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</si>
  <si>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</si>
  <si>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</si>
  <si>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</si>
  <si>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</si>
  <si>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</si>
  <si>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</si>
  <si>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</si>
  <si>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</si>
  <si>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</si>
  <si>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</si>
  <si>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</si>
  <si>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</si>
  <si>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</si>
  <si>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</si>
  <si>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</si>
  <si>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</si>
  <si>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</si>
  <si>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</si>
  <si>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</si>
  <si>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</si>
  <si>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</si>
  <si>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</si>
  <si>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</si>
  <si>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</si>
  <si>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</si>
  <si>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</si>
  <si>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</si>
  <si>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</si>
  <si>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</si>
  <si>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</si>
  <si>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</si>
  <si>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</si>
  <si>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</si>
  <si>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</si>
  <si>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</si>
  <si>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</si>
  <si>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</si>
  <si>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</si>
  <si>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</si>
  <si>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</si>
  <si>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</si>
  <si>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</si>
  <si>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</si>
  <si>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</si>
  <si>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</si>
  <si>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</si>
  <si>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</si>
  <si>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</si>
  <si>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</si>
  <si>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</si>
  <si>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</si>
  <si>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</si>
  <si>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</si>
  <si>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</si>
  <si>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</si>
  <si>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</si>
  <si>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</si>
  <si>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</si>
  <si>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</si>
  <si>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</si>
  <si>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</si>
  <si>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</si>
  <si>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</si>
  <si>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</si>
  <si>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</si>
  <si>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</si>
  <si>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</si>
  <si>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</si>
  <si>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</si>
  <si>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</si>
  <si>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</si>
  <si>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</si>
  <si>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</si>
  <si>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</si>
  <si>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</si>
  <si>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</si>
  <si>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</si>
  <si>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</si>
  <si>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</si>
  <si>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</si>
  <si>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</si>
  <si>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</si>
  <si>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</si>
  <si>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</si>
  <si>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</si>
  <si>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</si>
  <si>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</si>
  <si>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</si>
  <si>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</si>
  <si>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</si>
  <si>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</si>
  <si>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</si>
  <si>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</si>
  <si>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</si>
  <si>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</si>
  <si>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</si>
  <si>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</si>
  <si>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</si>
  <si>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</si>
  <si>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</si>
  <si>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</si>
  <si>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</si>
  <si>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</si>
  <si>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</si>
  <si>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</si>
  <si>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</si>
  <si>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</si>
  <si>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</si>
  <si>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</si>
  <si>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</si>
  <si>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</si>
  <si>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</si>
  <si>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</si>
  <si>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</si>
  <si>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</si>
  <si>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</si>
  <si>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</si>
  <si>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</si>
  <si>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</si>
  <si>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</si>
  <si>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</si>
  <si>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</si>
  <si>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</si>
  <si>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</si>
  <si>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</si>
  <si>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</si>
  <si>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</si>
  <si>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</si>
  <si>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</si>
  <si>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</si>
  <si>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</si>
  <si>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</si>
  <si>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</si>
  <si>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</si>
  <si>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</si>
  <si>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</si>
  <si>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</si>
  <si>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</si>
  <si>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</si>
  <si>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</si>
  <si>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</si>
  <si>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</si>
  <si>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</si>
  <si>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</si>
  <si>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</si>
  <si>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</si>
  <si>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</si>
  <si>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</si>
  <si>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</si>
  <si>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</si>
  <si>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</si>
  <si>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</si>
  <si>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</si>
  <si>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</si>
  <si>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</si>
  <si>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</si>
  <si>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</si>
  <si>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</si>
  <si>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</si>
  <si>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</si>
  <si>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</si>
  <si>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</si>
  <si>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</si>
  <si>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</si>
  <si>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</si>
  <si>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</si>
  <si>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</si>
  <si>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</si>
  <si>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</si>
  <si>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</si>
  <si>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</si>
  <si>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</si>
  <si>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</si>
  <si>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</si>
  <si>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</si>
  <si>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</si>
  <si>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</si>
  <si>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</si>
  <si>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</si>
  <si>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</si>
  <si>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</si>
  <si>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</si>
  <si>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</si>
  <si>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</si>
  <si>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</si>
  <si>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</si>
  <si>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</si>
  <si>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</si>
  <si>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</si>
  <si>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</si>
  <si>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</si>
  <si>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</si>
  <si>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</si>
  <si>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</si>
  <si>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</si>
  <si>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</si>
  <si>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</si>
  <si>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</si>
  <si>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</si>
  <si>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</si>
  <si>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</si>
  <si>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</si>
  <si>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</si>
  <si>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</si>
  <si>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</si>
  <si>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</si>
  <si>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</si>
  <si>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</si>
  <si>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</si>
  <si>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</si>
  <si>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</si>
  <si>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</si>
  <si>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</si>
  <si>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</si>
  <si>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</si>
  <si>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</si>
  <si>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</si>
  <si>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</si>
  <si>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</si>
  <si>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</si>
  <si>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</si>
  <si>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</si>
  <si>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</si>
  <si>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</si>
  <si>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</si>
  <si>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</si>
  <si>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</si>
  <si>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</si>
  <si>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</si>
  <si>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</si>
  <si>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</si>
  <si>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</si>
  <si>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</si>
  <si>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</si>
  <si>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</si>
  <si>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</si>
  <si>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</si>
  <si>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</si>
  <si>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</si>
  <si>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</si>
  <si>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</si>
  <si>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</si>
  <si>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</si>
  <si>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</si>
  <si>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</si>
  <si>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</si>
  <si>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</si>
  <si>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</si>
  <si>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</si>
  <si>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</si>
  <si>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</si>
  <si>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</si>
  <si>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</si>
  <si>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</si>
  <si>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</si>
  <si>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</si>
  <si>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</si>
  <si>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</si>
  <si>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</si>
  <si>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</si>
  <si>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</si>
  <si>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</si>
  <si>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</si>
  <si>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</si>
  <si>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</si>
  <si>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</si>
  <si>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</si>
  <si>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</si>
  <si>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</si>
  <si>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</si>
  <si>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</si>
  <si>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</si>
  <si>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</si>
  <si>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</si>
  <si>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</si>
  <si>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</si>
  <si>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</si>
  <si>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</si>
  <si>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</si>
  <si>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</si>
  <si>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</si>
  <si>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</si>
  <si>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</si>
  <si>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</si>
  <si>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</si>
  <si>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</si>
  <si>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</si>
  <si>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</si>
  <si>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</si>
  <si>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</si>
  <si>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</si>
  <si>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</si>
  <si>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</si>
  <si>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</si>
  <si>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</si>
  <si>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</si>
  <si>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</si>
  <si>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</si>
  <si>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</si>
  <si>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</si>
  <si>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</si>
  <si>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</si>
  <si>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</si>
  <si>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</si>
  <si>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</si>
  <si>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</si>
  <si>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</si>
  <si>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</si>
  <si>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</si>
  <si>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</si>
  <si>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</si>
  <si>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</si>
  <si>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</si>
  <si>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</si>
  <si>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</si>
  <si>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</si>
  <si>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</si>
  <si>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</si>
  <si>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</si>
  <si>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</si>
  <si>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</si>
  <si>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</si>
  <si>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</si>
  <si>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</si>
  <si>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</si>
  <si>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</si>
  <si>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</si>
  <si>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</si>
  <si>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</si>
  <si>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</si>
  <si>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</si>
  <si>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</si>
  <si>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</si>
  <si>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</si>
  <si>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</si>
  <si>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</si>
  <si>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</si>
  <si>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</si>
  <si>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</si>
  <si>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</si>
  <si>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</si>
  <si>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</si>
  <si>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</si>
  <si>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</si>
  <si>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</si>
  <si>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</si>
  <si>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</si>
  <si>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</si>
  <si>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</si>
  <si>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</si>
  <si>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</si>
  <si>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</si>
  <si>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</si>
  <si>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</si>
  <si>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</si>
  <si>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</si>
  <si>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</si>
  <si>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</si>
  <si>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</si>
  <si>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</si>
  <si>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</si>
  <si>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</si>
  <si>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</si>
  <si>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</si>
  <si>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</si>
  <si>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</si>
  <si>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</si>
  <si>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</si>
  <si>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</si>
  <si>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</si>
  <si>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</si>
  <si>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</si>
  <si>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</si>
  <si>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</si>
  <si>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</si>
  <si>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</si>
  <si>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</si>
  <si>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</si>
  <si>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</si>
  <si>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</si>
  <si>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</si>
  <si>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</si>
  <si>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</si>
  <si>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</si>
  <si>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</si>
  <si>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</si>
  <si>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</si>
  <si>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</si>
  <si>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</si>
  <si>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</si>
  <si>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</si>
  <si>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</si>
  <si>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</si>
  <si>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</si>
  <si>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</si>
  <si>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</si>
  <si>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</si>
  <si>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</si>
  <si>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</si>
  <si>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</si>
  <si>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</si>
  <si>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</si>
  <si>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</si>
  <si>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</si>
  <si>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</si>
  <si>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</si>
  <si>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</si>
  <si>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</si>
  <si>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</si>
  <si>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</si>
  <si>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</si>
  <si>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</si>
  <si>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</si>
  <si>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</si>
  <si>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</si>
  <si>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</si>
  <si>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</si>
  <si>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</si>
  <si>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</si>
  <si>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</si>
  <si>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</si>
  <si>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</si>
  <si>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</si>
  <si>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</si>
  <si>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</si>
  <si>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</si>
  <si>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</si>
  <si>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</si>
  <si>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</si>
  <si>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</si>
  <si>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</si>
  <si>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</si>
  <si>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</si>
  <si>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</si>
  <si>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</si>
  <si>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</si>
  <si>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</si>
  <si>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</si>
  <si>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</si>
  <si>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</si>
  <si>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</si>
  <si>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</si>
  <si>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</si>
  <si>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</si>
  <si>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</si>
  <si>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</si>
  <si>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</si>
  <si>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</si>
  <si>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</si>
  <si>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</si>
  <si>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</si>
  <si>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</si>
  <si>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</si>
  <si>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</si>
  <si>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</si>
  <si>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</si>
  <si>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</si>
  <si>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</si>
  <si>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</si>
  <si>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</si>
  <si>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</si>
  <si>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</si>
  <si>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</si>
  <si>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</si>
  <si>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</si>
  <si>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</si>
  <si>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</si>
  <si>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</si>
  <si>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</si>
  <si>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</si>
  <si>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</si>
  <si>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</si>
  <si>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</si>
  <si>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</si>
  <si>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</si>
  <si>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</si>
  <si>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</si>
  <si>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</si>
  <si>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</si>
  <si>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</si>
  <si>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</si>
  <si>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</si>
  <si>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</si>
  <si>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</si>
  <si>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</si>
  <si>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</si>
  <si>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</si>
  <si>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</si>
  <si>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</si>
  <si>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</si>
  <si>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</si>
  <si>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</si>
  <si>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</si>
  <si>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</si>
  <si>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</si>
  <si>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</si>
  <si>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</si>
  <si>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</si>
  <si>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</si>
  <si>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</si>
  <si>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</si>
  <si>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</si>
  <si>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</si>
  <si>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</si>
  <si>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</si>
  <si>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</si>
  <si>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</si>
  <si>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</si>
  <si>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</si>
  <si>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</si>
  <si>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</si>
  <si>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</si>
  <si>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</si>
  <si>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</si>
  <si>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</si>
  <si>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</si>
  <si>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</si>
  <si>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</si>
  <si>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</si>
  <si>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</si>
  <si>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</si>
  <si>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</si>
  <si>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</si>
  <si>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</si>
  <si>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</si>
  <si>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</si>
  <si>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</si>
  <si>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</si>
  <si>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</si>
  <si>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</si>
  <si>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</si>
  <si>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</si>
  <si>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</si>
  <si>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</si>
  <si>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</si>
  <si>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</si>
  <si>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</si>
  <si>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</si>
  <si>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</si>
  <si>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</si>
  <si>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</si>
  <si>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</si>
  <si>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</si>
  <si>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</si>
  <si>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</si>
  <si>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</si>
  <si>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</si>
  <si>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</si>
  <si>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</si>
  <si>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</si>
  <si>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</si>
  <si>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</si>
  <si>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</si>
  <si>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</si>
  <si>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</si>
  <si>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</si>
  <si>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</si>
  <si>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</si>
  <si>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</si>
  <si>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</si>
  <si>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</si>
  <si>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</si>
  <si>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</si>
  <si>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</si>
  <si>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</si>
  <si>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</si>
  <si>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</si>
  <si>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</si>
  <si>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</si>
  <si>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</si>
  <si>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</si>
  <si>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</si>
  <si>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</si>
  <si>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</si>
  <si>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</si>
  <si>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</si>
  <si>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</si>
  <si>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</si>
  <si>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</si>
  <si>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</si>
  <si>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</si>
  <si>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</si>
  <si>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</si>
  <si>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</si>
  <si>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</si>
  <si>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</si>
  <si>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</si>
  <si>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</si>
  <si>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</si>
  <si>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</si>
  <si>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</si>
  <si>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</si>
  <si>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</si>
  <si>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</si>
  <si>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</si>
  <si>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</si>
  <si>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</si>
  <si>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</si>
  <si>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</si>
  <si>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</si>
  <si>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</si>
  <si>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</si>
  <si>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</si>
  <si>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</si>
  <si>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</si>
  <si>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</si>
  <si>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</si>
  <si>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</si>
  <si>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</si>
  <si>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</si>
  <si>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</si>
  <si>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</si>
  <si>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</si>
  <si>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</si>
  <si>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</si>
  <si>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</si>
  <si>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</si>
  <si>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</si>
  <si>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</si>
  <si>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</si>
  <si>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</si>
  <si>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</si>
  <si>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</si>
  <si>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</si>
  <si>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</si>
  <si>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</si>
  <si>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</si>
  <si>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</si>
  <si>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</si>
  <si>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</si>
  <si>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</si>
  <si>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</si>
  <si>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</si>
  <si>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</si>
  <si>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</si>
  <si>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</si>
  <si>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</si>
  <si>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</si>
  <si>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</si>
  <si>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</si>
  <si>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</si>
  <si>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</si>
  <si>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</si>
  <si>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</si>
  <si>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</si>
  <si>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</si>
  <si>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</si>
  <si>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</si>
  <si>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</si>
  <si>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</si>
  <si>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</si>
  <si>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</si>
  <si>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</si>
  <si>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</si>
  <si>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</si>
  <si>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</si>
  <si>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</si>
  <si>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</si>
  <si>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</si>
  <si>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</si>
  <si>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</si>
  <si>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</si>
  <si>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</si>
  <si>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</si>
  <si>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</si>
  <si>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</si>
  <si>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</si>
  <si>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</si>
  <si>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</si>
  <si>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</si>
  <si>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</si>
  <si>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</si>
  <si>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</si>
  <si>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</si>
  <si>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</si>
  <si>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</si>
  <si>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</si>
  <si>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</si>
  <si>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</si>
  <si>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</si>
  <si>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</si>
  <si>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</si>
  <si>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</si>
  <si>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</si>
  <si>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</si>
  <si>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</si>
  <si>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</si>
  <si>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</si>
  <si>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</si>
  <si>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</si>
  <si>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</si>
  <si>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</si>
  <si>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</si>
  <si>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</si>
  <si>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</si>
  <si>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</si>
  <si>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</si>
  <si>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</si>
  <si>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</si>
  <si>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</si>
  <si>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</si>
  <si>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</si>
  <si>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</si>
  <si>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</si>
  <si>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</si>
  <si>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</si>
  <si>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</si>
  <si>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</si>
  <si>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</si>
  <si>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</si>
  <si>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</si>
  <si>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</si>
  <si>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</si>
  <si>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</si>
  <si>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</si>
  <si>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</si>
  <si>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</si>
  <si>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</si>
  <si>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</si>
  <si>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</si>
  <si>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</si>
  <si>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</si>
  <si>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</si>
  <si>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</si>
  <si>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</si>
  <si>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</si>
  <si>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</si>
  <si>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</si>
  <si>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</si>
  <si>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</si>
  <si>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</si>
  <si>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</si>
  <si>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</si>
  <si>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</si>
  <si>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</si>
  <si>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</si>
  <si>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</si>
  <si>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</si>
  <si>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</si>
  <si>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</si>
  <si>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</si>
  <si>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</si>
  <si>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</si>
  <si>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</si>
  <si>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</si>
  <si>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</si>
  <si>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</si>
  <si>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</si>
  <si>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</si>
  <si>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</si>
  <si>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</si>
  <si>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</si>
  <si>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</si>
  <si>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</si>
  <si>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</si>
  <si>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</si>
  <si>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</si>
  <si>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</si>
  <si>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</si>
  <si>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</si>
  <si>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</si>
  <si>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</si>
  <si>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</si>
  <si>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</si>
  <si>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</si>
  <si>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</si>
  <si>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</si>
  <si>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</si>
  <si>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</si>
  <si>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</si>
  <si>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</si>
  <si>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</si>
  <si>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</si>
  <si>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</si>
  <si>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</si>
  <si>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</si>
  <si>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</si>
  <si>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</si>
  <si>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</si>
  <si>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</si>
  <si>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</si>
  <si>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</si>
  <si>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</si>
  <si>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</si>
  <si>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</si>
  <si>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</si>
  <si>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</si>
  <si>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</si>
  <si>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</si>
  <si>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</si>
  <si>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</si>
  <si>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</si>
  <si>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</si>
  <si>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</si>
  <si>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</si>
  <si>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</si>
  <si>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</si>
  <si>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</si>
  <si>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</si>
  <si>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</si>
  <si>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</si>
  <si>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</si>
  <si>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</si>
  <si>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</si>
  <si>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</si>
  <si>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</si>
  <si>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</si>
  <si>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</si>
  <si>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</si>
  <si>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</si>
  <si>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</si>
  <si>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</si>
  <si>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</si>
  <si>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</si>
  <si>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</si>
  <si>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</si>
  <si>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</si>
  <si>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</si>
  <si>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</si>
  <si>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</si>
  <si>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</si>
  <si>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</si>
  <si>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</si>
  <si>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</si>
  <si>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</si>
  <si>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</si>
  <si>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</si>
  <si>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</si>
  <si>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</si>
  <si>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</si>
  <si>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</si>
  <si>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</si>
  <si>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</si>
  <si>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</si>
  <si>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</si>
  <si>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</si>
  <si>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</si>
  <si>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</si>
  <si>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</si>
  <si>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</si>
  <si>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</si>
  <si>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</si>
  <si>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</si>
  <si>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</si>
  <si>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</si>
  <si>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</si>
  <si>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</si>
  <si>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</si>
  <si>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</si>
  <si>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</si>
  <si>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</si>
  <si>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</si>
  <si>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</si>
  <si>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</si>
  <si>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</si>
  <si>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</si>
  <si>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</si>
  <si>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</si>
  <si>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</si>
  <si>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</si>
  <si>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</si>
  <si>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</si>
  <si>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</si>
  <si>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</si>
  <si>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</si>
  <si>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</si>
  <si>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</si>
  <si>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</si>
  <si>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</si>
  <si>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</si>
  <si>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</si>
  <si>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</si>
  <si>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</si>
  <si>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</si>
  <si>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</si>
  <si>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</si>
  <si>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</si>
  <si>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</si>
  <si>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</si>
  <si>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</si>
  <si>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</si>
  <si>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</si>
  <si>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</si>
  <si>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</si>
  <si>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</si>
  <si>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</si>
  <si>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</si>
  <si>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</si>
  <si>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</si>
  <si>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</si>
  <si>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</si>
  <si>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</si>
  <si>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</si>
  <si>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</si>
  <si>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</si>
  <si>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</si>
  <si>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</si>
  <si>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</si>
  <si>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</si>
  <si>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</si>
  <si>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</si>
  <si>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</si>
  <si>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</si>
  <si>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</si>
  <si>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</si>
  <si>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</si>
  <si>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</si>
  <si>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</si>
  <si>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</si>
  <si>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</si>
  <si>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</si>
  <si>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</si>
  <si>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</si>
  <si>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</si>
  <si>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</si>
  <si>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</si>
  <si>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</si>
  <si>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</si>
  <si>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</si>
  <si>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</si>
  <si>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</si>
  <si>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</si>
  <si>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</si>
  <si>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</si>
  <si>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</si>
  <si>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</si>
  <si>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</si>
  <si>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</si>
  <si>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</si>
  <si>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</si>
  <si>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</si>
  <si>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</si>
  <si>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</si>
  <si>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</si>
  <si>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</si>
  <si>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</si>
  <si>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</si>
  <si>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</si>
  <si>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</si>
  <si>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</si>
  <si>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</si>
  <si>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</si>
  <si>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</si>
  <si>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</si>
  <si>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</si>
  <si>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</si>
  <si>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</si>
  <si>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</si>
  <si>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</si>
  <si>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</si>
  <si>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</si>
  <si>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</si>
  <si>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</si>
  <si>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</si>
  <si>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</si>
  <si>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</si>
  <si>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</si>
  <si>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</si>
  <si>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</si>
  <si>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</si>
  <si>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</si>
  <si>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</si>
  <si>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</si>
  <si>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</si>
  <si>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</si>
  <si>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</si>
  <si>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</si>
  <si>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</si>
  <si>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</si>
  <si>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</si>
  <si>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</si>
  <si>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</si>
  <si>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</si>
  <si>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</si>
  <si>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</si>
  <si>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</si>
  <si>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</si>
  <si>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</si>
  <si>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</si>
  <si>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</si>
  <si>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</si>
  <si>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</si>
  <si>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</si>
  <si>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</si>
  <si>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</si>
  <si>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</si>
  <si>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</si>
  <si>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</si>
  <si>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</si>
  <si>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</si>
  <si>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</si>
  <si>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</si>
  <si>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</si>
  <si>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</si>
  <si>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</si>
  <si>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</si>
  <si>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</si>
  <si>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</si>
  <si>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</si>
  <si>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</si>
  <si>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</si>
  <si>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</si>
  <si>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</si>
  <si>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</si>
  <si>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</si>
  <si>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</si>
  <si>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</si>
  <si>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</si>
  <si>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</si>
  <si>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</si>
  <si>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</si>
  <si>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</si>
  <si>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</si>
  <si>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</si>
  <si>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</si>
  <si>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</si>
  <si>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</si>
  <si>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</si>
  <si>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</si>
  <si>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</si>
  <si>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</si>
  <si>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</si>
  <si>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</si>
  <si>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</si>
  <si>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</si>
  <si>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</si>
  <si>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</si>
  <si>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</si>
  <si>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</si>
  <si>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</si>
  <si>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</si>
  <si>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</si>
  <si>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</si>
  <si>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</si>
  <si>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</si>
  <si>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</si>
  <si>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</si>
  <si>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</si>
  <si>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</si>
  <si>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</si>
  <si>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</si>
  <si>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</si>
  <si>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</si>
  <si>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</si>
  <si>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</si>
  <si>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</si>
  <si>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</si>
  <si>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</si>
  <si>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</si>
  <si>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</si>
  <si>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</si>
  <si>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</si>
  <si>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</si>
  <si>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</si>
  <si>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</si>
  <si>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</si>
  <si>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</si>
  <si>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</si>
  <si>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</si>
  <si>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</si>
  <si>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</si>
  <si>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</si>
  <si>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</si>
  <si>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</si>
  <si>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</si>
  <si>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</si>
  <si>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</si>
  <si>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</si>
  <si>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</si>
  <si>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</si>
  <si>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</si>
  <si>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</si>
  <si>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</si>
  <si>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</si>
  <si>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</si>
  <si>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</si>
  <si>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</si>
  <si>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</si>
  <si>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</si>
  <si>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</si>
  <si>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</si>
  <si>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</si>
  <si>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</si>
  <si>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</si>
  <si>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</si>
  <si>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</si>
  <si>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</si>
  <si>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</si>
  <si>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</si>
  <si>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</si>
  <si>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</si>
  <si>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</si>
  <si>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</si>
  <si>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</si>
  <si>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</si>
  <si>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</si>
  <si>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</si>
  <si>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</si>
  <si>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</si>
  <si>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</si>
  <si>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</si>
  <si>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</si>
  <si>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</si>
  <si>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</si>
  <si>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</si>
  <si>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</si>
  <si>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</si>
  <si>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</si>
  <si>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</si>
  <si>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</si>
  <si>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</si>
  <si>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</si>
  <si>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</si>
  <si>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</si>
  <si>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</si>
  <si>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</si>
  <si>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</si>
  <si>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</si>
  <si>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</si>
  <si>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</si>
  <si>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</si>
  <si>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</si>
  <si>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</si>
  <si>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</si>
  <si>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</si>
  <si>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</si>
  <si>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</si>
  <si>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</si>
  <si>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</si>
  <si>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</si>
  <si>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</si>
  <si>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</si>
  <si>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</si>
  <si>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</si>
  <si>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</si>
  <si>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</si>
  <si>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</si>
  <si>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</si>
  <si>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</si>
  <si>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</si>
  <si>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</si>
  <si>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</si>
  <si>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</si>
  <si>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</si>
  <si>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</si>
  <si>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</si>
  <si>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</si>
  <si>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</si>
  <si>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</si>
  <si>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</si>
  <si>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</si>
  <si>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</si>
  <si>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</si>
  <si>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</si>
  <si>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</si>
  <si>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</si>
  <si>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</si>
  <si>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</si>
  <si>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</si>
  <si>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</si>
  <si>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</si>
  <si>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</si>
  <si>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</si>
  <si>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</si>
  <si>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</si>
  <si>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</si>
  <si>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</si>
  <si>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</si>
  <si>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</si>
  <si>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</si>
  <si>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</si>
  <si>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</si>
  <si>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</si>
  <si>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</si>
  <si>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</si>
  <si>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</si>
  <si>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</si>
  <si>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</si>
  <si>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</si>
  <si>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</si>
  <si>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</si>
  <si>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</si>
  <si>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</si>
  <si>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</si>
  <si>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</si>
  <si>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</si>
  <si>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</si>
  <si>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</si>
  <si>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</si>
  <si>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</si>
  <si>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</si>
  <si>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</si>
  <si>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</si>
  <si>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</si>
  <si>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</si>
  <si>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</si>
  <si>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</si>
  <si>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</si>
  <si>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</si>
  <si>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</si>
  <si>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</si>
  <si>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</si>
  <si>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</si>
  <si>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</si>
  <si>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</si>
  <si>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</si>
  <si>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</si>
  <si>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</si>
  <si>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</si>
  <si>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</si>
  <si>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</si>
  <si>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</si>
  <si>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</si>
  <si>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</si>
  <si>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</si>
  <si>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</si>
  <si>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</si>
  <si>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</si>
  <si>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</si>
  <si>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</si>
  <si>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</si>
  <si>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</si>
  <si>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</si>
  <si>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</si>
  <si>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</si>
  <si>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</si>
  <si>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</si>
  <si>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</si>
  <si>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</si>
  <si>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</si>
  <si>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</si>
  <si>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</si>
  <si>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</si>
  <si>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</si>
  <si>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</si>
  <si>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</si>
  <si>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</si>
  <si>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</si>
  <si>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</si>
  <si>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</si>
  <si>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</si>
  <si>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</si>
  <si>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</si>
  <si>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</si>
  <si>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</si>
  <si>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</si>
  <si>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</si>
  <si>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</si>
  <si>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</si>
  <si>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</si>
  <si>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</si>
  <si>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</si>
  <si>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</si>
  <si>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</si>
  <si>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</si>
  <si>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</si>
  <si>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</si>
  <si>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</si>
  <si>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</si>
  <si>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</si>
  <si>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</si>
  <si>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</si>
  <si>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</si>
  <si>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</si>
  <si>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</si>
  <si>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</si>
  <si>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</si>
  <si>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</si>
  <si>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</si>
  <si>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</si>
  <si>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</si>
  <si>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</si>
  <si>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</si>
  <si>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</si>
  <si>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</si>
  <si>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</si>
  <si>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</si>
  <si>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</si>
  <si>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</si>
  <si>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</si>
  <si>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</si>
  <si>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</si>
  <si>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</si>
  <si>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</si>
  <si>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</si>
  <si>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</si>
  <si>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</si>
  <si>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</si>
  <si>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</si>
  <si>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</si>
  <si>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</si>
  <si>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</si>
  <si>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</si>
  <si>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</si>
  <si>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</si>
  <si>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</si>
  <si>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</si>
  <si>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</si>
  <si>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</si>
  <si>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</si>
  <si>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</si>
  <si>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</si>
  <si>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</si>
  <si>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</si>
  <si>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</si>
  <si>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</si>
  <si>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</si>
  <si>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</si>
  <si>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</si>
  <si>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</si>
  <si>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</si>
  <si>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</si>
  <si>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</si>
  <si>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</si>
  <si>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</si>
  <si>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</si>
  <si>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</si>
  <si>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</si>
  <si>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</si>
  <si>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</si>
  <si>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</si>
  <si>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</si>
  <si>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</si>
  <si>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</si>
  <si>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</si>
  <si>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</si>
  <si>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</si>
  <si>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</si>
  <si>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</si>
  <si>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</si>
  <si>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</si>
  <si>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</si>
  <si>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</si>
  <si>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</si>
  <si>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</si>
  <si>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</si>
  <si>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</si>
  <si>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</si>
  <si>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</si>
  <si>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</si>
  <si>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</si>
  <si>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</si>
  <si>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</si>
  <si>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</si>
  <si>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</si>
  <si>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</si>
  <si>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</si>
  <si>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</si>
  <si>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</si>
  <si>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</si>
  <si>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</si>
  <si>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</si>
  <si>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</si>
  <si>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</si>
  <si>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</si>
  <si>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</si>
  <si>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</si>
  <si>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</si>
  <si>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</si>
  <si>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</si>
  <si>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</si>
  <si>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</si>
  <si>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</si>
  <si>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</si>
  <si>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</si>
  <si>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</si>
  <si>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</si>
  <si>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</si>
  <si>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</si>
  <si>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</si>
  <si>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</si>
  <si>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</si>
  <si>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</si>
  <si>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</si>
  <si>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</si>
  <si>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</si>
  <si>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</si>
  <si>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</si>
  <si>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</si>
  <si>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</si>
  <si>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</si>
  <si>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</si>
  <si>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</si>
  <si>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</si>
  <si>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</si>
  <si>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</si>
  <si>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</si>
  <si>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</si>
  <si>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</si>
  <si>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</si>
  <si>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</si>
  <si>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</si>
  <si>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</si>
  <si>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</si>
  <si>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</si>
  <si>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</si>
  <si>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</si>
  <si>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</si>
  <si>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</si>
  <si>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</si>
  <si>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</si>
  <si>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</si>
  <si>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</si>
  <si>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</si>
  <si>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</si>
  <si>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</si>
  <si>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</si>
  <si>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</si>
  <si>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</si>
  <si>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</si>
  <si>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</si>
  <si>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</si>
  <si>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</si>
  <si>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</si>
  <si>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</si>
  <si>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</si>
  <si>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</si>
  <si>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</si>
  <si>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</si>
  <si>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</si>
  <si>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</si>
  <si>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</si>
  <si>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</si>
  <si>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</si>
  <si>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</si>
  <si>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</si>
  <si>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</si>
  <si>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</si>
  <si>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</si>
  <si>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</si>
  <si>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</si>
  <si>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</si>
  <si>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</si>
  <si>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</si>
  <si>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</si>
  <si>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</si>
  <si>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</si>
  <si>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</si>
  <si>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</si>
  <si>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</si>
  <si>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</si>
  <si>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</si>
  <si>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</si>
  <si>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</si>
  <si>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</si>
  <si>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</si>
  <si>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</si>
  <si>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</si>
  <si>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</si>
  <si>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</si>
  <si>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</si>
  <si>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</si>
  <si>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</si>
  <si>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</si>
  <si>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</si>
  <si>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</si>
  <si>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</si>
  <si>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</si>
  <si>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</si>
  <si>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</si>
  <si>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</si>
  <si>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</si>
  <si>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</si>
  <si>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</si>
  <si>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</si>
  <si>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</si>
  <si>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</si>
  <si>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</si>
  <si>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</si>
  <si>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</si>
  <si>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</si>
  <si>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</si>
  <si>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</si>
  <si>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</si>
  <si>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</si>
  <si>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</si>
  <si>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</si>
  <si>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</si>
  <si>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</si>
  <si>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</si>
  <si>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</si>
  <si>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</si>
  <si>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</si>
  <si>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</si>
  <si>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</si>
  <si>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</si>
  <si>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</si>
  <si>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</si>
  <si>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</si>
  <si>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</si>
  <si>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</si>
  <si>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</si>
  <si>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</si>
  <si>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</si>
  <si>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</si>
  <si>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</si>
  <si>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</si>
  <si>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</si>
  <si>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</si>
  <si>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</si>
  <si>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</si>
  <si>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</si>
  <si>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</si>
  <si>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</si>
  <si>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</si>
  <si>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</si>
  <si>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</si>
  <si>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</si>
  <si>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</si>
  <si>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</si>
  <si>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</si>
  <si>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</si>
  <si>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</si>
  <si>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</si>
  <si>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</si>
  <si>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</si>
  <si>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</si>
  <si>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</si>
  <si>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</si>
  <si>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</si>
  <si>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</si>
  <si>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</si>
  <si>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</si>
  <si>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</si>
  <si>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</si>
  <si>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</si>
  <si>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</si>
  <si>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</si>
  <si>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</si>
  <si>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</si>
  <si>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</si>
  <si>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</si>
  <si>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</si>
  <si>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</si>
  <si>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</si>
  <si>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</si>
  <si>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</si>
  <si>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</si>
  <si>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</si>
  <si>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</si>
  <si>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</si>
  <si>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</si>
  <si>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</si>
  <si>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</si>
  <si>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</si>
  <si>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</si>
  <si>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</si>
  <si>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</si>
  <si>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</si>
  <si>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</si>
  <si>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</si>
  <si>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</si>
  <si>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</si>
  <si>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</si>
  <si>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</si>
  <si>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</si>
  <si>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</si>
  <si>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</si>
  <si>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</si>
  <si>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</si>
  <si>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</si>
  <si>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</si>
  <si>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</si>
  <si>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</si>
  <si>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</si>
  <si>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</si>
  <si>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</si>
  <si>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</si>
  <si>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</si>
  <si>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</si>
  <si>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</si>
  <si>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</si>
  <si>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</si>
  <si>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</si>
  <si>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</si>
  <si>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</si>
  <si>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</si>
  <si>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</si>
  <si>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</si>
  <si>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</si>
  <si>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</si>
  <si>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</si>
  <si>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</si>
  <si>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</si>
  <si>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</si>
  <si>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</si>
  <si>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</si>
  <si>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</si>
  <si>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</si>
  <si>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</si>
  <si>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</si>
  <si>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</si>
  <si>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</si>
  <si>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</si>
  <si>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</si>
  <si>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</si>
  <si>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</si>
  <si>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</si>
  <si>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</si>
  <si>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</si>
  <si>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</si>
  <si>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</si>
  <si>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</si>
  <si>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</si>
  <si>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</si>
  <si>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</si>
  <si>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</si>
  <si>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</si>
  <si>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</si>
  <si>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</si>
  <si>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</si>
  <si>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</si>
  <si>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</si>
  <si>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</si>
  <si>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</si>
  <si>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</si>
  <si>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</si>
  <si>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</si>
  <si>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</si>
  <si>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</si>
  <si>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</si>
  <si>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</si>
  <si>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</si>
  <si>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</si>
  <si>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</si>
  <si>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</si>
  <si>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</si>
  <si>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</si>
  <si>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</si>
  <si>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</si>
  <si>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</si>
  <si>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</si>
  <si>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</si>
  <si>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</si>
  <si>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</si>
  <si>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</si>
  <si>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</si>
  <si>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</si>
  <si>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</si>
  <si>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</si>
  <si>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</si>
  <si>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</si>
  <si>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</si>
  <si>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</si>
  <si>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</si>
  <si>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</si>
  <si>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</si>
  <si>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</si>
  <si>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</si>
  <si>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</si>
  <si>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</si>
  <si>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</si>
  <si>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</si>
  <si>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</si>
  <si>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</si>
  <si>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</si>
  <si>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</si>
  <si>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</si>
  <si>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</si>
  <si>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</si>
  <si>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</si>
  <si>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</si>
  <si>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</si>
  <si>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</si>
  <si>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</si>
  <si>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</si>
  <si>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</si>
  <si>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</si>
  <si>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</si>
  <si>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</si>
  <si>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</si>
  <si>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</si>
  <si>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</si>
  <si>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</si>
  <si>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</si>
  <si>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</si>
  <si>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</si>
  <si>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</si>
  <si>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</si>
  <si>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</si>
  <si>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</si>
  <si>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</si>
  <si>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</si>
  <si>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</si>
  <si>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</si>
  <si>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</si>
  <si>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</si>
  <si>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</si>
  <si>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</si>
  <si>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</si>
  <si>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</si>
  <si>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</si>
  <si>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</si>
  <si>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</si>
  <si>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</si>
  <si>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</si>
  <si>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</si>
  <si>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</si>
  <si>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</si>
  <si>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</si>
  <si>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</si>
  <si>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</si>
  <si>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</si>
  <si>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</si>
  <si>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</si>
  <si>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</si>
  <si>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</si>
  <si>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</si>
  <si>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</si>
  <si>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</si>
  <si>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</si>
  <si>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</si>
  <si>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</si>
  <si>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</si>
  <si>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</si>
  <si>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</si>
  <si>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</si>
  <si>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</si>
  <si>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</si>
  <si>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</si>
  <si>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</si>
  <si>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</si>
  <si>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</si>
  <si>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</si>
  <si>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</si>
  <si>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</si>
  <si>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</si>
  <si>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</si>
  <si>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</si>
  <si>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</si>
  <si>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</si>
  <si>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</si>
  <si>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</si>
  <si>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</si>
  <si>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</si>
  <si>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</si>
  <si>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</si>
  <si>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</si>
  <si>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</si>
  <si>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</si>
  <si>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</si>
  <si>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</si>
  <si>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</si>
  <si>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</si>
  <si>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</si>
  <si>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</si>
  <si>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</si>
  <si>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</si>
  <si>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</si>
  <si>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</si>
  <si>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</si>
  <si>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</si>
  <si>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</si>
  <si>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</si>
  <si>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</si>
  <si>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</si>
  <si>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</si>
  <si>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</si>
  <si>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</si>
  <si>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</si>
  <si>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</si>
  <si>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</si>
  <si>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</si>
  <si>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</si>
  <si>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</si>
  <si>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</si>
  <si>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</si>
  <si>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</si>
  <si>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</si>
  <si>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</si>
  <si>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</si>
  <si>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</si>
  <si>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</si>
  <si>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</si>
  <si>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</si>
  <si>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</si>
  <si>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</si>
  <si>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</si>
  <si>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</si>
  <si>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</si>
  <si>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</si>
  <si>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</si>
  <si>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</si>
  <si>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</si>
  <si>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</si>
  <si>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</si>
  <si>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</si>
  <si>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</si>
  <si>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</si>
  <si>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</si>
  <si>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</si>
  <si>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</si>
  <si>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</si>
  <si>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</si>
  <si>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</si>
  <si>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</si>
  <si>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</si>
  <si>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</si>
  <si>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</si>
  <si>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</si>
  <si>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</si>
  <si>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</si>
  <si>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</si>
  <si>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</si>
  <si>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</si>
  <si>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</si>
  <si>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</si>
  <si>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</si>
  <si>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</si>
  <si>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</si>
  <si>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</si>
  <si>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</si>
  <si>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</si>
  <si>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</si>
  <si>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</si>
  <si>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</si>
  <si>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</si>
  <si>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</si>
  <si>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</si>
  <si>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</si>
  <si>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</si>
  <si>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</si>
  <si>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</si>
  <si>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</si>
  <si>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</si>
  <si>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</si>
  <si>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</si>
  <si>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</si>
  <si>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</si>
  <si>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</si>
  <si>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</si>
  <si>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</si>
  <si>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</si>
  <si>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</si>
  <si>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</si>
  <si>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</si>
  <si>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</si>
  <si>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</si>
  <si>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</si>
  <si>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</si>
  <si>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</si>
  <si>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</si>
  <si>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</si>
  <si>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</si>
  <si>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</si>
  <si>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</si>
  <si>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</si>
  <si>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</si>
  <si>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</si>
  <si>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</si>
  <si>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</si>
  <si>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</si>
  <si>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</si>
  <si>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</si>
  <si>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</si>
  <si>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</si>
  <si>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</si>
  <si>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</si>
  <si>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</si>
  <si>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</si>
  <si>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</si>
  <si>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</si>
  <si>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</si>
  <si>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</si>
  <si>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</si>
  <si>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</si>
  <si>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</si>
  <si>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</si>
  <si>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</si>
  <si>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</si>
  <si>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</si>
  <si>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</si>
  <si>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</si>
  <si>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</si>
  <si>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</si>
  <si>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</si>
  <si>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</si>
  <si>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</si>
  <si>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</si>
  <si>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</si>
  <si>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</si>
  <si>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</si>
  <si>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</si>
  <si>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</si>
  <si>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</si>
  <si>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</si>
  <si>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</si>
  <si>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</si>
  <si>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</si>
  <si>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</si>
  <si>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</si>
  <si>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</si>
  <si>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</si>
  <si>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</si>
  <si>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</si>
  <si>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</si>
  <si>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</si>
  <si>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</si>
  <si>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</si>
  <si>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</si>
  <si>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</si>
  <si>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</si>
  <si>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</si>
  <si>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</si>
  <si>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</si>
  <si>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</si>
  <si>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</si>
  <si>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</si>
  <si>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</si>
  <si>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</si>
  <si>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</si>
  <si>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</si>
  <si>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</si>
  <si>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</si>
  <si>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</si>
  <si>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</si>
  <si>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</si>
  <si>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</si>
  <si>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</si>
  <si>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</si>
  <si>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</si>
  <si>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</si>
  <si>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</si>
  <si>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</si>
  <si>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</si>
  <si>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</si>
  <si>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</si>
  <si>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</si>
  <si>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</si>
  <si>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</si>
  <si>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</si>
  <si>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</si>
  <si>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</si>
  <si>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</si>
  <si>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</si>
  <si>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</si>
  <si>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</si>
  <si>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</si>
  <si>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</si>
  <si>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</si>
  <si>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</si>
  <si>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</si>
  <si>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</si>
  <si>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</si>
  <si>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</si>
  <si>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</si>
  <si>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</si>
  <si>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</si>
  <si>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</si>
  <si>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</si>
  <si>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</si>
  <si>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</si>
  <si>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</si>
  <si>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</si>
  <si>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</si>
  <si>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</si>
  <si>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</si>
  <si>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</si>
  <si>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</si>
  <si>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</si>
  <si>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</si>
  <si>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</si>
  <si>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</si>
  <si>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</si>
  <si>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</si>
  <si>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</si>
  <si>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</si>
  <si>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</si>
  <si>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</si>
  <si>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</si>
  <si>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</si>
  <si>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</si>
  <si>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</si>
  <si>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</si>
  <si>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</si>
  <si>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</si>
  <si>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</si>
  <si>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</si>
  <si>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</si>
  <si>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</si>
  <si>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</si>
  <si>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</si>
  <si>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</si>
  <si>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</si>
  <si>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</si>
  <si>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</si>
  <si>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</si>
  <si>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</si>
  <si>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</si>
  <si>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</si>
  <si>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</si>
  <si>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</si>
  <si>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</si>
  <si>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</si>
  <si>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</si>
  <si>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</si>
  <si>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</si>
  <si>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</si>
  <si>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</si>
  <si>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</si>
  <si>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</si>
  <si>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</si>
  <si>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</si>
  <si>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</si>
  <si>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</si>
  <si>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</si>
  <si>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</si>
  <si>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</si>
  <si>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</si>
  <si>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</si>
  <si>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</si>
  <si>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</si>
  <si>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</si>
  <si>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</si>
  <si>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</si>
  <si>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</si>
  <si>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</si>
  <si>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</si>
  <si>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</si>
  <si>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</si>
  <si>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</si>
  <si>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</si>
  <si>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</si>
  <si>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</si>
  <si>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</si>
  <si>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</si>
  <si>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</si>
  <si>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</si>
  <si>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</si>
  <si>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</si>
  <si>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</si>
  <si>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</si>
  <si>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</si>
  <si>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</si>
  <si>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</si>
  <si>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</si>
  <si>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</si>
  <si>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</si>
  <si>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</si>
  <si>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</si>
  <si>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</si>
  <si>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</si>
  <si>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</si>
  <si>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</si>
  <si>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</si>
  <si>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</si>
  <si>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</si>
  <si>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</si>
  <si>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</si>
  <si>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</si>
  <si>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</si>
  <si>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</si>
  <si>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</si>
  <si>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</si>
  <si>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</si>
  <si>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</si>
  <si>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</si>
  <si>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</si>
  <si>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</si>
  <si>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</si>
  <si>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</si>
  <si>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</si>
  <si>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</si>
  <si>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</si>
  <si>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</si>
  <si>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</si>
  <si>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</si>
  <si>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</si>
  <si>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</si>
  <si>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</si>
  <si>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</si>
  <si>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</si>
  <si>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</si>
  <si>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</si>
  <si>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</si>
  <si>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</si>
  <si>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</si>
  <si>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</si>
  <si>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</si>
  <si>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</si>
  <si>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</si>
  <si>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</si>
  <si>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</si>
  <si>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</si>
  <si>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</si>
  <si>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</si>
  <si>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</si>
  <si>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</si>
  <si>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</si>
  <si>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</si>
  <si>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</si>
  <si>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</si>
  <si>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</si>
  <si>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</si>
  <si>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</si>
  <si>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</si>
  <si>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</si>
  <si>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</si>
  <si>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</si>
  <si>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</si>
  <si>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</si>
  <si>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</si>
  <si>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</si>
  <si>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</si>
  <si>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</si>
  <si>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</si>
  <si>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</si>
  <si>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</si>
  <si>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</si>
  <si>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</si>
  <si>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</si>
  <si>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</si>
  <si>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</si>
  <si>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</si>
  <si>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</si>
  <si>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</si>
  <si>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</si>
  <si>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</si>
  <si>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</si>
  <si>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</si>
  <si>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</si>
  <si>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</si>
  <si>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</si>
  <si>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</si>
  <si>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</si>
  <si>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</si>
  <si>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</si>
  <si>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</si>
  <si>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</si>
  <si>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</si>
  <si>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</si>
  <si>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</si>
  <si>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</si>
  <si>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</si>
  <si>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</si>
  <si>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</si>
  <si>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</si>
  <si>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</si>
  <si>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</si>
  <si>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</si>
  <si>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</si>
  <si>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</si>
  <si>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</si>
  <si>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</si>
  <si>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</si>
  <si>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</si>
  <si>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</si>
  <si>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</si>
  <si>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</si>
  <si>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</si>
  <si>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</si>
  <si>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</si>
  <si>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</si>
  <si>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</si>
  <si>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</si>
  <si>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</si>
  <si>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</si>
  <si>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</si>
  <si>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</si>
  <si>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</si>
  <si>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</si>
  <si>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</si>
  <si>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</si>
  <si>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</si>
  <si>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</si>
  <si>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</si>
  <si>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</si>
  <si>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</si>
  <si>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</si>
  <si>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</si>
  <si>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</si>
  <si>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</si>
  <si>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</si>
  <si>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</si>
  <si>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</si>
  <si>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</si>
  <si>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</si>
  <si>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</si>
  <si>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</si>
  <si>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</si>
  <si>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</si>
  <si>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</si>
  <si>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</si>
  <si>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</si>
  <si>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</si>
  <si>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</si>
  <si>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</si>
  <si>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</si>
  <si>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</si>
  <si>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</si>
  <si>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</si>
  <si>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</si>
  <si>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</si>
  <si>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</si>
  <si>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</si>
  <si>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</si>
  <si>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</si>
  <si>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</si>
  <si>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</si>
  <si>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</si>
  <si>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</si>
  <si>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</si>
  <si>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</si>
  <si>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</si>
  <si>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</si>
  <si>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</si>
  <si>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</si>
  <si>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</si>
  <si>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</si>
  <si>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</si>
  <si>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</si>
  <si>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</si>
  <si>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</si>
  <si>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</si>
  <si>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</si>
  <si>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</si>
  <si>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</si>
  <si>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</si>
  <si>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</si>
  <si>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</si>
  <si>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</si>
  <si>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</si>
  <si>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</si>
  <si>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</si>
  <si>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</si>
  <si>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</si>
  <si>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</si>
  <si>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</si>
  <si>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</si>
  <si>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</si>
  <si>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</si>
  <si>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</si>
  <si>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</si>
  <si>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</si>
  <si>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</si>
  <si>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</si>
  <si>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</si>
  <si>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</si>
  <si>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</si>
  <si>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</si>
  <si>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</si>
  <si>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</si>
  <si>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</si>
  <si>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</si>
  <si>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</si>
  <si>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</si>
  <si>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</si>
  <si>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</si>
  <si>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</si>
  <si>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</si>
  <si>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</si>
  <si>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</si>
  <si>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</si>
  <si>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</si>
  <si>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</si>
  <si>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</si>
  <si>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</si>
  <si>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</si>
  <si>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</si>
  <si>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</si>
  <si>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</si>
  <si>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</si>
  <si>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</si>
  <si>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</si>
  <si>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</si>
  <si>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</si>
  <si>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</si>
  <si>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</si>
  <si>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</si>
  <si>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</si>
  <si>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</si>
  <si>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</si>
  <si>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</si>
  <si>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</si>
  <si>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</si>
  <si>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</si>
  <si>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</si>
  <si>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</si>
  <si>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</si>
  <si>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</si>
  <si>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</si>
  <si>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</si>
  <si>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</si>
  <si>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</si>
  <si>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</si>
  <si>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</si>
  <si>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</si>
  <si>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</si>
  <si>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</si>
  <si>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</si>
  <si>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</si>
  <si>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</si>
  <si>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</si>
  <si>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</si>
  <si>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</si>
  <si>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</si>
  <si>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</si>
  <si>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</si>
  <si>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</si>
  <si>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</si>
  <si>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</si>
  <si>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</si>
  <si>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</si>
  <si>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</si>
  <si>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</si>
  <si>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</si>
  <si>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</si>
  <si>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</si>
  <si>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</si>
  <si>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</si>
  <si>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</si>
  <si>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</si>
  <si>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</si>
  <si>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</si>
  <si>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</si>
  <si>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</si>
  <si>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</si>
  <si>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</si>
  <si>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</si>
  <si>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</si>
  <si>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</si>
  <si>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</si>
  <si>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</si>
  <si>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</si>
  <si>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</si>
  <si>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</si>
  <si>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</si>
  <si>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</si>
  <si>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</si>
  <si>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</si>
  <si>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</si>
  <si>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</si>
  <si>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</si>
  <si>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</si>
  <si>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</si>
  <si>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</si>
  <si>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</si>
  <si>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</si>
  <si>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</si>
  <si>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</si>
  <si>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</si>
  <si>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</si>
  <si>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</si>
  <si>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</si>
  <si>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</si>
  <si>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</si>
  <si>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</si>
  <si>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</si>
  <si>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</si>
  <si>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</si>
  <si>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</si>
  <si>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</si>
  <si>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</si>
  <si>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</si>
  <si>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</si>
  <si>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</si>
  <si>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</si>
  <si>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</si>
  <si>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</si>
  <si>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</si>
  <si>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</si>
  <si>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</si>
  <si>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</si>
  <si>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</si>
  <si>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</si>
  <si>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</si>
  <si>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</si>
  <si>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</si>
  <si>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</si>
  <si>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</si>
  <si>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</si>
  <si>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</si>
  <si>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</si>
  <si>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</si>
  <si>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</si>
  <si>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</si>
  <si>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</si>
  <si>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</si>
  <si>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</si>
  <si>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</si>
  <si>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</si>
  <si>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</si>
  <si>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</si>
  <si>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</si>
  <si>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</si>
  <si>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</si>
  <si>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</si>
  <si>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</si>
  <si>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</si>
  <si>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</si>
  <si>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</si>
  <si>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</si>
  <si>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</si>
  <si>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</si>
  <si>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</si>
  <si>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</si>
  <si>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</si>
  <si>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</si>
  <si>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</si>
  <si>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</si>
  <si>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</si>
  <si>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</si>
  <si>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</si>
  <si>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</si>
  <si>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</si>
  <si>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</si>
  <si>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</si>
  <si>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</si>
  <si>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</si>
  <si>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</si>
  <si>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</si>
  <si>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</si>
  <si>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</si>
  <si>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</si>
  <si>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</si>
  <si>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</si>
  <si>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</si>
  <si>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</si>
  <si>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</si>
  <si>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</si>
  <si>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</si>
  <si>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</si>
  <si>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</si>
  <si>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</si>
  <si>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</si>
  <si>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</si>
  <si>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</si>
  <si>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</si>
  <si>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</si>
  <si>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</si>
  <si>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</si>
  <si>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</si>
  <si>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</si>
  <si>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</si>
  <si>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</si>
  <si>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</si>
  <si>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</si>
  <si>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</si>
  <si>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</si>
  <si>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</si>
  <si>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</si>
  <si>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</si>
  <si>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</si>
  <si>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</si>
  <si>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</si>
  <si>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</si>
  <si>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</si>
  <si>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</si>
  <si>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</si>
  <si>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</si>
  <si>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</si>
  <si>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</si>
  <si>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</si>
  <si>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</si>
  <si>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</si>
  <si>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</si>
  <si>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</si>
  <si>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</si>
  <si>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</si>
  <si>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</si>
  <si>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</si>
  <si>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</si>
  <si>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</si>
  <si>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</si>
  <si>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</si>
  <si>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</si>
  <si>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</si>
  <si>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</si>
  <si>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</si>
  <si>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</si>
  <si>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</si>
  <si>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</si>
  <si>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</si>
  <si>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</si>
  <si>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</si>
  <si>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</si>
  <si>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</si>
  <si>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</si>
  <si>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</si>
  <si>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</si>
  <si>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</si>
  <si>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</si>
  <si>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</si>
  <si>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</si>
  <si>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</si>
  <si>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</si>
  <si>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</si>
  <si>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</si>
  <si>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</si>
  <si>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</si>
  <si>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</si>
  <si>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</si>
  <si>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</si>
  <si>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</si>
  <si>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</si>
  <si>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</si>
  <si>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</si>
  <si>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</si>
  <si>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</si>
  <si>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</si>
  <si>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</si>
  <si>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</si>
  <si>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</si>
  <si>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</si>
  <si>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</si>
  <si>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</si>
  <si>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</si>
  <si>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</si>
  <si>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</si>
  <si>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</si>
  <si>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</si>
  <si>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</si>
  <si>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</si>
  <si>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</si>
  <si>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</si>
  <si>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</si>
  <si>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</si>
  <si>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</si>
  <si>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</si>
  <si>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</si>
  <si>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</si>
  <si>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</si>
  <si>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</si>
  <si>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</si>
  <si>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</si>
  <si>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</si>
  <si>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</si>
  <si>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</si>
  <si>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</si>
  <si>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</si>
  <si>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</si>
  <si>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</si>
  <si>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</si>
  <si>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</si>
  <si>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</si>
  <si>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</si>
  <si>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</si>
  <si>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</si>
  <si>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</si>
  <si>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</si>
  <si>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</si>
  <si>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</si>
  <si>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</si>
  <si>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</si>
  <si>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</si>
  <si>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</si>
  <si>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</si>
  <si>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</si>
  <si>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</si>
  <si>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</si>
  <si>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</si>
  <si>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</si>
  <si>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</si>
  <si>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</si>
  <si>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</si>
  <si>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</si>
  <si>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</si>
  <si>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</si>
  <si>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</si>
  <si>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</si>
  <si>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</si>
  <si>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</si>
  <si>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</si>
  <si>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</si>
  <si>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</si>
  <si>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</si>
  <si>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</si>
  <si>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</si>
  <si>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</si>
  <si>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</si>
  <si>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</si>
  <si>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</si>
  <si>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</si>
  <si>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</si>
  <si>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</si>
  <si>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</si>
  <si>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</si>
  <si>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</si>
  <si>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</si>
  <si>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</si>
  <si>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</si>
  <si>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</si>
  <si>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</si>
  <si>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</si>
  <si>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</si>
  <si>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</si>
  <si>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</si>
  <si>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</si>
  <si>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</si>
  <si>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</si>
  <si>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</si>
  <si>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</si>
  <si>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</si>
  <si>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</si>
  <si>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</si>
  <si>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</si>
  <si>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</si>
  <si>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</si>
  <si>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</si>
  <si>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</si>
  <si>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</si>
  <si>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</si>
  <si>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</si>
  <si>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</si>
  <si>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</si>
  <si>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</si>
  <si>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</si>
  <si>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</si>
  <si>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</si>
  <si>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</si>
  <si>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</si>
  <si>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</si>
  <si>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</si>
  <si>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</si>
  <si>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</si>
  <si>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</si>
  <si>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</si>
  <si>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</si>
  <si>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</si>
  <si>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</si>
  <si>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</si>
  <si>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</si>
  <si>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</si>
  <si>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</si>
  <si>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</si>
  <si>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</si>
  <si>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</si>
  <si>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</si>
  <si>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</si>
  <si>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</si>
  <si>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</si>
  <si>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</si>
  <si>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</si>
  <si>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</si>
  <si>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</si>
  <si>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</si>
  <si>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</si>
  <si>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</si>
  <si>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</si>
  <si>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</si>
  <si>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</si>
  <si>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</si>
  <si>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</si>
  <si>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</si>
  <si>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</si>
  <si>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</si>
  <si>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</si>
  <si>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</si>
  <si>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</si>
  <si>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</si>
  <si>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</si>
  <si>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</si>
  <si>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</si>
  <si>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</si>
  <si>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</si>
  <si>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</si>
  <si>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</si>
  <si>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</si>
  <si>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</si>
  <si>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</si>
  <si>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</si>
  <si>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</si>
  <si>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</si>
  <si>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</si>
  <si>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</si>
  <si>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</si>
  <si>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</si>
  <si>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</si>
  <si>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</si>
  <si>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</si>
  <si>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</si>
  <si>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</si>
  <si>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</si>
  <si>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</si>
  <si>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</si>
  <si>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</si>
  <si>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</si>
  <si>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</si>
  <si>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</si>
  <si>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</si>
  <si>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</si>
  <si>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</si>
  <si>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</si>
  <si>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</si>
  <si>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</si>
  <si>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</si>
  <si>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</si>
  <si>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</si>
  <si>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</si>
  <si>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</si>
  <si>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</si>
  <si>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</si>
  <si>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</si>
  <si>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</si>
  <si>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</si>
  <si>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</si>
  <si>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</si>
  <si>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</si>
  <si>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</si>
  <si>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</si>
  <si>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</si>
  <si>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</si>
  <si>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</si>
  <si>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</si>
  <si>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</si>
  <si>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</si>
  <si>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</si>
  <si>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</si>
  <si>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</si>
  <si>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</si>
  <si>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</si>
  <si>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</si>
  <si>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</si>
  <si>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</si>
  <si>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</si>
  <si>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</si>
  <si>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</si>
  <si>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</si>
  <si>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</si>
  <si>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</si>
  <si>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</si>
  <si>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</si>
  <si>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</si>
  <si>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</si>
  <si>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</si>
  <si>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</si>
  <si>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</si>
  <si>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</si>
  <si>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</si>
  <si>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</si>
  <si>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</si>
  <si>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</si>
  <si>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</si>
  <si>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</si>
  <si>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</si>
  <si>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</si>
  <si>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</si>
  <si>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</si>
  <si>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</si>
  <si>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</si>
  <si>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</si>
  <si>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</si>
  <si>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</si>
  <si>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</si>
  <si>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</si>
  <si>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</si>
  <si>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</si>
  <si>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</si>
  <si>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</si>
  <si>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</si>
  <si>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</si>
  <si>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</si>
  <si>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</si>
  <si>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</si>
  <si>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</si>
  <si>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</si>
  <si>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</si>
  <si>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</si>
  <si>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</si>
  <si>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</si>
  <si>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</si>
  <si>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</si>
  <si>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</si>
  <si>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</si>
  <si>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</si>
  <si>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</si>
  <si>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</si>
  <si>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</si>
  <si>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</si>
  <si>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</si>
  <si>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</si>
  <si>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</si>
  <si>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</si>
  <si>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</si>
  <si>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</si>
  <si>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</si>
  <si>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</si>
  <si>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</si>
  <si>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</si>
  <si>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</si>
  <si>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</si>
  <si>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</si>
  <si>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</si>
  <si>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</si>
  <si>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</si>
  <si>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</si>
  <si>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</si>
  <si>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</si>
  <si>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</si>
  <si>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</si>
  <si>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</si>
  <si>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</si>
  <si>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</si>
  <si>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</si>
  <si>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</si>
  <si>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</si>
  <si>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</si>
  <si>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</si>
  <si>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</si>
  <si>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</si>
  <si>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</si>
  <si>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</si>
  <si>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</si>
  <si>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</si>
  <si>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</si>
  <si>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</si>
  <si>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</si>
  <si>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</si>
  <si>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</si>
  <si>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</si>
  <si>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</si>
  <si>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</si>
  <si>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</si>
  <si>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</si>
  <si>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</si>
  <si>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</si>
  <si>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</si>
  <si>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</si>
  <si>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</si>
  <si>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</si>
  <si>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</si>
  <si>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</si>
  <si>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</si>
  <si>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</si>
  <si>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</si>
  <si>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</si>
  <si>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</si>
  <si>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</si>
  <si>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</si>
  <si>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</si>
  <si>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</si>
  <si>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</si>
  <si>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</si>
  <si>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</si>
  <si>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</si>
  <si>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</si>
  <si>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</si>
  <si>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</si>
  <si>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</si>
  <si>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</si>
  <si>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</si>
  <si>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</si>
  <si>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</si>
  <si>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</si>
  <si>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</si>
  <si>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</si>
  <si>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</si>
  <si>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</si>
  <si>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</si>
  <si>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</si>
  <si>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</si>
  <si>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</si>
  <si>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</si>
  <si>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</si>
  <si>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</si>
  <si>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</si>
  <si>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</si>
  <si>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</si>
  <si>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</si>
  <si>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</si>
  <si>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</si>
  <si>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</si>
  <si>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</si>
  <si>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</si>
  <si>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</si>
  <si>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</si>
  <si>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</si>
  <si>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</si>
  <si>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</si>
  <si>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</si>
  <si>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</si>
  <si>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</si>
  <si>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</si>
  <si>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</si>
  <si>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</si>
  <si>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</si>
  <si>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</si>
  <si>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</si>
  <si>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</si>
  <si>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</si>
  <si>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</si>
  <si>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</si>
  <si>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</si>
  <si>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</si>
  <si>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</si>
  <si>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</si>
  <si>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</si>
  <si>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</si>
  <si>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</si>
  <si>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</si>
  <si>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</si>
  <si>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</si>
  <si>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</si>
  <si>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</si>
  <si>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</si>
  <si>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</si>
  <si>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</si>
  <si>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</si>
  <si>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</si>
  <si>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</si>
  <si>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</si>
  <si>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</si>
  <si>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</si>
  <si>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</si>
  <si>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</si>
  <si>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</si>
  <si>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</si>
  <si>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</si>
  <si>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</si>
  <si>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</si>
  <si>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</si>
  <si>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</si>
  <si>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</si>
  <si>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</si>
  <si>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</si>
  <si>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</si>
  <si>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</si>
  <si>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</si>
  <si>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</si>
  <si>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</si>
  <si>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</si>
  <si>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</si>
  <si>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</si>
  <si>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</si>
  <si>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</si>
  <si>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</si>
  <si>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</si>
  <si>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</si>
  <si>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</si>
  <si>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</si>
  <si>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</si>
  <si>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</si>
  <si>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</si>
  <si>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</si>
  <si>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</si>
  <si>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</si>
  <si>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</si>
  <si>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</si>
  <si>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</si>
  <si>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</si>
  <si>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</si>
  <si>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</si>
  <si>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</si>
  <si>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</si>
  <si>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</si>
  <si>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</si>
  <si>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</si>
  <si>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</si>
  <si>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</si>
  <si>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</si>
  <si>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</si>
  <si>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</si>
  <si>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</si>
  <si>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</si>
  <si>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</si>
  <si>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</si>
  <si>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</si>
  <si>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</si>
  <si>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</si>
  <si>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</si>
  <si>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</si>
  <si>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</si>
  <si>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</si>
  <si>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</si>
  <si>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</si>
  <si>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</si>
  <si>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</si>
  <si>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</si>
  <si>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</si>
  <si>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</si>
  <si>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</si>
  <si>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</si>
  <si>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</si>
  <si>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</si>
  <si>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</si>
  <si>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</si>
  <si>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</si>
  <si>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</si>
  <si>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</si>
  <si>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</si>
  <si>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</si>
  <si>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</si>
  <si>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</si>
  <si>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</si>
  <si>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</si>
  <si>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</si>
  <si>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</si>
  <si>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</si>
  <si>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</si>
  <si>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</si>
  <si>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</si>
  <si>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</si>
  <si>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</si>
  <si>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</si>
  <si>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</si>
  <si>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</si>
  <si>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</si>
  <si>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</si>
  <si>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</si>
  <si>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</si>
  <si>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</si>
  <si>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</si>
  <si>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</si>
  <si>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</si>
  <si>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</si>
  <si>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</si>
  <si>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</si>
  <si>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</si>
  <si>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</si>
  <si>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</si>
  <si>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</si>
  <si>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</si>
  <si>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</si>
  <si>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</si>
  <si>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</si>
  <si>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</si>
  <si>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</si>
  <si>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</si>
  <si>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</si>
  <si>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</si>
  <si>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</si>
  <si>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</si>
  <si>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</si>
  <si>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</si>
  <si>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</si>
  <si>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</si>
  <si>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</si>
  <si>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</si>
  <si>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</si>
  <si>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</si>
  <si>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</si>
  <si>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</si>
  <si>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</si>
  <si>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</si>
  <si>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</si>
  <si>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</si>
  <si>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</si>
  <si>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</si>
  <si>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</si>
  <si>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</si>
  <si>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</si>
  <si>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</si>
  <si>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</si>
  <si>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</si>
  <si>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</si>
  <si>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</si>
  <si>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</si>
  <si>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</si>
  <si>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</si>
  <si>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</si>
  <si>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</si>
  <si>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</si>
  <si>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</si>
  <si>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</si>
  <si>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</si>
  <si>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</si>
  <si>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</si>
  <si>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</si>
  <si>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</si>
  <si>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</si>
  <si>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</si>
  <si>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</si>
  <si>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</si>
  <si>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</si>
  <si>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</si>
  <si>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</si>
  <si>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</si>
  <si>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</si>
  <si>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</si>
  <si>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</si>
  <si>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</si>
  <si>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</si>
  <si>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</si>
  <si>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</si>
  <si>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</si>
  <si>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</si>
  <si>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</si>
  <si>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</si>
  <si>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</si>
  <si>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</si>
  <si>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</si>
  <si>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</si>
  <si>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</si>
  <si>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</si>
  <si>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</si>
  <si>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</si>
  <si>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</si>
  <si>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</si>
  <si>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</si>
  <si>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</si>
  <si>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</si>
  <si>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</si>
  <si>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</si>
  <si>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</si>
  <si>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</si>
  <si>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</si>
  <si>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</si>
  <si>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</si>
  <si>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</si>
  <si>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</si>
  <si>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</si>
  <si>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</si>
  <si>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</si>
  <si>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</si>
  <si>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</si>
  <si>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</si>
  <si>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</si>
  <si>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</si>
  <si>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</si>
  <si>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</si>
  <si>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</si>
  <si>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</si>
  <si>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</si>
  <si>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</si>
  <si>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</si>
  <si>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</si>
  <si>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</si>
  <si>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</si>
  <si>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</si>
  <si>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</si>
  <si>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</si>
  <si>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</si>
  <si>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</si>
  <si>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</si>
  <si>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</si>
  <si>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</si>
  <si>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</si>
  <si>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</si>
  <si>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</si>
  <si>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</si>
  <si>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</si>
  <si>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</si>
  <si>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</si>
  <si>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</si>
  <si>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</si>
  <si>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</si>
  <si>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</si>
  <si>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</si>
  <si>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</si>
  <si>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</si>
  <si>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</si>
  <si>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</si>
  <si>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</si>
  <si>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</si>
  <si>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</si>
  <si>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</si>
  <si>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</si>
  <si>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</si>
  <si>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</si>
  <si>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</si>
  <si>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</si>
  <si>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</si>
  <si>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</si>
  <si>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</si>
  <si>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</si>
  <si>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</si>
  <si>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</si>
  <si>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</si>
  <si>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</si>
  <si>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</si>
  <si>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</si>
  <si>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</si>
  <si>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</si>
  <si>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</si>
  <si>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</si>
  <si>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</si>
  <si>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</si>
  <si>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</si>
  <si>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</si>
  <si>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</si>
  <si>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</si>
  <si>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</si>
  <si>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</si>
  <si>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</si>
  <si>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</si>
  <si>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</si>
  <si>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</si>
  <si>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</si>
  <si>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</si>
  <si>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</si>
  <si>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</si>
  <si>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</si>
  <si>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</si>
  <si>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</si>
  <si>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</si>
  <si>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</si>
  <si>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</si>
  <si>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</si>
  <si>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</si>
  <si>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</si>
  <si>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</si>
  <si>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</si>
  <si>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</si>
  <si>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</si>
  <si>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</si>
  <si>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</si>
  <si>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</si>
  <si>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</si>
  <si>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</si>
  <si>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</si>
  <si>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</si>
  <si>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</si>
  <si>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</si>
  <si>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</si>
  <si>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</si>
  <si>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</si>
  <si>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</si>
  <si>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</si>
  <si>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</si>
  <si>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</si>
  <si>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</si>
  <si>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</si>
  <si>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</si>
  <si>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</si>
  <si>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</si>
  <si>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</si>
  <si>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</si>
  <si>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</si>
  <si>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</si>
  <si>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</si>
  <si>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</si>
  <si>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</si>
  <si>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</si>
  <si>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</si>
  <si>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</si>
  <si>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</si>
  <si>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</si>
  <si>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</si>
  <si>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</si>
  <si>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</si>
  <si>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</si>
  <si>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</si>
  <si>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</si>
  <si>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</si>
  <si>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</si>
  <si>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</si>
  <si>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</si>
  <si>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</si>
  <si>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</si>
  <si>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</si>
  <si>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</si>
  <si>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</si>
  <si>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</si>
  <si>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</si>
  <si>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</si>
  <si>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</si>
  <si>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</si>
  <si>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</si>
  <si>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</si>
  <si>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</si>
  <si>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</si>
  <si>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</si>
  <si>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</si>
  <si>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</si>
  <si>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</si>
  <si>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</si>
  <si>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</si>
  <si>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</si>
  <si>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</si>
  <si>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</si>
  <si>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</si>
  <si>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</si>
  <si>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</si>
  <si>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</si>
  <si>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</si>
  <si>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</si>
  <si>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</si>
  <si>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</si>
  <si>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</si>
  <si>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</si>
  <si>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</si>
  <si>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</si>
  <si>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</si>
  <si>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</si>
  <si>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</si>
  <si>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</si>
  <si>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</si>
  <si>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</si>
  <si>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</si>
  <si>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</si>
  <si>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</si>
  <si>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</si>
  <si>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</si>
  <si>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</si>
  <si>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</si>
  <si>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</si>
  <si>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</si>
  <si>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</si>
  <si>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</si>
  <si>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</si>
  <si>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</si>
  <si>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</si>
  <si>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</si>
  <si>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</si>
  <si>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</si>
  <si>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</si>
  <si>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</si>
  <si>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</si>
  <si>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</si>
  <si>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</si>
  <si>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</si>
  <si>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</si>
  <si>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</si>
  <si>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</si>
  <si>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</si>
  <si>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</si>
  <si>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</si>
  <si>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</si>
  <si>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</si>
  <si>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</si>
  <si>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</si>
  <si>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</si>
  <si>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</si>
  <si>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</si>
  <si>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</si>
  <si>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</si>
  <si>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</si>
  <si>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</si>
  <si>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</si>
  <si>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</si>
  <si>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</si>
  <si>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</si>
  <si>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</si>
  <si>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</si>
  <si>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</si>
  <si>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</si>
  <si>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</si>
  <si>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</si>
  <si>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</si>
  <si>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</si>
  <si>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</si>
  <si>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</si>
  <si>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</si>
  <si>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</si>
  <si>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</si>
  <si>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</si>
  <si>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</si>
  <si>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</si>
  <si>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</si>
  <si>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</si>
  <si>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</si>
  <si>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</si>
  <si>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</si>
  <si>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</si>
  <si>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</si>
  <si>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</si>
  <si>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</si>
  <si>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</si>
  <si>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</si>
  <si>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</si>
  <si>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</si>
  <si>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</si>
  <si>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</si>
  <si>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</si>
  <si>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</si>
  <si>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</si>
  <si>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</si>
  <si>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</si>
  <si>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</si>
  <si>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</si>
  <si>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</si>
  <si>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</si>
  <si>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</si>
  <si>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</si>
  <si>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</si>
  <si>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</si>
  <si>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</si>
  <si>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</si>
  <si>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</si>
  <si>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</si>
  <si>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</si>
  <si>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</si>
  <si>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</si>
  <si>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</si>
  <si>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</si>
  <si>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</si>
  <si>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</si>
  <si>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</si>
  <si>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</si>
  <si>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</si>
  <si>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</si>
  <si>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</si>
  <si>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</si>
  <si>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</si>
  <si>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</si>
  <si>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</si>
  <si>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</si>
  <si>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</si>
  <si>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</si>
  <si>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</si>
  <si>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</si>
  <si>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</si>
  <si>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</si>
  <si>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</si>
  <si>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</si>
  <si>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</si>
  <si>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</si>
  <si>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</si>
  <si>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</si>
  <si>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</si>
  <si>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</si>
  <si>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</si>
  <si>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</si>
  <si>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</si>
  <si>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</si>
  <si>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</si>
  <si>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</si>
  <si>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</si>
  <si>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</si>
  <si>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</si>
  <si>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</si>
  <si>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</si>
  <si>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</si>
  <si>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</si>
  <si>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</si>
  <si>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</si>
  <si>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</si>
  <si>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</si>
  <si>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</si>
  <si>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</si>
  <si>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</si>
  <si>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</si>
  <si>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</si>
  <si>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</si>
  <si>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</si>
  <si>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</si>
  <si>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</si>
  <si>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</si>
  <si>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</si>
  <si>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</si>
  <si>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</si>
  <si>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</si>
  <si>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</si>
  <si>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</si>
  <si>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</si>
  <si>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</si>
  <si>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</si>
  <si>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</si>
  <si>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</si>
  <si>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</si>
  <si>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</si>
  <si>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</si>
  <si>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</si>
  <si>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</si>
  <si>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</si>
  <si>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</si>
  <si>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</si>
  <si>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</si>
  <si>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</si>
  <si>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</si>
  <si>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</si>
  <si>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</si>
  <si>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</si>
  <si>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</si>
  <si>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</si>
  <si>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</si>
  <si>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</si>
  <si>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</si>
  <si>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</si>
  <si>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</si>
  <si>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</si>
  <si>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</si>
  <si>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</si>
  <si>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</si>
  <si>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</si>
  <si>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</si>
  <si>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</si>
  <si>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</si>
  <si>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</si>
  <si>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</si>
  <si>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</si>
  <si>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</si>
  <si>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</si>
  <si>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</si>
  <si>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</si>
  <si>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</si>
  <si>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</si>
  <si>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</si>
  <si>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</si>
  <si>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</si>
  <si>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</si>
  <si>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</si>
  <si>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</si>
  <si>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</si>
  <si>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</si>
  <si>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</si>
  <si>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</si>
  <si>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</si>
  <si>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</si>
  <si>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</si>
  <si>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</si>
  <si>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</si>
  <si>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</si>
  <si>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</si>
  <si>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</si>
  <si>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</si>
  <si>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</si>
  <si>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</si>
  <si>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</si>
  <si>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</si>
  <si>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</si>
  <si>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</si>
  <si>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</si>
  <si>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</si>
  <si>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</si>
  <si>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</si>
  <si>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</si>
  <si>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</si>
  <si>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</si>
  <si>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</si>
  <si>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</si>
  <si>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</si>
  <si>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</si>
  <si>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</si>
  <si>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</si>
  <si>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</si>
  <si>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</si>
  <si>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</si>
  <si>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</si>
  <si>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</si>
  <si>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</si>
  <si>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</si>
  <si>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</si>
  <si>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</si>
  <si>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</si>
  <si>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</si>
  <si>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</si>
  <si>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</si>
  <si>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</si>
  <si>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</si>
  <si>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</si>
  <si>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</si>
  <si>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</si>
  <si>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</si>
  <si>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</si>
  <si>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</si>
  <si>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</si>
  <si>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</si>
  <si>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</si>
  <si>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</si>
  <si>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</si>
  <si>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</si>
  <si>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</si>
  <si>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</si>
  <si>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</si>
  <si>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</si>
  <si>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</si>
  <si>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</si>
  <si>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</si>
  <si>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</si>
  <si>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</si>
  <si>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</si>
  <si>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</si>
  <si>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</si>
  <si>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</si>
  <si>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</si>
  <si>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</si>
  <si>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</si>
  <si>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</si>
  <si>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</si>
  <si>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</si>
  <si>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</si>
  <si>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</si>
  <si>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</si>
  <si>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</si>
  <si>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</si>
  <si>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</si>
  <si>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</si>
  <si>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</si>
  <si>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</si>
  <si>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</si>
  <si>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</si>
  <si>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</si>
  <si>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</si>
  <si>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</si>
  <si>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</si>
  <si>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</si>
  <si>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</si>
  <si>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</si>
  <si>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</si>
  <si>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</si>
  <si>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</si>
  <si>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</si>
  <si>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</si>
  <si>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</si>
  <si>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</si>
  <si>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</si>
  <si>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</si>
  <si>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</si>
  <si>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</si>
  <si>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</si>
  <si>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</si>
  <si>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</si>
  <si>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</si>
  <si>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</si>
  <si>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</si>
  <si>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</si>
  <si>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</si>
  <si>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</si>
  <si>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</si>
  <si>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</si>
  <si>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</si>
  <si>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</si>
  <si>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</si>
  <si>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</si>
  <si>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</si>
  <si>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</si>
  <si>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</si>
  <si>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</si>
  <si>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</si>
  <si>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</si>
  <si>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</si>
  <si>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</si>
  <si>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</si>
  <si>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</si>
  <si>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</si>
  <si>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</si>
  <si>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</si>
  <si>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</si>
  <si>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</si>
  <si>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</si>
  <si>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</si>
  <si>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</si>
  <si>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</si>
  <si>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</si>
  <si>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</si>
  <si>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</si>
  <si>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</si>
  <si>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</si>
  <si>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</si>
  <si>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</si>
  <si>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</si>
  <si>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</si>
  <si>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</si>
  <si>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</si>
  <si>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</si>
  <si>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</si>
  <si>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</si>
  <si>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</si>
  <si>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</si>
  <si>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</si>
  <si>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</si>
  <si>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</si>
  <si>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</si>
  <si>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</si>
  <si>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</si>
  <si>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</si>
  <si>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</si>
  <si>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</si>
  <si>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</si>
  <si>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</si>
  <si>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</si>
  <si>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</si>
  <si>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</si>
  <si>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</si>
  <si>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</si>
  <si>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</si>
  <si>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</si>
  <si>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</si>
  <si>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</si>
  <si>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</si>
  <si>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</si>
  <si>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</si>
  <si>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</si>
  <si>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</si>
  <si>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</si>
  <si>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</si>
  <si>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</si>
  <si>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</si>
  <si>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</si>
  <si>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</si>
  <si>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</si>
  <si>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</si>
  <si>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</si>
  <si>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</si>
  <si>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</si>
  <si>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</si>
  <si>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</si>
  <si>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</si>
  <si>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</si>
  <si>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</si>
  <si>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</si>
  <si>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</si>
  <si>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</si>
  <si>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</si>
  <si>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</si>
  <si>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</si>
  <si>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</si>
  <si>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</si>
  <si>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</si>
  <si>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</si>
  <si>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</si>
  <si>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</si>
  <si>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</si>
  <si>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</si>
  <si>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</si>
  <si>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</si>
  <si>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</si>
  <si>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</si>
  <si>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</si>
  <si>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</si>
  <si>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</si>
  <si>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</si>
  <si>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</si>
  <si>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</si>
  <si>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</si>
  <si>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</si>
  <si>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</si>
  <si>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</si>
  <si>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</si>
  <si>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</si>
  <si>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</si>
  <si>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</si>
  <si>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</si>
  <si>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</si>
  <si>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</si>
  <si>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</si>
  <si>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</si>
  <si>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</si>
  <si>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</si>
  <si>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</si>
  <si>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</si>
  <si>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</si>
  <si>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</si>
  <si>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</si>
  <si>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</si>
  <si>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</si>
  <si>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</si>
  <si>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</si>
  <si>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</si>
  <si>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</si>
  <si>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</si>
  <si>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</si>
  <si>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</si>
  <si>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</si>
  <si>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</si>
  <si>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</si>
  <si>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</si>
  <si>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</si>
  <si>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</si>
  <si>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</si>
  <si>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</si>
  <si>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</si>
  <si>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</si>
  <si>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</si>
  <si>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</si>
  <si>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</si>
  <si>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</si>
  <si>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</si>
  <si>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</si>
  <si>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</si>
  <si>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</si>
  <si>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</si>
  <si>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</si>
  <si>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</si>
  <si>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</si>
  <si>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</si>
  <si>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</si>
  <si>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</si>
  <si>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</si>
  <si>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</si>
  <si>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</si>
  <si>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</si>
  <si>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</si>
  <si>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</si>
  <si>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</si>
  <si>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</si>
  <si>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</si>
  <si>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</si>
  <si>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</si>
  <si>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</si>
  <si>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</si>
  <si>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</si>
  <si>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</si>
  <si>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</si>
  <si>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</si>
  <si>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</si>
  <si>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</si>
  <si>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</si>
  <si>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</si>
  <si>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</si>
  <si>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</si>
  <si>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</si>
  <si>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</si>
  <si>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</si>
  <si>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</si>
  <si>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</si>
  <si>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</si>
  <si>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</si>
  <si>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</si>
  <si>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</si>
  <si>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</si>
  <si>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</si>
  <si>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</si>
  <si>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</si>
  <si>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</si>
  <si>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</si>
  <si>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</si>
  <si>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</si>
  <si>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</si>
  <si>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</si>
  <si>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</si>
  <si>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</si>
  <si>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</si>
  <si>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</si>
  <si>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</si>
  <si>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</si>
  <si>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</si>
  <si>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</si>
  <si>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</si>
  <si>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</si>
  <si>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</si>
  <si>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</si>
  <si>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</si>
  <si>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</si>
  <si>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</si>
  <si>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</si>
  <si>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</si>
  <si>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</si>
  <si>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</si>
  <si>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</si>
  <si>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</si>
  <si>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</si>
  <si>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</si>
  <si>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</si>
  <si>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</si>
  <si>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</si>
  <si>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</si>
  <si>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</si>
  <si>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</si>
  <si>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</si>
  <si>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</si>
  <si>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</si>
  <si>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</si>
  <si>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</si>
  <si>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</si>
  <si>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</si>
  <si>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</si>
  <si>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</si>
  <si>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</si>
  <si>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</si>
  <si>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</si>
  <si>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</si>
  <si>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</si>
  <si>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</si>
  <si>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</si>
  <si>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</si>
  <si>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</si>
  <si>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</si>
  <si>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</si>
  <si>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</si>
  <si>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</si>
  <si>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</si>
  <si>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</si>
  <si>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</si>
  <si>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</si>
  <si>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</si>
  <si>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</si>
  <si>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</si>
  <si>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</si>
  <si>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</si>
  <si>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</si>
  <si>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</si>
  <si>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</si>
  <si>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</si>
  <si>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</si>
  <si>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</si>
  <si>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</si>
  <si>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</si>
  <si>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</si>
  <si>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</si>
  <si>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</si>
  <si>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</si>
  <si>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</si>
  <si>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</si>
  <si>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</si>
  <si>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</si>
  <si>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</si>
  <si>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</si>
  <si>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</si>
  <si>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</si>
  <si>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</si>
  <si>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</si>
  <si>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</si>
  <si>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</si>
  <si>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</si>
  <si>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</si>
  <si>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</si>
  <si>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</si>
  <si>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</si>
  <si>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</si>
  <si>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</si>
  <si>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</si>
  <si>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</si>
  <si>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</si>
  <si>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</si>
  <si>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</si>
  <si>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</si>
  <si>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</si>
  <si>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</si>
  <si>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</si>
  <si>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</si>
  <si>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</si>
  <si>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</si>
  <si>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</si>
  <si>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</si>
  <si>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</si>
  <si>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</si>
  <si>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</si>
  <si>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</si>
  <si>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</si>
  <si>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</si>
  <si>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</si>
  <si>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</si>
  <si>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</si>
  <si>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</si>
  <si>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</si>
  <si>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</si>
  <si>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</si>
  <si>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</si>
  <si>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</si>
  <si>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</si>
  <si>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</si>
  <si>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</si>
  <si>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</si>
  <si>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</si>
  <si>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</si>
  <si>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</si>
  <si>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</si>
  <si>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</si>
  <si>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</si>
  <si>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</si>
  <si>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</si>
  <si>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</si>
  <si>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</si>
  <si>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</si>
  <si>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</si>
  <si>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</si>
  <si>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</si>
  <si>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</si>
  <si>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</si>
  <si>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</si>
  <si>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</si>
  <si>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</si>
  <si>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</si>
  <si>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</si>
  <si>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</si>
  <si>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</si>
  <si>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</si>
  <si>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</si>
  <si>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</si>
  <si>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</si>
  <si>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</si>
  <si>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</si>
  <si>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</si>
  <si>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</si>
  <si>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</si>
  <si>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</si>
  <si>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</si>
  <si>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</si>
  <si>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</si>
  <si>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</si>
  <si>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</si>
  <si>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</si>
  <si>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</si>
  <si>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</si>
  <si>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</si>
  <si>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</si>
  <si>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</si>
  <si>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</si>
  <si>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</si>
  <si>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</si>
  <si>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</si>
  <si>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</si>
  <si>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</si>
  <si>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</si>
  <si>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</si>
  <si>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</si>
  <si>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</si>
  <si>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</si>
  <si>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</si>
  <si>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</si>
  <si>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</si>
  <si>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</si>
  <si>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</si>
  <si>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</si>
  <si>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</si>
  <si>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</si>
  <si>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</si>
  <si>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</si>
  <si>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</si>
  <si>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</si>
  <si>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</si>
  <si>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</si>
  <si>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</si>
  <si>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</si>
  <si>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</si>
  <si>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</si>
  <si>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</si>
  <si>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</si>
  <si>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</si>
  <si>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</si>
  <si>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</si>
  <si>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</si>
  <si>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</si>
  <si>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</si>
  <si>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</si>
  <si>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</si>
  <si>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</si>
  <si>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</si>
  <si>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</si>
  <si>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</si>
  <si>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</si>
  <si>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</si>
  <si>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</si>
  <si>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</si>
  <si>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</si>
  <si>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</si>
  <si>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</si>
  <si>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</si>
  <si>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</si>
  <si>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</si>
  <si>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</si>
  <si>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</si>
  <si>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</si>
  <si>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</si>
  <si>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</si>
  <si>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</si>
  <si>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</si>
  <si>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</si>
  <si>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</si>
  <si>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</si>
  <si>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</si>
  <si>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</si>
  <si>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</si>
  <si>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</si>
  <si>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</si>
  <si>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</si>
  <si>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</si>
  <si>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</si>
  <si>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</si>
  <si>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</si>
  <si>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</si>
  <si>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</si>
  <si>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</si>
  <si>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</si>
  <si>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</si>
  <si>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</si>
  <si>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</si>
  <si>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</si>
  <si>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</si>
  <si>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</si>
  <si>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</si>
  <si>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</si>
  <si>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</si>
  <si>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</si>
  <si>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</si>
  <si>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</si>
  <si>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</si>
  <si>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</si>
  <si>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</si>
  <si>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</si>
  <si>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</si>
  <si>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</si>
  <si>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</si>
  <si>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</si>
  <si>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</si>
  <si>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</si>
  <si>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</si>
  <si>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</si>
  <si>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</si>
  <si>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</si>
  <si>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</si>
  <si>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</si>
  <si>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</si>
  <si>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</si>
  <si>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</si>
  <si>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</si>
  <si>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</si>
  <si>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</si>
  <si>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</si>
  <si>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</si>
  <si>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</si>
  <si>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</si>
  <si>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</si>
  <si>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</si>
  <si>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</si>
  <si>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</si>
  <si>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</si>
  <si>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</si>
  <si>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</si>
  <si>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</si>
  <si>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</si>
  <si>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</si>
  <si>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</si>
  <si>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</si>
  <si>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</si>
  <si>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</si>
  <si>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</si>
  <si>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</si>
  <si>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</si>
  <si>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</si>
  <si>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</si>
  <si>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</si>
  <si>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</si>
  <si>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</si>
  <si>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</si>
  <si>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</si>
  <si>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</si>
  <si>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</si>
  <si>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</si>
  <si>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</si>
  <si>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</si>
  <si>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</si>
  <si>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</si>
  <si>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</si>
  <si>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</si>
  <si>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</si>
  <si>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</si>
  <si>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</si>
  <si>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</si>
  <si>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</si>
  <si>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</si>
  <si>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</si>
  <si>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</si>
  <si>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</si>
  <si>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</si>
  <si>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</si>
  <si>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</si>
  <si>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</si>
  <si>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</si>
  <si>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</si>
  <si>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</si>
  <si>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</si>
  <si>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</si>
  <si>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</si>
  <si>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</si>
  <si>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</si>
  <si>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</si>
  <si>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</si>
  <si>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</si>
  <si>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</si>
  <si>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</si>
  <si>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</si>
  <si>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</si>
  <si>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</si>
  <si>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</si>
  <si>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</si>
  <si>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</si>
  <si>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</si>
  <si>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</si>
  <si>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</si>
  <si>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</si>
  <si>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</si>
  <si>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</si>
  <si>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</si>
  <si>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</si>
  <si>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</si>
  <si>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</si>
  <si>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</si>
  <si>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</si>
  <si>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</si>
  <si>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</si>
  <si>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</si>
  <si>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</si>
  <si>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</si>
  <si>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</si>
  <si>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</si>
  <si>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</si>
  <si>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</si>
  <si>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</si>
  <si>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</si>
  <si>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</si>
  <si>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</si>
  <si>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</si>
  <si>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</si>
  <si>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</si>
  <si>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</si>
  <si>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</si>
  <si>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</si>
  <si>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</si>
  <si>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</si>
  <si>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</si>
  <si>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</si>
  <si>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</si>
  <si>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</si>
  <si>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</si>
  <si>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</si>
  <si>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</si>
  <si>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</si>
  <si>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</si>
  <si>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</si>
  <si>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</si>
  <si>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</si>
  <si>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</si>
  <si>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</si>
  <si>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</si>
  <si>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</si>
  <si>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</si>
  <si>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</si>
  <si>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</si>
  <si>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</si>
  <si>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</si>
  <si>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</si>
  <si>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</si>
  <si>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</si>
  <si>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</si>
  <si>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</si>
  <si>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</si>
  <si>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</si>
  <si>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</si>
  <si>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</si>
  <si>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</si>
  <si>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</si>
  <si>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</si>
  <si>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</si>
  <si>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</si>
  <si>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</si>
  <si>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</si>
  <si>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</si>
  <si>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</si>
  <si>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</si>
  <si>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</si>
  <si>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</si>
  <si>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</si>
  <si>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</si>
  <si>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</si>
  <si>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</si>
  <si>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</si>
  <si>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</si>
  <si>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</si>
  <si>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</si>
  <si>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</si>
  <si>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</si>
  <si>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</si>
  <si>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</si>
  <si>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</si>
  <si>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</si>
  <si>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</si>
  <si>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</si>
  <si>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</si>
  <si>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</si>
  <si>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</si>
  <si>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</si>
  <si>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</si>
  <si>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</si>
  <si>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</si>
  <si>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</si>
  <si>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</si>
  <si>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</si>
  <si>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</si>
  <si>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</si>
  <si>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</si>
  <si>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</si>
  <si>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</si>
  <si>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</si>
  <si>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</si>
  <si>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</si>
  <si>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</si>
  <si>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</si>
  <si>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</si>
  <si>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</si>
  <si>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</si>
  <si>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</si>
  <si>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</si>
  <si>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</si>
  <si>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</si>
  <si>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</si>
  <si>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</si>
  <si>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</si>
  <si>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</si>
  <si>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</si>
  <si>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</si>
  <si>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</si>
  <si>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</si>
  <si>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</si>
  <si>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</si>
  <si>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</si>
  <si>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</si>
  <si>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</si>
  <si>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</si>
  <si>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</si>
  <si>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</si>
  <si>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</si>
  <si>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</si>
  <si>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</si>
  <si>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</si>
  <si>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</si>
  <si>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</si>
  <si>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</si>
  <si>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</si>
  <si>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</si>
  <si>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</si>
  <si>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</si>
  <si>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</si>
  <si>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</si>
  <si>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</si>
  <si>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</si>
  <si>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</si>
  <si>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</si>
  <si>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</si>
  <si>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</si>
  <si>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</si>
  <si>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</si>
  <si>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</si>
  <si>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</si>
  <si>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</si>
  <si>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</si>
  <si>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</si>
  <si>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</si>
  <si>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</si>
  <si>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</si>
  <si>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</si>
  <si>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</si>
  <si>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</si>
  <si>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</si>
  <si>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</si>
  <si>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</si>
  <si>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</si>
  <si>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</si>
  <si>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</si>
  <si>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</si>
  <si>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</si>
  <si>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</si>
  <si>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</si>
  <si>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</si>
  <si>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</si>
  <si>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</si>
  <si>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</si>
  <si>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</si>
  <si>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</si>
  <si>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</si>
  <si>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</si>
  <si>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</si>
  <si>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</si>
  <si>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</si>
  <si>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</si>
  <si>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</si>
  <si>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</si>
  <si>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</si>
  <si>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</si>
  <si>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</si>
  <si>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</si>
  <si>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</si>
  <si>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</si>
  <si>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</si>
  <si>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</si>
  <si>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</si>
  <si>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</si>
  <si>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</si>
  <si>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</si>
  <si>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</si>
  <si>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</si>
  <si>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</si>
  <si>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</si>
  <si>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</si>
  <si>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</si>
  <si>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</si>
  <si>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</si>
  <si>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</si>
  <si>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</si>
  <si>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</si>
  <si>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</si>
  <si>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</si>
  <si>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</si>
  <si>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</si>
  <si>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</si>
  <si>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</si>
  <si>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</si>
  <si>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</si>
  <si>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</si>
  <si>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</si>
  <si>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</si>
  <si>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</si>
  <si>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</si>
  <si>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</si>
  <si>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</si>
  <si>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</si>
  <si>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</si>
  <si>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</si>
  <si>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</si>
  <si>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</si>
  <si>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</si>
  <si>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</si>
  <si>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</si>
  <si>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</si>
  <si>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</si>
  <si>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</si>
  <si>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</si>
  <si>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</si>
  <si>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</si>
  <si>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</si>
  <si>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</si>
  <si>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</si>
  <si>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</si>
  <si>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</si>
  <si>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</si>
  <si>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</si>
  <si>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</si>
  <si>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</si>
  <si>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</si>
  <si>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</si>
  <si>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</si>
  <si>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</si>
  <si>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</si>
  <si>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</si>
  <si>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</si>
  <si>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</si>
  <si>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</si>
  <si>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</si>
  <si>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</si>
  <si>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</si>
  <si>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</si>
  <si>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</si>
  <si>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</si>
  <si>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</si>
  <si>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</si>
  <si>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</si>
  <si>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</si>
  <si>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</si>
  <si>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</si>
  <si>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</si>
  <si>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</si>
  <si>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</si>
  <si>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</si>
  <si>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</si>
  <si>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</si>
  <si>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</si>
  <si>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</si>
  <si>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</si>
  <si>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</si>
  <si>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</si>
  <si>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</si>
  <si>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</si>
  <si>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</si>
  <si>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</si>
  <si>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</si>
  <si>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</si>
  <si>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</si>
  <si>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</si>
  <si>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</si>
  <si>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</si>
  <si>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</si>
  <si>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</si>
  <si>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</si>
  <si>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</si>
  <si>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</si>
  <si>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</si>
  <si>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</si>
  <si>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</si>
  <si>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</si>
  <si>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</si>
  <si>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</si>
  <si>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</si>
  <si>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</si>
  <si>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</si>
  <si>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</si>
  <si>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</si>
  <si>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</si>
  <si>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</si>
  <si>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</si>
  <si>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</si>
  <si>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</si>
  <si>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</si>
  <si>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</si>
  <si>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</si>
  <si>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</si>
  <si>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</si>
  <si>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</si>
  <si>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</si>
  <si>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</si>
  <si>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</si>
  <si>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</si>
  <si>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</si>
  <si>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</si>
  <si>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</si>
  <si>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</si>
  <si>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</si>
  <si>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</si>
  <si>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</si>
  <si>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</si>
  <si>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</si>
  <si>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</si>
  <si>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</si>
  <si>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</si>
  <si>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</si>
  <si>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</si>
  <si>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</si>
  <si>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</si>
  <si>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</si>
  <si>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</si>
  <si>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</si>
  <si>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</si>
  <si>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</si>
  <si>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</si>
  <si>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</si>
  <si>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</si>
  <si>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</si>
  <si>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</si>
  <si>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</si>
  <si>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</si>
  <si>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</si>
  <si>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</si>
  <si>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</si>
  <si>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</si>
  <si>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</si>
  <si>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</si>
  <si>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</si>
  <si>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</si>
  <si>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</si>
  <si>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</si>
  <si>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</si>
  <si>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</si>
  <si>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</si>
  <si>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</si>
  <si>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</si>
  <si>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</si>
  <si>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</si>
  <si>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</si>
  <si>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</si>
  <si>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</si>
  <si>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</si>
  <si>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</si>
  <si>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</si>
  <si>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</si>
  <si>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</si>
  <si>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</si>
  <si>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</si>
  <si>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</si>
  <si>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</si>
  <si>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</si>
  <si>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</si>
  <si>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</si>
  <si>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</si>
  <si>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</si>
  <si>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</si>
  <si>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</si>
  <si>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</si>
  <si>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</si>
  <si>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</si>
  <si>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</si>
  <si>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</si>
  <si>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</si>
  <si>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</si>
  <si>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</si>
  <si>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</si>
  <si>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</si>
  <si>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</si>
  <si>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</si>
  <si>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</si>
  <si>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</si>
  <si>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</si>
  <si>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</si>
  <si>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</si>
  <si>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</si>
  <si>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</si>
  <si>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</si>
  <si>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</si>
  <si>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</si>
  <si>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</si>
  <si>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</si>
  <si>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</si>
  <si>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</si>
  <si>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</si>
  <si>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</si>
  <si>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</si>
  <si>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</si>
  <si>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</si>
  <si>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</si>
  <si>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</si>
  <si>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</si>
  <si>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</si>
  <si>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</si>
  <si>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</si>
  <si>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</si>
  <si>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</si>
  <si>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</si>
  <si>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</si>
  <si>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</si>
  <si>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</si>
  <si>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</si>
  <si>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</si>
  <si>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</si>
  <si>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</si>
  <si>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</si>
  <si>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</si>
  <si>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</si>
  <si>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</si>
  <si>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</si>
  <si>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</si>
  <si>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</si>
  <si>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</si>
  <si>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</si>
  <si>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</si>
  <si>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</si>
  <si>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</si>
  <si>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</si>
  <si>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</si>
  <si>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</si>
  <si>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</si>
  <si>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</si>
  <si>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</si>
  <si>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</si>
  <si>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</si>
  <si>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</si>
  <si>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</si>
  <si>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</si>
  <si>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</si>
  <si>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</si>
  <si>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</si>
  <si>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</si>
  <si>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</si>
  <si>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</si>
  <si>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</si>
  <si>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</si>
  <si>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</si>
  <si>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</si>
  <si>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</si>
  <si>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</si>
  <si>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</si>
  <si>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</si>
  <si>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</si>
  <si>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</si>
  <si>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</si>
  <si>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</si>
  <si>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</si>
  <si>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</si>
  <si>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</si>
  <si>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</si>
  <si>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</si>
  <si>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</si>
  <si>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</si>
  <si>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</si>
  <si>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</si>
  <si>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</si>
  <si>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</si>
  <si>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</si>
  <si>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</si>
  <si>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</si>
  <si>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</si>
  <si>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</si>
  <si>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</si>
  <si>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</si>
  <si>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</si>
  <si>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</si>
  <si>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</si>
  <si>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</si>
  <si>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</si>
  <si>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</si>
  <si>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</si>
  <si>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</si>
  <si>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</si>
  <si>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</si>
  <si>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</si>
  <si>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</si>
  <si>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</si>
  <si>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</si>
  <si>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</si>
  <si>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</si>
  <si>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</si>
  <si>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</si>
  <si>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</si>
  <si>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</si>
  <si>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</si>
  <si>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</si>
  <si>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</si>
  <si>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</si>
  <si>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</si>
  <si>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</si>
  <si>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</si>
  <si>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</si>
  <si>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</si>
  <si>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</si>
  <si>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</si>
  <si>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</si>
  <si>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</si>
  <si>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</si>
  <si>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</si>
  <si>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</si>
  <si>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</si>
  <si>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</si>
  <si>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</si>
  <si>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</si>
  <si>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</si>
  <si>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</si>
  <si>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</si>
  <si>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</si>
  <si>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</si>
  <si>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</si>
  <si>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</si>
  <si>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</si>
  <si>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</si>
  <si>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</si>
  <si>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</si>
  <si>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</si>
  <si>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</si>
  <si>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</si>
  <si>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</si>
  <si>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</si>
  <si>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</si>
  <si>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</si>
  <si>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</si>
  <si>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</si>
  <si>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</si>
  <si>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</si>
  <si>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</si>
  <si>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</si>
  <si>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</si>
  <si>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</si>
  <si>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</si>
  <si>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</si>
  <si>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</si>
  <si>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</si>
  <si>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</si>
  <si>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</si>
  <si>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</si>
  <si>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</si>
  <si>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</si>
  <si>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</si>
  <si>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</si>
  <si>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</si>
  <si>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</si>
  <si>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</si>
  <si>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</si>
  <si>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</si>
  <si>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</si>
  <si>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</si>
  <si>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</si>
  <si>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</si>
  <si>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</si>
  <si>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</si>
  <si>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</si>
  <si>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</si>
  <si>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</si>
  <si>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</si>
  <si>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</si>
  <si>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</si>
  <si>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</si>
  <si>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</si>
  <si>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</si>
  <si>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</si>
  <si>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</si>
  <si>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</si>
  <si>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</si>
  <si>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</si>
  <si>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</si>
  <si>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</si>
  <si>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</si>
  <si>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</si>
  <si>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</si>
  <si>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</si>
  <si>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</si>
  <si>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</si>
  <si>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</si>
  <si>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</si>
  <si>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</si>
  <si>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</si>
  <si>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</si>
  <si>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</si>
  <si>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</si>
  <si>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</si>
  <si>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</si>
  <si>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</si>
  <si>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</si>
  <si>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</si>
  <si>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</si>
  <si>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</si>
  <si>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</si>
  <si>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</si>
  <si>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</si>
  <si>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</si>
  <si>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</si>
  <si>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</si>
  <si>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</si>
  <si>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</si>
  <si>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</si>
  <si>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</si>
  <si>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</si>
  <si>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</si>
  <si>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</si>
  <si>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</si>
  <si>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</si>
  <si>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</si>
  <si>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</si>
  <si>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</si>
  <si>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</si>
  <si>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</si>
  <si>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</si>
  <si>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</si>
  <si>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</si>
  <si>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</si>
  <si>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</si>
  <si>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</si>
  <si>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</si>
  <si>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</si>
  <si>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</si>
  <si>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</si>
  <si>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</si>
  <si>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</si>
  <si>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</si>
  <si>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</si>
  <si>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</si>
  <si>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</si>
  <si>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</si>
  <si>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</si>
  <si>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</si>
  <si>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</si>
  <si>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</si>
  <si>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</si>
  <si>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</si>
  <si>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</si>
  <si>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</si>
  <si>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</si>
  <si>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</si>
  <si>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</si>
  <si>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</si>
  <si>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</si>
  <si>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</si>
  <si>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</si>
  <si>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</si>
  <si>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</si>
  <si>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</si>
  <si>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</si>
  <si>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</si>
  <si>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</si>
  <si>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</si>
  <si>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</si>
  <si>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</si>
  <si>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</si>
  <si>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</si>
  <si>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</si>
  <si>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</si>
  <si>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</si>
  <si>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</si>
  <si>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</si>
  <si>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</si>
  <si>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</si>
  <si>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</si>
  <si>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</si>
  <si>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</si>
  <si>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</si>
  <si>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</si>
  <si>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</si>
  <si>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</si>
  <si>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</si>
  <si>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</si>
  <si>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</si>
  <si>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</si>
  <si>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</si>
  <si>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</si>
  <si>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</si>
  <si>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</si>
  <si>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</si>
  <si>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</si>
  <si>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</si>
  <si>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</si>
  <si>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</si>
  <si>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</si>
  <si>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</si>
  <si>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</si>
  <si>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</si>
  <si>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</si>
  <si>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</si>
  <si>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</si>
  <si>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</si>
  <si>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</si>
  <si>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</si>
  <si>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</si>
  <si>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</si>
  <si>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</si>
  <si>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</si>
  <si>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</si>
  <si>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</si>
  <si>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</si>
  <si>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</si>
  <si>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</si>
  <si>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</si>
  <si>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</si>
  <si>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</si>
  <si>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</si>
  <si>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</si>
  <si>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</si>
  <si>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</si>
  <si>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</si>
  <si>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</si>
  <si>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</si>
  <si>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</si>
  <si>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</si>
  <si>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</si>
  <si>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</si>
  <si>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</si>
  <si>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</si>
  <si>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</si>
  <si>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</si>
  <si>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</si>
  <si>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</si>
  <si>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</si>
  <si>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</si>
  <si>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</si>
  <si>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</si>
  <si>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</si>
  <si>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</si>
  <si>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</si>
  <si>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</si>
  <si>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</si>
  <si>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</si>
  <si>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</si>
  <si>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</si>
  <si>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</si>
  <si>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</si>
  <si>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</si>
  <si>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</si>
  <si>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</si>
  <si>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</si>
  <si>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</si>
  <si>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</si>
  <si>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</si>
  <si>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</si>
  <si>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</si>
  <si>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</si>
  <si>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</si>
  <si>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</si>
  <si>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</si>
  <si>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</si>
  <si>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</si>
  <si>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</si>
  <si>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</si>
  <si>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</si>
  <si>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</si>
  <si>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</si>
  <si>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</si>
  <si>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</si>
  <si>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</si>
  <si>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</si>
  <si>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</si>
  <si>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</si>
  <si>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</si>
  <si>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</si>
  <si>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</si>
  <si>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</si>
  <si>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</si>
  <si>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</si>
  <si>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</si>
  <si>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</si>
  <si>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</si>
  <si>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</si>
  <si>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</si>
  <si>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</si>
  <si>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</si>
  <si>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</si>
  <si>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</si>
  <si>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</si>
  <si>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</si>
  <si>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</si>
  <si>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</si>
  <si>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</si>
  <si>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</si>
  <si>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</si>
  <si>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</si>
  <si>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</si>
  <si>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</si>
  <si>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</si>
  <si>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</si>
  <si>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</si>
  <si>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</si>
  <si>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</si>
  <si>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</si>
  <si>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</si>
  <si>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</si>
  <si>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</si>
  <si>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</si>
  <si>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</si>
  <si>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</si>
  <si>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</si>
  <si>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</si>
  <si>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</si>
  <si>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</si>
  <si>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</si>
  <si>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</si>
  <si>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</si>
  <si>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</si>
  <si>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</si>
  <si>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</si>
  <si>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</si>
  <si>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</si>
  <si>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</si>
  <si>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</si>
  <si>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</si>
  <si>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</si>
  <si>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</si>
  <si>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</si>
  <si>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</si>
  <si>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</si>
  <si>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</si>
  <si>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</si>
  <si>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</si>
  <si>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</si>
  <si>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</si>
  <si>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</si>
  <si>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</si>
  <si>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</si>
  <si>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</si>
  <si>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</si>
  <si>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</si>
  <si>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</si>
  <si>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</si>
  <si>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</si>
  <si>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</si>
  <si>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</si>
  <si>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</si>
  <si>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</si>
  <si>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</si>
  <si>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</si>
  <si>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</si>
  <si>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</si>
  <si>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</si>
  <si>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</si>
  <si>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</si>
  <si>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</si>
  <si>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</si>
  <si>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</si>
  <si>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</si>
  <si>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</si>
  <si>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</si>
  <si>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</si>
  <si>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</si>
  <si>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</si>
  <si>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</si>
  <si>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</si>
  <si>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</si>
  <si>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</si>
  <si>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</si>
  <si>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</si>
  <si>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</si>
  <si>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</si>
  <si>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</si>
  <si>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</si>
  <si>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</si>
  <si>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</si>
  <si>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</si>
  <si>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</si>
  <si>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</si>
  <si>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</si>
  <si>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</si>
  <si>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</si>
  <si>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</si>
  <si>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</si>
  <si>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</si>
  <si>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</si>
  <si>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</si>
  <si>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</si>
  <si>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</si>
  <si>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</si>
  <si>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</si>
  <si>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</si>
  <si>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</si>
  <si>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</si>
  <si>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</si>
  <si>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</si>
  <si>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</si>
  <si>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</si>
  <si>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</si>
  <si>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</si>
  <si>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</si>
  <si>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</si>
  <si>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</si>
  <si>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</si>
  <si>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</si>
  <si>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</si>
  <si>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</si>
  <si>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</si>
  <si>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</si>
  <si>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</si>
  <si>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</si>
  <si>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</si>
  <si>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</si>
  <si>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</si>
  <si>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</si>
  <si>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</si>
  <si>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</si>
  <si>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</si>
  <si>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</si>
  <si>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</si>
  <si>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</si>
  <si>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</si>
  <si>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</si>
  <si>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</si>
  <si>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</si>
  <si>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</si>
  <si>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</si>
  <si>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</si>
  <si>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</si>
  <si>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</si>
  <si>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</si>
  <si>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</si>
  <si>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</si>
  <si>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</si>
  <si>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</si>
  <si>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</si>
  <si>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</si>
  <si>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</si>
  <si>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</si>
  <si>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</si>
  <si>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</si>
  <si>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</si>
  <si>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</si>
  <si>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</si>
  <si>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</si>
  <si>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</si>
  <si>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</si>
  <si>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</si>
  <si>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</si>
  <si>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</si>
  <si>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</si>
  <si>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</si>
  <si>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</si>
  <si>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</si>
  <si>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</si>
  <si>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</si>
  <si>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</si>
  <si>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</si>
  <si>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</si>
  <si>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</si>
  <si>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</si>
  <si>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</si>
  <si>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</si>
  <si>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</si>
  <si>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</si>
  <si>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</si>
  <si>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</si>
  <si>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</si>
  <si>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</si>
  <si>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</si>
  <si>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</si>
  <si>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</si>
  <si>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</si>
  <si>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</si>
  <si>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</si>
  <si>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</si>
  <si>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</si>
  <si>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</si>
  <si>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</si>
  <si>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</si>
  <si>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</si>
  <si>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</si>
  <si>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</si>
  <si>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</si>
  <si>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</si>
  <si>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</si>
  <si>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</si>
  <si>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</si>
  <si>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</si>
  <si>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</si>
  <si>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</si>
  <si>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</si>
  <si>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</si>
  <si>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</si>
  <si>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</si>
  <si>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</si>
  <si>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</si>
  <si>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</si>
  <si>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</si>
  <si>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</si>
  <si>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</si>
  <si>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</si>
  <si>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</si>
  <si>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</si>
  <si>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</si>
  <si>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</si>
  <si>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</si>
  <si>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</si>
  <si>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</si>
  <si>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</si>
  <si>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</si>
  <si>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</si>
  <si>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</si>
  <si>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</si>
  <si>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</si>
  <si>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</si>
  <si>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</si>
  <si>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</si>
  <si>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</si>
  <si>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</si>
  <si>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</si>
  <si>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</si>
  <si>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</si>
  <si>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</si>
  <si>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</si>
  <si>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</si>
  <si>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</si>
  <si>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</si>
  <si>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</si>
  <si>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</si>
  <si>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</si>
  <si>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</si>
  <si>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</si>
  <si>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</si>
  <si>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</si>
  <si>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</si>
  <si>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</si>
  <si>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</si>
  <si>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</si>
  <si>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</si>
  <si>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</si>
  <si>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</si>
  <si>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</si>
  <si>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</si>
  <si>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</si>
  <si>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</si>
  <si>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</si>
  <si>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</si>
  <si>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</si>
  <si>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</si>
  <si>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</si>
  <si>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</si>
  <si>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</si>
  <si>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</si>
  <si>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</si>
  <si>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</si>
  <si>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</si>
  <si>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</si>
  <si>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</si>
  <si>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</si>
  <si>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</si>
  <si>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</si>
  <si>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</si>
  <si>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</si>
  <si>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</si>
  <si>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</si>
  <si>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</si>
  <si>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</si>
  <si>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</si>
  <si>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</si>
  <si>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</si>
  <si>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</si>
  <si>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</si>
  <si>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</si>
  <si>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</si>
  <si>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</si>
  <si>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</si>
  <si>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</si>
  <si>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</si>
  <si>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</si>
  <si>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</si>
  <si>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</si>
  <si>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</si>
  <si>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</si>
  <si>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</si>
  <si>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</si>
  <si>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</si>
  <si>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</si>
  <si>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</si>
  <si>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</si>
  <si>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</si>
  <si>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</si>
  <si>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</si>
  <si>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</si>
  <si>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</si>
  <si>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</si>
  <si>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</si>
  <si>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</si>
  <si>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</si>
  <si>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</si>
  <si>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</si>
  <si>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</si>
  <si>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</si>
  <si>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</si>
  <si>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</si>
  <si>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</si>
  <si>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</si>
  <si>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</si>
  <si>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</si>
  <si>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</si>
  <si>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</si>
  <si>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</si>
  <si>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</si>
  <si>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</si>
  <si>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</si>
  <si>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</si>
  <si>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</si>
  <si>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</si>
  <si>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</si>
  <si>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</si>
  <si>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</si>
  <si>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</si>
  <si>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</si>
  <si>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</si>
  <si>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</si>
  <si>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</si>
  <si>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</si>
  <si>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</si>
  <si>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</si>
  <si>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</si>
  <si>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</si>
  <si>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</si>
  <si>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</si>
  <si>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</si>
  <si>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</si>
  <si>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</si>
  <si>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</si>
  <si>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</si>
  <si>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</si>
  <si>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</si>
  <si>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</si>
  <si>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</si>
  <si>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</si>
  <si>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</si>
  <si>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</si>
  <si>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</si>
  <si>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</si>
  <si>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</si>
  <si>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</si>
  <si>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</si>
  <si>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</si>
  <si>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</si>
  <si>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</si>
  <si>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</si>
  <si>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</si>
  <si>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</si>
  <si>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</si>
  <si>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</si>
  <si>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</si>
  <si>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</si>
  <si>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</si>
  <si>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</si>
  <si>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</si>
  <si>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</si>
  <si>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</si>
  <si>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</si>
  <si>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</si>
  <si>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</si>
  <si>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</si>
  <si>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</si>
  <si>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</si>
  <si>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</si>
  <si>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</si>
  <si>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</si>
  <si>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</si>
  <si>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</si>
  <si>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</si>
  <si>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</si>
  <si>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</si>
  <si>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</si>
  <si>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</si>
  <si>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</si>
  <si>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</si>
  <si>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</si>
  <si>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</si>
  <si>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</si>
  <si>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</si>
  <si>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</si>
  <si>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</si>
  <si>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</si>
  <si>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</si>
  <si>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</si>
  <si>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</si>
  <si>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</si>
  <si>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</si>
  <si>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</si>
  <si>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</si>
  <si>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</si>
  <si>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</si>
  <si>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</si>
  <si>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</si>
  <si>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</si>
  <si>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</si>
  <si>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</si>
  <si>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</si>
  <si>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</si>
  <si>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</si>
  <si>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</si>
  <si>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</si>
  <si>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</si>
  <si>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</si>
  <si>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</si>
  <si>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</si>
  <si>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</si>
  <si>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</si>
  <si>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</si>
  <si>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</si>
  <si>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</si>
  <si>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</si>
  <si>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</si>
  <si>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</si>
  <si>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</si>
  <si>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</si>
  <si>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</si>
  <si>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</si>
  <si>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</si>
  <si>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</si>
  <si>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</si>
  <si>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</si>
  <si>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</si>
  <si>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</si>
  <si>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</si>
  <si>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</si>
  <si>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</si>
  <si>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</si>
  <si>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</si>
  <si>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</si>
  <si>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</si>
  <si>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</si>
  <si>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</si>
  <si>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</si>
  <si>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</si>
  <si>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</si>
  <si>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</si>
  <si>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</si>
  <si>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</si>
  <si>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</si>
  <si>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</si>
  <si>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</si>
  <si>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</si>
  <si>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</si>
  <si>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</si>
  <si>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</si>
  <si>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</si>
  <si>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</si>
  <si>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</si>
  <si>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</si>
  <si>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</si>
  <si>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</si>
  <si>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</si>
  <si>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</si>
  <si>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</si>
  <si>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</si>
  <si>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</si>
  <si>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</si>
  <si>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</si>
  <si>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</si>
  <si>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</si>
  <si>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</si>
  <si>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</si>
  <si>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</si>
  <si>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</si>
  <si>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</si>
  <si>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</si>
  <si>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</si>
  <si>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</si>
  <si>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</si>
  <si>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</si>
  <si>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</si>
  <si>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</si>
  <si>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</si>
  <si>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</si>
  <si>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</si>
  <si>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</si>
  <si>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</si>
  <si>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</si>
  <si>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</si>
  <si>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</si>
  <si>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</si>
  <si>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</si>
  <si>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</si>
  <si>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</si>
  <si>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</si>
  <si>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</si>
  <si>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</si>
  <si>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</si>
  <si>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</si>
  <si>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</si>
  <si>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</si>
  <si>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</si>
  <si>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</si>
  <si>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</si>
  <si>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</si>
  <si>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</si>
  <si>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</si>
  <si>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</si>
  <si>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</si>
  <si>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</si>
  <si>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</si>
  <si>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</si>
  <si>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</si>
  <si>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</si>
  <si>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</si>
  <si>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</si>
  <si>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</si>
  <si>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</si>
  <si>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</si>
  <si>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</si>
  <si>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</si>
  <si>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</si>
  <si>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</si>
  <si>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</si>
  <si>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</si>
  <si>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</si>
  <si>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</si>
  <si>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</si>
  <si>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</si>
  <si>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</si>
  <si>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</si>
  <si>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</si>
  <si>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</si>
  <si>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</si>
  <si>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</si>
  <si>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</si>
  <si>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</si>
  <si>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</si>
  <si>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</si>
  <si>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</si>
  <si>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</si>
  <si>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</si>
  <si>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</si>
  <si>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</si>
  <si>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</si>
  <si>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</si>
  <si>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</si>
  <si>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</si>
  <si>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</si>
  <si>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</si>
  <si>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</si>
  <si>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</si>
  <si>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</si>
  <si>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</si>
  <si>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</si>
  <si>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</si>
  <si>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</si>
  <si>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</si>
  <si>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</si>
  <si>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</si>
  <si>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</si>
  <si>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</si>
  <si>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</si>
  <si>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</si>
  <si>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</si>
  <si>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</si>
  <si>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</si>
  <si>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</si>
  <si>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</si>
  <si>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</si>
  <si>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</si>
  <si>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</si>
  <si>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</si>
  <si>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</si>
  <si>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</si>
  <si>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</si>
  <si>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</si>
  <si>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</si>
  <si>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</si>
  <si>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</si>
  <si>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</si>
  <si>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</si>
  <si>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</si>
  <si>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</si>
  <si>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</si>
  <si>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</si>
  <si>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</si>
  <si>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</si>
  <si>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</si>
  <si>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</si>
  <si>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</si>
  <si>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</si>
  <si>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</si>
  <si>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</si>
  <si>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</si>
  <si>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</si>
  <si>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</si>
  <si>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</si>
  <si>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</si>
  <si>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</si>
  <si>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</si>
  <si>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</si>
  <si>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</si>
  <si>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</si>
  <si>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</si>
  <si>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</si>
  <si>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</si>
  <si>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</si>
  <si>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</si>
  <si>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</si>
  <si>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</si>
  <si>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</si>
  <si>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</si>
  <si>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</si>
  <si>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</si>
  <si>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</si>
  <si>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</si>
  <si>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</si>
  <si>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</si>
  <si>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</si>
  <si>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</si>
  <si>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</si>
  <si>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</si>
  <si>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</si>
  <si>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</si>
  <si>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</si>
  <si>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</si>
  <si>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</si>
  <si>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</si>
  <si>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</si>
  <si>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</si>
  <si>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</si>
  <si>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</si>
  <si>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</si>
  <si>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</si>
  <si>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</si>
  <si>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</si>
  <si>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</si>
  <si>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</si>
  <si>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</si>
  <si>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</si>
  <si>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</si>
  <si>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</si>
  <si>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</si>
  <si>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</si>
  <si>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</si>
  <si>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</si>
  <si>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</si>
  <si>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</si>
  <si>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</si>
  <si>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</si>
  <si>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</si>
  <si>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</si>
  <si>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</si>
  <si>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</si>
  <si>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</si>
  <si>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</si>
  <si>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</si>
  <si>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</si>
  <si>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</si>
  <si>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</si>
  <si>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</si>
  <si>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</si>
  <si>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</si>
  <si>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</si>
  <si>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</si>
  <si>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</si>
  <si>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</si>
  <si>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</si>
  <si>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</si>
  <si>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</si>
  <si>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</si>
  <si>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</si>
  <si>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</si>
  <si>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</si>
  <si>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</si>
  <si>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</si>
  <si>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</si>
  <si>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</si>
  <si>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</si>
  <si>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</si>
  <si>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</si>
  <si>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</si>
  <si>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</si>
  <si>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</si>
  <si>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</si>
  <si>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</si>
  <si>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</si>
  <si>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</si>
  <si>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</si>
  <si>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</si>
  <si>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</si>
  <si>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</si>
  <si>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</si>
  <si>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</si>
  <si>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</si>
  <si>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</si>
  <si>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</si>
  <si>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</si>
  <si>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</si>
  <si>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</si>
  <si>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</si>
  <si>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</si>
  <si>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</si>
  <si>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</si>
  <si>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</si>
  <si>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</si>
  <si>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</si>
  <si>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</si>
  <si>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</si>
  <si>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</si>
  <si>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</si>
  <si>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</si>
  <si>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</si>
  <si>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</si>
  <si>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</si>
  <si>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</si>
  <si>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</si>
  <si>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</si>
  <si>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</si>
  <si>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</si>
  <si>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</si>
  <si>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</si>
  <si>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</si>
  <si>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</si>
  <si>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TOTAL PRODUTOS</t>
  </si>
  <si>
    <t>FRETE C/ IMP</t>
  </si>
  <si>
    <t>OUTROS VALORES A INCLUIR</t>
  </si>
  <si>
    <t>% PARA DILUIR</t>
  </si>
  <si>
    <t>DILUÍDO</t>
  </si>
  <si>
    <t>Peso Unit.</t>
  </si>
  <si>
    <t>LE0680</t>
  </si>
  <si>
    <t>Tubo snowfall cilíndrico com 48 LEDs brancos, 80cm</t>
  </si>
  <si>
    <t>LE0660</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</si>
  <si>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</si>
  <si>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</si>
  <si>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</si>
  <si>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</si>
  <si>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</si>
  <si>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</si>
  <si>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</si>
  <si>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</si>
  <si>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</si>
  <si>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</si>
  <si>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</si>
  <si>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</si>
  <si>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</si>
  <si>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</si>
  <si>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</si>
  <si>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</si>
  <si>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</si>
  <si>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</si>
  <si>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</si>
  <si>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</si>
  <si>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</si>
  <si>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</si>
  <si>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</si>
  <si>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</si>
  <si>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</si>
  <si>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</si>
  <si>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</si>
  <si>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</si>
  <si>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</si>
  <si>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</si>
  <si>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</si>
  <si>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</si>
  <si>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</si>
  <si>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</si>
  <si>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</si>
  <si>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</si>
  <si>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</si>
  <si>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</si>
  <si>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</si>
  <si>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</si>
  <si>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</si>
  <si>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</si>
  <si>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</si>
  <si>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</si>
  <si>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</si>
  <si>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</si>
  <si>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</si>
  <si>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</si>
  <si>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</si>
  <si>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</si>
  <si>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</si>
  <si>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</si>
  <si>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</si>
  <si>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</si>
  <si>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</si>
  <si>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</si>
  <si>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</si>
  <si>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</si>
  <si>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</si>
  <si>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</si>
  <si>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</si>
  <si>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</si>
  <si>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</si>
  <si>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</si>
  <si>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</si>
  <si>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</si>
  <si>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</si>
  <si>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</si>
  <si>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</si>
  <si>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</si>
  <si>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</si>
  <si>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</si>
  <si>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</si>
  <si>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</si>
  <si>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</si>
  <si>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</si>
  <si>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</si>
  <si>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</si>
  <si>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</si>
  <si>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</si>
  <si>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</si>
  <si>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</si>
  <si>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</si>
  <si>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</si>
  <si>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</si>
  <si>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</si>
  <si>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</si>
  <si>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</si>
  <si>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</si>
  <si>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</si>
  <si>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</si>
  <si>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</si>
  <si>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</si>
  <si>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</si>
  <si>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</si>
  <si>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</si>
  <si>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</si>
  <si>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</si>
  <si>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</si>
  <si>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</si>
  <si>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</si>
  <si>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</si>
  <si>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</si>
  <si>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</si>
  <si>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</si>
  <si>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</si>
  <si>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</si>
  <si>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</si>
  <si>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</si>
  <si>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</si>
  <si>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</si>
  <si>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</si>
  <si>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</si>
  <si>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</si>
  <si>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</si>
  <si>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</si>
  <si>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</si>
  <si>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</si>
  <si>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</si>
  <si>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</si>
  <si>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</si>
  <si>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</si>
  <si>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</si>
  <si>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</si>
  <si>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</si>
  <si>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</si>
  <si>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</si>
  <si>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</si>
  <si>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</si>
  <si>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</si>
  <si>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</si>
  <si>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</si>
  <si>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</si>
  <si>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</si>
  <si>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</si>
  <si>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</si>
  <si>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</si>
  <si>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</si>
  <si>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</si>
  <si>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</si>
  <si>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</si>
  <si>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</si>
  <si>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</si>
  <si>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</si>
  <si>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</si>
  <si>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</si>
  <si>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</si>
  <si>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</si>
  <si>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</si>
  <si>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</si>
  <si>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</si>
  <si>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</si>
  <si>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</si>
  <si>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</si>
  <si>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</si>
  <si>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</si>
  <si>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</si>
  <si>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</si>
  <si>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</si>
  <si>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</si>
  <si>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</si>
  <si>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</si>
  <si>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</si>
  <si>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</si>
  <si>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</si>
  <si>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</si>
  <si>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</si>
  <si>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</si>
  <si>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</si>
  <si>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</si>
  <si>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</si>
  <si>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</si>
  <si>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</si>
  <si>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</si>
  <si>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</si>
  <si>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</si>
  <si>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</si>
  <si>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</si>
  <si>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</si>
  <si>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</si>
  <si>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</si>
  <si>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</si>
  <si>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</si>
  <si>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</si>
  <si>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</si>
  <si>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</si>
  <si>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</si>
  <si>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</si>
  <si>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</si>
  <si>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</si>
  <si>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</si>
  <si>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</si>
  <si>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</si>
  <si>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</si>
  <si>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</si>
  <si>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</si>
  <si>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</si>
  <si>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</si>
  <si>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</si>
  <si>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</si>
  <si>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</si>
  <si>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</si>
  <si>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</si>
  <si>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</si>
  <si>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</si>
  <si>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</si>
  <si>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</si>
  <si>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</si>
  <si>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</si>
  <si>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</si>
  <si>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</si>
  <si>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</si>
  <si>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</si>
  <si>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</si>
  <si>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</si>
  <si>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</si>
  <si>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</si>
  <si>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</si>
  <si>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</si>
  <si>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</si>
  <si>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</si>
  <si>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</si>
  <si>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</si>
  <si>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</si>
  <si>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</si>
  <si>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</si>
  <si>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</si>
  <si>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</si>
  <si>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</si>
  <si>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</si>
  <si>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</si>
  <si>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</si>
  <si>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</si>
  <si>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</si>
  <si>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</si>
  <si>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</si>
  <si>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</si>
  <si>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</si>
  <si>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</si>
  <si>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</si>
  <si>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</si>
  <si>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</si>
  <si>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</si>
  <si>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</si>
  <si>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</si>
  <si>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</si>
  <si>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</si>
  <si>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</si>
  <si>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</si>
  <si>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</si>
  <si>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</si>
  <si>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</si>
  <si>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</si>
  <si>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</si>
  <si>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</si>
  <si>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</si>
  <si>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</si>
  <si>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</si>
  <si>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</si>
  <si>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</si>
  <si>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</si>
  <si>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</si>
  <si>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</si>
  <si>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</si>
  <si>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</si>
  <si>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</si>
  <si>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</si>
  <si>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</si>
  <si>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</si>
  <si>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</si>
  <si>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</si>
  <si>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</si>
  <si>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</si>
  <si>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</si>
  <si>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</si>
  <si>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</si>
  <si>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</si>
  <si>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</si>
  <si>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</si>
  <si>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</si>
  <si>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</si>
  <si>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</si>
  <si>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</si>
  <si>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</si>
  <si>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</si>
  <si>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</si>
  <si>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</si>
  <si>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</si>
  <si>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</si>
  <si>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</si>
  <si>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</si>
  <si>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</si>
  <si>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</si>
  <si>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</si>
  <si>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</si>
  <si>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</si>
  <si>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</si>
  <si>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</si>
  <si>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</si>
  <si>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</si>
  <si>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</si>
  <si>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</si>
  <si>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</si>
  <si>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</si>
  <si>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</si>
  <si>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</si>
  <si>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</si>
  <si>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</si>
  <si>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</si>
  <si>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</si>
  <si>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</si>
  <si>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</si>
  <si>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</si>
  <si>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</si>
  <si>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</si>
  <si>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</si>
  <si>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</si>
  <si>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</si>
  <si>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</si>
  <si>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</si>
  <si>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</si>
  <si>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</si>
  <si>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</si>
  <si>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</si>
  <si>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</si>
  <si>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</si>
  <si>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</si>
  <si>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</si>
  <si>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</si>
  <si>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</si>
  <si>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</si>
  <si>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</si>
  <si>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</si>
  <si>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</si>
  <si>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</si>
  <si>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</si>
  <si>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</si>
  <si>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</si>
  <si>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</si>
  <si>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</si>
  <si>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</si>
  <si>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</si>
  <si>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</si>
  <si>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</si>
  <si>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</si>
  <si>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</si>
  <si>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</si>
  <si>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</si>
  <si>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</si>
  <si>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</si>
  <si>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</si>
  <si>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</si>
  <si>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</si>
  <si>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</si>
  <si>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</si>
  <si>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</si>
  <si>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</si>
  <si>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</si>
  <si>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</si>
  <si>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</si>
  <si>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</si>
  <si>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</si>
  <si>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</si>
  <si>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</si>
  <si>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</si>
  <si>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</si>
  <si>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</si>
  <si>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</si>
  <si>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</si>
  <si>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</si>
  <si>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</si>
  <si>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</si>
  <si>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</si>
  <si>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</si>
  <si>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</si>
  <si>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</si>
  <si>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</si>
  <si>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</si>
  <si>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</si>
  <si>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</si>
  <si>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</si>
  <si>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</si>
  <si>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</si>
  <si>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</si>
  <si>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</si>
  <si>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</si>
  <si>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</si>
  <si>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</si>
  <si>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</si>
  <si>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</si>
  <si>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</si>
  <si>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</si>
  <si>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</si>
  <si>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</si>
  <si>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</si>
  <si>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</si>
  <si>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</si>
  <si>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</si>
  <si>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</si>
  <si>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</si>
  <si>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</si>
  <si>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</si>
  <si>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</si>
  <si>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</si>
  <si>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</si>
  <si>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</si>
  <si>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</si>
  <si>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</si>
  <si>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</si>
  <si>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</si>
  <si>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</si>
  <si>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</si>
  <si>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</si>
  <si>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</si>
  <si>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</si>
  <si>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</si>
  <si>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</si>
  <si>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</si>
  <si>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</si>
  <si>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</si>
  <si>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</si>
  <si>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</si>
  <si>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</si>
  <si>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</si>
  <si>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</si>
  <si>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</si>
  <si>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</si>
  <si>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</si>
  <si>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</si>
  <si>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</si>
  <si>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</si>
  <si>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</si>
  <si>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</si>
  <si>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</si>
  <si>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</si>
  <si>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</si>
  <si>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</si>
  <si>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</si>
  <si>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</si>
  <si>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</si>
  <si>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</si>
  <si>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</si>
  <si>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</si>
  <si>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</si>
  <si>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</si>
  <si>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</si>
  <si>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</si>
  <si>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</si>
  <si>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</si>
  <si>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</si>
  <si>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</si>
  <si>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</si>
  <si>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</si>
  <si>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</si>
  <si>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</si>
  <si>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</si>
  <si>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</si>
  <si>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</si>
  <si>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</si>
  <si>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</si>
  <si>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</si>
  <si>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</si>
  <si>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</si>
  <si>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</si>
  <si>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</si>
  <si>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</si>
  <si>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</si>
  <si>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</si>
  <si>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</si>
  <si>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</si>
  <si>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</si>
  <si>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</si>
  <si>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</si>
  <si>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</si>
  <si>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</si>
  <si>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</si>
  <si>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</si>
  <si>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</si>
  <si>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</si>
  <si>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</si>
  <si>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</si>
  <si>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</si>
  <si>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</si>
  <si>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</si>
  <si>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</si>
  <si>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</si>
  <si>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</si>
  <si>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</si>
  <si>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</si>
  <si>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</si>
  <si>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</si>
  <si>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</si>
  <si>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</si>
  <si>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</si>
  <si>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</si>
  <si>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</si>
  <si>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</si>
  <si>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</si>
  <si>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</si>
  <si>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</si>
  <si>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</si>
  <si>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</si>
  <si>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</si>
  <si>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</si>
  <si>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</si>
  <si>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</si>
  <si>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</si>
  <si>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</si>
  <si>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</si>
  <si>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</si>
  <si>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</si>
  <si>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</si>
  <si>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</si>
  <si>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</si>
  <si>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</si>
  <si>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</si>
  <si>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</si>
  <si>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</si>
  <si>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</si>
  <si>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</si>
  <si>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</si>
  <si>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</si>
  <si>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</si>
  <si>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</si>
  <si>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</si>
  <si>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</si>
  <si>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</si>
  <si>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</si>
  <si>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</si>
  <si>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</si>
  <si>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</si>
  <si>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</si>
  <si>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</si>
  <si>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</si>
  <si>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</si>
  <si>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</si>
  <si>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</si>
  <si>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</si>
  <si>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</si>
  <si>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</si>
  <si>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</si>
  <si>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</si>
  <si>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</si>
  <si>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</si>
  <si>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</si>
  <si>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</si>
  <si>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</si>
  <si>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</si>
  <si>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</si>
  <si>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</si>
  <si>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</si>
  <si>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</si>
  <si>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</si>
  <si>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</si>
  <si>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</si>
  <si>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</si>
  <si>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</si>
  <si>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</si>
  <si>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</si>
  <si>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</si>
  <si>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</si>
  <si>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</si>
  <si>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</si>
  <si>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</si>
  <si>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</si>
  <si>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</si>
  <si>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</si>
  <si>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</si>
  <si>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</si>
  <si>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</si>
  <si>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</si>
  <si>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</si>
  <si>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</si>
  <si>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</si>
  <si>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</si>
  <si>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</si>
  <si>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</si>
  <si>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</si>
  <si>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</si>
  <si>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</si>
  <si>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</si>
  <si>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</si>
  <si>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</si>
  <si>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</si>
  <si>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</si>
  <si>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</si>
  <si>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</si>
  <si>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</si>
  <si>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</si>
  <si>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</si>
  <si>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</si>
  <si>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</si>
  <si>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</si>
  <si>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</si>
  <si>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</si>
  <si>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</si>
  <si>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</si>
  <si>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</si>
  <si>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</si>
  <si>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</si>
  <si>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</si>
  <si>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</si>
  <si>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</si>
  <si>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</si>
  <si>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</si>
  <si>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</si>
  <si>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</si>
  <si>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</si>
  <si>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</si>
  <si>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</si>
  <si>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</si>
  <si>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</si>
  <si>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</si>
  <si>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</si>
  <si>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</si>
  <si>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</si>
  <si>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</si>
  <si>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</si>
  <si>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</si>
  <si>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</si>
  <si>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</si>
  <si>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</si>
  <si>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</si>
  <si>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</si>
  <si>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</si>
  <si>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</si>
  <si>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</si>
  <si>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</si>
  <si>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</si>
  <si>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</si>
  <si>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</si>
  <si>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</si>
  <si>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</si>
  <si>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</si>
  <si>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</si>
  <si>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</si>
  <si>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</si>
  <si>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</si>
  <si>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</si>
  <si>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</si>
  <si>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</si>
  <si>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</si>
  <si>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</si>
  <si>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</si>
  <si>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</si>
  <si>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</si>
  <si>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</si>
  <si>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</si>
  <si>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</si>
  <si>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</si>
  <si>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</si>
  <si>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</si>
  <si>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</si>
  <si>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</si>
  <si>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</si>
  <si>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</si>
  <si>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</si>
  <si>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</si>
  <si>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</si>
  <si>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</si>
  <si>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</si>
  <si>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</si>
  <si>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</si>
  <si>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</si>
  <si>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</si>
  <si>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</si>
  <si>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</si>
  <si>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</si>
  <si>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</si>
  <si>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</si>
  <si>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</si>
  <si>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</si>
  <si>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</si>
  <si>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</si>
  <si>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</si>
  <si>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</si>
  <si>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</si>
  <si>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</si>
  <si>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</si>
  <si>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</si>
  <si>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</si>
  <si>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</si>
  <si>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</si>
  <si>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</si>
  <si>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</si>
  <si>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</si>
  <si>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</si>
  <si>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</si>
  <si>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</si>
  <si>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</si>
  <si>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</si>
  <si>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</si>
  <si>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</si>
  <si>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</si>
  <si>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</si>
  <si>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</si>
  <si>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</si>
  <si>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</si>
  <si>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</si>
  <si>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</si>
  <si>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</si>
  <si>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</si>
  <si>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</si>
  <si>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</si>
  <si>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</si>
  <si>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</si>
  <si>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</si>
  <si>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</si>
  <si>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</si>
  <si>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</si>
  <si>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</si>
  <si>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</si>
  <si>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</si>
  <si>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</si>
  <si>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</si>
  <si>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</si>
  <si>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</si>
  <si>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</si>
  <si>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</si>
  <si>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</si>
  <si>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</si>
  <si>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</si>
  <si>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</si>
  <si>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</si>
  <si>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</si>
  <si>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</si>
  <si>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</si>
  <si>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</si>
  <si>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</si>
  <si>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</si>
  <si>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</si>
  <si>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</si>
  <si>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</si>
  <si>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</si>
  <si>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</si>
  <si>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</si>
  <si>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</si>
  <si>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</si>
  <si>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</si>
  <si>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</si>
  <si>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</si>
  <si>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</si>
  <si>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</si>
  <si>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</si>
  <si>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</si>
  <si>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</si>
  <si>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</si>
  <si>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</si>
  <si>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</si>
  <si>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</si>
  <si>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</si>
  <si>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</si>
  <si>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</si>
  <si>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</si>
  <si>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</si>
  <si>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</si>
  <si>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</si>
  <si>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</si>
  <si>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</si>
  <si>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</si>
  <si>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</si>
  <si>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</si>
  <si>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</si>
  <si>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</si>
  <si>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</si>
  <si>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</si>
  <si>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</si>
  <si>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</si>
  <si>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</si>
  <si>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</si>
  <si>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</si>
  <si>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</si>
  <si>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</si>
  <si>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</si>
  <si>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</si>
  <si>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</si>
  <si>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</si>
  <si>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</si>
  <si>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</si>
  <si>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</si>
  <si>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</si>
  <si>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</si>
  <si>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</si>
  <si>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</si>
  <si>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</si>
  <si>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</si>
  <si>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</si>
  <si>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</si>
  <si>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</si>
  <si>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</si>
  <si>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</si>
  <si>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</si>
  <si>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</si>
  <si>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</si>
  <si>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</si>
  <si>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</si>
  <si>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</si>
  <si>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</si>
  <si>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</si>
  <si>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</si>
  <si>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</si>
  <si>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</si>
  <si>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</si>
  <si>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</si>
  <si>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</si>
  <si>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</si>
  <si>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</si>
  <si>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</si>
  <si>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</si>
  <si>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</si>
  <si>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</si>
  <si>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</si>
  <si>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</si>
  <si>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</si>
  <si>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</si>
  <si>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</si>
  <si>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</si>
  <si>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</si>
  <si>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</si>
  <si>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</si>
  <si>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</si>
  <si>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</si>
  <si>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</si>
  <si>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</si>
  <si>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</si>
  <si>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</si>
  <si>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</si>
  <si>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</si>
  <si>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</si>
  <si>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</si>
  <si>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</si>
  <si>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</si>
  <si>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</si>
  <si>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</si>
  <si>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</si>
  <si>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</si>
  <si>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</si>
  <si>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</si>
  <si>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</si>
  <si>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</si>
  <si>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</si>
  <si>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</si>
  <si>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</si>
  <si>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</si>
  <si>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</si>
  <si>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</si>
  <si>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</si>
  <si>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</si>
  <si>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</si>
  <si>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</si>
  <si>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</si>
  <si>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</si>
  <si>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</si>
  <si>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</si>
  <si>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</si>
  <si>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</si>
  <si>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</si>
  <si>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</si>
  <si>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</si>
  <si>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</si>
  <si>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</si>
  <si>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</si>
  <si>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</si>
  <si>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</si>
  <si>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</si>
  <si>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</si>
  <si>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</si>
  <si>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</si>
  <si>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</si>
  <si>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</si>
  <si>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</si>
  <si>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</si>
  <si>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</si>
  <si>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</si>
  <si>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</si>
  <si>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</si>
  <si>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</si>
  <si>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</si>
  <si>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</si>
  <si>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</si>
  <si>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</si>
  <si>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</si>
  <si>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</si>
  <si>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</si>
  <si>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</si>
  <si>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</si>
  <si>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</si>
  <si>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</si>
  <si>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</si>
  <si>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</si>
  <si>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</si>
  <si>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</si>
  <si>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</si>
  <si>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</si>
  <si>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</si>
  <si>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</si>
  <si>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</si>
  <si>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</si>
  <si>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</si>
  <si>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</si>
  <si>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</si>
  <si>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</si>
  <si>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</si>
  <si>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</si>
  <si>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</si>
  <si>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</si>
  <si>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</si>
  <si>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</si>
  <si>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</si>
  <si>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</si>
  <si>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</si>
  <si>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</si>
  <si>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</si>
  <si>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</si>
  <si>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</si>
  <si>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</si>
  <si>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</si>
  <si>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</si>
  <si>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</si>
  <si>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</si>
  <si>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</si>
  <si>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</si>
  <si>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</si>
  <si>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</si>
  <si>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</si>
  <si>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</si>
  <si>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</si>
  <si>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</si>
  <si>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</si>
  <si>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</si>
  <si>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</si>
  <si>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</si>
  <si>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</si>
  <si>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</si>
  <si>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</si>
  <si>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</si>
  <si>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</si>
  <si>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</si>
  <si>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</si>
  <si>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</si>
  <si>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</si>
  <si>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</si>
  <si>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</si>
  <si>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</si>
  <si>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</si>
  <si>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</si>
  <si>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</si>
  <si>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</si>
  <si>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</si>
  <si>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</si>
  <si>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</si>
  <si>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</si>
  <si>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</si>
  <si>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</si>
  <si>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</si>
  <si>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</si>
  <si>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</si>
  <si>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</si>
  <si>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</si>
  <si>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</si>
  <si>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</si>
  <si>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</si>
  <si>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</si>
  <si>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</si>
  <si>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</si>
  <si>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</si>
  <si>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</si>
  <si>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</si>
  <si>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</si>
  <si>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</si>
  <si>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</si>
  <si>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</si>
  <si>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</si>
  <si>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</si>
  <si>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</si>
  <si>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</si>
  <si>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</si>
  <si>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</si>
  <si>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</si>
  <si>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</si>
  <si>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</si>
  <si>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</si>
  <si>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</si>
  <si>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</si>
  <si>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</si>
  <si>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</si>
  <si>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</si>
  <si>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</si>
  <si>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</si>
  <si>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</si>
  <si>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</si>
  <si>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</si>
  <si>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</si>
  <si>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</si>
  <si>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</si>
  <si>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</si>
  <si>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</si>
  <si>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</si>
  <si>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</si>
  <si>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</si>
  <si>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</si>
  <si>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</si>
  <si>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</si>
  <si>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</si>
  <si>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</si>
  <si>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</si>
  <si>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</si>
  <si>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</si>
  <si>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</si>
  <si>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</si>
  <si>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</si>
  <si>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</si>
  <si>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</si>
  <si>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</si>
  <si>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</si>
  <si>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</si>
  <si>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</si>
  <si>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</si>
  <si>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</si>
  <si>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</si>
  <si>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</si>
  <si>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</si>
  <si>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</si>
  <si>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</si>
  <si>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</si>
  <si>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</si>
  <si>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</si>
  <si>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</si>
  <si>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</si>
  <si>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</si>
  <si>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</si>
  <si>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</si>
  <si>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</si>
  <si>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</si>
  <si>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</si>
  <si>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</si>
  <si>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</si>
  <si>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</si>
  <si>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</si>
  <si>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</si>
  <si>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</si>
  <si>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</si>
  <si>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</si>
  <si>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</si>
  <si>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</si>
  <si>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</si>
  <si>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</si>
  <si>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</si>
  <si>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</si>
  <si>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</si>
  <si>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</si>
  <si>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</si>
  <si>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</si>
  <si>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</si>
  <si>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</si>
  <si>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</si>
  <si>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</si>
  <si>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</si>
  <si>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</si>
  <si>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</si>
  <si>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</si>
  <si>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</si>
  <si>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</si>
  <si>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</si>
  <si>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</si>
  <si>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</si>
  <si>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</si>
  <si>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</si>
  <si>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</si>
  <si>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</si>
  <si>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</si>
  <si>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</si>
  <si>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</si>
  <si>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</si>
  <si>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</si>
  <si>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</si>
  <si>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</si>
  <si>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</si>
  <si>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</si>
  <si>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</si>
  <si>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</si>
  <si>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</si>
  <si>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</si>
  <si>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</si>
  <si>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</si>
  <si>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</si>
  <si>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</si>
  <si>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</si>
  <si>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</si>
  <si>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</si>
  <si>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</si>
  <si>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</si>
  <si>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</si>
  <si>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</si>
  <si>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</si>
  <si>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</si>
  <si>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</si>
  <si>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</si>
  <si>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</si>
  <si>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</si>
  <si>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</si>
  <si>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</si>
  <si>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</si>
  <si>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</si>
  <si>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</si>
  <si>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</si>
  <si>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</si>
  <si>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</si>
  <si>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</si>
  <si>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</si>
  <si>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</si>
  <si>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</si>
  <si>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</si>
  <si>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</si>
  <si>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</si>
  <si>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</si>
  <si>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</si>
  <si>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</si>
  <si>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</si>
  <si>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</si>
  <si>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</si>
  <si>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</si>
  <si>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</si>
  <si>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</si>
  <si>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</si>
  <si>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</si>
  <si>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</si>
  <si>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</si>
  <si>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</si>
  <si>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</si>
  <si>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</si>
  <si>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</si>
  <si>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</si>
  <si>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</si>
  <si>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</si>
  <si>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</si>
  <si>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</si>
  <si>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</si>
  <si>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</si>
  <si>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</si>
  <si>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</si>
  <si>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</si>
  <si>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</si>
  <si>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</si>
  <si>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</si>
  <si>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</si>
  <si>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</si>
  <si>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</si>
  <si>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</si>
  <si>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</si>
  <si>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</si>
  <si>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</si>
  <si>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</si>
  <si>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</si>
  <si>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</si>
  <si>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</si>
  <si>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</si>
  <si>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</si>
  <si>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</si>
  <si>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</si>
  <si>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</si>
  <si>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</si>
  <si>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</si>
  <si>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</si>
  <si>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</si>
  <si>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</si>
  <si>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</si>
  <si>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</si>
  <si>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</si>
  <si>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</si>
  <si>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</si>
  <si>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</si>
  <si>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</si>
  <si>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</si>
  <si>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</si>
  <si>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</si>
  <si>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</si>
  <si>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</si>
  <si>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</si>
  <si>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</si>
  <si>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</si>
  <si>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</si>
  <si>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</si>
  <si>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</si>
  <si>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</si>
  <si>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</si>
  <si>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</si>
  <si>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</si>
  <si>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</si>
  <si>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</si>
  <si>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</si>
  <si>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</si>
  <si>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</si>
  <si>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</si>
  <si>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</si>
  <si>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</si>
  <si>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</si>
  <si>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</si>
  <si>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</si>
  <si>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</si>
  <si>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</si>
  <si>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</si>
  <si>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</si>
  <si>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</si>
  <si>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</si>
  <si>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</si>
  <si>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</si>
  <si>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</si>
  <si>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</si>
  <si>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</si>
  <si>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</si>
  <si>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</si>
  <si>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</si>
  <si>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</si>
  <si>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</si>
  <si>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</si>
  <si>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</si>
  <si>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</si>
  <si>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</si>
  <si>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</si>
  <si>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</si>
  <si>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</si>
  <si>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</si>
  <si>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</si>
  <si>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</si>
  <si>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</si>
  <si>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</si>
  <si>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</si>
  <si>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</si>
  <si>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</si>
  <si>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</si>
  <si>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</si>
  <si>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</si>
  <si>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</si>
  <si>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</si>
  <si>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</si>
  <si>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</si>
  <si>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</si>
  <si>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</si>
  <si>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</si>
  <si>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</si>
  <si>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</si>
  <si>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</si>
  <si>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</si>
  <si>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</si>
  <si>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</si>
  <si>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</si>
  <si>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</si>
  <si>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</si>
  <si>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</si>
  <si>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</si>
  <si>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</si>
  <si>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</si>
  <si>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</si>
  <si>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</si>
  <si>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</si>
  <si>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</si>
  <si>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</si>
  <si>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</si>
  <si>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</si>
  <si>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</si>
  <si>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</si>
  <si>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</si>
  <si>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</si>
  <si>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</si>
  <si>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</si>
  <si>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</si>
  <si>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</si>
  <si>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</si>
  <si>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</si>
  <si>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</si>
  <si>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</si>
  <si>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</si>
  <si>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</si>
  <si>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</si>
  <si>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</si>
  <si>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</si>
  <si>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</si>
  <si>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</si>
  <si>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</si>
  <si>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</si>
  <si>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</si>
  <si>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</si>
  <si>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</si>
  <si>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</si>
  <si>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</si>
  <si>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</si>
  <si>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</si>
  <si>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</si>
  <si>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</si>
  <si>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</si>
  <si>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</si>
  <si>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</si>
  <si>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</si>
  <si>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</si>
  <si>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</si>
  <si>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</si>
  <si>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</si>
  <si>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</si>
  <si>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</si>
  <si>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</si>
  <si>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</si>
  <si>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</si>
  <si>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</si>
  <si>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</si>
  <si>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</si>
  <si>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</si>
  <si>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</si>
  <si>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</si>
  <si>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</si>
  <si>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</si>
  <si>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</si>
  <si>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</si>
  <si>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</si>
  <si>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</si>
  <si>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</si>
  <si>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</si>
  <si>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</si>
  <si>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</si>
  <si>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</si>
  <si>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</si>
  <si>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</si>
  <si>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</si>
  <si>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</si>
  <si>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</si>
  <si>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</si>
  <si>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</si>
  <si>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</si>
  <si>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</si>
  <si>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</si>
  <si>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</si>
  <si>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</si>
  <si>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</si>
  <si>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</si>
  <si>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</si>
  <si>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</si>
  <si>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</si>
  <si>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</si>
  <si>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</si>
  <si>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</si>
  <si>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</si>
  <si>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</si>
  <si>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</si>
  <si>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</si>
  <si>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</si>
  <si>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</si>
  <si>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</si>
  <si>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</si>
  <si>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</si>
  <si>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</si>
  <si>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</si>
  <si>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</si>
  <si>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</si>
  <si>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</si>
  <si>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</si>
  <si>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</si>
  <si>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</si>
  <si>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</si>
  <si>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</si>
  <si>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</si>
  <si>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</si>
  <si>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</si>
  <si>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</si>
  <si>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</si>
  <si>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</si>
  <si>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</si>
  <si>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</si>
  <si>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</si>
  <si>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</si>
  <si>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</si>
  <si>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</si>
  <si>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</si>
  <si>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</si>
  <si>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</si>
  <si>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</si>
  <si>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</si>
  <si>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</si>
  <si>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</si>
  <si>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</si>
  <si>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</si>
  <si>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</si>
  <si>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</si>
  <si>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</si>
  <si>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</si>
  <si>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</si>
  <si>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</si>
  <si>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</si>
  <si>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</si>
  <si>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</si>
  <si>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</si>
  <si>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</si>
  <si>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</si>
  <si>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</si>
  <si>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</si>
  <si>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</si>
  <si>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</si>
  <si>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</si>
  <si>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</si>
  <si>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</si>
  <si>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</si>
  <si>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</si>
  <si>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</si>
  <si>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</si>
  <si>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</si>
  <si>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</si>
  <si>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</si>
  <si>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</si>
  <si>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</si>
  <si>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</si>
  <si>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</si>
  <si>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</si>
  <si>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</si>
  <si>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</si>
  <si>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</si>
  <si>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</si>
  <si>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</si>
  <si>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</si>
  <si>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</si>
  <si>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</si>
  <si>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</si>
  <si>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</si>
  <si>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</si>
  <si>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</si>
  <si>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</si>
  <si>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</si>
  <si>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</si>
  <si>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</si>
  <si>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</si>
  <si>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</si>
  <si>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</si>
  <si>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</si>
  <si>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</si>
  <si>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</si>
  <si>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</si>
  <si>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</si>
  <si>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</si>
  <si>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</si>
  <si>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</si>
  <si>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</si>
  <si>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</si>
  <si>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</si>
  <si>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</si>
  <si>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</si>
  <si>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</si>
  <si>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</si>
  <si>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</si>
  <si>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</si>
  <si>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</si>
  <si>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</si>
  <si>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</si>
  <si>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</si>
  <si>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</si>
  <si>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</si>
  <si>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</si>
  <si>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</si>
  <si>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</si>
  <si>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</si>
  <si>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</si>
  <si>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</si>
  <si>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</si>
  <si>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</si>
  <si>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</si>
  <si>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</si>
  <si>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</si>
  <si>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</si>
  <si>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</si>
  <si>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</si>
  <si>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</si>
  <si>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</si>
  <si>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</si>
  <si>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</si>
  <si>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</si>
  <si>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</si>
  <si>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</si>
  <si>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</si>
  <si>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</si>
  <si>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</si>
  <si>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</si>
  <si>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</si>
  <si>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</si>
  <si>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</si>
  <si>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</si>
  <si>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</si>
  <si>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</si>
  <si>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</si>
  <si>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</si>
  <si>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</si>
  <si>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</si>
  <si>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</si>
  <si>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</si>
  <si>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</si>
  <si>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</si>
  <si>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</si>
  <si>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</si>
  <si>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</si>
  <si>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</si>
  <si>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</si>
  <si>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</si>
  <si>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</si>
  <si>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</si>
  <si>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</si>
  <si>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</si>
  <si>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</si>
  <si>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</si>
  <si>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</si>
  <si>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</si>
  <si>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</si>
  <si>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</si>
  <si>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</si>
  <si>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</si>
  <si>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</si>
  <si>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</si>
  <si>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</si>
  <si>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</si>
  <si>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</si>
  <si>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</si>
  <si>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</si>
  <si>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</si>
  <si>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</si>
  <si>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</si>
  <si>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</si>
  <si>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</si>
  <si>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</si>
  <si>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</si>
  <si>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</si>
  <si>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</si>
  <si>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</si>
  <si>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</si>
  <si>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</si>
  <si>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</si>
  <si>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</si>
  <si>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</si>
  <si>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</si>
  <si>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</si>
  <si>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</si>
  <si>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</si>
  <si>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</si>
  <si>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</si>
  <si>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</si>
  <si>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</si>
  <si>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</si>
  <si>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</si>
  <si>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</si>
  <si>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</si>
  <si>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</si>
  <si>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</si>
  <si>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</si>
  <si>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</si>
  <si>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</si>
  <si>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</si>
  <si>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</si>
  <si>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</si>
  <si>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</si>
  <si>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</si>
  <si>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</si>
  <si>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</si>
  <si>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</si>
  <si>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</si>
  <si>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</si>
  <si>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</si>
  <si>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</si>
  <si>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</si>
  <si>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</si>
  <si>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</si>
  <si>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</si>
  <si>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</si>
  <si>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</si>
  <si>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</si>
  <si>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</si>
  <si>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</si>
  <si>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</si>
  <si>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</si>
  <si>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</si>
  <si>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</si>
  <si>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</si>
  <si>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</si>
  <si>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</si>
  <si>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</si>
  <si>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</si>
  <si>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</si>
  <si>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</si>
  <si>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</si>
  <si>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</si>
  <si>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</si>
  <si>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</si>
  <si>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</si>
  <si>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</si>
  <si>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</si>
  <si>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</si>
  <si>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</si>
  <si>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</si>
  <si>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</si>
  <si>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</si>
  <si>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</si>
  <si>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</si>
  <si>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</si>
  <si>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</si>
  <si>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</si>
  <si>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</si>
  <si>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</si>
  <si>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</si>
  <si>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</si>
  <si>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</si>
  <si>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</si>
  <si>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</si>
  <si>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</si>
  <si>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</si>
  <si>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</si>
  <si>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</si>
  <si>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</si>
  <si>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</si>
  <si>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</si>
  <si>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</si>
  <si>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</si>
  <si>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</si>
  <si>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</si>
  <si>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</si>
  <si>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</si>
  <si>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</si>
  <si>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</si>
  <si>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</si>
  <si>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</si>
  <si>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</si>
  <si>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</si>
  <si>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</si>
  <si>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</si>
  <si>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</si>
  <si>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</si>
  <si>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</si>
  <si>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</si>
  <si>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</si>
  <si>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</si>
  <si>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</si>
  <si>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</si>
  <si>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</si>
  <si>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</si>
  <si>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</si>
  <si>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</si>
  <si>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</si>
  <si>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</si>
  <si>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</si>
  <si>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</si>
  <si>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</si>
  <si>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</si>
  <si>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</si>
  <si>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</si>
  <si>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</si>
  <si>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</si>
  <si>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</si>
  <si>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</si>
  <si>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</si>
  <si>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</si>
  <si>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</si>
  <si>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</si>
  <si>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</si>
  <si>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</si>
  <si>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</si>
  <si>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</si>
  <si>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</si>
  <si>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</si>
  <si>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</si>
  <si>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</si>
  <si>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</si>
  <si>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</si>
  <si>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</si>
  <si>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</si>
  <si>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</si>
  <si>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</si>
  <si>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</si>
  <si>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</si>
  <si>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</si>
  <si>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</si>
  <si>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</si>
  <si>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</si>
  <si>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</si>
  <si>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</si>
  <si>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</si>
  <si>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</si>
  <si>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</si>
  <si>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</si>
  <si>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</si>
  <si>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</si>
  <si>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</si>
  <si>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</si>
  <si>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</si>
  <si>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</si>
  <si>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</si>
  <si>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</si>
  <si>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</si>
  <si>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</si>
  <si>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</si>
  <si>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</si>
  <si>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</si>
  <si>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</si>
  <si>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</si>
  <si>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</si>
  <si>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</si>
  <si>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</si>
  <si>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</si>
  <si>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</si>
  <si>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</si>
  <si>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</si>
  <si>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</si>
  <si>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</si>
  <si>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</si>
  <si>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</si>
  <si>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</si>
  <si>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</si>
  <si>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</si>
  <si>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</si>
  <si>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</si>
  <si>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</si>
  <si>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</si>
  <si>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</si>
  <si>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</si>
  <si>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</si>
  <si>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</si>
  <si>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</si>
  <si>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</si>
  <si>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</si>
  <si>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</si>
  <si>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</si>
  <si>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</si>
  <si>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</si>
  <si>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</si>
  <si>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</si>
  <si>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</si>
  <si>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</si>
  <si>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</si>
  <si>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</si>
  <si>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</si>
  <si>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</si>
  <si>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</si>
  <si>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</si>
  <si>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</si>
  <si>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</si>
  <si>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</si>
  <si>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</si>
  <si>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</si>
  <si>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</si>
  <si>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</si>
  <si>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</si>
  <si>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</si>
  <si>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</si>
  <si>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</si>
  <si>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</si>
  <si>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</si>
  <si>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</si>
  <si>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</si>
  <si>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</si>
  <si>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</si>
  <si>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</si>
  <si>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</si>
  <si>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</si>
  <si>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</si>
  <si>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</si>
  <si>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</si>
  <si>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</si>
  <si>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</si>
  <si>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</si>
  <si>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</si>
  <si>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</si>
  <si>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</si>
  <si>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</si>
  <si>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</si>
  <si>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</si>
  <si>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</si>
  <si>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</si>
  <si>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</si>
  <si>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</si>
  <si>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</si>
  <si>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</si>
  <si>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</si>
  <si>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</si>
  <si>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</si>
  <si>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</si>
  <si>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</si>
  <si>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</si>
  <si>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</si>
  <si>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</si>
  <si>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</si>
  <si>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</si>
  <si>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</si>
  <si>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</si>
  <si>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</si>
  <si>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</si>
  <si>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</si>
  <si>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</si>
  <si>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</si>
  <si>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</si>
  <si>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</si>
  <si>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</si>
  <si>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</si>
  <si>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</si>
  <si>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</si>
  <si>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</si>
  <si>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</si>
  <si>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</si>
  <si>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</si>
  <si>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</si>
  <si>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</si>
  <si>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</si>
  <si>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</si>
  <si>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</si>
  <si>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</si>
  <si>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</si>
  <si>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</si>
  <si>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</si>
  <si>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</si>
  <si>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</si>
  <si>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</si>
  <si>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</si>
  <si>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</si>
  <si>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</si>
  <si>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</si>
  <si>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</si>
  <si>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</si>
  <si>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</si>
  <si>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</si>
  <si>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</si>
  <si>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</si>
  <si>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</si>
  <si>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</si>
  <si>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</si>
  <si>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</si>
  <si>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</si>
  <si>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</si>
  <si>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</si>
  <si>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</si>
  <si>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</si>
  <si>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</si>
  <si>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</si>
  <si>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</si>
  <si>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</si>
  <si>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</si>
  <si>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</si>
  <si>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</si>
  <si>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</si>
  <si>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</si>
  <si>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</si>
  <si>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</si>
  <si>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</si>
  <si>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</si>
  <si>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</si>
  <si>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</si>
  <si>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</si>
  <si>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</si>
  <si>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</si>
  <si>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</si>
  <si>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</si>
  <si>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</si>
  <si>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</si>
  <si>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</si>
  <si>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</si>
  <si>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</si>
  <si>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</si>
  <si>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</si>
  <si>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</si>
  <si>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</si>
  <si>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</si>
  <si>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</si>
  <si>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</si>
  <si>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</si>
  <si>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</si>
  <si>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</si>
  <si>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</si>
  <si>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</si>
  <si>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</si>
  <si>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</si>
  <si>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</si>
  <si>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</si>
  <si>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</si>
  <si>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</si>
  <si>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</si>
  <si>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</si>
  <si>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</si>
  <si>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</si>
  <si>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</si>
  <si>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</si>
  <si>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</si>
  <si>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</si>
  <si>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</si>
  <si>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</si>
  <si>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</si>
  <si>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</si>
  <si>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</si>
  <si>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</si>
  <si>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</si>
  <si>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</si>
  <si>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</si>
  <si>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</si>
  <si>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</si>
  <si>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</si>
  <si>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</si>
  <si>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</si>
  <si>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</si>
  <si>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</si>
  <si>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</si>
  <si>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</si>
  <si>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</si>
  <si>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</si>
  <si>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</si>
  <si>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</si>
  <si>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</si>
  <si>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</si>
  <si>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</si>
  <si>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</si>
  <si>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</si>
  <si>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</si>
  <si>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</si>
  <si>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</si>
  <si>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</si>
  <si>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</si>
  <si>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</si>
  <si>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</si>
  <si>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</si>
  <si>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</si>
  <si>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</si>
  <si>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</si>
  <si>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</si>
  <si>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</si>
  <si>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</si>
  <si>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</si>
  <si>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</si>
  <si>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</si>
  <si>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</si>
  <si>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</si>
  <si>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</si>
  <si>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</si>
  <si>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</si>
  <si>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</si>
  <si>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</si>
  <si>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</si>
  <si>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</si>
  <si>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</si>
  <si>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</si>
  <si>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</si>
  <si>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</si>
  <si>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</si>
  <si>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</si>
  <si>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</si>
  <si>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</si>
  <si>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</si>
  <si>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</si>
  <si>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</si>
  <si>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</si>
  <si>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</si>
  <si>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</si>
  <si>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</si>
  <si>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</si>
  <si>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</si>
  <si>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</si>
  <si>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</si>
  <si>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</si>
  <si>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</si>
  <si>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</si>
  <si>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</si>
  <si>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</si>
  <si>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</si>
  <si>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</si>
  <si>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</si>
  <si>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</si>
  <si>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</si>
  <si>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</si>
  <si>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</si>
  <si>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</si>
  <si>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</si>
  <si>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</si>
  <si>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</si>
  <si>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</si>
  <si>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</si>
  <si>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</si>
  <si>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</si>
  <si>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</si>
  <si>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</si>
  <si>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</si>
  <si>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</si>
  <si>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</si>
  <si>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</si>
  <si>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</si>
  <si>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</si>
  <si>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</si>
  <si>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</si>
  <si>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</si>
  <si>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</si>
  <si>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</si>
  <si>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</si>
  <si>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</si>
  <si>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</si>
  <si>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</si>
  <si>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</si>
  <si>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</si>
  <si>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</si>
  <si>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</si>
  <si>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</si>
  <si>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</si>
  <si>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</si>
  <si>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</si>
  <si>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</si>
  <si>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</si>
  <si>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</si>
  <si>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</si>
  <si>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</si>
  <si>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</si>
  <si>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</si>
  <si>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</si>
  <si>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</si>
  <si>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</si>
  <si>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</si>
  <si>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</si>
  <si>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</si>
  <si>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</si>
  <si>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</si>
  <si>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</si>
  <si>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</si>
  <si>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</si>
  <si>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</si>
  <si>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</si>
  <si>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</si>
  <si>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</si>
  <si>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</si>
  <si>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</si>
  <si>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</si>
  <si>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</si>
  <si>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</si>
  <si>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</si>
  <si>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</si>
  <si>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</si>
  <si>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</si>
  <si>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</si>
  <si>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</si>
  <si>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</si>
  <si>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</si>
  <si>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</si>
  <si>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</si>
  <si>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</si>
  <si>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</si>
  <si>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</si>
  <si>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</si>
  <si>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</si>
  <si>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</si>
  <si>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</si>
  <si>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</si>
  <si>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</si>
  <si>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</si>
  <si>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</si>
  <si>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</si>
  <si>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</si>
  <si>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</si>
  <si>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</si>
  <si>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</si>
  <si>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</si>
  <si>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</si>
  <si>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</si>
  <si>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</si>
  <si>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</si>
  <si>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</si>
  <si>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</si>
  <si>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</si>
  <si>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</si>
  <si>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</si>
  <si>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</si>
  <si>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</si>
  <si>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</si>
  <si>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</si>
  <si>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</si>
  <si>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</si>
  <si>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</si>
  <si>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</si>
  <si>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</si>
  <si>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</si>
  <si>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</si>
  <si>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</si>
  <si>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</si>
  <si>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</si>
  <si>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</si>
  <si>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</si>
  <si>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</si>
  <si>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</si>
  <si>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</si>
  <si>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</si>
  <si>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</si>
  <si>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</si>
  <si>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</si>
  <si>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</si>
  <si>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</si>
  <si>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</si>
  <si>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</si>
  <si>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</si>
  <si>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</si>
  <si>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</si>
  <si>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</si>
  <si>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</si>
  <si>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</si>
  <si>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</si>
  <si>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</si>
  <si>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</si>
  <si>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</si>
  <si>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</si>
  <si>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</si>
  <si>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</si>
  <si>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</si>
  <si>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</si>
  <si>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</si>
  <si>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</si>
  <si>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</si>
  <si>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</si>
  <si>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</si>
  <si>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</si>
  <si>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</si>
  <si>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</si>
  <si>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</si>
  <si>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</si>
  <si>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</si>
  <si>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</si>
  <si>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</si>
  <si>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</si>
  <si>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</si>
  <si>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</si>
  <si>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</si>
  <si>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</si>
  <si>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</si>
  <si>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</si>
  <si>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</si>
  <si>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</si>
  <si>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</si>
  <si>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</si>
  <si>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</si>
  <si>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</si>
  <si>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</si>
  <si>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</si>
  <si>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</si>
  <si>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</si>
  <si>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</si>
  <si>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</si>
  <si>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</si>
  <si>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</si>
  <si>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</si>
  <si>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</si>
  <si>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</si>
  <si>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</si>
  <si>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</si>
  <si>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</si>
  <si>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</si>
  <si>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</si>
  <si>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</si>
  <si>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</si>
  <si>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</si>
  <si>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</si>
  <si>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</si>
  <si>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</si>
  <si>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</si>
  <si>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</si>
  <si>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</si>
  <si>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</si>
  <si>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</si>
  <si>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</si>
  <si>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</si>
  <si>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</si>
  <si>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</si>
  <si>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</si>
  <si>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</si>
  <si>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</si>
  <si>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</si>
  <si>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</si>
  <si>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</si>
  <si>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</si>
  <si>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</si>
  <si>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</si>
  <si>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</si>
  <si>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</si>
  <si>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</si>
  <si>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</si>
  <si>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</si>
  <si>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</si>
  <si>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</si>
  <si>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</si>
  <si>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</si>
  <si>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</si>
  <si>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</si>
  <si>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</si>
  <si>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</si>
  <si>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</si>
  <si>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</si>
  <si>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</si>
  <si>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</si>
  <si>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</si>
  <si>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</si>
  <si>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</si>
  <si>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</si>
  <si>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</si>
  <si>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</si>
  <si>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</si>
  <si>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</si>
  <si>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</si>
  <si>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</si>
  <si>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</si>
  <si>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</si>
  <si>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</si>
  <si>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</si>
  <si>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</si>
  <si>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</si>
  <si>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</si>
  <si>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</si>
  <si>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</si>
  <si>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</si>
  <si>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</si>
  <si>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</si>
  <si>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</si>
  <si>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</si>
  <si>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</si>
  <si>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</si>
  <si>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</si>
  <si>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</si>
  <si>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</si>
  <si>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</si>
  <si>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</si>
  <si>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</si>
  <si>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</si>
  <si>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</si>
  <si>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</si>
  <si>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</si>
  <si>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</si>
  <si>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</si>
  <si>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</si>
  <si>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</si>
  <si>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</si>
  <si>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</si>
  <si>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</si>
  <si>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</si>
  <si>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</si>
  <si>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</si>
  <si>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</si>
  <si>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</si>
  <si>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</si>
  <si>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</si>
  <si>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</si>
  <si>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</si>
  <si>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</si>
  <si>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</si>
  <si>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</si>
  <si>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</si>
  <si>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</si>
  <si>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</si>
  <si>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</si>
  <si>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</si>
  <si>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</si>
  <si>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</si>
  <si>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</si>
  <si>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</si>
  <si>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</si>
  <si>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</si>
  <si>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</si>
  <si>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</si>
  <si>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</si>
  <si>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</si>
  <si>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</si>
  <si>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</si>
  <si>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</si>
  <si>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</si>
  <si>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</si>
  <si>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</si>
  <si>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</si>
  <si>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</si>
  <si>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</si>
  <si>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</si>
  <si>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</si>
  <si>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</si>
  <si>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</si>
  <si>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</si>
  <si>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</si>
  <si>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</si>
  <si>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</si>
  <si>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</si>
  <si>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</si>
  <si>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</si>
  <si>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</si>
  <si>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</si>
  <si>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</si>
  <si>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</si>
  <si>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</si>
  <si>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</si>
  <si>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</si>
  <si>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</si>
  <si>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</si>
  <si>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</si>
  <si>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</si>
  <si>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</si>
  <si>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</si>
  <si>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</si>
  <si>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</si>
  <si>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</si>
  <si>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</si>
  <si>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</si>
  <si>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</si>
  <si>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</si>
  <si>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</si>
  <si>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</si>
  <si>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</si>
  <si>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</si>
  <si>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</si>
  <si>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</si>
  <si>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</si>
  <si>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</si>
  <si>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</si>
  <si>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</si>
  <si>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</si>
  <si>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</si>
  <si>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</si>
  <si>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</si>
  <si>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</si>
  <si>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</si>
  <si>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</si>
  <si>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</si>
  <si>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</si>
  <si>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</si>
  <si>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</si>
  <si>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</si>
  <si>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</si>
  <si>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</si>
  <si>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</si>
  <si>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</si>
  <si>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</si>
  <si>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</si>
  <si>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</si>
  <si>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</si>
  <si>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</si>
  <si>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</si>
  <si>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</si>
  <si>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</si>
  <si>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</si>
  <si>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</si>
  <si>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</si>
  <si>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</si>
  <si>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</si>
  <si>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</si>
  <si>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</si>
  <si>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</si>
  <si>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</si>
  <si>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</si>
  <si>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</si>
  <si>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</si>
  <si>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</si>
  <si>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</si>
  <si>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</si>
  <si>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</si>
  <si>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</si>
  <si>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</si>
  <si>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</si>
  <si>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</si>
  <si>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</si>
  <si>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</si>
  <si>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</si>
  <si>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</si>
  <si>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</si>
  <si>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</si>
  <si>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</si>
  <si>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</si>
  <si>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</si>
  <si>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</si>
  <si>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</si>
  <si>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</si>
  <si>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</si>
  <si>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</si>
  <si>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</si>
  <si>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</si>
  <si>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</si>
  <si>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</si>
  <si>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</si>
  <si>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</si>
  <si>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</si>
  <si>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</si>
  <si>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</si>
  <si>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</si>
  <si>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</si>
  <si>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</si>
  <si>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</si>
  <si>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</si>
  <si>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</si>
  <si>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</si>
  <si>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</si>
  <si>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</si>
  <si>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</si>
  <si>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</si>
  <si>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</si>
  <si>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</si>
  <si>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</si>
  <si>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</si>
  <si>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</si>
  <si>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</si>
  <si>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</si>
  <si>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</si>
  <si>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</si>
  <si>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</si>
  <si>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</si>
  <si>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</si>
  <si>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</si>
  <si>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</si>
  <si>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</si>
  <si>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</si>
  <si>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</si>
  <si>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</si>
  <si>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</si>
  <si>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</si>
  <si>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</si>
  <si>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</si>
  <si>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</si>
  <si>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</si>
  <si>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</si>
  <si>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</si>
  <si>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</si>
  <si>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</si>
  <si>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</si>
  <si>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</si>
  <si>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</si>
  <si>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</si>
  <si>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</si>
  <si>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</si>
  <si>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</si>
  <si>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</si>
  <si>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</si>
  <si>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</si>
  <si>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</si>
  <si>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</si>
  <si>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</si>
  <si>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</si>
  <si>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</si>
  <si>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</si>
  <si>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</si>
  <si>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</si>
  <si>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</si>
  <si>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</si>
  <si>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</si>
  <si>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</si>
  <si>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</si>
  <si>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</si>
  <si>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</si>
  <si>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</si>
  <si>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</si>
  <si>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</si>
  <si>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</si>
  <si>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</si>
  <si>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</si>
  <si>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</si>
  <si>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</si>
  <si>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</si>
  <si>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</si>
  <si>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</si>
  <si>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</si>
  <si>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</si>
  <si>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</si>
  <si>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</si>
  <si>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</si>
  <si>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</si>
  <si>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</si>
  <si>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</si>
  <si>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</si>
  <si>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</si>
  <si>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</si>
  <si>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</si>
  <si>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</si>
  <si>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</si>
  <si>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</si>
  <si>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</si>
  <si>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</si>
  <si>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</si>
  <si>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</si>
  <si>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</si>
  <si>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</si>
  <si>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</si>
  <si>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</si>
  <si>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</si>
  <si>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</si>
  <si>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</si>
  <si>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</si>
  <si>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</si>
  <si>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</si>
  <si>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</si>
  <si>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</si>
  <si>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</si>
  <si>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</si>
  <si>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</si>
  <si>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</si>
  <si>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</si>
  <si>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</si>
  <si>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</si>
  <si>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</si>
  <si>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</si>
  <si>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</si>
  <si>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</si>
  <si>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</si>
  <si>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</si>
  <si>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</si>
  <si>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</si>
  <si>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</si>
  <si>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</si>
  <si>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</si>
  <si>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</si>
  <si>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</si>
  <si>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</si>
  <si>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</si>
  <si>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</si>
  <si>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</si>
  <si>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</si>
  <si>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</si>
  <si>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</si>
  <si>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</si>
  <si>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</si>
  <si>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</si>
  <si>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</si>
  <si>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</si>
  <si>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</si>
  <si>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</si>
  <si>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</si>
  <si>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</si>
  <si>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</si>
  <si>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</si>
  <si>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</si>
  <si>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</si>
  <si>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</si>
  <si>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</si>
  <si>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</si>
  <si>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</si>
  <si>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</si>
  <si>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</si>
  <si>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</si>
  <si>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</si>
  <si>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</si>
  <si>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</si>
  <si>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</si>
  <si>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</si>
  <si>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</si>
  <si>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</si>
  <si>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</si>
  <si>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</si>
  <si>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</si>
  <si>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</si>
  <si>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</si>
  <si>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</si>
  <si>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</si>
  <si>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</si>
  <si>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</si>
  <si>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</si>
  <si>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</si>
  <si>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</si>
  <si>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</si>
  <si>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</si>
  <si>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</si>
  <si>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</si>
  <si>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</si>
  <si>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</si>
  <si>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</si>
  <si>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</si>
  <si>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</si>
  <si>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</si>
  <si>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</si>
  <si>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</si>
  <si>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</si>
  <si>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</si>
  <si>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</si>
  <si>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</si>
  <si>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</si>
  <si>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</si>
  <si>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</si>
  <si>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</si>
  <si>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</si>
  <si>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</si>
  <si>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</si>
  <si>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</si>
  <si>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</si>
  <si>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</si>
  <si>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</si>
  <si>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</si>
  <si>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</si>
  <si>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</si>
  <si>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</si>
  <si>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</si>
  <si>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</si>
  <si>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</si>
  <si>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</si>
  <si>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</si>
  <si>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</si>
  <si>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</si>
  <si>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</si>
  <si>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</si>
  <si>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</si>
  <si>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</si>
  <si>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</si>
  <si>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</si>
  <si>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</si>
  <si>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</si>
  <si>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</si>
  <si>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</si>
  <si>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</si>
  <si>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</si>
  <si>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</si>
  <si>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</si>
  <si>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</si>
  <si>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</si>
  <si>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</si>
  <si>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</si>
  <si>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</si>
  <si>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</si>
  <si>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</si>
  <si>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</si>
  <si>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</si>
  <si>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</si>
  <si>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</si>
  <si>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</si>
  <si>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</si>
  <si>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</si>
  <si>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</si>
  <si>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</si>
  <si>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</si>
  <si>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</si>
  <si>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</si>
  <si>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</si>
  <si>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</si>
  <si>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</si>
  <si>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</si>
  <si>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</si>
  <si>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</si>
  <si>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</si>
  <si>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</si>
  <si>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</si>
  <si>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</si>
  <si>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</si>
  <si>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</si>
  <si>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</si>
  <si>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</si>
  <si>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</si>
  <si>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</si>
  <si>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</si>
  <si>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</si>
  <si>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</si>
  <si>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</si>
  <si>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</si>
  <si>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</si>
  <si>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</si>
  <si>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</si>
  <si>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</si>
  <si>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</si>
  <si>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</si>
  <si>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</si>
  <si>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</si>
  <si>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</si>
  <si>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</si>
  <si>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</si>
  <si>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</si>
  <si>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</si>
  <si>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</si>
  <si>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</si>
  <si>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</si>
  <si>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</si>
  <si>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</si>
  <si>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</si>
  <si>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</si>
  <si>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</si>
  <si>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</si>
  <si>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</si>
  <si>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</si>
  <si>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</si>
  <si>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</si>
  <si>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</si>
  <si>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</si>
  <si>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</si>
  <si>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</si>
  <si>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</si>
  <si>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</si>
  <si>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</si>
  <si>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</si>
  <si>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</si>
  <si>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</si>
  <si>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</si>
  <si>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</si>
  <si>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</si>
  <si>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</si>
  <si>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</si>
  <si>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</si>
  <si>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</si>
  <si>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</si>
  <si>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</si>
  <si>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</si>
  <si>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</si>
  <si>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</si>
  <si>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</si>
  <si>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</si>
  <si>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</si>
  <si>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</si>
  <si>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</si>
  <si>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</si>
  <si>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</si>
  <si>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</si>
  <si>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</si>
  <si>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</si>
  <si>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</si>
  <si>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</si>
  <si>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</si>
  <si>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</si>
  <si>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</si>
  <si>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</si>
  <si>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</si>
  <si>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</si>
  <si>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</si>
  <si>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</si>
  <si>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</si>
  <si>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</si>
  <si>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</si>
  <si>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</si>
  <si>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</si>
  <si>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</si>
  <si>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</si>
  <si>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</si>
  <si>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</si>
  <si>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</si>
  <si>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</si>
  <si>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</si>
  <si>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</si>
  <si>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</si>
  <si>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</si>
  <si>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</si>
  <si>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</si>
  <si>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</si>
  <si>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</si>
  <si>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</si>
  <si>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</si>
  <si>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</si>
  <si>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</si>
  <si>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</si>
  <si>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</si>
  <si>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</si>
  <si>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</si>
  <si>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</si>
  <si>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</si>
  <si>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</si>
  <si>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</si>
  <si>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</si>
  <si>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</si>
  <si>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</si>
  <si>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</si>
  <si>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</si>
  <si>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</si>
  <si>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</si>
  <si>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</si>
  <si>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</si>
  <si>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</si>
  <si>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</si>
  <si>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</si>
  <si>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</si>
  <si>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</si>
  <si>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</si>
  <si>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</si>
  <si>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</si>
  <si>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</si>
  <si>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</si>
  <si>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</si>
  <si>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</si>
  <si>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</si>
  <si>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</si>
  <si>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</si>
  <si>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</si>
  <si>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</si>
  <si>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</si>
  <si>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</si>
  <si>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</si>
  <si>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</si>
  <si>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</si>
  <si>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</si>
  <si>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</si>
  <si>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</si>
  <si>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</si>
  <si>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</si>
  <si>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</si>
  <si>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</si>
  <si>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</si>
  <si>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</si>
  <si>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</si>
  <si>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</si>
  <si>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</si>
  <si>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</si>
  <si>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</si>
  <si>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</si>
  <si>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</si>
  <si>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</si>
  <si>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</si>
  <si>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</si>
  <si>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</si>
  <si>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</si>
  <si>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</si>
  <si>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</si>
  <si>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</si>
  <si>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</si>
  <si>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</si>
  <si>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</si>
  <si>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</si>
  <si>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</si>
  <si>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</si>
  <si>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</si>
  <si>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</si>
  <si>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</si>
  <si>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</si>
  <si>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</si>
  <si>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</si>
  <si>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</si>
  <si>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</si>
  <si>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</si>
  <si>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</si>
  <si>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</si>
  <si>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</si>
  <si>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</si>
  <si>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</si>
  <si>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</si>
  <si>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</si>
  <si>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</si>
  <si>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</si>
  <si>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</si>
  <si>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</si>
  <si>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</si>
  <si>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</si>
  <si>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</si>
  <si>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</si>
  <si>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</si>
  <si>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</si>
  <si>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</si>
  <si>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</si>
  <si>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</si>
  <si>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</si>
  <si>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</si>
  <si>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</si>
  <si>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</si>
  <si>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</si>
  <si>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</si>
  <si>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</si>
  <si>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</si>
  <si>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</si>
  <si>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</si>
  <si>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</si>
  <si>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</si>
  <si>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</si>
  <si>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</si>
  <si>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</si>
  <si>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</si>
  <si>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</si>
  <si>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</si>
  <si>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</si>
  <si>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</si>
  <si>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</si>
  <si>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</si>
  <si>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</si>
  <si>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</si>
  <si>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</si>
  <si>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</si>
  <si>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</si>
  <si>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</si>
  <si>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</si>
  <si>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</si>
  <si>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</si>
  <si>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</si>
  <si>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</si>
  <si>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</si>
  <si>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</si>
  <si>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</si>
  <si>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</si>
  <si>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</si>
  <si>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</si>
  <si>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</si>
  <si>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</si>
  <si>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</si>
  <si>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</si>
  <si>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</si>
  <si>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</si>
  <si>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</si>
  <si>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</si>
  <si>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</si>
  <si>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</si>
  <si>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</si>
  <si>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</si>
  <si>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</si>
  <si>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</si>
  <si>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</si>
  <si>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</si>
  <si>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</si>
  <si>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</si>
  <si>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</si>
  <si>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</si>
  <si>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</si>
  <si>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</si>
  <si>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</si>
  <si>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</si>
  <si>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</si>
  <si>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</si>
  <si>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</si>
  <si>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</si>
  <si>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</si>
  <si>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</si>
  <si>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</si>
  <si>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</si>
  <si>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</si>
  <si>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</si>
  <si>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</si>
  <si>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</si>
  <si>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</si>
  <si>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</si>
  <si>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</si>
  <si>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</si>
  <si>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</si>
  <si>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</si>
  <si>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</si>
  <si>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</si>
  <si>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</si>
  <si>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</si>
  <si>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</si>
  <si>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</si>
  <si>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</si>
  <si>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</si>
  <si>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</si>
  <si>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</si>
  <si>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</si>
  <si>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</si>
  <si>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</si>
  <si>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</si>
  <si>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</si>
  <si>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</si>
  <si>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</si>
  <si>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</si>
  <si>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</si>
  <si>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</si>
  <si>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</si>
  <si>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</si>
  <si>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</si>
  <si>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</si>
  <si>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</si>
  <si>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</si>
  <si>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</si>
  <si>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</si>
  <si>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</si>
  <si>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</si>
  <si>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</si>
  <si>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</si>
  <si>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</si>
  <si>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</si>
  <si>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</si>
  <si>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</si>
  <si>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</si>
  <si>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</si>
  <si>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</si>
  <si>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</si>
  <si>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</si>
  <si>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</si>
  <si>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</si>
  <si>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</si>
  <si>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</si>
  <si>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</si>
  <si>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</si>
  <si>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</si>
  <si>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</si>
  <si>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</si>
  <si>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</si>
  <si>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</si>
  <si>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</si>
  <si>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</si>
  <si>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</si>
  <si>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</si>
  <si>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</si>
  <si>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</si>
  <si>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</si>
  <si>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</si>
  <si>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</si>
  <si>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</si>
  <si>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</si>
  <si>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</si>
  <si>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</si>
  <si>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</si>
  <si>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</si>
  <si>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</si>
  <si>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</si>
  <si>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</si>
  <si>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</si>
  <si>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</si>
  <si>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</si>
  <si>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</si>
  <si>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</si>
  <si>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</si>
  <si>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</si>
  <si>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</si>
  <si>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</si>
  <si>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</si>
  <si>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</si>
  <si>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</si>
  <si>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</si>
  <si>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</si>
  <si>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</si>
  <si>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</si>
  <si>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</si>
  <si>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</si>
  <si>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</si>
  <si>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</si>
  <si>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</si>
  <si>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</si>
  <si>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</si>
  <si>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</si>
  <si>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</si>
  <si>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</si>
  <si>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</si>
  <si>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</si>
  <si>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</si>
  <si>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</si>
  <si>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</si>
  <si>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</si>
  <si>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</si>
  <si>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</si>
  <si>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</si>
  <si>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</si>
  <si>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</si>
  <si>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</si>
  <si>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</si>
  <si>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</si>
  <si>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</si>
  <si>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</si>
  <si>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</si>
  <si>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</si>
  <si>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</si>
  <si>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</si>
  <si>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</si>
  <si>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</si>
  <si>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</si>
  <si>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</si>
  <si>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</si>
  <si>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</si>
  <si>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</si>
  <si>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</si>
  <si>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</si>
  <si>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</si>
  <si>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</si>
  <si>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</si>
  <si>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</si>
  <si>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</si>
  <si>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</si>
  <si>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</si>
  <si>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</si>
  <si>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</si>
  <si>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</si>
  <si>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</si>
  <si>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</si>
  <si>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</si>
  <si>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</si>
  <si>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</si>
  <si>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</si>
  <si>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</si>
  <si>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</si>
  <si>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</si>
  <si>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</si>
  <si>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</si>
  <si>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</si>
  <si>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</si>
  <si>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</si>
  <si>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</si>
  <si>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</si>
  <si>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</si>
  <si>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</si>
  <si>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</si>
  <si>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</si>
  <si>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</si>
  <si>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</si>
  <si>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</si>
  <si>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</si>
  <si>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</si>
  <si>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</si>
  <si>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</si>
  <si>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</si>
  <si>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</si>
  <si>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</si>
  <si>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</si>
  <si>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</si>
  <si>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</si>
  <si>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</si>
  <si>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</si>
  <si>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</si>
  <si>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</si>
  <si>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</si>
  <si>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</si>
  <si>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</si>
  <si>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</si>
  <si>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</si>
  <si>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</si>
  <si>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</si>
  <si>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</si>
  <si>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</si>
  <si>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</si>
  <si>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</si>
  <si>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</si>
  <si>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</si>
  <si>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</si>
  <si>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</si>
  <si>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</si>
  <si>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</si>
  <si>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</si>
  <si>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</si>
  <si>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</si>
  <si>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</si>
  <si>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</si>
  <si>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</si>
  <si>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</si>
  <si>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</si>
  <si>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</si>
  <si>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</si>
  <si>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</si>
  <si>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</si>
  <si>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</si>
  <si>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</si>
  <si>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</si>
  <si>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</si>
  <si>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</si>
  <si>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</si>
  <si>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</si>
  <si>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</si>
  <si>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</si>
  <si>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</si>
  <si>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</si>
  <si>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</si>
  <si>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</si>
  <si>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</si>
  <si>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</si>
  <si>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</si>
  <si>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</si>
  <si>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</si>
  <si>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</si>
  <si>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</si>
  <si>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</si>
  <si>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</si>
  <si>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</si>
  <si>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</si>
  <si>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</si>
  <si>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</si>
  <si>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</si>
  <si>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</si>
  <si>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</si>
  <si>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</si>
  <si>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</si>
  <si>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</si>
  <si>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</si>
  <si>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</si>
  <si>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</si>
  <si>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</si>
  <si>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</si>
  <si>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</si>
  <si>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</si>
  <si>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</si>
  <si>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</si>
  <si>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</si>
  <si>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</si>
  <si>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</si>
  <si>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</si>
  <si>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</si>
  <si>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</si>
  <si>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</si>
  <si>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</si>
  <si>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</si>
  <si>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</si>
  <si>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</si>
  <si>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</si>
  <si>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</si>
  <si>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</si>
  <si>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</si>
  <si>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</si>
  <si>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</si>
  <si>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</si>
  <si>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</si>
  <si>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</si>
  <si>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</si>
  <si>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</si>
  <si>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</si>
  <si>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</si>
  <si>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</si>
  <si>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</si>
  <si>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</si>
  <si>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</si>
  <si>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</si>
  <si>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</si>
  <si>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</si>
  <si>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</si>
  <si>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</si>
  <si>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</si>
  <si>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</si>
  <si>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</si>
  <si>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</si>
  <si>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</si>
  <si>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</si>
  <si>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</si>
  <si>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</si>
  <si>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</si>
  <si>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</si>
  <si>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</si>
  <si>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</si>
  <si>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</si>
  <si>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</si>
  <si>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</si>
  <si>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</si>
  <si>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</si>
  <si>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</si>
  <si>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</si>
  <si>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</si>
  <si>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</si>
  <si>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</si>
  <si>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</si>
  <si>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</si>
  <si>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</si>
  <si>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</si>
  <si>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</si>
  <si>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</si>
  <si>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</si>
  <si>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</si>
  <si>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</si>
  <si>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</si>
  <si>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</si>
  <si>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</si>
  <si>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</si>
  <si>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</si>
  <si>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</si>
  <si>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</si>
  <si>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</si>
  <si>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</si>
  <si>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</si>
  <si>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</si>
  <si>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</si>
  <si>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</si>
  <si>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</si>
  <si>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</si>
  <si>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</si>
  <si>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</si>
  <si>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</si>
  <si>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</si>
  <si>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</si>
  <si>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</si>
  <si>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</si>
  <si>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</si>
  <si>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</si>
  <si>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</si>
  <si>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</si>
  <si>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</si>
  <si>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</si>
  <si>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</si>
  <si>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</si>
  <si>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</si>
  <si>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</si>
  <si>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</si>
  <si>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</si>
  <si>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</si>
  <si>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</si>
  <si>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</si>
  <si>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</si>
  <si>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</si>
  <si>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</si>
  <si>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</si>
  <si>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</si>
  <si>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</si>
  <si>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</si>
  <si>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</si>
  <si>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</si>
  <si>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</si>
  <si>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</si>
  <si>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</si>
  <si>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</si>
  <si>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</si>
  <si>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</si>
  <si>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</si>
  <si>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</si>
  <si>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</si>
  <si>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</si>
  <si>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</si>
  <si>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</si>
  <si>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</si>
  <si>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</si>
  <si>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</si>
  <si>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</si>
  <si>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</si>
  <si>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</si>
  <si>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</si>
  <si>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</si>
  <si>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</si>
  <si>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</si>
  <si>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</si>
  <si>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</si>
  <si>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</si>
  <si>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</si>
  <si>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</si>
  <si>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</si>
  <si>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</si>
  <si>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</si>
  <si>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</si>
  <si>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</si>
  <si>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</si>
  <si>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</si>
  <si>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</si>
  <si>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</si>
  <si>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</si>
  <si>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</si>
  <si>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</si>
  <si>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</si>
  <si>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</si>
  <si>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</si>
  <si>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</si>
  <si>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</si>
  <si>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</si>
  <si>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</si>
  <si>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</si>
  <si>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</si>
  <si>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</si>
  <si>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</si>
  <si>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</si>
  <si>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</si>
  <si>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</si>
  <si>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</si>
  <si>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</si>
  <si>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</si>
  <si>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</si>
  <si>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</si>
  <si>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</si>
  <si>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</si>
  <si>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</si>
  <si>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</si>
  <si>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</si>
  <si>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</si>
  <si>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</si>
  <si>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</si>
  <si>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</si>
  <si>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</si>
  <si>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</si>
  <si>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</si>
  <si>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</si>
  <si>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</si>
  <si>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</si>
  <si>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</si>
  <si>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</si>
  <si>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</si>
  <si>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</si>
  <si>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</si>
  <si>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</si>
  <si>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</si>
  <si>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</si>
  <si>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</si>
  <si>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</si>
  <si>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</si>
  <si>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</si>
  <si>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</si>
  <si>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</si>
  <si>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</si>
  <si>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</si>
  <si>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</si>
  <si>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</si>
  <si>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</si>
  <si>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</si>
  <si>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</si>
  <si>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</si>
  <si>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</si>
  <si>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</si>
  <si>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</si>
  <si>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</si>
  <si>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</si>
  <si>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</si>
  <si>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</si>
  <si>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</si>
  <si>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</si>
  <si>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</si>
  <si>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</si>
  <si>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</si>
  <si>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</si>
  <si>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</si>
  <si>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</si>
  <si>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</si>
  <si>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</si>
  <si>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</si>
  <si>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</si>
  <si>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</si>
  <si>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</si>
  <si>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</si>
  <si>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</si>
  <si>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</si>
  <si>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</si>
  <si>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</si>
  <si>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</si>
  <si>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</si>
  <si>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</si>
  <si>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</si>
  <si>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</si>
  <si>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</si>
  <si>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</si>
  <si>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</si>
  <si>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</si>
  <si>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</si>
  <si>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</si>
  <si>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</si>
  <si>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</si>
  <si>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</si>
  <si>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</si>
  <si>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</si>
  <si>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</si>
  <si>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</si>
  <si>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</si>
  <si>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</si>
  <si>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</si>
  <si>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</si>
  <si>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</si>
  <si>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</si>
  <si>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</si>
  <si>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</si>
  <si>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</si>
  <si>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</si>
  <si>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</si>
  <si>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</si>
  <si>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</si>
  <si>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</si>
  <si>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</si>
  <si>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</si>
  <si>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</si>
  <si>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</si>
  <si>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</si>
  <si>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</si>
  <si>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</si>
  <si>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</si>
  <si>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</si>
  <si>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</si>
  <si>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</si>
  <si>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</si>
  <si>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</si>
  <si>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</si>
  <si>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</si>
  <si>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</si>
  <si>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</si>
  <si>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</si>
  <si>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</si>
  <si>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</si>
  <si>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</si>
  <si>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</si>
  <si>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</si>
  <si>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</si>
  <si>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</si>
  <si>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</si>
  <si>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</si>
  <si>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</si>
  <si>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</si>
  <si>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</si>
  <si>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</si>
  <si>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</si>
  <si>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</si>
  <si>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</si>
  <si>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</si>
  <si>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</si>
  <si>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</si>
  <si>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</si>
  <si>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</si>
  <si>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</si>
  <si>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</si>
  <si>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</si>
  <si>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</si>
  <si>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</si>
  <si>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</si>
  <si>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</si>
  <si>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</si>
  <si>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</si>
  <si>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</si>
  <si>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</si>
  <si>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</si>
  <si>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</si>
  <si>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</si>
  <si>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</si>
  <si>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</si>
  <si>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</si>
  <si>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</si>
  <si>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</si>
  <si>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</si>
  <si>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</si>
  <si>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</si>
  <si>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</si>
  <si>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</si>
  <si>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</si>
  <si>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</si>
  <si>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</si>
  <si>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</si>
  <si>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</si>
  <si>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</si>
  <si>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</si>
  <si>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</si>
  <si>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</si>
  <si>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</si>
  <si>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</si>
  <si>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</si>
  <si>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</si>
  <si>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</si>
  <si>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</si>
  <si>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</si>
  <si>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</si>
  <si>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</si>
  <si>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</si>
  <si>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</si>
  <si>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</si>
  <si>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</si>
  <si>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</si>
  <si>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</si>
  <si>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</si>
  <si>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</si>
  <si>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</si>
  <si>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</si>
  <si>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</si>
  <si>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</si>
  <si>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</si>
  <si>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</si>
  <si>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</si>
  <si>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</si>
  <si>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</si>
  <si>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</si>
  <si>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</si>
  <si>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</si>
  <si>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</si>
  <si>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</si>
  <si>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</si>
  <si>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</si>
  <si>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</si>
  <si>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</si>
  <si>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</si>
  <si>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</si>
  <si>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</si>
  <si>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</si>
  <si>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</si>
  <si>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</si>
  <si>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</si>
  <si>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</si>
  <si>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</si>
  <si>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</si>
  <si>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</si>
  <si>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</si>
  <si>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</si>
  <si>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</si>
  <si>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</si>
  <si>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</si>
  <si>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</si>
  <si>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</si>
  <si>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</si>
  <si>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</si>
  <si>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</si>
  <si>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</si>
  <si>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</si>
  <si>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</si>
  <si>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</si>
  <si>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</si>
  <si>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</si>
  <si>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</si>
  <si>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</si>
  <si>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</si>
  <si>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</si>
  <si>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</si>
  <si>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</si>
  <si>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</si>
  <si>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</si>
  <si>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</si>
  <si>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</si>
  <si>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</si>
  <si>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</si>
  <si>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</si>
  <si>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</si>
  <si>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</si>
  <si>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</si>
  <si>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</si>
  <si>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</si>
  <si>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</si>
  <si>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</si>
  <si>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</si>
  <si>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</si>
  <si>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</si>
  <si>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</si>
  <si>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</si>
  <si>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</si>
  <si>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</si>
  <si>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</si>
  <si>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</si>
  <si>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</si>
  <si>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</si>
  <si>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</si>
  <si>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</si>
  <si>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</si>
  <si>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</si>
  <si>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</si>
  <si>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</si>
  <si>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</si>
  <si>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</si>
  <si>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</si>
  <si>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</si>
  <si>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</si>
  <si>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</si>
  <si>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</si>
  <si>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</si>
  <si>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</si>
  <si>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</si>
  <si>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</si>
  <si>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</si>
  <si>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</si>
  <si>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</si>
  <si>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</si>
  <si>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</si>
  <si>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</si>
  <si>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</si>
  <si>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</si>
  <si>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</si>
  <si>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</si>
  <si>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</si>
  <si>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</si>
  <si>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</si>
  <si>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</si>
  <si>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</si>
  <si>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</si>
  <si>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</si>
  <si>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</si>
  <si>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</si>
  <si>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</si>
  <si>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</si>
  <si>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</si>
  <si>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</si>
  <si>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</si>
  <si>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</si>
  <si>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</si>
  <si>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</si>
  <si>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</si>
  <si>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</si>
  <si>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</si>
  <si>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</si>
  <si>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</si>
  <si>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</si>
  <si>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</si>
  <si>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</si>
  <si>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</si>
  <si>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</si>
  <si>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</si>
  <si>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</si>
  <si>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</si>
  <si>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</si>
  <si>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</si>
  <si>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</si>
  <si>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</si>
  <si>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</si>
  <si>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</si>
  <si>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</si>
  <si>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</si>
  <si>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</si>
  <si>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</si>
  <si>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</si>
  <si>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</si>
  <si>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</si>
  <si>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</si>
  <si>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</si>
  <si>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</si>
  <si>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</si>
  <si>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</si>
  <si>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</si>
  <si>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</si>
  <si>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</si>
  <si>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</si>
  <si>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</si>
  <si>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</si>
  <si>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</si>
  <si>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</si>
  <si>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</si>
  <si>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</si>
  <si>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</si>
  <si>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</si>
  <si>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</si>
  <si>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</si>
  <si>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</si>
  <si>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</si>
  <si>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</si>
  <si>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</si>
  <si>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</si>
  <si>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</si>
  <si>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</si>
  <si>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</si>
  <si>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</si>
  <si>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</si>
  <si>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</si>
  <si>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</si>
  <si>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</si>
  <si>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</si>
  <si>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</si>
  <si>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</si>
  <si>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</si>
  <si>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</si>
  <si>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</si>
  <si>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</si>
  <si>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</si>
  <si>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</si>
  <si>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</si>
  <si>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</si>
  <si>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</si>
  <si>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</si>
  <si>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</si>
  <si>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</si>
  <si>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</si>
  <si>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</si>
  <si>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</si>
  <si>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</si>
  <si>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</si>
  <si>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</si>
  <si>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</si>
  <si>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</si>
  <si>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</si>
  <si>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</si>
  <si>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</si>
  <si>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</si>
  <si>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</si>
  <si>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</si>
  <si>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</si>
  <si>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</si>
  <si>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</si>
  <si>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</si>
  <si>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</si>
  <si>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</si>
  <si>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</si>
  <si>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</si>
  <si>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</si>
  <si>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</si>
  <si>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</si>
  <si>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</si>
  <si>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</si>
  <si>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</si>
  <si>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</si>
  <si>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</si>
  <si>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</si>
  <si>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</si>
  <si>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</si>
  <si>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</si>
  <si>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</si>
  <si>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</si>
  <si>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</si>
  <si>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</si>
  <si>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</si>
  <si>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</si>
  <si>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</si>
  <si>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</si>
  <si>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</si>
  <si>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</si>
  <si>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</si>
  <si>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</si>
  <si>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</si>
  <si>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</si>
  <si>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</si>
  <si>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</si>
  <si>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</si>
  <si>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</si>
  <si>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</si>
  <si>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</si>
  <si>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</si>
  <si>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</si>
  <si>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</si>
  <si>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</si>
  <si>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</si>
  <si>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</si>
  <si>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</si>
  <si>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</si>
  <si>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</si>
  <si>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</si>
  <si>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</si>
  <si>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</si>
  <si>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</si>
  <si>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</si>
  <si>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</si>
  <si>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</si>
  <si>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</si>
  <si>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</si>
  <si>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</si>
  <si>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</si>
  <si>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</si>
  <si>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</si>
  <si>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</si>
  <si>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</si>
  <si>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</si>
  <si>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</si>
  <si>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</si>
  <si>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</si>
  <si>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</si>
  <si>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</si>
  <si>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</si>
  <si>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</si>
  <si>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</si>
  <si>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</si>
  <si>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</si>
  <si>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</si>
  <si>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</si>
  <si>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</si>
  <si>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</si>
  <si>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</si>
  <si>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</si>
  <si>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</si>
  <si>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</si>
  <si>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</si>
  <si>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</si>
  <si>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</si>
  <si>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</si>
  <si>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</si>
  <si>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</si>
  <si>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</si>
  <si>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</si>
  <si>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</si>
  <si>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</si>
  <si>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</si>
  <si>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</si>
  <si>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</si>
  <si>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</si>
  <si>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</si>
  <si>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</si>
  <si>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</si>
  <si>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</si>
  <si>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</si>
  <si>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</si>
  <si>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</si>
  <si>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</si>
  <si>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</si>
  <si>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</si>
  <si>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</si>
  <si>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</si>
  <si>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</si>
  <si>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</si>
  <si>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</si>
  <si>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</si>
  <si>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</si>
  <si>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</si>
  <si>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</si>
  <si>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</si>
  <si>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</si>
  <si>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</si>
  <si>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</si>
  <si>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</si>
  <si>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</si>
  <si>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</si>
  <si>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</si>
  <si>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</si>
  <si>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</si>
  <si>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</si>
  <si>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</si>
  <si>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</si>
  <si>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</si>
  <si>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</si>
  <si>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</si>
  <si>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</si>
  <si>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</si>
  <si>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</si>
  <si>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</si>
  <si>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</si>
  <si>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</si>
  <si>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</si>
  <si>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</si>
  <si>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</si>
  <si>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</si>
  <si>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</si>
  <si>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</si>
  <si>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</si>
  <si>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</si>
  <si>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</si>
  <si>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</si>
  <si>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</si>
  <si>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</si>
  <si>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</si>
  <si>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</si>
  <si>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</si>
  <si>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</si>
  <si>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</si>
  <si>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</si>
  <si>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</si>
  <si>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</si>
  <si>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</si>
  <si>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</si>
  <si>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</si>
  <si>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</si>
  <si>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</si>
  <si>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</si>
  <si>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</si>
  <si>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</si>
  <si>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</si>
  <si>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</si>
  <si>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</si>
  <si>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</si>
  <si>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</si>
  <si>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</si>
  <si>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</si>
  <si>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</si>
  <si>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</si>
  <si>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</si>
  <si>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</si>
  <si>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</si>
  <si>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</si>
  <si>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</si>
  <si>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</si>
  <si>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</si>
  <si>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</si>
  <si>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</si>
  <si>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</si>
  <si>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</si>
  <si>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</si>
  <si>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</si>
  <si>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</si>
  <si>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</si>
  <si>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</si>
  <si>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</si>
  <si>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</si>
  <si>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</si>
  <si>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</si>
  <si>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</si>
  <si>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</si>
  <si>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</si>
  <si>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</si>
  <si>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</si>
  <si>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</si>
  <si>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</si>
  <si>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</si>
  <si>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</si>
  <si>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</si>
  <si>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</si>
  <si>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</si>
  <si>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</si>
  <si>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</si>
  <si>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</si>
  <si>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</si>
  <si>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</si>
  <si>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</si>
  <si>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</si>
  <si>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</si>
  <si>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</si>
  <si>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</si>
  <si>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</si>
  <si>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</si>
  <si>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</si>
  <si>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</si>
  <si>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</si>
  <si>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</si>
  <si>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</si>
  <si>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</si>
  <si>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</si>
  <si>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</si>
  <si>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</si>
  <si>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</si>
  <si>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</si>
  <si>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</si>
  <si>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</si>
  <si>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</si>
  <si>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</si>
  <si>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</si>
  <si>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</si>
  <si>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</si>
  <si>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</si>
  <si>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</si>
  <si>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</si>
  <si>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</si>
  <si>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</si>
  <si>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</si>
  <si>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</si>
  <si>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</si>
  <si>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</si>
  <si>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</si>
  <si>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</si>
  <si>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</si>
  <si>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</si>
  <si>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</si>
  <si>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</si>
  <si>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</si>
  <si>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</si>
  <si>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</si>
  <si>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</si>
  <si>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</si>
  <si>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</si>
  <si>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</si>
  <si>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</si>
  <si>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</si>
  <si>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</si>
  <si>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</si>
  <si>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</si>
  <si>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</si>
  <si>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</si>
  <si>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</si>
  <si>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</si>
  <si>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</si>
  <si>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</si>
  <si>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</si>
  <si>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</si>
  <si>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</si>
  <si>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</si>
  <si>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</si>
  <si>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</si>
  <si>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</si>
  <si>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</si>
  <si>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</si>
  <si>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</si>
  <si>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</si>
  <si>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</si>
  <si>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</si>
  <si>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</si>
  <si>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</si>
  <si>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</si>
  <si>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</si>
  <si>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</si>
  <si>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</si>
  <si>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</si>
  <si>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</si>
  <si>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</si>
  <si>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</si>
  <si>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</si>
  <si>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</si>
  <si>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</si>
  <si>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</si>
  <si>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</si>
  <si>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</si>
  <si>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</si>
  <si>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</si>
  <si>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</si>
  <si>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</si>
  <si>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</si>
  <si>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</si>
  <si>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</si>
  <si>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</si>
  <si>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</si>
  <si>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</si>
  <si>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</si>
  <si>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</si>
  <si>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</si>
  <si>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</si>
  <si>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</si>
  <si>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</si>
  <si>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</si>
  <si>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</si>
  <si>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</si>
  <si>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</si>
  <si>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</si>
  <si>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</si>
  <si>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</si>
  <si>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</si>
  <si>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</si>
  <si>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</si>
  <si>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</si>
  <si>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</si>
  <si>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</si>
  <si>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</si>
  <si>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</si>
  <si>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</si>
  <si>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</si>
  <si>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</si>
  <si>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</si>
  <si>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</si>
  <si>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</si>
  <si>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</si>
  <si>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</si>
  <si>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</si>
  <si>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</si>
  <si>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</si>
  <si>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</si>
  <si>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</si>
  <si>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</si>
  <si>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</si>
  <si>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</si>
  <si>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</si>
  <si>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</si>
  <si>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</si>
  <si>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</si>
  <si>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</si>
  <si>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</si>
  <si>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</si>
  <si>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</si>
  <si>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</si>
  <si>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</si>
  <si>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</si>
  <si>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</si>
  <si>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</si>
  <si>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</si>
  <si>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</si>
  <si>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</si>
  <si>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</si>
  <si>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</si>
  <si>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</si>
  <si>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</si>
  <si>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</si>
  <si>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</si>
  <si>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</si>
  <si>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</si>
  <si>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</si>
  <si>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</si>
  <si>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</si>
  <si>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</si>
  <si>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</si>
  <si>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</si>
  <si>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</si>
  <si>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</si>
  <si>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</si>
  <si>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</si>
  <si>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</si>
  <si>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</si>
  <si>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</si>
  <si>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</si>
  <si>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</si>
  <si>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</si>
  <si>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</si>
  <si>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</si>
  <si>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</si>
  <si>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</si>
  <si>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</si>
  <si>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</si>
  <si>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</si>
  <si>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</si>
  <si>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</si>
  <si>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</si>
  <si>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</si>
  <si>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</si>
  <si>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</si>
  <si>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</si>
  <si>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</si>
  <si>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</si>
  <si>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</si>
  <si>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</si>
  <si>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</si>
  <si>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</si>
  <si>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</si>
  <si>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</si>
  <si>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</si>
  <si>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</si>
  <si>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</si>
  <si>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</si>
  <si>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</si>
  <si>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</si>
  <si>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</si>
  <si>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</si>
  <si>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</si>
  <si>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</si>
  <si>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</si>
  <si>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</si>
  <si>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</si>
  <si>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</si>
  <si>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</si>
  <si>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</si>
  <si>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</si>
  <si>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</si>
  <si>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</si>
  <si>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</si>
  <si>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</si>
  <si>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</si>
  <si>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</si>
  <si>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</si>
  <si>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</si>
  <si>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</si>
  <si>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</si>
  <si>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</si>
  <si>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</si>
  <si>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</si>
  <si>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</si>
  <si>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</si>
  <si>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</si>
  <si>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</si>
  <si>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</si>
  <si>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</si>
  <si>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</si>
  <si>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</si>
  <si>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</si>
  <si>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</si>
  <si>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</si>
  <si>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</si>
  <si>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</si>
  <si>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</si>
  <si>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</si>
  <si>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</si>
  <si>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</si>
  <si>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</si>
  <si>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</si>
  <si>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</si>
  <si>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</si>
  <si>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</si>
  <si>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</si>
  <si>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</si>
  <si>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</si>
  <si>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</si>
  <si>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</si>
  <si>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</si>
  <si>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</si>
  <si>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</si>
  <si>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</si>
  <si>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</si>
  <si>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</si>
  <si>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</si>
  <si>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</si>
  <si>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</si>
  <si>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</si>
  <si>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</si>
  <si>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</si>
  <si>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</si>
  <si>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</si>
  <si>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</si>
  <si>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</si>
  <si>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</si>
  <si>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</si>
  <si>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</si>
  <si>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</si>
  <si>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</si>
  <si>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</si>
  <si>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</si>
  <si>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</si>
  <si>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</si>
  <si>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</si>
  <si>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</si>
  <si>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</si>
  <si>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</si>
  <si>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</si>
  <si>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</si>
  <si>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</si>
  <si>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</si>
  <si>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</si>
  <si>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</si>
  <si>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</si>
  <si>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</si>
  <si>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</si>
  <si>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</si>
  <si>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</si>
  <si>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</si>
  <si>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</si>
  <si>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</si>
  <si>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</si>
  <si>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</si>
  <si>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</si>
  <si>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</si>
  <si>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</si>
  <si>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</si>
  <si>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</si>
  <si>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</si>
  <si>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</si>
  <si>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</si>
  <si>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</si>
  <si>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</si>
  <si>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</si>
  <si>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</si>
  <si>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</si>
  <si>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</si>
  <si>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</si>
  <si>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</si>
  <si>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</si>
  <si>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</si>
  <si>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</si>
  <si>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</si>
  <si>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</si>
  <si>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</si>
  <si>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</si>
  <si>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</si>
  <si>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</si>
  <si>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</si>
  <si>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</si>
  <si>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</si>
  <si>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</si>
  <si>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</si>
  <si>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</si>
  <si>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</si>
  <si>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</si>
  <si>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</si>
  <si>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</si>
  <si>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</si>
  <si>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</si>
  <si>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</si>
  <si>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</si>
  <si>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</si>
  <si>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</si>
  <si>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</si>
  <si>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</si>
  <si>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</si>
  <si>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</si>
  <si>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</si>
  <si>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</si>
  <si>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</si>
  <si>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</si>
  <si>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</si>
  <si>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</si>
  <si>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</si>
  <si>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</si>
  <si>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</si>
  <si>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</si>
  <si>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</si>
  <si>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</si>
  <si>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</si>
  <si>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</si>
  <si>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</si>
  <si>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</si>
  <si>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</si>
  <si>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</si>
  <si>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</si>
  <si>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</si>
  <si>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</si>
  <si>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</si>
  <si>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</si>
  <si>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</si>
  <si>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</si>
  <si>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</si>
  <si>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</si>
  <si>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</si>
  <si>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</si>
  <si>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</si>
  <si>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</si>
  <si>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</si>
  <si>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</si>
  <si>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</si>
  <si>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</si>
  <si>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</si>
  <si>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</si>
  <si>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</si>
  <si>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</si>
  <si>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</si>
  <si>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</si>
  <si>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</si>
  <si>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</si>
  <si>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</si>
  <si>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</si>
  <si>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</si>
  <si>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</si>
  <si>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</si>
  <si>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</si>
  <si>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</si>
  <si>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</si>
  <si>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</si>
  <si>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</si>
  <si>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</si>
  <si>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</si>
  <si>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</si>
  <si>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</si>
  <si>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</si>
  <si>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</si>
  <si>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</si>
  <si>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</si>
  <si>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</si>
  <si>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</si>
  <si>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</si>
  <si>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</si>
  <si>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</si>
  <si>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</si>
  <si>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</si>
  <si>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</si>
  <si>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</si>
  <si>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</si>
  <si>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</si>
  <si>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</si>
  <si>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</si>
  <si>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</si>
  <si>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</si>
  <si>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</si>
  <si>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</si>
  <si>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</si>
  <si>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</si>
  <si>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</si>
  <si>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</si>
  <si>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</si>
  <si>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</si>
  <si>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</si>
  <si>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</si>
  <si>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</si>
  <si>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</si>
  <si>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</si>
  <si>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</si>
  <si>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</si>
  <si>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</si>
  <si>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</si>
  <si>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</si>
  <si>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</si>
  <si>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</si>
  <si>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</si>
  <si>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</si>
  <si>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</si>
  <si>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</si>
  <si>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</si>
  <si>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</si>
  <si>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</si>
  <si>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</si>
  <si>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</si>
  <si>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</si>
  <si>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</si>
  <si>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</si>
  <si>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</si>
  <si>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</si>
  <si>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</si>
  <si>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</si>
  <si>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</si>
  <si>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</si>
  <si>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</si>
  <si>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</si>
  <si>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</si>
  <si>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</si>
  <si>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</si>
  <si>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</si>
  <si>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</si>
  <si>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</si>
  <si>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</si>
  <si>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</si>
  <si>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</si>
  <si>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</si>
  <si>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</si>
  <si>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</si>
  <si>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</si>
  <si>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</si>
  <si>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</si>
  <si>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</si>
  <si>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</si>
  <si>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</si>
  <si>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</si>
  <si>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</si>
  <si>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</si>
  <si>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</si>
  <si>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</si>
  <si>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</si>
  <si>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</si>
  <si>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</si>
  <si>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</si>
  <si>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</si>
  <si>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</si>
  <si>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</si>
  <si>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</si>
  <si>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</si>
  <si>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</si>
  <si>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</si>
  <si>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</si>
  <si>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</si>
  <si>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</si>
  <si>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</si>
  <si>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</si>
  <si>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</si>
  <si>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</si>
  <si>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</si>
  <si>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</si>
  <si>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</si>
  <si>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</si>
  <si>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</si>
  <si>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</si>
  <si>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</si>
  <si>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</si>
  <si>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</si>
  <si>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</si>
  <si>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</si>
  <si>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</si>
  <si>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</si>
  <si>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</si>
  <si>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</si>
  <si>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</si>
  <si>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</si>
  <si>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</si>
  <si>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</si>
  <si>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</si>
  <si>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</si>
  <si>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</si>
  <si>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</si>
  <si>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</si>
  <si>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</si>
  <si>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</si>
  <si>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</si>
  <si>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</si>
  <si>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</si>
  <si>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</si>
  <si>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</si>
  <si>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</si>
  <si>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</si>
  <si>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</si>
  <si>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</si>
  <si>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</si>
  <si>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</si>
  <si>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</si>
  <si>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</si>
  <si>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</si>
  <si>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</si>
  <si>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</si>
  <si>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</si>
  <si>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</si>
  <si>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</si>
  <si>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</si>
  <si>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</si>
  <si>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</si>
  <si>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</si>
  <si>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</si>
  <si>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</si>
  <si>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</si>
  <si>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</si>
  <si>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</si>
  <si>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</si>
  <si>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</si>
  <si>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</si>
  <si>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</si>
  <si>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</si>
  <si>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</si>
  <si>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</si>
  <si>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</si>
  <si>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</si>
  <si>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</si>
  <si>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</si>
  <si>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</si>
  <si>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</si>
  <si>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</si>
  <si>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</si>
  <si>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</si>
  <si>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</si>
  <si>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</si>
  <si>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</si>
  <si>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</si>
  <si>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</si>
  <si>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</si>
  <si>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</si>
  <si>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</si>
  <si>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</si>
  <si>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</si>
  <si>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</si>
  <si>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</si>
  <si>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</si>
  <si>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</si>
  <si>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</si>
  <si>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</si>
  <si>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</si>
  <si>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</si>
  <si>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</si>
  <si>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</si>
  <si>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</si>
  <si>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</si>
  <si>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</si>
  <si>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</si>
  <si>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</si>
  <si>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</si>
  <si>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</si>
  <si>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</si>
  <si>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</si>
  <si>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</si>
  <si>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</si>
  <si>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</si>
  <si>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</si>
  <si>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</si>
  <si>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</si>
  <si>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</si>
  <si>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</si>
  <si>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</si>
  <si>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</si>
  <si>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</si>
  <si>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</si>
  <si>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</si>
  <si>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</si>
  <si>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</si>
  <si>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</si>
  <si>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</si>
  <si>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</si>
  <si>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</si>
  <si>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</si>
  <si>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</si>
  <si>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</si>
  <si>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</si>
  <si>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</si>
  <si>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</si>
  <si>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</si>
  <si>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</si>
  <si>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</si>
  <si>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</si>
  <si>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</si>
  <si>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</si>
  <si>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</si>
  <si>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</si>
  <si>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</si>
  <si>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</si>
  <si>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</si>
  <si>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</si>
  <si>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</si>
  <si>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</si>
  <si>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</si>
  <si>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</si>
  <si>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</si>
  <si>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</si>
  <si>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</si>
  <si>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</si>
  <si>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</si>
  <si>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</si>
  <si>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</si>
  <si>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</si>
  <si>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</si>
  <si>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</si>
  <si>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</si>
  <si>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</si>
  <si>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</si>
  <si>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</si>
  <si>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</si>
  <si>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</si>
  <si>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</si>
  <si>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</si>
  <si>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</si>
  <si>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</si>
  <si>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</si>
  <si>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</si>
  <si>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</si>
  <si>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</si>
  <si>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</si>
  <si>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</si>
  <si>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</si>
  <si>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</si>
  <si>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</si>
  <si>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</si>
  <si>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</si>
  <si>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</si>
  <si>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</si>
  <si>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</si>
  <si>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</si>
  <si>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</si>
  <si>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</si>
  <si>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</si>
  <si>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</si>
  <si>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</si>
  <si>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</si>
  <si>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</si>
  <si>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</si>
  <si>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</si>
  <si>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</si>
  <si>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</si>
  <si>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</si>
  <si>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</si>
  <si>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</si>
  <si>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</si>
  <si>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</si>
  <si>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</si>
  <si>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</si>
  <si>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</si>
  <si>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</si>
  <si>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</si>
  <si>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</si>
  <si>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</si>
  <si>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</si>
  <si>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</si>
  <si>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</si>
  <si>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</si>
  <si>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</si>
  <si>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</si>
  <si>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</si>
  <si>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</si>
  <si>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</si>
  <si>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</si>
  <si>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</si>
  <si>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</si>
  <si>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</si>
  <si>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</si>
  <si>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</si>
  <si>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</si>
  <si>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</si>
  <si>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</si>
  <si>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</si>
  <si>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</si>
  <si>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</si>
  <si>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</si>
  <si>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</si>
  <si>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</si>
  <si>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</si>
  <si>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</si>
  <si>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</si>
  <si>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</si>
  <si>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</si>
  <si>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</si>
  <si>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</si>
  <si>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</si>
  <si>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</si>
  <si>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</si>
  <si>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</si>
  <si>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</si>
  <si>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</si>
  <si>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</si>
  <si>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</si>
  <si>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</si>
  <si>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</si>
  <si>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</si>
  <si>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</si>
  <si>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</si>
  <si>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</si>
  <si>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</si>
  <si>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</si>
  <si>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</si>
  <si>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</si>
  <si>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</si>
  <si>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</si>
  <si>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</si>
  <si>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</si>
  <si>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</si>
  <si>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</si>
  <si>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</si>
  <si>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</si>
  <si>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</si>
  <si>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</si>
  <si>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</si>
  <si>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</si>
  <si>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</si>
  <si>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</si>
  <si>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</si>
  <si>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</si>
  <si>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</si>
  <si>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</si>
  <si>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</si>
  <si>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</si>
  <si>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</si>
  <si>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</si>
  <si>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</si>
  <si>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</si>
  <si>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</si>
  <si>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</si>
  <si>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</si>
  <si>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</si>
  <si>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</si>
  <si>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</si>
  <si>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</si>
  <si>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</si>
  <si>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</si>
  <si>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</si>
  <si>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</si>
  <si>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</si>
  <si>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</si>
  <si>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</si>
  <si>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</si>
  <si>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</si>
  <si>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</si>
  <si>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</si>
  <si>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</si>
  <si>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</si>
  <si>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</si>
  <si>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</si>
  <si>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</si>
  <si>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</si>
  <si>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</si>
  <si>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</si>
  <si>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</si>
  <si>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</si>
  <si>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</si>
  <si>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</si>
  <si>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</si>
  <si>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</si>
  <si>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</si>
  <si>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</si>
  <si>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</si>
  <si>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</si>
  <si>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</si>
  <si>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</si>
  <si>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</si>
  <si>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</si>
  <si>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</si>
  <si>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</si>
  <si>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</si>
  <si>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</si>
  <si>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</si>
  <si>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</si>
  <si>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</si>
  <si>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</si>
  <si>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</si>
  <si>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</si>
  <si>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</si>
  <si>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</si>
  <si>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</si>
  <si>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</si>
  <si>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</si>
  <si>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</si>
  <si>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</si>
  <si>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</si>
  <si>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</si>
  <si>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</si>
  <si>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</si>
  <si>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</si>
  <si>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</si>
  <si>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</si>
  <si>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</si>
  <si>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</si>
  <si>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</si>
  <si>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</si>
  <si>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</si>
  <si>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</si>
  <si>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</si>
  <si>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</si>
  <si>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</si>
  <si>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</si>
  <si>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</si>
  <si>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</si>
  <si>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</si>
  <si>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</si>
  <si>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</si>
  <si>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</si>
  <si>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</si>
  <si>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</si>
  <si>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</si>
  <si>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</si>
  <si>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</si>
  <si>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</si>
  <si>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</si>
  <si>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</si>
  <si>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</si>
  <si>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</si>
  <si>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</si>
  <si>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</si>
  <si>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</si>
  <si>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</si>
  <si>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</si>
  <si>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</si>
  <si>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</si>
  <si>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</si>
  <si>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</si>
  <si>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</si>
  <si>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</si>
  <si>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</si>
  <si>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</si>
  <si>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</si>
  <si>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</si>
  <si>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</si>
  <si>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</si>
  <si>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</si>
  <si>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</si>
  <si>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</si>
  <si>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</si>
  <si>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</si>
  <si>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</si>
  <si>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</si>
  <si>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</si>
  <si>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</si>
  <si>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</si>
  <si>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</si>
  <si>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</si>
  <si>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</si>
  <si>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</si>
  <si>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</si>
  <si>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</si>
  <si>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</si>
  <si>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</si>
  <si>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</si>
  <si>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</si>
  <si>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</si>
  <si>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</si>
  <si>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</si>
  <si>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</si>
  <si>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</si>
  <si>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</si>
  <si>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</si>
  <si>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</si>
  <si>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</si>
  <si>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</si>
  <si>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</si>
  <si>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</si>
  <si>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</si>
  <si>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</si>
  <si>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</si>
  <si>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</si>
  <si>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</si>
  <si>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</si>
  <si>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</si>
  <si>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</si>
  <si>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</si>
  <si>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</si>
  <si>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</si>
  <si>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</si>
  <si>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</si>
  <si>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</si>
  <si>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</si>
  <si>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</si>
  <si>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</si>
  <si>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</si>
  <si>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</si>
  <si>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</si>
  <si>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</si>
  <si>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</si>
  <si>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</si>
  <si>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</si>
  <si>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</si>
  <si>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</si>
  <si>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</si>
  <si>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</si>
  <si>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</si>
  <si>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</si>
  <si>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</si>
  <si>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</si>
  <si>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</si>
  <si>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</si>
  <si>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</si>
  <si>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</si>
  <si>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</si>
  <si>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</si>
  <si>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</si>
  <si>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</si>
  <si>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</si>
  <si>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</si>
  <si>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</si>
  <si>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</si>
  <si>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</si>
  <si>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</si>
  <si>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</si>
  <si>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</si>
  <si>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</si>
  <si>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</si>
  <si>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</si>
  <si>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</si>
  <si>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</si>
  <si>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</si>
  <si>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</si>
  <si>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</si>
  <si>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</si>
  <si>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</si>
  <si>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</si>
  <si>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</si>
  <si>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</si>
  <si>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</si>
  <si>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</si>
  <si>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</si>
  <si>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</si>
  <si>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</si>
  <si>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</si>
  <si>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</si>
  <si>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</si>
  <si>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</si>
  <si>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</si>
  <si>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</si>
  <si>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</si>
  <si>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</si>
  <si>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</si>
  <si>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</si>
  <si>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</si>
  <si>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</si>
  <si>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</si>
  <si>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</si>
  <si>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</si>
  <si>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</si>
  <si>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</si>
  <si>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</si>
  <si>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</si>
  <si>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</si>
  <si>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</si>
  <si>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</si>
  <si>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</si>
  <si>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</si>
  <si>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</si>
  <si>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</si>
  <si>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</si>
  <si>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</si>
  <si>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</si>
  <si>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</si>
  <si>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</si>
  <si>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</si>
  <si>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</si>
  <si>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</si>
  <si>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</si>
  <si>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</si>
  <si>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</si>
  <si>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</si>
  <si>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</si>
  <si>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</si>
  <si>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</si>
  <si>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</si>
  <si>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</si>
  <si>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</si>
  <si>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</si>
  <si>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</si>
  <si>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</si>
  <si>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</si>
  <si>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</si>
  <si>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</si>
  <si>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</si>
  <si>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</si>
  <si>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</si>
  <si>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</si>
  <si>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</si>
  <si>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</si>
  <si>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</si>
  <si>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</si>
  <si>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</si>
  <si>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</si>
  <si>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</si>
  <si>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</si>
  <si>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</si>
  <si>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</si>
  <si>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</si>
  <si>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</si>
  <si>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</si>
  <si>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</si>
  <si>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</si>
  <si>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</si>
  <si>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</si>
  <si>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</si>
  <si>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</si>
  <si>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</si>
  <si>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</si>
  <si>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</si>
  <si>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</si>
  <si>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</si>
  <si>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</si>
  <si>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</si>
  <si>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</si>
  <si>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</si>
  <si>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</si>
  <si>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</si>
  <si>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</si>
  <si>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</si>
  <si>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</si>
  <si>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</si>
  <si>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</si>
  <si>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</si>
  <si>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</si>
  <si>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</si>
  <si>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</si>
  <si>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</si>
  <si>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</si>
  <si>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</si>
  <si>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</si>
  <si>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</si>
  <si>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</si>
  <si>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</si>
  <si>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</si>
  <si>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</si>
  <si>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</si>
  <si>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</si>
  <si>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</si>
  <si>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</si>
  <si>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</si>
  <si>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</si>
  <si>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</si>
  <si>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</si>
  <si>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</si>
  <si>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</si>
  <si>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</si>
  <si>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</si>
  <si>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</si>
  <si>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</si>
  <si>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</si>
  <si>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</si>
  <si>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</si>
  <si>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</si>
  <si>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</si>
  <si>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</si>
  <si>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</si>
  <si>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</si>
  <si>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</si>
  <si>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</si>
  <si>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</si>
  <si>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</si>
  <si>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</si>
  <si>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</si>
  <si>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</si>
  <si>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</si>
  <si>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</si>
  <si>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</si>
  <si>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</si>
  <si>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</si>
  <si>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</si>
  <si>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</si>
  <si>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</si>
  <si>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</si>
  <si>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</si>
  <si>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</si>
  <si>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</si>
  <si>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</si>
  <si>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</si>
  <si>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</si>
  <si>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</si>
  <si>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</si>
  <si>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</si>
  <si>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</si>
  <si>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</si>
  <si>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</si>
  <si>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</si>
  <si>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</si>
  <si>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</si>
  <si>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</si>
  <si>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</si>
  <si>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</si>
  <si>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</si>
  <si>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</si>
  <si>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</si>
  <si>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</si>
  <si>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</si>
  <si>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</si>
  <si>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</si>
  <si>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</si>
  <si>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</si>
  <si>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</si>
  <si>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</si>
  <si>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</si>
  <si>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</si>
  <si>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</si>
  <si>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</si>
  <si>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</si>
  <si>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</si>
  <si>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</si>
  <si>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</si>
  <si>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</si>
  <si>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</si>
  <si>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</si>
  <si>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</si>
  <si>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</si>
  <si>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</si>
  <si>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</si>
  <si>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</si>
  <si>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</si>
  <si>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</si>
  <si>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</si>
  <si>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</si>
  <si>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</si>
  <si>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</si>
  <si>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</si>
  <si>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</si>
  <si>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</si>
  <si>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</si>
  <si>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</si>
  <si>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</si>
  <si>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</si>
  <si>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</si>
  <si>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</si>
  <si>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</si>
  <si>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</si>
  <si>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</si>
  <si>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</si>
  <si>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</si>
  <si>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</si>
  <si>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</si>
  <si>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</si>
  <si>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</si>
  <si>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</si>
  <si>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</si>
  <si>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</si>
  <si>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</si>
  <si>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</si>
  <si>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</si>
  <si>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</si>
  <si>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</si>
  <si>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</si>
  <si>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</si>
  <si>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</si>
  <si>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</si>
  <si>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</si>
  <si>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</si>
  <si>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</si>
  <si>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</si>
  <si>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</si>
  <si>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</si>
  <si>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</si>
  <si>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</si>
  <si>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</si>
  <si>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</si>
  <si>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</si>
  <si>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</si>
  <si>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</si>
  <si>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</si>
  <si>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</si>
  <si>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</si>
  <si>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</si>
  <si>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</si>
  <si>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</si>
  <si>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</si>
  <si>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</si>
  <si>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</si>
  <si>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</si>
  <si>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</si>
  <si>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</si>
  <si>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</si>
  <si>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</si>
  <si>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</si>
  <si>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</si>
  <si>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</si>
  <si>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</si>
  <si>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</si>
  <si>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</si>
  <si>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</si>
  <si>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</si>
  <si>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</si>
  <si>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</si>
  <si>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</si>
  <si>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</si>
  <si>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</si>
  <si>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</si>
  <si>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</si>
  <si>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</si>
  <si>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</si>
  <si>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</si>
  <si>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</si>
  <si>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</si>
  <si>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</si>
  <si>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</si>
  <si>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</si>
  <si>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</si>
  <si>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</si>
  <si>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</si>
  <si>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</si>
  <si>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</si>
  <si>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</si>
  <si>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</si>
  <si>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</si>
  <si>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</si>
  <si>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</si>
  <si>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</si>
  <si>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</si>
  <si>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</si>
  <si>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</si>
  <si>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</si>
  <si>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</si>
  <si>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</si>
  <si>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</si>
  <si>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</si>
  <si>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</si>
  <si>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</si>
  <si>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</si>
  <si>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</si>
  <si>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</si>
  <si>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</si>
  <si>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</si>
  <si>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</si>
  <si>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</si>
  <si>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</si>
  <si>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</si>
  <si>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</si>
  <si>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</si>
  <si>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</si>
  <si>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</si>
  <si>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</si>
  <si>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</si>
  <si>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</si>
  <si>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</si>
  <si>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</si>
  <si>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</si>
  <si>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</si>
  <si>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</si>
  <si>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</si>
  <si>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</si>
  <si>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</si>
  <si>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</si>
  <si>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</si>
  <si>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</si>
  <si>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</si>
  <si>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</si>
  <si>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</si>
  <si>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</si>
  <si>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</si>
  <si>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</si>
  <si>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</si>
  <si>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</si>
  <si>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</si>
  <si>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</si>
  <si>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</si>
  <si>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</si>
  <si>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</si>
  <si>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</si>
  <si>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</si>
  <si>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</si>
  <si>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</si>
  <si>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</si>
  <si>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</si>
  <si>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</si>
  <si>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</si>
  <si>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</si>
  <si>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</si>
  <si>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</si>
  <si>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</si>
  <si>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</si>
  <si>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</si>
  <si>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</si>
  <si>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</si>
  <si>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</si>
  <si>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</si>
  <si>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</si>
  <si>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</si>
  <si>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</si>
  <si>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</si>
  <si>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</si>
  <si>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</si>
  <si>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</si>
  <si>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</si>
  <si>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</si>
  <si>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</si>
  <si>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</si>
  <si>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</si>
  <si>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</si>
  <si>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</si>
  <si>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</si>
  <si>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</si>
  <si>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</si>
  <si>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</si>
  <si>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</si>
  <si>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</si>
  <si>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</si>
  <si>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</si>
  <si>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</si>
  <si>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</si>
  <si>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</si>
  <si>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</si>
  <si>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</si>
  <si>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</si>
  <si>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</si>
  <si>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</si>
  <si>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</si>
  <si>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</si>
  <si>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</si>
  <si>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</si>
  <si>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</si>
  <si>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</si>
  <si>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</si>
  <si>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</si>
  <si>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</si>
  <si>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</si>
  <si>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</si>
  <si>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</si>
  <si>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</si>
  <si>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</si>
  <si>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</si>
  <si>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</si>
  <si>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</si>
  <si>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</si>
  <si>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</si>
  <si>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</si>
  <si>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</si>
  <si>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</si>
  <si>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</si>
  <si>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</si>
  <si>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</si>
  <si>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</si>
  <si>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</si>
  <si>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</si>
  <si>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</si>
  <si>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</si>
  <si>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</si>
  <si>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</si>
  <si>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</si>
  <si>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</si>
  <si>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</si>
  <si>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</si>
  <si>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</si>
  <si>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</si>
  <si>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</si>
  <si>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</si>
  <si>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</si>
  <si>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</si>
  <si>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</si>
  <si>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</si>
  <si>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</si>
  <si>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</si>
  <si>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</si>
  <si>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</si>
  <si>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</si>
  <si>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</si>
  <si>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</si>
  <si>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</si>
  <si>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</si>
  <si>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</si>
  <si>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</si>
  <si>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</si>
  <si>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</si>
  <si>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</si>
  <si>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</si>
  <si>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</si>
  <si>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</si>
  <si>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</si>
  <si>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</si>
  <si>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</si>
  <si>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</si>
  <si>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</si>
  <si>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</si>
  <si>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</si>
  <si>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</si>
  <si>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</si>
  <si>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</si>
  <si>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</si>
  <si>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</si>
  <si>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</si>
  <si>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</si>
  <si>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</si>
  <si>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</si>
  <si>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</si>
  <si>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</si>
  <si>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</si>
  <si>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</si>
  <si>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</si>
  <si>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</si>
  <si>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</si>
  <si>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</si>
  <si>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</si>
  <si>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</si>
  <si>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</si>
  <si>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</si>
  <si>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</si>
  <si>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</si>
  <si>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</si>
  <si>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</si>
  <si>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</si>
  <si>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</si>
  <si>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</si>
  <si>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</si>
  <si>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</si>
  <si>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</si>
  <si>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</si>
  <si>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</si>
  <si>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</si>
  <si>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</si>
  <si>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</si>
  <si>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</si>
  <si>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</si>
  <si>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</si>
  <si>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</si>
  <si>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</si>
  <si>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</si>
  <si>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</si>
  <si>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</si>
  <si>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</si>
  <si>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</si>
  <si>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</si>
  <si>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</si>
  <si>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</si>
  <si>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</si>
  <si>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</si>
  <si>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</si>
  <si>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</si>
  <si>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</si>
  <si>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</si>
  <si>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</si>
  <si>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</si>
  <si>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</si>
  <si>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</si>
  <si>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</si>
  <si>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</si>
  <si>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</si>
  <si>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</si>
  <si>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</si>
  <si>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</si>
  <si>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</si>
  <si>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</si>
  <si>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</si>
  <si>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</si>
  <si>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</si>
  <si>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</si>
  <si>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</si>
  <si>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</si>
  <si>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</si>
  <si>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</si>
  <si>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</si>
  <si>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</si>
  <si>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</si>
  <si>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</si>
  <si>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</si>
  <si>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</si>
  <si>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</si>
  <si>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</si>
  <si>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</si>
  <si>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</si>
  <si>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</si>
  <si>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</si>
  <si>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</si>
  <si>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</si>
  <si>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</si>
  <si>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</si>
  <si>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</si>
  <si>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</si>
  <si>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</si>
  <si>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</si>
  <si>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</si>
  <si>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</si>
  <si>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</si>
  <si>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</si>
  <si>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</si>
  <si>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</si>
  <si>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</si>
  <si>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</si>
  <si>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</si>
  <si>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</si>
  <si>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</si>
  <si>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</si>
  <si>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</si>
  <si>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</si>
  <si>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</si>
  <si>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</si>
  <si>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</si>
  <si>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</si>
  <si>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</si>
  <si>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</si>
  <si>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</si>
  <si>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</si>
  <si>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</si>
  <si>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</si>
  <si>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</si>
  <si>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</si>
  <si>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</si>
  <si>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</si>
  <si>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</si>
  <si>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</si>
  <si>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</si>
  <si>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</si>
  <si>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</si>
  <si>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</si>
  <si>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</si>
  <si>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</si>
  <si>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</si>
  <si>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</si>
  <si>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</si>
  <si>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</si>
  <si>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</si>
  <si>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</si>
  <si>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</si>
  <si>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</si>
  <si>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</si>
  <si>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</si>
  <si>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</si>
  <si>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</si>
  <si>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</si>
  <si>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</si>
  <si>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</si>
  <si>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</si>
  <si>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</si>
  <si>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</si>
  <si>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</si>
  <si>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</si>
  <si>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</si>
  <si>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</si>
  <si>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</si>
  <si>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</si>
  <si>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</si>
  <si>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</si>
  <si>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</si>
  <si>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</si>
  <si>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</si>
  <si>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</si>
  <si>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</si>
  <si>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</si>
  <si>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</si>
  <si>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</si>
  <si>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</si>
  <si>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</si>
  <si>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</si>
  <si>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</si>
  <si>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</si>
  <si>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</si>
  <si>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</si>
  <si>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</si>
  <si>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</si>
  <si>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</si>
  <si>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</si>
  <si>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</si>
  <si>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</si>
  <si>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</si>
  <si>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</si>
  <si>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</si>
  <si>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</si>
  <si>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</si>
  <si>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</si>
  <si>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</si>
  <si>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</si>
  <si>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</si>
  <si>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</si>
  <si>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</si>
  <si>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</si>
  <si>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</si>
  <si>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</si>
  <si>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</si>
  <si>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</si>
  <si>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</si>
  <si>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</si>
  <si>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</si>
  <si>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</si>
  <si>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</si>
  <si>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</si>
  <si>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</si>
  <si>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</si>
  <si>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</si>
  <si>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</si>
  <si>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</si>
  <si>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</si>
  <si>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</si>
  <si>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</si>
  <si>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</si>
  <si>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</si>
  <si>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</si>
  <si>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</si>
  <si>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</si>
  <si>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</si>
  <si>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</si>
  <si>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</si>
  <si>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</si>
  <si>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</si>
  <si>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</si>
  <si>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</si>
  <si>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</si>
  <si>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</si>
  <si>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</si>
  <si>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</si>
  <si>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</si>
  <si>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</si>
  <si>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</si>
  <si>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</si>
  <si>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</si>
  <si>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</si>
  <si>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</si>
  <si>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</si>
  <si>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</si>
  <si>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</si>
  <si>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</si>
  <si>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</si>
  <si>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</si>
  <si>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</si>
  <si>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</si>
  <si>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</si>
  <si>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</si>
  <si>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</si>
  <si>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</si>
  <si>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</si>
  <si>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</si>
  <si>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</si>
  <si>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</si>
  <si>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</si>
  <si>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</si>
  <si>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</si>
  <si>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</si>
  <si>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</si>
  <si>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</si>
  <si>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</si>
  <si>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</si>
  <si>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</si>
  <si>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</si>
  <si>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</si>
  <si>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</si>
  <si>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</si>
  <si>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</si>
  <si>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</si>
  <si>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</si>
  <si>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</si>
  <si>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</si>
  <si>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</si>
  <si>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</si>
  <si>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</si>
  <si>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</si>
  <si>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</si>
  <si>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</si>
  <si>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</si>
  <si>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</si>
  <si>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</si>
  <si>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</si>
  <si>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</si>
  <si>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</si>
  <si>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</si>
  <si>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</si>
  <si>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</si>
  <si>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</si>
  <si>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</si>
  <si>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</si>
  <si>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</si>
  <si>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</si>
  <si>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</si>
  <si>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</si>
  <si>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</si>
  <si>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</si>
  <si>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</si>
  <si>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</si>
  <si>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</si>
  <si>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</si>
  <si>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</si>
  <si>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</si>
  <si>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</si>
  <si>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</si>
  <si>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</si>
  <si>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</si>
  <si>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</si>
  <si>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</si>
  <si>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</si>
  <si>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</si>
  <si>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</si>
  <si>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</si>
  <si>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</si>
  <si>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</si>
  <si>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</si>
  <si>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</si>
  <si>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</si>
  <si>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</si>
  <si>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</si>
  <si>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</si>
  <si>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</si>
  <si>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</si>
  <si>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</si>
  <si>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</si>
  <si>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</si>
  <si>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</si>
  <si>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</si>
  <si>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</si>
  <si>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</si>
  <si>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</si>
  <si>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</si>
  <si>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</si>
  <si>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</si>
  <si>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</si>
  <si>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</si>
  <si>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</si>
  <si>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</si>
  <si>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</si>
  <si>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</si>
  <si>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</si>
  <si>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</si>
  <si>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</si>
  <si>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</si>
  <si>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</si>
  <si>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</si>
  <si>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</si>
  <si>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</si>
  <si>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</si>
  <si>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</si>
  <si>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</si>
  <si>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</si>
  <si>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</si>
  <si>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</si>
  <si>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</si>
  <si>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</si>
  <si>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</si>
  <si>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</si>
  <si>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</si>
  <si>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</si>
  <si>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</si>
  <si>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</si>
  <si>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</si>
  <si>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</si>
  <si>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</si>
  <si>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</si>
  <si>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</si>
  <si>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</si>
  <si>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</si>
  <si>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</si>
  <si>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</si>
  <si>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</si>
  <si>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</si>
  <si>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</si>
  <si>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</si>
  <si>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</si>
  <si>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</si>
  <si>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</si>
  <si>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</si>
  <si>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</si>
  <si>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</si>
  <si>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</si>
  <si>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</si>
  <si>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</si>
  <si>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</si>
  <si>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</si>
  <si>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</si>
  <si>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</si>
  <si>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</si>
  <si>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</si>
  <si>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</si>
  <si>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</si>
  <si>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</si>
  <si>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</si>
  <si>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</si>
  <si>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</si>
  <si>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</si>
  <si>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</si>
  <si>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</si>
  <si>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</si>
  <si>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</si>
  <si>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</si>
  <si>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</si>
  <si>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</si>
  <si>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</si>
  <si>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</si>
  <si>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</si>
  <si>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</si>
  <si>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</si>
  <si>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</si>
  <si>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</si>
  <si>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</si>
  <si>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</si>
  <si>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</si>
  <si>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</si>
  <si>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</si>
  <si>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</si>
  <si>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</si>
  <si>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</si>
  <si>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</si>
  <si>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</si>
  <si>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</si>
  <si>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</si>
  <si>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</si>
  <si>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</si>
  <si>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</si>
  <si>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</si>
  <si>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</si>
  <si>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</si>
  <si>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</si>
  <si>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</si>
  <si>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</si>
  <si>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</si>
  <si>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</si>
  <si>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</si>
  <si>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</si>
  <si>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</si>
  <si>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</si>
  <si>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</si>
  <si>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</si>
  <si>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</si>
  <si>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</si>
  <si>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</si>
  <si>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</si>
  <si>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</si>
  <si>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</si>
  <si>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</si>
  <si>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</si>
  <si>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</si>
  <si>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</si>
  <si>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</si>
  <si>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</si>
  <si>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</si>
  <si>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</si>
  <si>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</si>
  <si>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</si>
  <si>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</si>
  <si>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</si>
  <si>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</si>
  <si>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</si>
  <si>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</si>
  <si>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</si>
  <si>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</si>
  <si>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</si>
  <si>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</si>
  <si>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</si>
  <si>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</si>
  <si>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</si>
  <si>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</si>
  <si>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</si>
  <si>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</si>
  <si>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</si>
  <si>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</si>
  <si>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</si>
  <si>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</si>
  <si>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</si>
  <si>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</si>
  <si>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</si>
  <si>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</si>
  <si>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</si>
  <si>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</si>
  <si>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</si>
  <si>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</si>
  <si>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</si>
  <si>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</si>
  <si>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</si>
  <si>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</si>
  <si>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</si>
  <si>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</si>
  <si>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</si>
  <si>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</si>
  <si>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</si>
  <si>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</si>
  <si>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</si>
  <si>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</si>
  <si>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</si>
  <si>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</si>
  <si>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</si>
  <si>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</si>
  <si>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</si>
  <si>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</si>
  <si>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</si>
  <si>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</si>
  <si>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</si>
  <si>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</si>
  <si>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</si>
  <si>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</si>
  <si>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</si>
  <si>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</si>
  <si>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</si>
  <si>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</si>
  <si>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</si>
  <si>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</si>
  <si>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</si>
  <si>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</si>
  <si>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</si>
  <si>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</si>
  <si>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</si>
  <si>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</si>
  <si>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</si>
  <si>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</si>
  <si>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</si>
  <si>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</si>
  <si>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</si>
  <si>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</si>
  <si>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</si>
  <si>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</si>
  <si>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</si>
  <si>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</si>
  <si>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</si>
  <si>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</si>
  <si>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</si>
  <si>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</si>
  <si>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</si>
  <si>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</si>
  <si>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</si>
  <si>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</si>
  <si>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</si>
  <si>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</si>
  <si>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</si>
  <si>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</si>
  <si>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</si>
  <si>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</si>
  <si>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</si>
  <si>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</si>
  <si>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</si>
  <si>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</si>
  <si>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</si>
  <si>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</si>
  <si>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</si>
  <si>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</si>
  <si>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</si>
  <si>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</si>
  <si>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</si>
  <si>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</si>
  <si>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</si>
  <si>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</si>
  <si>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</si>
  <si>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</si>
  <si>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</si>
  <si>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</si>
  <si>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</si>
  <si>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</si>
  <si>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</si>
  <si>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</si>
  <si>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</si>
  <si>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</si>
  <si>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</si>
  <si>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</si>
  <si>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</si>
  <si>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</si>
  <si>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</si>
  <si>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</si>
  <si>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</si>
  <si>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</si>
  <si>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</si>
  <si>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</si>
  <si>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</si>
  <si>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</si>
  <si>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</si>
  <si>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</si>
  <si>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</si>
  <si>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</si>
  <si>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</si>
  <si>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</si>
  <si>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</si>
  <si>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</si>
  <si>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</si>
  <si>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</si>
  <si>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</si>
  <si>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</si>
  <si>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</si>
  <si>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</si>
  <si>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</si>
  <si>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</si>
  <si>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</si>
  <si>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</si>
  <si>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</si>
  <si>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</si>
  <si>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</si>
  <si>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</si>
  <si>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</si>
  <si>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</si>
  <si>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</si>
  <si>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</si>
  <si>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</si>
  <si>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</si>
  <si>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</si>
  <si>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</si>
  <si>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</si>
  <si>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</si>
  <si>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</si>
  <si>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</si>
  <si>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</si>
  <si>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</si>
  <si>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</si>
  <si>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</si>
  <si>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</si>
  <si>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</si>
  <si>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</si>
  <si>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</si>
  <si>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</si>
  <si>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</si>
  <si>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</si>
  <si>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</si>
  <si>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</si>
  <si>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</si>
  <si>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</si>
  <si>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</si>
  <si>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</si>
  <si>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</si>
  <si>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</si>
  <si>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</si>
  <si>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</si>
  <si>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</si>
  <si>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</si>
  <si>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</si>
  <si>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</si>
  <si>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</si>
  <si>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</si>
  <si>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</si>
  <si>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</si>
  <si>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</si>
  <si>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</si>
  <si>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</si>
  <si>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</si>
  <si>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</si>
  <si>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</si>
  <si>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</si>
  <si>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</si>
  <si>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</si>
  <si>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</si>
  <si>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</si>
  <si>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</si>
  <si>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</si>
  <si>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</si>
  <si>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</si>
  <si>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</si>
  <si>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</si>
  <si>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</si>
  <si>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</si>
  <si>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</si>
  <si>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</si>
  <si>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</si>
  <si>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</si>
  <si>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</si>
  <si>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</si>
  <si>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</si>
  <si>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</si>
  <si>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</si>
  <si>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</si>
  <si>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</si>
  <si>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</si>
  <si>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</si>
  <si>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</si>
  <si>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</si>
  <si>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</si>
  <si>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</si>
  <si>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</si>
  <si>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</si>
  <si>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</si>
  <si>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</si>
  <si>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</si>
  <si>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</si>
  <si>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</si>
  <si>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</si>
  <si>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</si>
  <si>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</si>
  <si>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</si>
  <si>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</si>
  <si>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</si>
  <si>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</si>
  <si>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</si>
  <si>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</si>
  <si>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</si>
  <si>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</si>
  <si>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</si>
  <si>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</si>
  <si>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</si>
  <si>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</si>
  <si>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</si>
  <si>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</si>
  <si>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</si>
  <si>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</si>
  <si>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</si>
  <si>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</si>
  <si>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</si>
  <si>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</si>
  <si>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</si>
  <si>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</si>
  <si>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</si>
  <si>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</si>
  <si>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</si>
  <si>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</si>
  <si>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</si>
  <si>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</si>
  <si>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</si>
  <si>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</si>
  <si>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</si>
  <si>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</si>
  <si>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</si>
  <si>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</si>
  <si>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</si>
  <si>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</si>
  <si>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</si>
  <si>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</si>
  <si>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</si>
  <si>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</si>
  <si>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</si>
  <si>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</si>
  <si>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</si>
  <si>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</si>
  <si>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</si>
  <si>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</si>
  <si>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</si>
  <si>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</si>
  <si>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</si>
  <si>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</si>
  <si>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</si>
  <si>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</si>
  <si>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</si>
  <si>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</si>
  <si>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</si>
  <si>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</si>
  <si>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</si>
  <si>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</si>
  <si>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</si>
  <si>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</si>
  <si>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</si>
  <si>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</si>
  <si>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</si>
  <si>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</si>
  <si>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</si>
  <si>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</si>
  <si>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</si>
  <si>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</si>
  <si>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</si>
  <si>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</si>
  <si>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</si>
  <si>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</si>
  <si>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</si>
  <si>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</si>
  <si>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</si>
  <si>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</si>
  <si>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</si>
  <si>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</si>
  <si>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</si>
  <si>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</si>
  <si>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</si>
  <si>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</si>
  <si>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</si>
  <si>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</si>
  <si>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</si>
  <si>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</si>
  <si>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</si>
  <si>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</si>
  <si>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</si>
  <si>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</si>
  <si>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</si>
  <si>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</si>
  <si>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</si>
  <si>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</si>
  <si>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</si>
  <si>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</si>
  <si>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</si>
  <si>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</si>
  <si>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</si>
  <si>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</si>
  <si>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</si>
  <si>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</si>
  <si>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</si>
  <si>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</si>
  <si>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</si>
  <si>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</si>
  <si>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</si>
  <si>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</si>
  <si>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</si>
  <si>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</si>
  <si>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</si>
  <si>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</si>
  <si>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</si>
  <si>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</si>
  <si>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</si>
  <si>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</si>
  <si>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</si>
  <si>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</si>
  <si>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</si>
  <si>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</si>
  <si>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</si>
  <si>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</si>
  <si>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</si>
  <si>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</si>
  <si>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</si>
  <si>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</si>
  <si>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</si>
  <si>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</si>
  <si>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</si>
  <si>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</si>
  <si>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</si>
  <si>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</si>
  <si>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</si>
  <si>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</si>
  <si>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</si>
  <si>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</si>
  <si>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</si>
  <si>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</si>
  <si>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</si>
  <si>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</si>
  <si>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</si>
  <si>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</si>
  <si>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</si>
  <si>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</si>
  <si>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</si>
  <si>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</si>
  <si>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</si>
  <si>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</si>
  <si>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</si>
  <si>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</si>
  <si>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</si>
  <si>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</si>
  <si>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</si>
  <si>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</si>
  <si>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</si>
  <si>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</si>
  <si>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</si>
  <si>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</si>
  <si>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</si>
  <si>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</si>
  <si>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</si>
  <si>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</si>
  <si>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</si>
  <si>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</si>
  <si>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</si>
  <si>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</si>
  <si>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</si>
  <si>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</si>
  <si>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</si>
  <si>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</si>
  <si>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</si>
  <si>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</si>
  <si>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</si>
  <si>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</si>
  <si>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</si>
  <si>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</si>
  <si>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</si>
  <si>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</si>
  <si>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</si>
  <si>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</si>
  <si>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</si>
  <si>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</si>
  <si>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</si>
  <si>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</si>
  <si>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</si>
  <si>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</si>
  <si>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</si>
  <si>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</si>
  <si>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</si>
  <si>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</si>
  <si>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</si>
  <si>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</si>
  <si>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</si>
  <si>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</si>
  <si>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</si>
  <si>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</si>
  <si>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</si>
  <si>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</si>
  <si>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</si>
  <si>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</si>
  <si>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</si>
  <si>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</si>
  <si>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</si>
  <si>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</si>
  <si>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</si>
  <si>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</si>
  <si>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</si>
  <si>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</si>
  <si>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</si>
  <si>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</si>
  <si>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</si>
  <si>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</si>
  <si>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</si>
  <si>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</si>
  <si>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</si>
  <si>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</si>
  <si>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</si>
  <si>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</si>
  <si>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</si>
  <si>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</si>
  <si>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</si>
  <si>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</si>
  <si>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</si>
  <si>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</si>
  <si>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</si>
  <si>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</si>
  <si>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</si>
  <si>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</si>
  <si>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</si>
  <si>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</si>
  <si>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</si>
  <si>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</si>
  <si>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</si>
  <si>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</si>
  <si>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</si>
  <si>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</si>
  <si>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</si>
  <si>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</si>
  <si>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</si>
  <si>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</si>
  <si>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</si>
  <si>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</si>
  <si>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</si>
  <si>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</si>
  <si>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</si>
  <si>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</si>
  <si>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</si>
  <si>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</si>
  <si>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</si>
  <si>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</si>
  <si>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</si>
  <si>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</si>
  <si>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</si>
  <si>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</si>
  <si>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</si>
  <si>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</si>
  <si>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</si>
  <si>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</si>
  <si>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</si>
  <si>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</si>
  <si>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</si>
  <si>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</si>
  <si>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</si>
  <si>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</si>
  <si>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</si>
  <si>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</si>
  <si>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</si>
  <si>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</si>
  <si>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</si>
  <si>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</si>
  <si>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</si>
  <si>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</si>
  <si>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</si>
  <si>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</si>
  <si>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</si>
  <si>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</si>
  <si>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</si>
  <si>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</si>
  <si>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</si>
  <si>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</si>
  <si>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</si>
  <si>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</si>
  <si>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</si>
  <si>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</si>
  <si>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</si>
  <si>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</si>
  <si>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</si>
  <si>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</si>
  <si>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</si>
  <si>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</si>
  <si>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</si>
  <si>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</si>
  <si>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</si>
  <si>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</si>
  <si>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</si>
  <si>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</si>
  <si>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</si>
  <si>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</si>
  <si>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</si>
  <si>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</si>
  <si>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</si>
  <si>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</si>
  <si>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</si>
  <si>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</si>
  <si>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</si>
  <si>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</si>
  <si>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</si>
  <si>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</si>
  <si>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</si>
  <si>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</si>
  <si>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</si>
  <si>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</si>
  <si>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</si>
  <si>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</si>
  <si>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</si>
  <si>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</si>
  <si>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</si>
  <si>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</si>
  <si>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</si>
  <si>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</si>
  <si>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</si>
  <si>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</si>
  <si>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</si>
  <si>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</si>
  <si>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</si>
  <si>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</si>
  <si>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</si>
  <si>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</si>
  <si>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</si>
  <si>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</si>
  <si>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</si>
  <si>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</si>
  <si>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</si>
  <si>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</si>
  <si>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</si>
  <si>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</si>
  <si>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</si>
  <si>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</si>
  <si>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</si>
  <si>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</si>
  <si>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</si>
  <si>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</si>
  <si>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</si>
  <si>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</si>
  <si>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</si>
  <si>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</si>
  <si>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</si>
  <si>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</si>
  <si>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</si>
  <si>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</si>
  <si>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</si>
  <si>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</si>
  <si>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</si>
  <si>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</si>
  <si>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</si>
  <si>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</si>
  <si>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</si>
  <si>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</si>
  <si>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</si>
  <si>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</si>
  <si>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</si>
  <si>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</si>
  <si>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</si>
  <si>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</si>
  <si>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</si>
  <si>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</si>
  <si>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</si>
  <si>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</si>
  <si>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</si>
  <si>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</si>
  <si>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</si>
  <si>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</si>
  <si>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</si>
  <si>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</si>
  <si>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</si>
  <si>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</si>
  <si>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</si>
  <si>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</si>
  <si>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</si>
  <si>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</si>
  <si>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</si>
  <si>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</si>
  <si>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</si>
  <si>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</si>
  <si>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</si>
  <si>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</si>
  <si>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</si>
  <si>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</si>
  <si>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</si>
  <si>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</si>
  <si>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</si>
  <si>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</si>
  <si>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</si>
  <si>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</si>
  <si>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</si>
  <si>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</si>
  <si>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</si>
  <si>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</si>
  <si>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</si>
  <si>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</si>
  <si>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</si>
  <si>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</si>
  <si>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</si>
  <si>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</si>
  <si>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</si>
  <si>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</si>
  <si>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</si>
  <si>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</si>
  <si>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</si>
  <si>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</si>
  <si>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</si>
  <si>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</si>
  <si>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</si>
  <si>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</si>
  <si>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</si>
  <si>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</si>
  <si>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</si>
  <si>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</si>
  <si>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</si>
  <si>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</si>
  <si>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</si>
  <si>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</si>
  <si>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</si>
  <si>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</si>
  <si>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</si>
  <si>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</si>
  <si>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</si>
  <si>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</si>
  <si>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</si>
  <si>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</si>
  <si>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</si>
  <si>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</si>
  <si>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</si>
  <si>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</si>
  <si>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</si>
  <si>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</si>
  <si>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</si>
  <si>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</si>
  <si>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</si>
  <si>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</si>
  <si>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</si>
  <si>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</si>
  <si>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</si>
  <si>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</si>
  <si>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</si>
  <si>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</si>
  <si>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</si>
  <si>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</si>
  <si>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</si>
  <si>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</si>
  <si>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</si>
  <si>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</si>
  <si>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</si>
  <si>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</si>
  <si>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</si>
  <si>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</si>
  <si>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</si>
  <si>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</si>
  <si>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</si>
  <si>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</si>
  <si>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</si>
  <si>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</si>
  <si>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</si>
  <si>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</si>
  <si>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</si>
  <si>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</si>
  <si>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</si>
  <si>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</si>
  <si>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</si>
  <si>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</si>
  <si>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</si>
  <si>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</si>
  <si>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</si>
  <si>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</si>
  <si>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</si>
  <si>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</si>
  <si>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</si>
  <si>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</si>
  <si>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</si>
  <si>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</si>
  <si>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</si>
  <si>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</si>
  <si>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</si>
  <si>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</si>
  <si>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</si>
  <si>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</si>
  <si>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</si>
  <si>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</si>
  <si>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</si>
  <si>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</si>
  <si>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</si>
  <si>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</si>
  <si>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</si>
  <si>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</si>
  <si>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</si>
  <si>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</si>
  <si>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</si>
  <si>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</si>
  <si>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</si>
  <si>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</si>
  <si>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</si>
  <si>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</si>
  <si>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</si>
  <si>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</si>
  <si>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</si>
  <si>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</si>
  <si>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</si>
  <si>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</si>
  <si>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</si>
  <si>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</si>
  <si>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</si>
  <si>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</si>
  <si>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</si>
  <si>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</si>
  <si>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</si>
  <si>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</si>
  <si>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</si>
  <si>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</si>
  <si>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</si>
  <si>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</si>
  <si>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</si>
  <si>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</si>
  <si>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</si>
  <si>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</si>
  <si>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</si>
  <si>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</si>
  <si>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</si>
  <si>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</si>
  <si>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</si>
  <si>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</si>
  <si>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</si>
  <si>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</si>
  <si>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</si>
  <si>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</si>
  <si>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</si>
  <si>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</si>
  <si>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</si>
  <si>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</si>
  <si>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</si>
  <si>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</si>
  <si>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</si>
  <si>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</si>
  <si>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</si>
  <si>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</si>
  <si>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</si>
  <si>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</si>
  <si>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</si>
  <si>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</si>
  <si>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</si>
  <si>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</si>
  <si>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</si>
  <si>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</si>
  <si>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</si>
  <si>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</si>
  <si>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</si>
  <si>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</si>
  <si>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</si>
  <si>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</si>
  <si>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</si>
  <si>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</si>
  <si>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</si>
  <si>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</si>
  <si>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</si>
  <si>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</si>
  <si>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</si>
  <si>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</si>
  <si>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</si>
  <si>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</si>
  <si>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</si>
  <si>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</si>
  <si>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</si>
  <si>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</si>
  <si>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</si>
  <si>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</si>
  <si>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</si>
  <si>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</si>
  <si>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</si>
  <si>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</si>
  <si>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</si>
  <si>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</si>
  <si>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</si>
  <si>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</si>
  <si>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</si>
  <si>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</si>
  <si>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</si>
  <si>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</si>
  <si>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</si>
  <si>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</si>
  <si>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</si>
  <si>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</si>
  <si>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</si>
  <si>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</si>
  <si>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</si>
  <si>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</si>
  <si>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</si>
  <si>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</si>
  <si>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</si>
  <si>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</si>
  <si>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</si>
  <si>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</si>
  <si>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</si>
  <si>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</si>
  <si>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</si>
  <si>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</si>
  <si>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</si>
  <si>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</si>
  <si>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</si>
  <si>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</si>
  <si>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</si>
  <si>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</si>
  <si>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</si>
  <si>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</si>
  <si>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</si>
  <si>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</si>
  <si>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</si>
  <si>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</si>
  <si>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</si>
  <si>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</si>
  <si>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</si>
  <si>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</si>
  <si>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</si>
  <si>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</si>
  <si>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</si>
  <si>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</si>
  <si>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</si>
  <si>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</si>
  <si>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</si>
  <si>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</si>
  <si>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</si>
  <si>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</si>
  <si>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</si>
  <si>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</si>
  <si>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</si>
  <si>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</si>
  <si>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</si>
  <si>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</si>
  <si>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</si>
  <si>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</si>
  <si>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</si>
  <si>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</si>
  <si>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</si>
  <si>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</si>
  <si>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</si>
  <si>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</si>
  <si>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</si>
  <si>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</si>
  <si>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</si>
  <si>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</si>
  <si>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</si>
  <si>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</si>
  <si>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</si>
  <si>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</si>
  <si>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</si>
  <si>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</si>
  <si>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</si>
  <si>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</si>
  <si>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</si>
  <si>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</si>
  <si>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</si>
  <si>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</si>
  <si>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</si>
  <si>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</si>
  <si>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</si>
  <si>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</si>
  <si>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</si>
  <si>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</si>
  <si>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</si>
  <si>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</si>
  <si>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</si>
  <si>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</si>
  <si>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</si>
  <si>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</si>
  <si>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</si>
  <si>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</si>
  <si>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</si>
  <si>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</si>
  <si>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</si>
  <si>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</si>
  <si>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</si>
  <si>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</si>
  <si>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</si>
  <si>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</si>
  <si>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</si>
  <si>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</si>
  <si>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</si>
  <si>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</si>
  <si>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</si>
  <si>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</si>
  <si>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</si>
  <si>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</si>
  <si>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</si>
  <si>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</si>
  <si>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</si>
  <si>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</si>
  <si>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</si>
  <si>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</si>
  <si>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</si>
  <si>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</si>
  <si>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</si>
  <si>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</si>
  <si>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</si>
  <si>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</si>
  <si>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</si>
  <si>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</si>
  <si>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</si>
  <si>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</si>
  <si>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</si>
  <si>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</si>
  <si>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</si>
  <si>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</si>
  <si>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</si>
  <si>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</si>
  <si>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</si>
  <si>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</si>
  <si>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</si>
  <si>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</si>
  <si>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</si>
  <si>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</si>
  <si>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</si>
  <si>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</si>
  <si>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</si>
  <si>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</si>
  <si>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</si>
  <si>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</si>
  <si>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</si>
  <si>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</si>
  <si>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</si>
  <si>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</si>
  <si>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</si>
  <si>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</si>
  <si>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</si>
  <si>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</si>
  <si>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</si>
  <si>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</si>
  <si>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</si>
  <si>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</si>
  <si>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</si>
  <si>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</si>
  <si>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</si>
  <si>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</si>
  <si>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</si>
  <si>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</si>
  <si>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</si>
  <si>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</si>
  <si>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</si>
  <si>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</si>
  <si>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</si>
  <si>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</si>
  <si>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</si>
  <si>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</si>
  <si>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</si>
  <si>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</si>
  <si>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</si>
  <si>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</si>
  <si>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</si>
  <si>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</si>
  <si>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</si>
  <si>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</si>
  <si>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</si>
  <si>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</si>
  <si>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</si>
  <si>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</si>
  <si>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</si>
  <si>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</si>
  <si>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</si>
  <si>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</si>
  <si>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</si>
  <si>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</si>
  <si>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</si>
  <si>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</si>
  <si>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</si>
  <si>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</si>
  <si>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</si>
  <si>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</si>
  <si>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</si>
  <si>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</si>
  <si>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</si>
  <si>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</si>
  <si>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</si>
  <si>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</si>
  <si>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</si>
  <si>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</si>
  <si>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</si>
  <si>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</si>
  <si>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</si>
  <si>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</si>
  <si>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</si>
  <si>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</si>
  <si>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</si>
  <si>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</si>
  <si>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</si>
  <si>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</si>
  <si>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</si>
  <si>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</si>
  <si>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</si>
  <si>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</si>
  <si>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</si>
  <si>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</si>
  <si>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</si>
  <si>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</si>
  <si>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</si>
  <si>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</si>
  <si>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</si>
  <si>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</si>
  <si>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</si>
  <si>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</si>
  <si>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</si>
  <si>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</si>
  <si>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</si>
  <si>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</si>
  <si>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</si>
  <si>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</si>
  <si>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</si>
  <si>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</si>
  <si>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</si>
  <si>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</si>
  <si>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</si>
  <si>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</si>
  <si>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</si>
  <si>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</si>
  <si>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</si>
  <si>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</si>
  <si>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</si>
  <si>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</si>
  <si>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</si>
  <si>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</si>
  <si>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</si>
  <si>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</si>
  <si>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</si>
  <si>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</si>
  <si>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</si>
  <si>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</si>
  <si>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</si>
  <si>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</si>
  <si>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</si>
  <si>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</si>
  <si>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</si>
  <si>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</si>
  <si>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</si>
  <si>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</si>
  <si>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</si>
  <si>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</si>
  <si>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</si>
  <si>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</si>
  <si>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</si>
  <si>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</si>
  <si>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</si>
  <si>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</si>
  <si>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</si>
  <si>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</si>
  <si>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</si>
  <si>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</si>
  <si>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</si>
  <si>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</si>
  <si>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</si>
  <si>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</si>
  <si>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</si>
  <si>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</si>
  <si>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</si>
  <si>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</si>
  <si>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</si>
  <si>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</si>
  <si>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</si>
  <si>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</si>
  <si>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</si>
  <si>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</si>
  <si>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</si>
  <si>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</si>
  <si>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</si>
  <si>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</si>
  <si>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</si>
  <si>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</si>
  <si>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</si>
  <si>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</si>
  <si>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</si>
  <si>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</si>
  <si>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</si>
  <si>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</si>
  <si>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</si>
  <si>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</si>
  <si>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</si>
  <si>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</si>
  <si>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</si>
  <si>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</si>
  <si>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</si>
  <si>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</si>
  <si>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</si>
  <si>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</si>
  <si>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</si>
  <si>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</si>
  <si>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</si>
  <si>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</si>
  <si>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</si>
  <si>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</si>
  <si>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</si>
  <si>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</si>
  <si>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</si>
  <si>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</si>
  <si>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</si>
  <si>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</si>
  <si>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</si>
  <si>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</si>
  <si>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</si>
  <si>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</si>
  <si>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</si>
  <si>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</si>
  <si>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</si>
  <si>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</si>
  <si>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</si>
  <si>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</si>
  <si>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</si>
  <si>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</si>
  <si>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</si>
  <si>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</si>
  <si>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</si>
  <si>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</si>
  <si>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</si>
  <si>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</si>
  <si>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</si>
  <si>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</si>
  <si>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</si>
  <si>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</si>
  <si>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</si>
  <si>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</si>
  <si>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</si>
  <si>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</si>
  <si>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</si>
  <si>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</si>
  <si>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</si>
  <si>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</si>
  <si>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</si>
  <si>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</si>
  <si>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</si>
  <si>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</si>
  <si>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</si>
  <si>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</si>
  <si>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</si>
  <si>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</si>
  <si>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</si>
  <si>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</si>
  <si>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</si>
  <si>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</si>
  <si>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</si>
  <si>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</si>
  <si>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</si>
  <si>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</si>
  <si>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</si>
  <si>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</si>
  <si>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</si>
  <si>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</si>
  <si>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</si>
  <si>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</si>
  <si>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</si>
  <si>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</si>
  <si>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</si>
  <si>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</si>
  <si>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</si>
  <si>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</si>
  <si>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</si>
  <si>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</si>
  <si>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</si>
  <si>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</si>
  <si>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</si>
  <si>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</si>
  <si>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</si>
  <si>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</si>
  <si>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</si>
  <si>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</si>
  <si>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</si>
  <si>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</si>
  <si>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</si>
  <si>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</si>
  <si>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</si>
  <si>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</si>
  <si>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</si>
  <si>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</si>
  <si>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</si>
  <si>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</si>
  <si>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</si>
  <si>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</si>
  <si>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</si>
  <si>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</si>
  <si>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</si>
  <si>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</si>
  <si>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</si>
  <si>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</si>
  <si>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</si>
  <si>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</si>
  <si>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</si>
  <si>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</si>
  <si>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</si>
  <si>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</si>
  <si>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</si>
  <si>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</si>
  <si>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</si>
  <si>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</si>
  <si>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</si>
  <si>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</si>
  <si>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</si>
  <si>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</si>
  <si>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</si>
  <si>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</si>
  <si>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</si>
  <si>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</si>
  <si>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</si>
  <si>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</si>
  <si>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</si>
  <si>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</si>
  <si>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</si>
  <si>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</si>
  <si>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</si>
  <si>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</si>
  <si>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</si>
  <si>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</si>
  <si>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</si>
  <si>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</si>
  <si>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</si>
  <si>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</si>
  <si>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</si>
  <si>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</si>
  <si>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</si>
  <si>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</si>
  <si>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</si>
  <si>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</si>
  <si>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</si>
  <si>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</si>
  <si>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</si>
  <si>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</si>
  <si>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</si>
  <si>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</si>
  <si>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</si>
  <si>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</si>
  <si>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</si>
  <si>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</si>
  <si>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</si>
  <si>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</si>
  <si>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</si>
  <si>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</si>
  <si>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</si>
  <si>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</si>
  <si>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</si>
  <si>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</si>
  <si>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</si>
  <si>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</si>
  <si>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</si>
  <si>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</si>
  <si>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</si>
  <si>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</si>
  <si>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</si>
  <si>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</si>
  <si>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</si>
  <si>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</si>
  <si>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</si>
  <si>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</si>
  <si>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</si>
  <si>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</si>
  <si>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</si>
  <si>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</si>
  <si>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</si>
  <si>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</si>
  <si>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</si>
  <si>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</si>
  <si>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</si>
  <si>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</si>
  <si>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</si>
  <si>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</si>
  <si>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</si>
  <si>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</si>
  <si>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</si>
  <si>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</si>
  <si>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</si>
  <si>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</si>
  <si>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</si>
  <si>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</si>
  <si>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</si>
  <si>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</si>
  <si>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</si>
  <si>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</si>
  <si>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</si>
  <si>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</si>
  <si>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</si>
  <si>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</si>
  <si>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</si>
  <si>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</si>
  <si>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</si>
  <si>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</si>
  <si>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</si>
  <si>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</si>
  <si>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</si>
  <si>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</si>
  <si>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</si>
  <si>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</si>
  <si>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</si>
  <si>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</si>
  <si>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</si>
  <si>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</si>
  <si>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</si>
  <si>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</si>
  <si>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</si>
  <si>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</si>
  <si>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</si>
  <si>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</si>
  <si>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</si>
  <si>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</si>
  <si>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</si>
  <si>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</si>
  <si>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</si>
  <si>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</si>
  <si>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</si>
  <si>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</si>
  <si>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</si>
  <si>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</si>
  <si>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</si>
  <si>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</si>
  <si>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</si>
  <si>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</si>
  <si>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</si>
  <si>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</si>
  <si>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</si>
  <si>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</si>
  <si>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</si>
  <si>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</si>
  <si>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</si>
  <si>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</si>
  <si>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</si>
  <si>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</si>
  <si>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</si>
  <si>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</si>
  <si>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</si>
  <si>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</si>
  <si>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</si>
  <si>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</si>
  <si>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</si>
  <si>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</si>
  <si>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</si>
  <si>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</si>
  <si>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</si>
  <si>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</si>
  <si>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</si>
  <si>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</si>
  <si>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</si>
  <si>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</si>
  <si>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</si>
  <si>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</si>
  <si>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</si>
  <si>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</si>
  <si>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</si>
  <si>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</si>
  <si>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</si>
  <si>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</si>
  <si>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</si>
  <si>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</si>
  <si>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</si>
  <si>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</si>
  <si>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</si>
  <si>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</si>
  <si>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</si>
  <si>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</si>
  <si>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</si>
  <si>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</si>
  <si>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</si>
  <si>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</si>
  <si>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</si>
  <si>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</si>
  <si>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</si>
  <si>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</si>
  <si>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</si>
  <si>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</si>
  <si>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</si>
  <si>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</si>
  <si>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</si>
  <si>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</si>
  <si>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</si>
  <si>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</si>
  <si>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</si>
  <si>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</si>
  <si>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</si>
  <si>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</si>
  <si>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</si>
  <si>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</si>
  <si>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</si>
  <si>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</si>
  <si>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</si>
  <si>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</si>
  <si>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</si>
  <si>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</si>
  <si>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</si>
  <si>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</si>
  <si>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</si>
  <si>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</si>
  <si>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</si>
  <si>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</si>
  <si>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</si>
  <si>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</si>
  <si>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</si>
  <si>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</si>
  <si>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</si>
  <si>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</si>
  <si>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</si>
  <si>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</si>
  <si>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</si>
  <si>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</si>
  <si>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</si>
  <si>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</si>
  <si>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</si>
  <si>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</si>
  <si>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</si>
  <si>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</si>
  <si>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</si>
  <si>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</si>
  <si>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</si>
  <si>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</si>
  <si>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</si>
  <si>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</si>
  <si>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</si>
  <si>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</si>
  <si>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</si>
  <si>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</si>
  <si>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</si>
  <si>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</si>
  <si>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</si>
  <si>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</si>
  <si>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</si>
  <si>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</si>
  <si>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</si>
  <si>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</si>
  <si>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</si>
  <si>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</si>
  <si>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</si>
  <si>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</si>
  <si>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</si>
  <si>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</si>
  <si>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</si>
  <si>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</si>
  <si>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</si>
  <si>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</si>
  <si>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</si>
  <si>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</si>
  <si>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</si>
  <si>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</si>
  <si>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</si>
  <si>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</si>
  <si>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</si>
  <si>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</si>
  <si>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</si>
  <si>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</si>
  <si>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</si>
  <si>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</si>
  <si>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</si>
  <si>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</si>
  <si>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</si>
  <si>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</si>
  <si>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</si>
  <si>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</si>
  <si>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</si>
  <si>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</si>
  <si>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</si>
  <si>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</si>
  <si>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</si>
  <si>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</si>
  <si>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</si>
  <si>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</si>
  <si>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</si>
  <si>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</si>
  <si>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</si>
  <si>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</si>
  <si>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</si>
  <si>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</si>
  <si>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</si>
  <si>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</si>
  <si>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</si>
  <si>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</si>
  <si>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</si>
  <si>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</si>
  <si>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</si>
  <si>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</si>
  <si>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</si>
  <si>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</si>
  <si>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</si>
  <si>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</si>
  <si>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</si>
  <si>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</si>
  <si>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</si>
  <si>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</si>
  <si>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</si>
  <si>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</si>
  <si>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</si>
  <si>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</si>
  <si>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</si>
  <si>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</si>
  <si>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</si>
  <si>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</si>
  <si>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</si>
  <si>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</si>
  <si>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</si>
  <si>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</si>
  <si>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</si>
  <si>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</si>
  <si>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</si>
  <si>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</si>
  <si>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</si>
  <si>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</si>
  <si>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</si>
  <si>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</si>
  <si>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</si>
  <si>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</si>
  <si>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</si>
  <si>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</si>
  <si>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</si>
  <si>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</si>
  <si>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</si>
  <si>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</si>
  <si>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</si>
  <si>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</si>
  <si>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</si>
  <si>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</si>
  <si>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</si>
  <si>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</si>
  <si>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</si>
  <si>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</si>
  <si>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</si>
  <si>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</si>
  <si>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</si>
  <si>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</si>
  <si>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</si>
  <si>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</si>
  <si>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</si>
  <si>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</si>
  <si>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</si>
  <si>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</si>
  <si>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</si>
  <si>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</si>
  <si>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</si>
  <si>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</si>
  <si>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</si>
  <si>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</si>
  <si>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</si>
  <si>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</si>
  <si>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</si>
  <si>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</si>
  <si>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</si>
  <si>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</si>
  <si>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</si>
  <si>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</si>
  <si>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</si>
  <si>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</si>
  <si>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</si>
  <si>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</si>
  <si>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</si>
  <si>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</si>
  <si>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</si>
  <si>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</si>
  <si>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</si>
  <si>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</si>
  <si>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</si>
  <si>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</si>
  <si>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</si>
  <si>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</si>
  <si>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</si>
  <si>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</si>
  <si>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</si>
  <si>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</si>
  <si>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</si>
  <si>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</si>
  <si>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</si>
  <si>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</si>
  <si>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</si>
  <si>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</si>
  <si>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</si>
  <si>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</si>
  <si>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</si>
  <si>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</si>
  <si>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</si>
  <si>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</si>
  <si>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</si>
  <si>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</si>
  <si>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</si>
  <si>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</si>
  <si>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</si>
  <si>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</si>
  <si>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</si>
  <si>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</si>
  <si>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</si>
  <si>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</si>
  <si>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</si>
  <si>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</si>
  <si>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</si>
  <si>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</si>
  <si>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</si>
  <si>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</si>
  <si>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</si>
  <si>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</si>
  <si>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</si>
  <si>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</si>
  <si>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</si>
  <si>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</si>
  <si>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</si>
  <si>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</si>
  <si>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</si>
  <si>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</si>
  <si>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</si>
  <si>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</si>
  <si>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</si>
  <si>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</si>
  <si>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</si>
  <si>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</si>
  <si>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</si>
  <si>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</si>
  <si>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</si>
  <si>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</si>
  <si>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</si>
  <si>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</si>
  <si>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</si>
  <si>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</si>
  <si>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</si>
  <si>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</si>
  <si>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</si>
  <si>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</si>
  <si>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</si>
  <si>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</si>
  <si>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</si>
  <si>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</si>
  <si>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</si>
  <si>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</si>
  <si>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</si>
  <si>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</si>
  <si>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</si>
  <si>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</si>
  <si>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</si>
  <si>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</si>
  <si>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</si>
  <si>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</si>
  <si>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</si>
  <si>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</si>
  <si>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</si>
  <si>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</si>
  <si>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</si>
  <si>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</si>
  <si>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</si>
  <si>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</si>
  <si>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</si>
  <si>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</si>
  <si>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</si>
  <si>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</si>
  <si>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</si>
  <si>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</si>
  <si>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</si>
  <si>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</si>
  <si>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</si>
  <si>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</si>
  <si>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</si>
  <si>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</si>
  <si>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</si>
  <si>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</si>
  <si>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</si>
  <si>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</si>
  <si>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</si>
  <si>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</si>
  <si>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</si>
  <si>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</si>
  <si>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</si>
  <si>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</si>
  <si>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</si>
  <si>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</si>
  <si>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</si>
  <si>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</si>
  <si>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</si>
  <si>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</si>
  <si>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</si>
  <si>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</si>
  <si>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</si>
  <si>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</si>
  <si>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</si>
  <si>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</si>
  <si>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</si>
  <si>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</si>
  <si>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</si>
  <si>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</si>
  <si>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</si>
  <si>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</si>
  <si>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</si>
  <si>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</si>
  <si>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</si>
  <si>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</si>
  <si>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</si>
  <si>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</si>
  <si>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</si>
  <si>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</si>
  <si>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</si>
  <si>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</si>
  <si>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</si>
  <si>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</si>
  <si>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</si>
  <si>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</si>
  <si>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</si>
  <si>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</si>
  <si>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</si>
  <si>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</si>
  <si>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</si>
  <si>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</si>
  <si>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</si>
  <si>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</si>
  <si>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</si>
  <si>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</si>
  <si>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</si>
  <si>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</si>
  <si>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</si>
  <si>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</si>
  <si>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</si>
  <si>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</si>
  <si>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</si>
  <si>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</si>
  <si>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</si>
  <si>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</si>
  <si>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</si>
  <si>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</si>
  <si>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</si>
  <si>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</si>
  <si>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</si>
  <si>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</si>
  <si>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</si>
  <si>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</si>
  <si>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</si>
  <si>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</si>
  <si>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</si>
  <si>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</si>
  <si>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</si>
  <si>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</si>
  <si>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</si>
  <si>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</si>
  <si>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</si>
  <si>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</si>
  <si>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</si>
  <si>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</si>
  <si>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</si>
  <si>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</si>
  <si>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</si>
  <si>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</si>
  <si>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</si>
  <si>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</si>
  <si>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</si>
  <si>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</si>
  <si>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</si>
  <si>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</si>
  <si>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</si>
  <si>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</si>
  <si>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</si>
  <si>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</si>
  <si>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</si>
  <si>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</si>
  <si>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</si>
  <si>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</si>
  <si>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</si>
  <si>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</si>
  <si>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</si>
  <si>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</si>
  <si>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</si>
  <si>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</si>
  <si>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</si>
  <si>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</si>
  <si>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</si>
  <si>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</si>
  <si>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</si>
  <si>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</si>
  <si>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</si>
  <si>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</si>
  <si>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</si>
  <si>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</si>
  <si>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</si>
  <si>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</si>
  <si>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</si>
  <si>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</si>
  <si>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</si>
  <si>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</si>
  <si>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</si>
  <si>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</si>
  <si>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</si>
  <si>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</si>
  <si>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</si>
  <si>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</si>
  <si>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</si>
  <si>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</si>
  <si>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</si>
  <si>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</si>
  <si>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</si>
  <si>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</si>
  <si>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</si>
  <si>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</si>
  <si>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</si>
  <si>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</si>
  <si>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</si>
  <si>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</si>
  <si>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</si>
  <si>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</si>
  <si>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</si>
  <si>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</si>
  <si>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</si>
  <si>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</si>
  <si>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</si>
  <si>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</si>
  <si>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</si>
  <si>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</si>
  <si>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</si>
  <si>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</si>
  <si>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</si>
  <si>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</si>
  <si>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</si>
  <si>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</si>
  <si>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</si>
  <si>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</si>
  <si>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</si>
  <si>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</si>
  <si>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</si>
  <si>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</si>
  <si>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</si>
  <si>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</si>
  <si>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</si>
  <si>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</si>
  <si>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</si>
  <si>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</si>
  <si>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</si>
  <si>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</si>
  <si>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</si>
  <si>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</si>
  <si>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</si>
  <si>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</si>
  <si>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</si>
  <si>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</si>
  <si>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</si>
  <si>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</si>
  <si>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</si>
  <si>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</si>
  <si>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</si>
  <si>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</si>
  <si>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</si>
  <si>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</si>
  <si>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</si>
  <si>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</si>
  <si>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</si>
  <si>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</si>
  <si>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</si>
  <si>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</si>
  <si>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</si>
  <si>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</si>
  <si>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</si>
  <si>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</si>
  <si>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</si>
  <si>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</si>
  <si>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</si>
  <si>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</si>
  <si>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</si>
  <si>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</si>
  <si>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</si>
  <si>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</si>
  <si>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</si>
  <si>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</si>
  <si>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</si>
  <si>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</si>
  <si>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</si>
  <si>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</si>
  <si>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</si>
  <si>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</si>
  <si>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</si>
  <si>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</si>
  <si>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</si>
  <si>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</si>
  <si>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</si>
  <si>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</si>
  <si>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</si>
  <si>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</si>
  <si>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</si>
  <si>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</si>
  <si>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</si>
  <si>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</si>
  <si>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</si>
  <si>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</si>
  <si>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</si>
  <si>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</si>
  <si>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</si>
  <si>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</si>
  <si>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</si>
  <si>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</si>
  <si>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</si>
  <si>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</si>
  <si>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</si>
  <si>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</si>
  <si>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</si>
  <si>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</si>
  <si>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</si>
  <si>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</si>
  <si>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</si>
  <si>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</si>
  <si>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</si>
  <si>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</si>
  <si>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</si>
  <si>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</si>
  <si>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</si>
  <si>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</si>
  <si>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</si>
  <si>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</si>
  <si>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</si>
  <si>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</si>
  <si>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</si>
  <si>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</si>
  <si>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</si>
  <si>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</si>
  <si>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</si>
  <si>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</si>
  <si>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</si>
  <si>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</si>
  <si>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</si>
  <si>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</si>
  <si>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</si>
  <si>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</si>
  <si>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</si>
  <si>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</si>
  <si>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</si>
  <si>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</si>
  <si>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</si>
  <si>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</si>
  <si>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</si>
  <si>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</si>
  <si>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</si>
  <si>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</si>
  <si>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</si>
  <si>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</si>
  <si>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</si>
  <si>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</si>
  <si>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</si>
  <si>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</si>
  <si>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</si>
  <si>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</si>
  <si>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</si>
  <si>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</si>
  <si>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</si>
  <si>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</si>
  <si>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</si>
  <si>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</si>
  <si>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</si>
  <si>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</si>
  <si>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</si>
  <si>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</si>
  <si>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</si>
  <si>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</si>
  <si>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</si>
  <si>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</si>
  <si>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</si>
  <si>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</si>
  <si>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</si>
  <si>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</si>
  <si>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</si>
  <si>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</si>
  <si>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</si>
  <si>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</si>
  <si>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</si>
  <si>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</si>
  <si>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</si>
  <si>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</si>
  <si>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</si>
  <si>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</si>
  <si>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</si>
  <si>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</si>
  <si>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</si>
  <si>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</si>
  <si>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</si>
  <si>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</si>
  <si>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</si>
  <si>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</si>
  <si>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</si>
  <si>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</si>
  <si>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</si>
  <si>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</si>
  <si>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</si>
  <si>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</si>
  <si>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</si>
  <si>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</si>
  <si>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</si>
  <si>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</si>
  <si>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</si>
  <si>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</si>
  <si>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</si>
  <si>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</si>
  <si>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</si>
  <si>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</si>
  <si>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</si>
  <si>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</si>
  <si>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</si>
  <si>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</si>
  <si>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</si>
  <si>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</si>
  <si>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</si>
  <si>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</si>
  <si>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</si>
  <si>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</si>
  <si>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</si>
  <si>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</si>
  <si>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</si>
  <si>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</si>
  <si>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</si>
  <si>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</si>
  <si>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</si>
  <si>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</si>
  <si>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</si>
  <si>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</si>
  <si>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</si>
  <si>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</si>
  <si>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</si>
  <si>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</si>
  <si>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</si>
  <si>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</si>
  <si>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</si>
  <si>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</si>
  <si>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</si>
  <si>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</si>
  <si>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</si>
  <si>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</si>
  <si>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</si>
  <si>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</si>
  <si>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</si>
  <si>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</si>
  <si>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</si>
  <si>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</si>
  <si>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</si>
  <si>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</si>
  <si>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</si>
  <si>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</si>
  <si>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</si>
  <si>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</si>
  <si>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</si>
  <si>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</si>
  <si>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</si>
  <si>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</si>
  <si>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</si>
  <si>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</si>
  <si>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</si>
  <si>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</si>
  <si>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</si>
  <si>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</si>
  <si>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</si>
  <si>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</si>
  <si>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</si>
  <si>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</si>
  <si>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</si>
  <si>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</si>
  <si>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</si>
  <si>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</si>
  <si>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</si>
  <si>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</si>
  <si>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</si>
  <si>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</si>
  <si>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</si>
  <si>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</si>
  <si>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</si>
  <si>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</si>
  <si>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</si>
  <si>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</si>
  <si>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</si>
  <si>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</si>
  <si>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</si>
  <si>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</si>
  <si>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</si>
  <si>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</si>
  <si>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</si>
  <si>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</si>
  <si>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</si>
  <si>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</si>
  <si>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</si>
  <si>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</si>
  <si>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</si>
  <si>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</si>
  <si>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</si>
  <si>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</si>
  <si>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</si>
  <si>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</si>
  <si>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</si>
  <si>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</si>
  <si>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</si>
  <si>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</si>
  <si>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</si>
  <si>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</si>
  <si>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</si>
  <si>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</si>
  <si>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</si>
  <si>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</si>
  <si>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</si>
  <si>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</si>
  <si>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</si>
  <si>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</si>
  <si>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</si>
  <si>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</si>
  <si>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</si>
  <si>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</si>
  <si>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</si>
  <si>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</si>
  <si>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</si>
  <si>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</si>
  <si>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</si>
  <si>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</si>
  <si>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</si>
  <si>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</si>
  <si>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</si>
  <si>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</si>
  <si>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</si>
  <si>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</si>
  <si>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</si>
  <si>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</si>
  <si>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</si>
  <si>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</si>
  <si>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</si>
  <si>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</si>
  <si>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</si>
  <si>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</si>
  <si>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</si>
  <si>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</si>
  <si>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</si>
  <si>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</si>
  <si>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</si>
  <si>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</si>
  <si>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</si>
  <si>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</si>
  <si>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</si>
  <si>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</si>
  <si>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</si>
  <si>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</si>
  <si>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</si>
  <si>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</si>
  <si>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</si>
  <si>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</si>
  <si>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</si>
  <si>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</si>
  <si>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</si>
  <si>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</si>
  <si>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</si>
  <si>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</si>
  <si>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</si>
  <si>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</si>
  <si>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</si>
  <si>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</si>
  <si>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</si>
  <si>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</si>
  <si>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</si>
  <si>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</si>
  <si>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</si>
  <si>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</si>
  <si>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</si>
  <si>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</si>
  <si>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</si>
  <si>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</si>
  <si>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</si>
  <si>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</si>
  <si>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</si>
  <si>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</si>
  <si>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</si>
  <si>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</si>
  <si>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</si>
  <si>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</si>
  <si>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</si>
  <si>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</si>
  <si>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</si>
  <si>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</si>
  <si>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</si>
  <si>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</si>
  <si>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</si>
  <si>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</si>
  <si>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</si>
  <si>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</si>
  <si>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</si>
  <si>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</si>
  <si>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</si>
  <si>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</si>
  <si>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</si>
  <si>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</si>
  <si>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</si>
  <si>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</si>
  <si>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</si>
  <si>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</si>
  <si>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</si>
  <si>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</si>
  <si>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</si>
  <si>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</si>
  <si>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</si>
  <si>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</si>
  <si>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</si>
  <si>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</si>
  <si>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</si>
  <si>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</si>
  <si>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</si>
  <si>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</si>
  <si>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</si>
  <si>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</si>
  <si>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</si>
  <si>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</si>
  <si>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</si>
  <si>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</si>
  <si>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</si>
  <si>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</si>
  <si>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</si>
  <si>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</si>
  <si>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</si>
  <si>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</si>
  <si>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</si>
  <si>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</si>
  <si>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</si>
  <si>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</si>
  <si>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</si>
  <si>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</si>
  <si>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</si>
  <si>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</si>
  <si>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</si>
  <si>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</si>
  <si>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</si>
  <si>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</si>
  <si>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</si>
  <si>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</si>
  <si>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</si>
  <si>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</si>
  <si>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</si>
  <si>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</si>
  <si>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</si>
  <si>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</si>
  <si>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</si>
  <si>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</si>
  <si>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</si>
  <si>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</si>
  <si>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</si>
  <si>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</si>
  <si>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</si>
  <si>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</si>
  <si>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</si>
  <si>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</si>
  <si>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</si>
  <si>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</si>
  <si>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</si>
  <si>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</si>
  <si>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</si>
  <si>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</si>
  <si>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</si>
  <si>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</si>
  <si>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</si>
  <si>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</si>
  <si>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</si>
  <si>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</si>
  <si>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</si>
  <si>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</si>
  <si>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</si>
  <si>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</si>
  <si>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</si>
  <si>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</si>
  <si>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</si>
  <si>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</si>
  <si>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</si>
  <si>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</si>
  <si>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</si>
  <si>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</si>
  <si>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</si>
  <si>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</si>
  <si>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</si>
  <si>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</si>
  <si>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</si>
  <si>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</si>
  <si>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</si>
  <si>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</si>
  <si>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</si>
  <si>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</si>
  <si>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</si>
  <si>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</si>
  <si>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</si>
  <si>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</si>
  <si>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</si>
  <si>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</si>
  <si>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</si>
  <si>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</si>
  <si>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</si>
  <si>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</si>
  <si>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</si>
  <si>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</si>
  <si>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</si>
  <si>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</si>
  <si>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</si>
  <si>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</si>
  <si>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</si>
  <si>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</si>
  <si>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</si>
  <si>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</si>
  <si>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</si>
  <si>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</si>
  <si>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</si>
  <si>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</si>
  <si>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</si>
  <si>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</si>
  <si>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</si>
  <si>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</si>
  <si>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</si>
  <si>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</si>
  <si>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</si>
  <si>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</si>
  <si>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</si>
  <si>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</si>
  <si>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</si>
  <si>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</si>
  <si>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</si>
  <si>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</si>
  <si>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</si>
  <si>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</si>
  <si>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</si>
  <si>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</si>
  <si>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</si>
  <si>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</si>
  <si>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</si>
  <si>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</si>
  <si>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</si>
  <si>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</si>
  <si>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</si>
  <si>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</si>
  <si>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</si>
  <si>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</si>
  <si>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</si>
  <si>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</si>
  <si>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</si>
  <si>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</si>
  <si>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</si>
  <si>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</si>
  <si>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</si>
  <si>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</si>
  <si>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</si>
  <si>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</si>
  <si>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</si>
  <si>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</si>
  <si>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</si>
  <si>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</si>
  <si>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</si>
  <si>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</si>
  <si>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</si>
  <si>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</si>
  <si>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</si>
  <si>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</si>
  <si>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</si>
  <si>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</si>
  <si>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</si>
  <si>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</si>
  <si>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</si>
  <si>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</si>
  <si>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</si>
  <si>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</si>
  <si>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</si>
  <si>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</si>
  <si>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</si>
  <si>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</si>
  <si>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</si>
  <si>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</si>
  <si>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</si>
  <si>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</si>
  <si>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</si>
  <si>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</si>
  <si>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</si>
  <si>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</si>
  <si>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</si>
  <si>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</si>
  <si>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</si>
  <si>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</si>
  <si>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</si>
  <si>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</si>
  <si>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</si>
  <si>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</si>
  <si>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</si>
  <si>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</si>
  <si>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</si>
  <si>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</si>
  <si>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</si>
  <si>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</si>
  <si>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</si>
  <si>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</si>
  <si>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</si>
  <si>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</si>
  <si>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</si>
  <si>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</si>
  <si>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</si>
  <si>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</si>
  <si>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</si>
  <si>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</si>
  <si>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</si>
  <si>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</si>
  <si>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</si>
  <si>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</si>
  <si>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</si>
  <si>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</si>
  <si>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</si>
  <si>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</si>
  <si>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</si>
  <si>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</si>
  <si>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</si>
  <si>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</si>
  <si>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</si>
  <si>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</si>
  <si>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</si>
  <si>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</si>
  <si>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</si>
  <si>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</si>
  <si>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</si>
  <si>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</si>
  <si>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</si>
  <si>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</si>
  <si>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</si>
  <si>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</si>
  <si>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</si>
  <si>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</si>
  <si>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</si>
  <si>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</si>
  <si>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</si>
  <si>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</si>
  <si>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</si>
  <si>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</si>
  <si>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</si>
  <si>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</si>
  <si>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</si>
  <si>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</si>
  <si>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</si>
  <si>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</si>
  <si>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</si>
  <si>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</si>
  <si>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</si>
  <si>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</si>
  <si>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</si>
  <si>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</si>
  <si>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</si>
  <si>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</si>
  <si>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</si>
  <si>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</si>
  <si>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</si>
  <si>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</si>
  <si>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</si>
  <si>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</si>
  <si>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</si>
  <si>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</si>
  <si>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</si>
  <si>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</si>
  <si>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</si>
  <si>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</si>
  <si>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</si>
  <si>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</si>
  <si>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</si>
  <si>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</si>
  <si>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</si>
  <si>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</si>
  <si>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</si>
  <si>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</si>
  <si>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</si>
  <si>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</si>
  <si>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</si>
  <si>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</si>
  <si>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</si>
  <si>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</si>
  <si>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</si>
  <si>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</si>
  <si>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</si>
  <si>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</si>
  <si>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</si>
  <si>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</si>
  <si>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</si>
  <si>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</si>
  <si>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</si>
  <si>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</si>
  <si>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</si>
  <si>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</si>
  <si>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</si>
  <si>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</si>
  <si>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</si>
  <si>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</si>
  <si>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</si>
  <si>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</si>
  <si>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</si>
  <si>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</si>
  <si>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</si>
  <si>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</si>
  <si>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</si>
  <si>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</si>
  <si>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</si>
  <si>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</si>
  <si>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</si>
  <si>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</si>
  <si>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</si>
  <si>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</si>
  <si>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</si>
  <si>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</si>
  <si>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</si>
  <si>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</si>
  <si>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</si>
  <si>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</si>
  <si>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</si>
  <si>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</si>
  <si>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</si>
  <si>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</si>
  <si>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</si>
  <si>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</si>
  <si>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</si>
  <si>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</si>
  <si>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</si>
  <si>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</si>
  <si>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</si>
  <si>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</si>
  <si>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</si>
  <si>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</si>
  <si>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</si>
  <si>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</si>
  <si>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</si>
  <si>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</si>
  <si>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</si>
  <si>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</si>
  <si>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</si>
  <si>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</si>
  <si>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</si>
  <si>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</si>
  <si>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</si>
  <si>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</si>
  <si>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</si>
  <si>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</si>
  <si>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</si>
  <si>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</si>
  <si>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</si>
  <si>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</si>
  <si>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</si>
  <si>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</si>
  <si>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</si>
  <si>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</si>
  <si>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</si>
  <si>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</si>
  <si>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</si>
  <si>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</si>
  <si>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</si>
  <si>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</si>
  <si>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</si>
  <si>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</si>
  <si>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</si>
  <si>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</si>
  <si>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</si>
  <si>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</si>
  <si>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</si>
  <si>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</si>
  <si>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</si>
  <si>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</si>
  <si>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</si>
  <si>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</si>
  <si>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</si>
  <si>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</si>
  <si>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</si>
  <si>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</si>
  <si>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</si>
  <si>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</si>
  <si>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</si>
  <si>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</si>
  <si>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</si>
  <si>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</si>
  <si>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</si>
  <si>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</si>
  <si>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</si>
  <si>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</si>
  <si>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</si>
  <si>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</si>
  <si>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</si>
  <si>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</si>
  <si>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</si>
  <si>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</si>
  <si>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</si>
  <si>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</si>
  <si>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</si>
  <si>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</si>
  <si>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</si>
  <si>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</si>
  <si>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</si>
  <si>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</si>
  <si>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</si>
  <si>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</si>
  <si>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</si>
  <si>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</si>
  <si>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</si>
  <si>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</si>
  <si>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</si>
  <si>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</si>
  <si>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</si>
  <si>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</si>
  <si>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</si>
  <si>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</si>
  <si>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</si>
  <si>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</si>
  <si>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</si>
  <si>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</si>
  <si>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</si>
  <si>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</si>
  <si>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</si>
  <si>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</si>
  <si>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</si>
  <si>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</si>
  <si>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</si>
  <si>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</si>
  <si>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</si>
  <si>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</si>
  <si>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</si>
  <si>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</si>
  <si>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</si>
  <si>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</si>
  <si>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</si>
  <si>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</si>
  <si>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</si>
  <si>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</si>
  <si>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</si>
  <si>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</si>
  <si>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</si>
  <si>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</si>
  <si>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</si>
  <si>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</si>
  <si>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</si>
  <si>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</si>
  <si>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</si>
  <si>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</si>
  <si>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</si>
  <si>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</si>
  <si>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</si>
  <si>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</si>
  <si>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</si>
  <si>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</si>
  <si>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</si>
  <si>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</si>
  <si>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</si>
  <si>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</si>
  <si>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</si>
  <si>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</si>
  <si>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</si>
  <si>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</si>
  <si>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</si>
  <si>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</si>
  <si>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</si>
  <si>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</si>
  <si>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</si>
  <si>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</si>
  <si>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</si>
  <si>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</si>
  <si>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</si>
  <si>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</si>
  <si>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</si>
  <si>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</si>
  <si>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</si>
  <si>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</si>
  <si>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</si>
  <si>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</si>
  <si>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</si>
  <si>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</si>
  <si>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</si>
  <si>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</si>
  <si>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</si>
  <si>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</si>
  <si>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</si>
  <si>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</si>
  <si>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</si>
  <si>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</si>
  <si>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</si>
  <si>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</si>
  <si>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</si>
  <si>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</si>
  <si>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</si>
  <si>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</si>
  <si>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</si>
  <si>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</si>
  <si>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</si>
  <si>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</si>
  <si>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</si>
  <si>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</si>
  <si>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</si>
  <si>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</si>
  <si>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</si>
  <si>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</si>
  <si>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</si>
  <si>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</si>
  <si>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</si>
  <si>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</si>
  <si>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</si>
  <si>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</si>
  <si>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</si>
  <si>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</si>
  <si>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</si>
  <si>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</si>
  <si>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</si>
  <si>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</si>
  <si>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</si>
  <si>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</si>
  <si>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</si>
  <si>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</si>
  <si>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</si>
  <si>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</si>
  <si>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</si>
  <si>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</si>
  <si>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</si>
  <si>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</si>
  <si>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</si>
  <si>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</si>
  <si>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</si>
  <si>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</si>
  <si>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</si>
  <si>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</si>
  <si>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</si>
  <si>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</si>
  <si>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</si>
  <si>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</si>
  <si>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</si>
  <si>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</si>
  <si>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</si>
  <si>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</si>
  <si>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</si>
  <si>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</si>
  <si>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</si>
  <si>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</si>
  <si>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</si>
  <si>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</si>
  <si>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</si>
  <si>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</si>
  <si>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</si>
  <si>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</si>
  <si>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</si>
  <si>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</si>
  <si>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</si>
  <si>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</si>
  <si>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</si>
  <si>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</si>
  <si>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</si>
  <si>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</si>
  <si>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</si>
  <si>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</si>
  <si>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</si>
  <si>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</si>
  <si>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</si>
  <si>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</si>
  <si>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</si>
  <si>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</si>
  <si>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</si>
  <si>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</si>
  <si>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</si>
  <si>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</si>
  <si>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</si>
  <si>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</si>
  <si>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</si>
  <si>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</si>
  <si>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</si>
  <si>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</si>
  <si>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</si>
  <si>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</si>
  <si>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</si>
  <si>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</si>
  <si>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</si>
  <si>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</si>
  <si>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</si>
  <si>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</si>
  <si>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</si>
  <si>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</si>
  <si>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</si>
  <si>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</si>
  <si>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</si>
  <si>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</si>
  <si>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</si>
  <si>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</si>
  <si>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</si>
  <si>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</si>
  <si>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</si>
  <si>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</si>
  <si>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</si>
  <si>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</si>
  <si>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</si>
  <si>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</si>
  <si>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</si>
  <si>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</si>
  <si>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</si>
  <si>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</si>
  <si>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</si>
  <si>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</si>
  <si>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</si>
  <si>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</si>
  <si>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</si>
  <si>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</si>
  <si>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</si>
  <si>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</si>
  <si>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</si>
  <si>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</si>
  <si>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</si>
  <si>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</si>
  <si>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</si>
  <si>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</si>
  <si>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</si>
  <si>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</si>
  <si>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</si>
  <si>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</si>
  <si>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</si>
  <si>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</si>
  <si>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</si>
  <si>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</si>
  <si>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</si>
  <si>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</si>
  <si>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</si>
  <si>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</si>
  <si>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</si>
  <si>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</si>
  <si>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</si>
  <si>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</si>
  <si>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</si>
  <si>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</si>
  <si>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</si>
  <si>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</si>
  <si>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</si>
  <si>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</si>
  <si>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</si>
  <si>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</si>
  <si>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</si>
  <si>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</si>
  <si>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</si>
  <si>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</si>
  <si>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</si>
  <si>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</si>
  <si>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</si>
  <si>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</si>
  <si>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</si>
  <si>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</si>
  <si>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</si>
  <si>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</si>
  <si>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</si>
  <si>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</si>
  <si>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</si>
  <si>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</si>
  <si>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</si>
  <si>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</si>
  <si>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</si>
  <si>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</si>
  <si>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</si>
  <si>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</si>
  <si>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</si>
  <si>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</si>
  <si>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</si>
  <si>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</si>
  <si>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</si>
  <si>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</si>
  <si>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</si>
  <si>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</si>
  <si>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</si>
  <si>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</si>
  <si>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</si>
  <si>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</si>
  <si>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</si>
  <si>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</si>
  <si>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</si>
  <si>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</si>
  <si>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</si>
  <si>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</si>
  <si>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</si>
  <si>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</si>
  <si>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</si>
  <si>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</si>
  <si>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</si>
  <si>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</si>
  <si>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</si>
  <si>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</si>
  <si>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</si>
  <si>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</si>
  <si>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</si>
  <si>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</si>
  <si>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</si>
  <si>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</si>
  <si>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</si>
  <si>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</si>
  <si>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</si>
  <si>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</si>
  <si>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</si>
  <si>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</si>
  <si>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</si>
  <si>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</si>
  <si>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</si>
  <si>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</si>
  <si>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</si>
  <si>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</si>
  <si>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</si>
  <si>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</si>
  <si>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</si>
  <si>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</si>
  <si>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</si>
  <si>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</si>
  <si>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</si>
  <si>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</si>
  <si>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</si>
  <si>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</si>
  <si>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</si>
  <si>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</si>
  <si>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</si>
  <si>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</si>
  <si>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</si>
  <si>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</si>
  <si>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</si>
  <si>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</si>
  <si>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</si>
  <si>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</si>
  <si>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</si>
  <si>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</si>
  <si>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</si>
  <si>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</si>
  <si>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</si>
  <si>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</si>
  <si>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</si>
  <si>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</si>
  <si>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</si>
  <si>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</si>
  <si>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</si>
  <si>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</si>
  <si>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</si>
  <si>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</si>
  <si>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</si>
  <si>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</si>
  <si>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</si>
  <si>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</si>
  <si>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</si>
  <si>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</si>
  <si>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</si>
  <si>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</si>
  <si>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</si>
  <si>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</si>
  <si>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</si>
  <si>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</si>
  <si>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</si>
  <si>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</si>
  <si>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</si>
  <si>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</si>
  <si>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</si>
  <si>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</si>
  <si>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</si>
  <si>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</si>
  <si>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</si>
  <si>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</si>
  <si>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</si>
  <si>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</si>
  <si>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</si>
  <si>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</si>
  <si>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</si>
  <si>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</si>
  <si>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</si>
  <si>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</si>
  <si>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</si>
  <si>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</si>
  <si>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</si>
  <si>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</si>
  <si>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</si>
  <si>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</si>
  <si>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</si>
  <si>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</si>
  <si>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</si>
  <si>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</si>
  <si>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</si>
  <si>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</si>
  <si>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</si>
  <si>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</si>
  <si>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</si>
  <si>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</si>
  <si>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</si>
  <si>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</si>
  <si>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</si>
  <si>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</si>
  <si>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</si>
  <si>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</si>
  <si>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</si>
  <si>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</si>
  <si>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</si>
  <si>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</si>
  <si>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</si>
  <si>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</si>
  <si>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</si>
  <si>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</si>
  <si>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</si>
  <si>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</si>
  <si>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</si>
  <si>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</si>
  <si>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</si>
  <si>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</si>
  <si>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</si>
  <si>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</si>
  <si>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</si>
  <si>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</si>
  <si>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</si>
  <si>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</si>
  <si>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</si>
  <si>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</si>
  <si>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</si>
  <si>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</si>
  <si>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</si>
  <si>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</si>
  <si>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</si>
  <si>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</si>
  <si>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</si>
  <si>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</si>
  <si>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</si>
  <si>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</si>
  <si>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</si>
  <si>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</si>
  <si>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</si>
  <si>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</si>
  <si>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</si>
  <si>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</si>
  <si>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</si>
  <si>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</si>
  <si>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</si>
  <si>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</si>
  <si>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</si>
  <si>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</si>
  <si>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</si>
  <si>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</si>
  <si>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</si>
  <si>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</si>
  <si>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</si>
  <si>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</si>
  <si>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</si>
  <si>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</si>
  <si>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</si>
  <si>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</si>
  <si>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</si>
  <si>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</si>
  <si>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</si>
  <si>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</si>
  <si>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</si>
  <si>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</si>
  <si>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</si>
  <si>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</si>
  <si>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</si>
  <si>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</si>
  <si>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</si>
  <si>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</si>
  <si>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</si>
  <si>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</si>
  <si>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</si>
  <si>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</si>
  <si>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</si>
  <si>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</si>
  <si>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</si>
  <si>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</si>
  <si>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</si>
  <si>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</si>
  <si>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</si>
  <si>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</si>
  <si>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</si>
  <si>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</si>
  <si>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</si>
  <si>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</si>
  <si>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</si>
  <si>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</si>
  <si>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</si>
  <si>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</si>
  <si>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</si>
  <si>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</si>
  <si>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</si>
  <si>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</si>
  <si>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</si>
  <si>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</si>
  <si>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</si>
  <si>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</si>
  <si>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</si>
  <si>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</si>
  <si>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</si>
  <si>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</si>
  <si>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</si>
  <si>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</si>
  <si>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</si>
  <si>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</si>
  <si>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</si>
  <si>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</si>
  <si>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</si>
  <si>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</si>
  <si>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</si>
  <si>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</si>
  <si>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</si>
  <si>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</si>
  <si>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</si>
  <si>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</si>
  <si>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</si>
  <si>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</si>
  <si>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</si>
  <si>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</si>
  <si>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</si>
  <si>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</si>
  <si>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</si>
  <si>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</si>
  <si>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</si>
  <si>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</si>
  <si>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</si>
  <si>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</si>
  <si>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</si>
  <si>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</si>
  <si>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</si>
  <si>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</si>
  <si>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</si>
  <si>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</si>
  <si>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</si>
  <si>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</si>
  <si>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</si>
  <si>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</si>
  <si>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</si>
  <si>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</si>
  <si>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</si>
  <si>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</si>
  <si>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</si>
  <si>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</si>
  <si>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</si>
  <si>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</si>
  <si>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</si>
  <si>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</si>
  <si>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</si>
  <si>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</si>
  <si>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</si>
  <si>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</si>
  <si>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</si>
  <si>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</si>
  <si>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</si>
  <si>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</si>
  <si>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</si>
  <si>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</si>
  <si>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</si>
  <si>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</si>
  <si>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</si>
  <si>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</si>
  <si>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</si>
  <si>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</si>
  <si>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</si>
  <si>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</si>
  <si>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</si>
  <si>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</si>
  <si>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</si>
  <si>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</si>
  <si>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</si>
  <si>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</si>
  <si>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</si>
  <si>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</si>
  <si>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</si>
  <si>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</si>
  <si>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</si>
  <si>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</si>
  <si>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</si>
  <si>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</si>
  <si>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</si>
  <si>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</si>
  <si>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</si>
  <si>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</si>
  <si>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</si>
  <si>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</si>
  <si>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</si>
  <si>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</si>
  <si>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</si>
  <si>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</si>
  <si>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</si>
  <si>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</si>
  <si>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</si>
  <si>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</si>
  <si>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</si>
  <si>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</si>
  <si>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</si>
  <si>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</si>
  <si>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</si>
  <si>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</si>
  <si>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</si>
  <si>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</si>
  <si>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</si>
  <si>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</si>
  <si>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</si>
  <si>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</si>
  <si>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</si>
  <si>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</si>
  <si>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</si>
  <si>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</si>
  <si>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</si>
  <si>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</si>
  <si>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</si>
  <si>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</si>
  <si>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</si>
  <si>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</si>
  <si>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</si>
  <si>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</si>
  <si>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</si>
  <si>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</si>
  <si>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</si>
  <si>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</si>
  <si>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</si>
  <si>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</si>
  <si>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</si>
  <si>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</si>
  <si>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</si>
  <si>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</si>
  <si>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</si>
  <si>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</si>
  <si>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</si>
  <si>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</si>
  <si>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</si>
  <si>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</si>
  <si>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</si>
  <si>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</si>
  <si>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</si>
  <si>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</si>
  <si>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</si>
  <si>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</si>
  <si>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</si>
  <si>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</si>
  <si>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</si>
  <si>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</si>
  <si>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</si>
  <si>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</si>
  <si>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</si>
  <si>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</si>
  <si>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</si>
  <si>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</si>
  <si>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</si>
  <si>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</si>
  <si>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</si>
  <si>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</si>
  <si>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</si>
  <si>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</si>
  <si>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</si>
  <si>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</si>
  <si>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</si>
  <si>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</si>
  <si>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</si>
  <si>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</si>
  <si>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</si>
  <si>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</si>
  <si>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</si>
  <si>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</si>
  <si>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</si>
  <si>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</si>
  <si>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</si>
  <si>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</si>
  <si>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</si>
  <si>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</si>
  <si>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</si>
  <si>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</si>
  <si>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</si>
  <si>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</si>
  <si>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</si>
  <si>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</si>
  <si>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</si>
  <si>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</si>
  <si>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</si>
  <si>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</si>
  <si>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</si>
  <si>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</si>
  <si>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</si>
  <si>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</si>
  <si>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</si>
  <si>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</si>
  <si>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</si>
  <si>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</si>
  <si>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</si>
  <si>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</si>
  <si>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</si>
  <si>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</si>
  <si>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</si>
  <si>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</si>
  <si>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</si>
  <si>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</si>
  <si>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</si>
  <si>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</si>
  <si>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</si>
  <si>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</si>
  <si>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</si>
  <si>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</si>
  <si>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</si>
  <si>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</si>
  <si>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</si>
  <si>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</si>
  <si>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</si>
  <si>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</si>
  <si>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</si>
  <si>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</si>
  <si>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</si>
  <si>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</si>
  <si>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</si>
  <si>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</si>
  <si>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</si>
  <si>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</si>
  <si>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</si>
  <si>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</si>
  <si>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</si>
  <si>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</si>
  <si>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</si>
  <si>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</si>
  <si>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</si>
  <si>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</si>
  <si>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</si>
  <si>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</si>
  <si>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</si>
  <si>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</si>
  <si>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</si>
  <si>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</si>
  <si>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</si>
  <si>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</si>
  <si>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</si>
  <si>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</si>
  <si>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</si>
  <si>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</si>
  <si>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</si>
  <si>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</si>
  <si>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</si>
  <si>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</si>
  <si>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</si>
  <si>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</si>
  <si>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</si>
  <si>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</si>
  <si>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</si>
  <si>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</si>
  <si>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</si>
  <si>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</si>
  <si>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</si>
  <si>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</si>
  <si>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</si>
  <si>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</si>
  <si>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</si>
  <si>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</si>
  <si>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</si>
  <si>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</si>
  <si>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</si>
  <si>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</si>
  <si>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</si>
  <si>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</si>
  <si>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</si>
  <si>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</si>
  <si>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</si>
  <si>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</si>
  <si>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</si>
  <si>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</si>
  <si>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</si>
  <si>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</si>
  <si>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</si>
  <si>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</si>
  <si>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</si>
  <si>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</si>
  <si>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</si>
  <si>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</si>
  <si>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</si>
  <si>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</si>
  <si>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</si>
  <si>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</si>
  <si>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</si>
  <si>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</si>
  <si>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</si>
  <si>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</si>
  <si>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</si>
  <si>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</si>
  <si>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</si>
  <si>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</si>
  <si>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</si>
  <si>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</si>
  <si>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</si>
  <si>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</si>
  <si>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</si>
  <si>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</si>
  <si>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</si>
  <si>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</si>
  <si>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</si>
  <si>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</si>
  <si>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</si>
  <si>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</si>
  <si>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</si>
  <si>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</si>
  <si>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</si>
  <si>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</si>
  <si>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</si>
  <si>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</si>
  <si>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</si>
  <si>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</si>
  <si>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</si>
  <si>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</si>
  <si>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</si>
  <si>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</si>
  <si>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</si>
  <si>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</si>
  <si>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</si>
  <si>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</si>
  <si>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</si>
  <si>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</si>
  <si>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</si>
  <si>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</si>
  <si>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</si>
  <si>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</si>
  <si>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</si>
  <si>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</si>
  <si>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</si>
  <si>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</si>
  <si>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</si>
  <si>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</si>
  <si>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</si>
  <si>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</si>
  <si>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</si>
  <si>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</si>
  <si>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</si>
  <si>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</si>
  <si>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</si>
  <si>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</si>
  <si>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</si>
  <si>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</si>
  <si>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</si>
  <si>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</si>
  <si>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</si>
  <si>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</si>
  <si>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</si>
  <si>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</si>
  <si>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</si>
  <si>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</si>
  <si>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</si>
  <si>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</si>
  <si>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</si>
  <si>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</si>
  <si>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</si>
  <si>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</si>
  <si>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</si>
  <si>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</si>
  <si>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</si>
  <si>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</si>
  <si>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</si>
  <si>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</si>
  <si>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</si>
  <si>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</si>
  <si>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</si>
  <si>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</si>
  <si>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</si>
  <si>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</si>
  <si>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</si>
  <si>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</si>
  <si>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</si>
  <si>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</si>
  <si>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</si>
  <si>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</si>
  <si>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</si>
  <si>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</si>
  <si>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</si>
  <si>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</si>
  <si>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</si>
  <si>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</si>
  <si>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</si>
  <si>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</si>
  <si>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</si>
  <si>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</si>
  <si>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</si>
  <si>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</si>
  <si>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</si>
  <si>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</si>
  <si>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</si>
  <si>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</si>
  <si>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</si>
  <si>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</si>
  <si>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</si>
  <si>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</si>
  <si>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</si>
  <si>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</si>
  <si>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</si>
  <si>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</si>
  <si>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</si>
  <si>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</si>
  <si>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</si>
  <si>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</si>
  <si>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</si>
  <si>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</si>
  <si>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</si>
  <si>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</si>
  <si>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</si>
  <si>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</si>
  <si>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</si>
  <si>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</si>
  <si>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</si>
  <si>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</si>
  <si>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</si>
  <si>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</si>
  <si>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</si>
  <si>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</si>
  <si>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</si>
  <si>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</si>
  <si>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</si>
  <si>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</si>
  <si>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</si>
  <si>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</si>
  <si>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</si>
  <si>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</si>
  <si>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</si>
  <si>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</si>
  <si>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</si>
  <si>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</si>
  <si>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</si>
  <si>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</si>
  <si>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</si>
  <si>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</si>
  <si>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</si>
  <si>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</si>
  <si>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</si>
  <si>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</si>
  <si>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</si>
  <si>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</si>
  <si>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</si>
  <si>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</si>
  <si>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</si>
  <si>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</si>
  <si>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</si>
  <si>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</si>
  <si>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</si>
  <si>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</si>
  <si>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</si>
  <si>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</si>
  <si>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</si>
  <si>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</si>
  <si>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</si>
  <si>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</si>
  <si>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</si>
  <si>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</si>
  <si>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</si>
  <si>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</si>
  <si>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</si>
  <si>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</si>
  <si>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</si>
  <si>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</si>
  <si>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</si>
  <si>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</si>
  <si>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</si>
  <si>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</si>
  <si>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</si>
  <si>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</si>
  <si>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</si>
  <si>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</si>
  <si>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</si>
  <si>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</si>
  <si>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</si>
  <si>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</si>
  <si>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</si>
  <si>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</si>
  <si>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</si>
  <si>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</si>
  <si>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</si>
  <si>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</si>
  <si>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</si>
  <si>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</si>
  <si>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</si>
  <si>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</si>
  <si>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</si>
  <si>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</si>
  <si>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</si>
  <si>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</si>
  <si>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</si>
  <si>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</si>
  <si>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</si>
  <si>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</si>
  <si>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</si>
  <si>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</si>
  <si>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</si>
  <si>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</si>
  <si>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</si>
  <si>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</si>
  <si>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</si>
  <si>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</si>
  <si>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</si>
  <si>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</si>
  <si>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</si>
  <si>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</si>
  <si>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</si>
  <si>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</si>
  <si>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</si>
  <si>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</si>
  <si>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</si>
  <si>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</si>
  <si>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</si>
  <si>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</si>
  <si>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</si>
  <si>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</si>
  <si>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</si>
  <si>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</si>
  <si>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</si>
  <si>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</si>
  <si>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</si>
  <si>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</si>
  <si>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</si>
  <si>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</si>
  <si>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</si>
  <si>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</si>
  <si>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</si>
  <si>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</si>
  <si>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</si>
  <si>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</si>
  <si>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</si>
  <si>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</si>
  <si>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</si>
  <si>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</si>
  <si>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</si>
  <si>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</si>
  <si>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</si>
  <si>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</si>
  <si>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</si>
  <si>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</si>
  <si>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</si>
  <si>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</si>
  <si>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</si>
  <si>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</si>
  <si>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</si>
  <si>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</si>
  <si>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</si>
  <si>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</si>
  <si>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</si>
  <si>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</si>
  <si>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</si>
  <si>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</si>
  <si>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</si>
  <si>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</si>
  <si>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</si>
  <si>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</si>
  <si>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</si>
  <si>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</si>
  <si>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</si>
  <si>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</si>
  <si>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</si>
  <si>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</si>
  <si>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</si>
  <si>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</si>
  <si>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</si>
  <si>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</si>
  <si>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</si>
  <si>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</si>
  <si>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</si>
  <si>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</si>
  <si>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</si>
  <si>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</si>
  <si>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</si>
  <si>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</si>
  <si>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</si>
  <si>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</si>
  <si>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</si>
  <si>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</si>
  <si>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</si>
  <si>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</si>
  <si>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</si>
  <si>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</si>
  <si>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</si>
  <si>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</si>
  <si>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</si>
  <si>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</si>
  <si>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</si>
  <si>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</si>
  <si>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</si>
  <si>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</si>
  <si>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</si>
  <si>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</si>
  <si>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</si>
  <si>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</si>
  <si>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</si>
  <si>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</si>
  <si>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</si>
  <si>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</si>
  <si>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</si>
  <si>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</si>
  <si>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</si>
  <si>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</si>
  <si>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</si>
  <si>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</si>
  <si>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</si>
  <si>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</si>
  <si>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</si>
  <si>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</si>
  <si>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</si>
  <si>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</si>
  <si>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</si>
  <si>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</si>
  <si>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</si>
  <si>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</si>
  <si>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</si>
  <si>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</si>
  <si>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</si>
  <si>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</si>
  <si>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</si>
  <si>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</si>
  <si>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</si>
  <si>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</si>
  <si>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</si>
  <si>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</si>
  <si>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</si>
  <si>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</si>
  <si>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</si>
  <si>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</si>
  <si>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</si>
  <si>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</si>
  <si>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</si>
  <si>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</si>
  <si>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</si>
  <si>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</si>
  <si>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</si>
  <si>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</si>
  <si>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</si>
  <si>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</si>
  <si>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</si>
  <si>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</si>
  <si>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</si>
  <si>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</si>
  <si>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</si>
  <si>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</si>
  <si>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</si>
  <si>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</si>
  <si>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</si>
  <si>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</si>
  <si>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</si>
  <si>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</si>
  <si>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</si>
  <si>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</si>
  <si>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</si>
  <si>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</si>
  <si>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</si>
  <si>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</si>
  <si>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</si>
  <si>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</si>
  <si>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</si>
  <si>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</si>
  <si>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</si>
  <si>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</si>
  <si>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</si>
  <si>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</si>
  <si>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</si>
  <si>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</si>
  <si>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</si>
  <si>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</si>
  <si>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</si>
  <si>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</si>
  <si>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</si>
  <si>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</si>
  <si>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</si>
  <si>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</si>
  <si>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</si>
  <si>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</si>
  <si>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</si>
  <si>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</si>
  <si>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</si>
  <si>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</si>
  <si>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</si>
  <si>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</si>
  <si>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</si>
  <si>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</si>
  <si>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</si>
  <si>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</si>
  <si>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</si>
  <si>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</si>
  <si>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</si>
  <si>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</si>
  <si>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</si>
  <si>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</si>
  <si>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</si>
  <si>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</si>
  <si>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</si>
  <si>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</si>
  <si>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</si>
  <si>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</si>
  <si>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</si>
  <si>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</si>
  <si>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</si>
  <si>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</si>
  <si>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</si>
  <si>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</si>
  <si>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</si>
  <si>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</si>
  <si>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</si>
  <si>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</si>
  <si>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</si>
  <si>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</si>
  <si>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</si>
  <si>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</si>
  <si>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</si>
  <si>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</si>
  <si>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</si>
  <si>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</si>
  <si>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</si>
  <si>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</si>
  <si>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</si>
  <si>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</si>
  <si>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</si>
  <si>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</si>
  <si>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</si>
  <si>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</si>
  <si>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</si>
  <si>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</si>
  <si>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</si>
  <si>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</si>
  <si>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</si>
  <si>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</si>
  <si>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</si>
  <si>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</si>
  <si>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</si>
  <si>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</si>
  <si>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</si>
  <si>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</si>
  <si>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</si>
  <si>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</si>
  <si>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</si>
  <si>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</si>
  <si>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</si>
  <si>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</si>
  <si>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</si>
  <si>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</si>
  <si>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</si>
  <si>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</si>
  <si>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</si>
  <si>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</si>
  <si>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</si>
  <si>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</si>
  <si>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</si>
  <si>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</si>
  <si>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</si>
  <si>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</si>
  <si>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</si>
  <si>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</si>
  <si>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</si>
  <si>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</si>
  <si>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</si>
  <si>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</si>
  <si>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</si>
  <si>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</si>
  <si>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</si>
  <si>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</si>
  <si>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</si>
  <si>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</si>
  <si>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</si>
  <si>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</si>
  <si>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</si>
  <si>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</si>
  <si>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</si>
  <si>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</si>
  <si>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</si>
  <si>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</si>
  <si>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</si>
  <si>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</si>
  <si>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</si>
  <si>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</si>
  <si>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</si>
  <si>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</si>
  <si>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</si>
  <si>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</si>
  <si>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</si>
  <si>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</si>
  <si>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</si>
  <si>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</si>
  <si>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</si>
  <si>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</si>
  <si>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</si>
  <si>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</si>
  <si>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</si>
  <si>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</si>
  <si>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</si>
  <si>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</si>
  <si>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</si>
  <si>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</si>
  <si>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</si>
  <si>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</si>
  <si>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</si>
  <si>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</si>
  <si>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</si>
  <si>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</si>
  <si>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</si>
  <si>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</si>
  <si>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</si>
  <si>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</si>
  <si>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</si>
  <si>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</si>
  <si>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</si>
  <si>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</si>
  <si>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</si>
  <si>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</si>
  <si>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</si>
  <si>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</si>
  <si>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</si>
  <si>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</si>
  <si>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</si>
  <si>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</si>
  <si>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</si>
  <si>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</si>
  <si>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</si>
  <si>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</si>
  <si>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</si>
  <si>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</si>
  <si>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</si>
  <si>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</si>
  <si>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</si>
  <si>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</si>
  <si>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</si>
  <si>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</si>
  <si>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</si>
  <si>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</si>
  <si>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</si>
  <si>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</si>
  <si>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</si>
  <si>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</si>
  <si>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</si>
  <si>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</si>
  <si>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</si>
  <si>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</si>
  <si>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</si>
  <si>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</si>
  <si>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</si>
  <si>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</si>
  <si>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</si>
  <si>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</si>
  <si>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</si>
  <si>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</si>
  <si>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</si>
  <si>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</si>
  <si>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</si>
  <si>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</si>
  <si>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</si>
  <si>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</si>
  <si>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</si>
  <si>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</si>
  <si>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</si>
  <si>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</si>
  <si>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</si>
  <si>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</si>
  <si>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</si>
  <si>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</si>
  <si>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</si>
  <si>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</si>
  <si>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</si>
  <si>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</si>
  <si>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</si>
  <si>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</si>
  <si>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</si>
  <si>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</si>
  <si>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</si>
  <si>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</si>
  <si>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</si>
  <si>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</si>
  <si>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</si>
  <si>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</si>
  <si>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</si>
  <si>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</si>
  <si>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</si>
  <si>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</si>
  <si>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</si>
  <si>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</si>
  <si>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</si>
  <si>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</si>
  <si>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</si>
  <si>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</si>
  <si>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</si>
  <si>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</si>
  <si>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</si>
  <si>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</si>
  <si>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</si>
  <si>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</si>
  <si>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</si>
  <si>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</si>
  <si>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</si>
  <si>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</si>
  <si>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</si>
  <si>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</si>
  <si>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</si>
  <si>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</si>
  <si>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</si>
  <si>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</si>
  <si>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</si>
  <si>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</si>
  <si>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</si>
  <si>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</si>
  <si>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</si>
  <si>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</si>
  <si>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</si>
  <si>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</si>
  <si>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</si>
  <si>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</si>
  <si>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</si>
  <si>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</si>
  <si>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</si>
  <si>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</si>
  <si>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</si>
  <si>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</si>
  <si>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</si>
  <si>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</si>
  <si>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</si>
  <si>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</si>
  <si>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</si>
  <si>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</si>
  <si>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</si>
  <si>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</si>
  <si>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</si>
  <si>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</si>
  <si>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</si>
  <si>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</si>
  <si>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</si>
  <si>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</si>
  <si>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</si>
  <si>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</si>
  <si>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</si>
  <si>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</si>
  <si>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</si>
  <si>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</si>
  <si>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</si>
  <si>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</si>
  <si>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</si>
  <si>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</si>
  <si>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</si>
  <si>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</si>
  <si>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</si>
  <si>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</si>
  <si>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</si>
  <si>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</si>
  <si>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</si>
  <si>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</si>
  <si>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</si>
  <si>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</si>
  <si>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</si>
  <si>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</si>
  <si>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</si>
  <si>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</si>
  <si>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</si>
  <si>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</si>
  <si>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</si>
  <si>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</si>
  <si>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</si>
  <si>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</si>
  <si>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</si>
  <si>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</si>
  <si>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</si>
  <si>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</si>
  <si>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</si>
  <si>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</si>
  <si>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</si>
  <si>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</si>
  <si>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</si>
  <si>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</si>
  <si>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</si>
  <si>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</si>
  <si>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</si>
  <si>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</si>
  <si>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</si>
  <si>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</si>
  <si>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</si>
  <si>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</si>
  <si>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</si>
  <si>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</si>
  <si>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</si>
  <si>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</si>
  <si>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</si>
  <si>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</si>
  <si>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</si>
  <si>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</si>
  <si>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</si>
  <si>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</si>
  <si>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</si>
  <si>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</si>
  <si>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</si>
  <si>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Taquaruçu do Sul</t>
  </si>
  <si>
    <t>Prefeitura de Taquaruçu do Sul</t>
  </si>
  <si>
    <t>Municipio de Taquaruçu do Sul</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</si>
  <si>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</si>
  <si>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</si>
  <si>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</si>
  <si>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</si>
  <si>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</si>
  <si>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</si>
  <si>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</si>
  <si>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</si>
  <si>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</si>
  <si>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</si>
  <si>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</si>
  <si>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</si>
  <si>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</si>
  <si>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</si>
  <si>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</si>
  <si>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</si>
  <si>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</si>
  <si>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</si>
  <si>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</si>
  <si>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</si>
  <si>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</si>
  <si>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</si>
  <si>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</si>
  <si>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</si>
  <si>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</si>
  <si>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</si>
  <si>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</si>
  <si>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</si>
  <si>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</si>
  <si>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</si>
  <si>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</si>
  <si>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</si>
  <si>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</si>
  <si>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</si>
  <si>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</si>
  <si>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</si>
  <si>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</si>
  <si>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</si>
  <si>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</si>
  <si>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</si>
  <si>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</si>
  <si>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</si>
  <si>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</si>
  <si>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</si>
  <si>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</si>
  <si>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</si>
  <si>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</si>
  <si>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</si>
  <si>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</si>
  <si>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</si>
  <si>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</si>
  <si>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</si>
  <si>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</si>
  <si>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</si>
  <si>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</si>
  <si>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</si>
  <si>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</si>
  <si>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</si>
  <si>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</si>
  <si>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</si>
  <si>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</si>
  <si>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</si>
  <si>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</si>
  <si>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</si>
  <si>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</si>
  <si>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</si>
  <si>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</si>
  <si>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</si>
  <si>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</si>
  <si>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</si>
  <si>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</si>
  <si>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</si>
  <si>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</si>
  <si>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</si>
  <si>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</si>
  <si>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</si>
  <si>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</si>
  <si>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</si>
  <si>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</si>
  <si>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</si>
  <si>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</si>
  <si>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</si>
  <si>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</si>
  <si>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</si>
  <si>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</si>
  <si>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</si>
  <si>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</si>
  <si>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</si>
  <si>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</si>
  <si>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</si>
  <si>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</si>
  <si>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</si>
  <si>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</si>
  <si>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</si>
  <si>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</si>
  <si>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</si>
  <si>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</si>
  <si>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</si>
  <si>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</si>
  <si>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</si>
  <si>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</si>
  <si>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</si>
  <si>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</si>
  <si>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</si>
  <si>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</si>
  <si>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</si>
  <si>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</si>
  <si>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</si>
  <si>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</si>
  <si>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</si>
  <si>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</si>
  <si>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</si>
  <si>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</si>
  <si>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</si>
  <si>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</si>
  <si>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</si>
  <si>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</si>
  <si>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</si>
  <si>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</si>
  <si>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</si>
  <si>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</si>
  <si>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</si>
  <si>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</si>
  <si>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</si>
  <si>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</si>
  <si>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</si>
  <si>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</si>
  <si>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</si>
  <si>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</si>
  <si>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</si>
  <si>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</si>
  <si>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</si>
  <si>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</si>
  <si>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</si>
  <si>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</si>
  <si>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</si>
  <si>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</si>
  <si>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</si>
  <si>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</si>
  <si>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</si>
  <si>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</si>
  <si>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</si>
  <si>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</si>
  <si>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</si>
  <si>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</si>
  <si>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</si>
  <si>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</si>
  <si>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</si>
  <si>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</si>
  <si>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</si>
  <si>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</si>
  <si>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</si>
  <si>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</si>
  <si>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</si>
  <si>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</si>
  <si>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</si>
  <si>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</si>
  <si>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</si>
  <si>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</si>
  <si>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</si>
  <si>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</si>
  <si>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</si>
  <si>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</si>
  <si>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</si>
  <si>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</si>
  <si>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</si>
  <si>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</si>
  <si>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</si>
  <si>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</si>
  <si>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</si>
  <si>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</si>
  <si>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</si>
  <si>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</si>
  <si>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</si>
  <si>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</si>
  <si>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</si>
  <si>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</si>
  <si>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</si>
  <si>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</si>
  <si>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</si>
  <si>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</si>
  <si>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</si>
  <si>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</si>
  <si>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</si>
  <si>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</si>
  <si>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</si>
  <si>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</si>
  <si>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</si>
  <si>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</si>
  <si>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</si>
  <si>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</si>
  <si>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</si>
  <si>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</si>
  <si>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</si>
  <si>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</si>
  <si>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</si>
  <si>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</si>
  <si>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</si>
  <si>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</si>
  <si>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</si>
  <si>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</si>
  <si>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</si>
  <si>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</si>
  <si>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</si>
  <si>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</si>
  <si>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</si>
  <si>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</si>
  <si>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</si>
  <si>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</si>
  <si>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</si>
  <si>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</si>
  <si>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</si>
  <si>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</si>
  <si>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</si>
  <si>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</si>
  <si>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</si>
  <si>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</si>
  <si>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</si>
  <si>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</si>
  <si>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</si>
  <si>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</si>
  <si>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</si>
  <si>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</si>
  <si>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</si>
  <si>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</si>
  <si>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</si>
  <si>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</si>
  <si>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</si>
  <si>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</si>
  <si>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</si>
  <si>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</si>
  <si>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</si>
  <si>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</si>
  <si>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</si>
  <si>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</si>
  <si>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</si>
  <si>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</si>
  <si>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</si>
  <si>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</si>
  <si>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</si>
  <si>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</si>
  <si>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</si>
  <si>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</si>
  <si>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</si>
  <si>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</si>
  <si>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</si>
  <si>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</si>
  <si>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</si>
  <si>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</si>
  <si>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</si>
  <si>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</si>
  <si>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</si>
  <si>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</si>
  <si>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</si>
  <si>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</si>
  <si>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</si>
  <si>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</si>
  <si>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</si>
  <si>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</si>
  <si>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</si>
  <si>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</si>
  <si>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</si>
  <si>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</si>
  <si>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</si>
  <si>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</si>
  <si>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</si>
  <si>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</si>
  <si>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</si>
  <si>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</si>
  <si>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</si>
  <si>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</si>
  <si>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</si>
  <si>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</si>
  <si>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</si>
  <si>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</si>
  <si>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</si>
  <si>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</si>
  <si>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</si>
  <si>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</si>
  <si>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</si>
  <si>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</si>
  <si>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</si>
  <si>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</si>
  <si>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</si>
  <si>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</si>
  <si>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</si>
  <si>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</si>
  <si>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</si>
  <si>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</si>
  <si>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</si>
  <si>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</si>
  <si>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</si>
  <si>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</si>
  <si>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</si>
  <si>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</si>
  <si>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</si>
  <si>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</si>
  <si>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</si>
  <si>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</si>
  <si>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</si>
  <si>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</si>
  <si>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</si>
  <si>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</si>
  <si>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</si>
  <si>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</si>
  <si>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</si>
  <si>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</si>
  <si>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</si>
  <si>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</si>
  <si>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</si>
  <si>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</si>
  <si>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</si>
  <si>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</si>
  <si>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</si>
  <si>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</si>
  <si>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</si>
  <si>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</si>
  <si>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</si>
  <si>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</si>
  <si>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</si>
  <si>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</si>
  <si>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</si>
  <si>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</si>
  <si>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</si>
  <si>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</si>
  <si>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</si>
  <si>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</si>
  <si>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</si>
  <si>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</si>
  <si>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</si>
  <si>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</si>
  <si>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</si>
  <si>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</si>
  <si>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</si>
  <si>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</si>
  <si>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</si>
  <si>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</si>
  <si>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</si>
  <si>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</si>
  <si>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</si>
  <si>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</si>
  <si>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</si>
  <si>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</si>
  <si>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</si>
  <si>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</si>
  <si>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</si>
  <si>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</si>
  <si>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</si>
  <si>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</si>
  <si>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</si>
  <si>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</si>
  <si>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</si>
  <si>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</si>
  <si>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</si>
  <si>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</si>
  <si>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</si>
  <si>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</si>
  <si>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</si>
  <si>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</si>
  <si>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</si>
  <si>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</si>
  <si>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</si>
  <si>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</si>
  <si>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</si>
  <si>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</si>
  <si>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</si>
  <si>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</si>
  <si>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</si>
  <si>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</si>
  <si>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</si>
  <si>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</si>
  <si>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</si>
  <si>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</si>
  <si>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</si>
  <si>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</si>
  <si>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</si>
  <si>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</si>
  <si>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</si>
  <si>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</si>
  <si>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</si>
  <si>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</si>
  <si>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</si>
  <si>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</si>
  <si>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</si>
  <si>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</si>
  <si>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</si>
  <si>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</si>
  <si>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</si>
  <si>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</si>
  <si>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</si>
  <si>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</si>
  <si>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</si>
  <si>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</si>
  <si>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</si>
  <si>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</si>
  <si>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</si>
  <si>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</si>
  <si>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</si>
  <si>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</si>
  <si>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</si>
  <si>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</si>
  <si>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</si>
  <si>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</si>
  <si>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</si>
  <si>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</si>
  <si>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</si>
  <si>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</si>
  <si>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</si>
  <si>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</si>
  <si>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</si>
  <si>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</si>
  <si>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</si>
  <si>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</si>
  <si>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</si>
  <si>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</si>
  <si>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</si>
  <si>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</si>
  <si>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</si>
  <si>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</si>
  <si>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</si>
  <si>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</si>
  <si>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</si>
  <si>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</si>
  <si>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</si>
  <si>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</si>
  <si>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</si>
  <si>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</si>
  <si>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</si>
  <si>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</si>
  <si>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</si>
  <si>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</si>
  <si>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</si>
  <si>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</si>
  <si>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</si>
  <si>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</si>
  <si>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</si>
  <si>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</si>
  <si>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</si>
  <si>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</si>
  <si>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</si>
  <si>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</si>
  <si>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</si>
  <si>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</si>
  <si>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</si>
  <si>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</si>
  <si>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</si>
  <si>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</si>
  <si>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</si>
  <si>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</si>
  <si>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</si>
  <si>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</si>
  <si>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</si>
  <si>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</si>
  <si>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</si>
  <si>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</si>
  <si>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</si>
  <si>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</si>
  <si>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</si>
  <si>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</si>
  <si>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</si>
  <si>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</si>
  <si>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</si>
  <si>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</si>
  <si>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</si>
  <si>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</si>
  <si>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</si>
  <si>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</si>
  <si>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</si>
  <si>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</si>
  <si>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</si>
  <si>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</si>
  <si>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</si>
  <si>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</si>
  <si>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</si>
  <si>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</si>
  <si>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</si>
  <si>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</si>
  <si>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</si>
  <si>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</si>
  <si>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</si>
  <si>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</si>
  <si>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</si>
  <si>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</si>
  <si>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</si>
  <si>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</si>
  <si>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</si>
  <si>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</si>
  <si>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</si>
  <si>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</si>
  <si>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</si>
  <si>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</si>
  <si>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</si>
  <si>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</si>
  <si>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</si>
  <si>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</si>
  <si>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</si>
  <si>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</si>
  <si>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</si>
  <si>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</si>
  <si>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</si>
  <si>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</si>
  <si>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</si>
  <si>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</si>
  <si>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</si>
  <si>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</si>
  <si>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</si>
  <si>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</si>
  <si>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</si>
  <si>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</si>
  <si>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</si>
  <si>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</si>
  <si>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</si>
  <si>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</si>
  <si>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</si>
  <si>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</si>
  <si>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</si>
  <si>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</si>
  <si>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</si>
  <si>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</si>
  <si>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</si>
  <si>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</si>
  <si>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</si>
  <si>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</si>
  <si>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</si>
  <si>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</si>
  <si>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</si>
  <si>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</si>
  <si>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</si>
  <si>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</si>
  <si>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</si>
  <si>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</si>
  <si>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</si>
  <si>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</si>
  <si>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</si>
  <si>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</si>
  <si>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</si>
  <si>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</si>
  <si>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</si>
  <si>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</si>
  <si>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</si>
  <si>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</si>
  <si>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</si>
  <si>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</si>
  <si>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</si>
  <si>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</si>
  <si>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</si>
  <si>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</si>
  <si>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</si>
  <si>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</si>
  <si>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</si>
  <si>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</si>
  <si>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</si>
  <si>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</si>
  <si>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</si>
  <si>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</si>
  <si>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</si>
  <si>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</si>
  <si>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</si>
  <si>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</si>
  <si>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</si>
  <si>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</si>
  <si>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</si>
  <si>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</si>
  <si>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</si>
  <si>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</si>
  <si>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</si>
  <si>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</si>
  <si>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</si>
  <si>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</si>
  <si>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</si>
  <si>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</si>
  <si>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</si>
  <si>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</si>
  <si>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</si>
  <si>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</si>
  <si>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</si>
  <si>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</si>
  <si>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</si>
  <si>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</si>
  <si>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</si>
  <si>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</si>
  <si>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</si>
  <si>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</si>
  <si>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</si>
  <si>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</si>
  <si>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</si>
  <si>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</si>
  <si>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</si>
  <si>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</si>
  <si>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</si>
  <si>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</si>
  <si>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</si>
  <si>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</si>
  <si>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</si>
  <si>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</si>
  <si>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</si>
  <si>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</si>
  <si>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</si>
  <si>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</si>
  <si>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</si>
  <si>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</si>
  <si>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</si>
  <si>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</si>
  <si>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</si>
  <si>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</si>
  <si>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</si>
  <si>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</si>
  <si>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</si>
  <si>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</si>
  <si>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</si>
  <si>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</si>
  <si>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</si>
  <si>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</si>
  <si>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</si>
  <si>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</si>
  <si>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</si>
  <si>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</si>
  <si>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</si>
  <si>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</si>
  <si>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</si>
  <si>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</si>
  <si>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</si>
  <si>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</si>
  <si>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</si>
  <si>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</si>
  <si>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</si>
  <si>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</si>
  <si>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</si>
  <si>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</si>
  <si>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</si>
  <si>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</si>
  <si>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</si>
  <si>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</si>
  <si>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</si>
  <si>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</si>
  <si>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</si>
  <si>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</si>
  <si>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</si>
  <si>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</si>
  <si>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</si>
  <si>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</si>
  <si>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</si>
  <si>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</si>
  <si>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</si>
  <si>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</si>
  <si>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</si>
  <si>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</si>
  <si>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</si>
  <si>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</si>
  <si>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</si>
  <si>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</si>
  <si>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</si>
  <si>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</si>
  <si>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</si>
  <si>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</si>
  <si>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</si>
  <si>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</si>
  <si>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</si>
  <si>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</si>
  <si>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</si>
  <si>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</si>
  <si>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</si>
  <si>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</si>
  <si>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</si>
  <si>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</si>
  <si>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</si>
  <si>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</si>
  <si>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</si>
  <si>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</si>
  <si>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</si>
  <si>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</si>
  <si>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</si>
  <si>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</si>
  <si>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</si>
  <si>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</si>
  <si>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</si>
  <si>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</si>
  <si>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</si>
  <si>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</si>
  <si>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</si>
  <si>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</si>
  <si>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</si>
  <si>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</si>
  <si>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</si>
  <si>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</si>
  <si>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</si>
  <si>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</si>
  <si>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</si>
  <si>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</si>
  <si>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</si>
  <si>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</si>
  <si>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</si>
  <si>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</si>
  <si>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</si>
  <si>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</si>
  <si>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</si>
  <si>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</si>
  <si>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</si>
  <si>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</si>
  <si>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</si>
  <si>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</si>
  <si>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</si>
  <si>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</si>
  <si>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</si>
  <si>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</si>
  <si>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</si>
  <si>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</si>
  <si>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</si>
  <si>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</si>
  <si>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</si>
  <si>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</si>
  <si>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</si>
  <si>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</si>
  <si>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</si>
  <si>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</si>
  <si>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</si>
  <si>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</si>
  <si>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</si>
  <si>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</si>
  <si>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</si>
  <si>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</si>
  <si>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</si>
  <si>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</si>
  <si>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</si>
  <si>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</si>
  <si>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</si>
  <si>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</si>
  <si>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</si>
  <si>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</si>
  <si>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</si>
  <si>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</si>
  <si>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</si>
  <si>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</si>
  <si>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</si>
  <si>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</si>
  <si>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</si>
  <si>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</si>
  <si>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</si>
  <si>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</si>
  <si>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</si>
  <si>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</si>
  <si>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</si>
  <si>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</si>
  <si>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</si>
  <si>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</si>
  <si>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</si>
  <si>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</si>
  <si>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</si>
  <si>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</si>
  <si>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</si>
  <si>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</si>
  <si>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</si>
  <si>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</si>
  <si>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</si>
  <si>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</si>
  <si>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</si>
  <si>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</si>
  <si>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</si>
  <si>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</si>
  <si>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</si>
  <si>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</si>
  <si>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</si>
  <si>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</si>
  <si>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</si>
  <si>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</si>
  <si>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</si>
  <si>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</si>
  <si>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</si>
  <si>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</si>
  <si>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</si>
  <si>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</si>
  <si>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</si>
  <si>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</si>
  <si>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</si>
  <si>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</si>
  <si>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</si>
  <si>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</si>
  <si>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</si>
  <si>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</si>
  <si>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</si>
  <si>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</si>
  <si>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</si>
  <si>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</si>
  <si>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</si>
  <si>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</si>
  <si>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</si>
  <si>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</si>
  <si>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</si>
  <si>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</si>
  <si>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</si>
  <si>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</si>
  <si>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</si>
  <si>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</si>
  <si>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</si>
  <si>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</si>
  <si>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</si>
  <si>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</si>
  <si>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</si>
  <si>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</si>
  <si>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</si>
  <si>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</si>
  <si>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</si>
  <si>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</si>
  <si>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</si>
  <si>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</si>
  <si>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</si>
  <si>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</si>
  <si>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</si>
  <si>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</si>
  <si>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</si>
  <si>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</si>
  <si>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</si>
  <si>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</si>
  <si>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</si>
  <si>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</si>
  <si>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</si>
  <si>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</si>
  <si>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</si>
  <si>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</si>
  <si>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</si>
  <si>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</si>
  <si>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</si>
  <si>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</si>
  <si>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</si>
  <si>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</si>
  <si>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</si>
  <si>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</si>
  <si>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</si>
  <si>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</si>
  <si>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</si>
  <si>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</si>
  <si>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</si>
  <si>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</si>
  <si>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</si>
  <si>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</si>
  <si>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</si>
  <si>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</si>
  <si>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</si>
  <si>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</si>
  <si>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</si>
  <si>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</si>
  <si>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</si>
  <si>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</si>
  <si>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</si>
  <si>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</si>
  <si>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</si>
  <si>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</si>
  <si>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</si>
  <si>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</si>
  <si>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</si>
  <si>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</si>
  <si>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</si>
  <si>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</si>
  <si>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</si>
  <si>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</si>
  <si>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</si>
  <si>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</si>
  <si>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</si>
  <si>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</si>
  <si>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</si>
  <si>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</si>
  <si>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</si>
  <si>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</si>
  <si>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</si>
  <si>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</si>
  <si>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</si>
  <si>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</si>
  <si>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</si>
  <si>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</si>
  <si>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</si>
  <si>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</si>
  <si>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</si>
  <si>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</si>
  <si>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</si>
  <si>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</si>
  <si>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</si>
  <si>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</si>
  <si>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</si>
  <si>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</si>
  <si>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</si>
  <si>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</si>
  <si>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</si>
  <si>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</si>
  <si>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</si>
  <si>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</si>
  <si>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</si>
  <si>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</si>
  <si>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</si>
  <si>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</si>
  <si>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</si>
  <si>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</si>
  <si>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</si>
  <si>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</si>
  <si>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</si>
  <si>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</si>
  <si>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</si>
  <si>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</si>
  <si>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</si>
  <si>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</si>
  <si>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</si>
  <si>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</si>
  <si>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</si>
  <si>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</si>
  <si>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</si>
  <si>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</si>
  <si>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</si>
  <si>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</si>
  <si>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</si>
  <si>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</si>
  <si>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</si>
  <si>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</si>
  <si>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</si>
  <si>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</si>
  <si>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</si>
  <si>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</si>
  <si>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</si>
  <si>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</si>
  <si>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</si>
  <si>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</si>
  <si>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</si>
  <si>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</si>
  <si>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</si>
  <si>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</si>
  <si>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</si>
  <si>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</si>
  <si>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</si>
  <si>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</si>
  <si>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</si>
  <si>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</si>
  <si>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</si>
  <si>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</si>
  <si>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</si>
  <si>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</si>
  <si>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</si>
  <si>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</si>
  <si>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</si>
  <si>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</si>
  <si>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</si>
  <si>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</si>
  <si>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</si>
  <si>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</si>
  <si>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</si>
  <si>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</si>
  <si>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</si>
  <si>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</si>
  <si>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</si>
  <si>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</si>
  <si>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</si>
  <si>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</si>
  <si>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</si>
  <si>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</si>
  <si>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</si>
  <si>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</si>
  <si>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</si>
  <si>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</si>
  <si>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</si>
  <si>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</si>
  <si>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</si>
  <si>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</si>
  <si>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</si>
  <si>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</si>
  <si>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</si>
  <si>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</si>
  <si>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</si>
  <si>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</si>
  <si>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</si>
  <si>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</si>
  <si>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</si>
  <si>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</si>
  <si>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</si>
  <si>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</si>
  <si>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</si>
  <si>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</si>
  <si>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</si>
  <si>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</si>
  <si>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</si>
  <si>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</si>
  <si>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</si>
  <si>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</si>
  <si>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</si>
  <si>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</si>
  <si>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</si>
  <si>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</si>
  <si>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</si>
  <si>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</si>
  <si>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</si>
  <si>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</si>
  <si>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</si>
  <si>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</si>
  <si>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</si>
  <si>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</si>
  <si>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</si>
  <si>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</si>
  <si>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</si>
  <si>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</si>
  <si>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</si>
  <si>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</si>
  <si>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</si>
  <si>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</si>
  <si>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</si>
  <si>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</si>
  <si>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</si>
  <si>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</si>
  <si>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</si>
  <si>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</si>
  <si>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</si>
  <si>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</si>
  <si>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</si>
  <si>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</si>
  <si>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</si>
  <si>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</si>
  <si>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</si>
  <si>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</si>
  <si>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</si>
  <si>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</si>
  <si>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</si>
  <si>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</si>
  <si>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</si>
  <si>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</si>
  <si>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</si>
  <si>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</si>
  <si>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</si>
  <si>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</si>
  <si>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</si>
  <si>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</si>
  <si>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</si>
  <si>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</si>
  <si>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</si>
  <si>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</si>
  <si>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</si>
  <si>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</si>
  <si>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</si>
  <si>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</si>
  <si>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</si>
  <si>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</si>
  <si>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</si>
  <si>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</si>
  <si>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</si>
  <si>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</si>
  <si>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</si>
  <si>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</si>
  <si>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</si>
  <si>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</si>
  <si>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</si>
  <si>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</si>
  <si>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</si>
  <si>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</si>
  <si>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</si>
  <si>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</si>
  <si>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</si>
  <si>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</si>
  <si>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</si>
  <si>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</si>
  <si>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</si>
  <si>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</si>
  <si>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</si>
  <si>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</si>
  <si>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</si>
  <si>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</si>
  <si>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</si>
  <si>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</si>
  <si>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</si>
  <si>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</si>
  <si>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</si>
  <si>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</si>
  <si>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</si>
  <si>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</si>
  <si>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</si>
  <si>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</si>
  <si>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</si>
  <si>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</si>
  <si>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</si>
  <si>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</si>
  <si>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</si>
  <si>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</si>
  <si>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</si>
  <si>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</si>
  <si>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</si>
  <si>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</si>
  <si>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</si>
  <si>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</si>
  <si>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</si>
  <si>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</si>
  <si>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</si>
  <si>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</si>
  <si>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</si>
  <si>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</si>
  <si>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</si>
  <si>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</si>
  <si>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</si>
  <si>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</si>
  <si>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</si>
  <si>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</si>
  <si>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</si>
  <si>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</si>
  <si>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</si>
  <si>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</si>
  <si>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</si>
  <si>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</si>
  <si>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</si>
  <si>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</si>
  <si>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</si>
  <si>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</si>
  <si>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</si>
  <si>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</si>
  <si>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</si>
  <si>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</si>
  <si>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</si>
  <si>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</si>
  <si>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</si>
  <si>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</si>
  <si>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</si>
  <si>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</si>
  <si>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</si>
  <si>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</si>
  <si>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</si>
  <si>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</si>
  <si>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</si>
  <si>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</si>
  <si>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</si>
  <si>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</si>
  <si>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</si>
  <si>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</si>
  <si>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</si>
  <si>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</si>
  <si>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</si>
  <si>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</si>
  <si>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</si>
  <si>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</si>
  <si>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</si>
  <si>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</si>
  <si>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</si>
  <si>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</si>
  <si>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</si>
  <si>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</si>
  <si>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</si>
  <si>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</si>
  <si>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</si>
  <si>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</si>
  <si>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</si>
  <si>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</si>
  <si>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</si>
  <si>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</si>
  <si>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</si>
  <si>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</si>
  <si>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</si>
  <si>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</si>
  <si>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</si>
  <si>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</si>
  <si>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</si>
  <si>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</si>
  <si>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</si>
  <si>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</si>
  <si>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</si>
  <si>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</si>
  <si>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</si>
  <si>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</si>
  <si>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</si>
  <si>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</si>
  <si>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</si>
  <si>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</si>
  <si>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</si>
  <si>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</si>
  <si>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</si>
  <si>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</si>
  <si>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</si>
  <si>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</si>
  <si>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</si>
  <si>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</si>
  <si>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</si>
  <si>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</si>
  <si>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</si>
  <si>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</si>
  <si>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</si>
  <si>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</si>
  <si>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</si>
  <si>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</si>
  <si>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</si>
  <si>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</si>
  <si>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</si>
  <si>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</si>
  <si>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</si>
  <si>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</si>
  <si>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</si>
  <si>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</si>
  <si>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</si>
  <si>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</si>
  <si>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</si>
  <si>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</si>
  <si>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</si>
  <si>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</si>
  <si>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</si>
  <si>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</si>
  <si>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</si>
  <si>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</si>
  <si>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</si>
  <si>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</si>
  <si>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</si>
  <si>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</si>
  <si>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</si>
  <si>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</si>
  <si>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</si>
  <si>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</si>
  <si>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</si>
  <si>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</si>
  <si>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</si>
  <si>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</si>
  <si>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</si>
  <si>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</si>
  <si>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</si>
  <si>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</si>
  <si>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</si>
  <si>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</si>
  <si>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</si>
  <si>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</si>
  <si>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</si>
  <si>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</si>
  <si>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</si>
  <si>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</si>
  <si>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</si>
  <si>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</si>
  <si>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</si>
  <si>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</si>
  <si>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</si>
  <si>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</si>
  <si>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</si>
  <si>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</si>
  <si>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</si>
  <si>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</si>
  <si>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</si>
  <si>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</si>
  <si>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</si>
  <si>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</si>
  <si>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</si>
  <si>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</si>
  <si>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</si>
  <si>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</si>
  <si>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</si>
  <si>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</si>
  <si>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</si>
  <si>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</si>
  <si>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</si>
  <si>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</si>
  <si>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</si>
  <si>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</si>
  <si>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</si>
  <si>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</si>
  <si>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</si>
  <si>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</si>
  <si>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</si>
  <si>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</si>
  <si>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</si>
  <si>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</si>
  <si>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</si>
  <si>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</si>
  <si>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</si>
  <si>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</si>
  <si>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</si>
  <si>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</si>
  <si>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</si>
  <si>
    <t>Total:</t>
  </si>
  <si>
    <t>Pela presente, apresentamos a proposta para Venda de decoração de Páscoa conforme descrição abaixo.</t>
  </si>
  <si>
    <t>Cenário</t>
  </si>
  <si>
    <t>Quantidade</t>
  </si>
  <si>
    <t>Venda Unitário</t>
  </si>
  <si>
    <t>Venda Total</t>
  </si>
  <si>
    <t>Locação Unitário</t>
  </si>
  <si>
    <t>Locação Total</t>
  </si>
  <si>
    <t>Ref</t>
  </si>
  <si>
    <t>Qtd</t>
  </si>
  <si>
    <t xml:space="preserve">R$ Unit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</si>
</sst>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quot;de&quot;\ mmmm&quot; de&quot;\ yyyy"/>
  </numFmts>
  <fonts count="148"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sz val="11"/>
      <name val="Arial"/>
      <family val="2"/>
    </font>
    <font>
      <b/>
      <sz val="11"/>
      <color indexed="9"/>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4">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theme="0"/>
      </left>
      <right/>
      <top style="medium">
        <color theme="0"/>
      </top>
      <bottom/>
      <diagonal/>
    </border>
    <border>
      <left style="medium">
        <color theme="0"/>
      </left>
      <right/>
      <top/>
      <bottom style="medium">
        <color theme="0"/>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7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74" fillId="0" borderId="0" applyFont="0" applyFill="0" applyBorder="0" applyAlignment="0" applyProtection="0"/>
    <xf numFmtId="164" fontId="74" fillId="0" borderId="0" applyFont="0" applyFill="0" applyBorder="0" applyAlignment="0" applyProtection="0"/>
    <xf numFmtId="164" fontId="74" fillId="0" borderId="0" applyFont="0" applyFill="0" applyBorder="0" applyAlignment="0" applyProtection="0"/>
    <xf numFmtId="164" fontId="7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74"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12"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12" fillId="0" borderId="0" applyNumberFormat="0" applyFill="0" applyBorder="0" applyAlignment="0" applyProtection="0"/>
    <xf numFmtId="0" fontId="112" fillId="0" borderId="0" applyNumberFormat="0" applyFill="0" applyBorder="0" applyAlignment="0" applyProtection="0"/>
    <xf numFmtId="0" fontId="116" fillId="0" borderId="0"/>
    <xf numFmtId="0" fontId="117" fillId="0" borderId="0" applyNumberFormat="0" applyFill="0" applyBorder="0" applyAlignment="0" applyProtection="0"/>
    <xf numFmtId="0" fontId="139" fillId="0" borderId="0"/>
    <xf numFmtId="0" fontId="140" fillId="0" borderId="0" applyNumberFormat="0" applyFill="0" applyBorder="0" applyAlignment="0" applyProtection="0"/>
    <xf numFmtId="0" fontId="141" fillId="0" borderId="0"/>
    <xf numFmtId="168" fontId="141" fillId="0" borderId="0" applyFont="0" applyFill="0" applyBorder="0" applyAlignment="0" applyProtection="0"/>
    <xf numFmtId="0" fontId="1" fillId="0" borderId="0"/>
    <xf numFmtId="9" fontId="14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65">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66" fillId="0" borderId="0" xfId="0" applyFont="1" applyAlignment="1">
      <alignment vertical="center"/>
    </xf>
    <xf numFmtId="0" fontId="67" fillId="0" borderId="0" xfId="0" applyFont="1" applyAlignment="1">
      <alignment vertical="center" wrapText="1"/>
    </xf>
    <xf numFmtId="0" fontId="67"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68" fillId="9" borderId="0" xfId="0" applyFont="1" applyFill="1" applyAlignment="1" applyProtection="1">
      <alignment horizontal="center" vertical="center" wrapText="1"/>
      <protection locked="0"/>
    </xf>
    <xf numFmtId="0" fontId="68" fillId="9" borderId="0" xfId="0" applyFont="1" applyFill="1" applyAlignment="1" applyProtection="1">
      <alignment horizontal="center" vertical="center"/>
      <protection locked="0"/>
    </xf>
    <xf numFmtId="0" fontId="69"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68"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69"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2"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3"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0" borderId="6" xfId="0" applyFont="1" applyFill="1" applyBorder="1" applyAlignment="1" applyProtection="1">
      <alignment horizontal="center" vertical="center" wrapText="1"/>
      <protection locked="0"/>
    </xf>
    <xf numFmtId="168" fontId="13" fillId="10" borderId="6" xfId="2" applyFont="1" applyFill="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168" fontId="13" fillId="10"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2"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3" borderId="0" xfId="0" applyFont="1" applyFill="1" applyAlignment="1" applyProtection="1">
      <alignment horizontal="center" vertical="center" wrapText="1"/>
      <protection locked="0"/>
    </xf>
    <xf numFmtId="0" fontId="15" fillId="5"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3"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0" fillId="0" borderId="2" xfId="0" applyFont="1" applyBorder="1" applyAlignment="1" applyProtection="1">
      <alignment horizontal="center" vertical="center" wrapText="1"/>
      <protection locked="0"/>
    </xf>
    <xf numFmtId="0" fontId="37" fillId="0" borderId="0" xfId="0" applyFont="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26" fillId="0" borderId="0" xfId="0" applyFont="1" applyAlignment="1">
      <alignment vertical="center"/>
    </xf>
    <xf numFmtId="0" fontId="37" fillId="0" borderId="0" xfId="0" applyFont="1" applyAlignment="1">
      <alignment vertical="center" wrapText="1"/>
    </xf>
    <xf numFmtId="0" fontId="18" fillId="6" borderId="1" xfId="0" applyFont="1" applyFill="1" applyBorder="1" applyAlignment="1">
      <alignment horizontal="center" vertical="center" wrapText="1"/>
    </xf>
    <xf numFmtId="0" fontId="41" fillId="0" borderId="0" xfId="0" applyFont="1" applyAlignment="1">
      <alignment vertical="center" wrapText="1"/>
    </xf>
    <xf numFmtId="0" fontId="41" fillId="0" borderId="0" xfId="0" applyFont="1" applyAlignment="1" applyProtection="1">
      <alignment vertical="center" wrapText="1"/>
      <protection locked="0"/>
    </xf>
    <xf numFmtId="0" fontId="41" fillId="0" borderId="0" xfId="0" applyFont="1" applyAlignment="1">
      <alignment horizontal="center" vertical="center" wrapText="1"/>
    </xf>
    <xf numFmtId="0" fontId="41" fillId="0" borderId="0" xfId="0" applyFont="1" applyAlignment="1" applyProtection="1">
      <alignment horizontal="center" vertical="center" wrapText="1"/>
      <protection locked="0"/>
    </xf>
    <xf numFmtId="14" fontId="41" fillId="0" borderId="0" xfId="0" applyNumberFormat="1" applyFont="1" applyAlignment="1">
      <alignment vertical="center" wrapText="1"/>
    </xf>
    <xf numFmtId="14" fontId="41"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2" borderId="0" xfId="0" applyFont="1" applyFill="1" applyAlignment="1">
      <alignment horizontal="center" vertical="center" wrapText="1"/>
    </xf>
    <xf numFmtId="0" fontId="27" fillId="0" borderId="0" xfId="0" applyFont="1" applyAlignment="1">
      <alignment vertical="center" wrapText="1"/>
    </xf>
    <xf numFmtId="0" fontId="41"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7" fillId="0" borderId="1" xfId="0" applyFont="1" applyBorder="1" applyAlignment="1">
      <alignment vertical="center"/>
    </xf>
    <xf numFmtId="0" fontId="37" fillId="4"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3" fillId="12"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7" fillId="14" borderId="0" xfId="0" applyFont="1" applyFill="1" applyAlignment="1">
      <alignment vertical="center"/>
    </xf>
    <xf numFmtId="0" fontId="27" fillId="0" borderId="0" xfId="0" applyFont="1" applyAlignment="1">
      <alignment horizontal="left" vertical="center" wrapText="1"/>
    </xf>
    <xf numFmtId="0" fontId="26" fillId="15" borderId="0" xfId="0" applyFont="1" applyFill="1" applyAlignment="1">
      <alignment vertical="center" wrapText="1"/>
    </xf>
    <xf numFmtId="0" fontId="26" fillId="15" borderId="0" xfId="0" applyFont="1" applyFill="1" applyAlignment="1">
      <alignment vertical="center"/>
    </xf>
    <xf numFmtId="9" fontId="26" fillId="0" borderId="0" xfId="24" applyFont="1" applyAlignment="1">
      <alignment vertical="center"/>
    </xf>
    <xf numFmtId="2" fontId="41" fillId="0" borderId="1" xfId="0" applyNumberFormat="1" applyFont="1" applyBorder="1" applyAlignment="1">
      <alignment horizontal="center" vertical="center" wrapText="1"/>
    </xf>
    <xf numFmtId="0" fontId="41" fillId="0" borderId="1" xfId="0" applyFont="1" applyBorder="1" applyAlignment="1">
      <alignment horizontal="center" vertical="center" wrapText="1"/>
    </xf>
    <xf numFmtId="168" fontId="27" fillId="12"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1" fillId="0" borderId="1" xfId="2" applyFont="1" applyBorder="1" applyAlignment="1">
      <alignment vertical="center" wrapText="1"/>
    </xf>
    <xf numFmtId="168" fontId="37" fillId="0" borderId="0" xfId="2" applyFont="1" applyAlignment="1">
      <alignment vertical="center"/>
    </xf>
    <xf numFmtId="0" fontId="37" fillId="0" borderId="0" xfId="0" applyFont="1" applyAlignment="1">
      <alignment horizontal="center" vertical="center"/>
    </xf>
    <xf numFmtId="16" fontId="42"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1" fillId="0" borderId="1" xfId="2" applyNumberFormat="1" applyFont="1" applyBorder="1" applyAlignment="1">
      <alignment horizontal="justify" vertical="center" wrapText="1"/>
    </xf>
    <xf numFmtId="172" fontId="41" fillId="0" borderId="1" xfId="2" applyNumberFormat="1" applyFont="1" applyBorder="1" applyAlignment="1">
      <alignment vertical="center" wrapText="1"/>
    </xf>
    <xf numFmtId="168" fontId="41" fillId="0" borderId="1" xfId="4" applyFont="1" applyBorder="1" applyAlignment="1">
      <alignment horizontal="justify" vertical="center" wrapText="1"/>
    </xf>
    <xf numFmtId="172" fontId="37" fillId="16" borderId="1" xfId="2" applyNumberFormat="1" applyFont="1" applyFill="1" applyBorder="1" applyAlignment="1">
      <alignment vertical="center"/>
    </xf>
    <xf numFmtId="168" fontId="26" fillId="17" borderId="1" xfId="0" applyNumberFormat="1" applyFont="1" applyFill="1" applyBorder="1" applyAlignment="1">
      <alignment vertical="center"/>
    </xf>
    <xf numFmtId="168" fontId="11" fillId="0" borderId="1" xfId="4" applyFont="1" applyBorder="1" applyAlignment="1">
      <alignment horizontal="center" vertical="center" wrapText="1"/>
    </xf>
    <xf numFmtId="2" fontId="67" fillId="0" borderId="0" xfId="0" applyNumberFormat="1" applyFont="1" applyAlignment="1">
      <alignment horizontal="center" vertical="center"/>
    </xf>
    <xf numFmtId="2" fontId="67" fillId="0" borderId="0" xfId="0" applyNumberFormat="1" applyFont="1" applyAlignment="1">
      <alignment horizontal="center" vertical="center" wrapText="1"/>
    </xf>
    <xf numFmtId="2" fontId="69"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0" fontId="48" fillId="0" borderId="0" xfId="0" applyFont="1" applyAlignment="1">
      <alignment vertical="center"/>
    </xf>
    <xf numFmtId="0" fontId="49" fillId="0" borderId="0" xfId="0" applyFont="1" applyAlignment="1">
      <alignment vertical="center"/>
    </xf>
    <xf numFmtId="0" fontId="49" fillId="0" borderId="0" xfId="0" applyFont="1" applyAlignment="1">
      <alignment horizontal="center" vertical="center"/>
    </xf>
    <xf numFmtId="0" fontId="48" fillId="0" borderId="0" xfId="0" applyFont="1" applyAlignment="1">
      <alignment horizontal="center" vertical="center"/>
    </xf>
    <xf numFmtId="0" fontId="36" fillId="0" borderId="1" xfId="0" applyFont="1" applyBorder="1" applyAlignment="1">
      <alignment horizontal="center" vertical="center" wrapText="1"/>
    </xf>
    <xf numFmtId="0" fontId="48" fillId="0" borderId="1" xfId="0" applyFont="1" applyBorder="1" applyAlignment="1">
      <alignment vertical="center"/>
    </xf>
    <xf numFmtId="0" fontId="48" fillId="0" borderId="0" xfId="0" applyFont="1" applyAlignment="1">
      <alignment horizontal="left" vertical="center"/>
    </xf>
    <xf numFmtId="0" fontId="71" fillId="0" borderId="0" xfId="0" applyFont="1" applyAlignment="1">
      <alignment horizontal="center" vertical="center"/>
    </xf>
    <xf numFmtId="0" fontId="41" fillId="0" borderId="1" xfId="0" applyFont="1" applyBorder="1" applyAlignment="1">
      <alignment vertical="center" wrapText="1"/>
    </xf>
    <xf numFmtId="0" fontId="69" fillId="0" borderId="8" xfId="0" applyFont="1" applyBorder="1" applyAlignment="1" applyProtection="1">
      <alignment horizontal="center" vertical="center" wrapText="1"/>
      <protection locked="0"/>
    </xf>
    <xf numFmtId="0" fontId="73" fillId="0" borderId="1" xfId="0" applyFont="1" applyBorder="1" applyAlignment="1" applyProtection="1">
      <alignment horizontal="center" vertical="center" wrapText="1"/>
      <protection locked="0"/>
    </xf>
    <xf numFmtId="168" fontId="69" fillId="0" borderId="9" xfId="2" applyFont="1" applyBorder="1" applyAlignment="1" applyProtection="1">
      <alignment horizontal="center" vertical="center" wrapText="1"/>
      <protection locked="0"/>
    </xf>
    <xf numFmtId="0" fontId="67" fillId="18" borderId="0" xfId="0" applyFont="1" applyFill="1" applyAlignment="1" applyProtection="1">
      <alignment horizontal="center" vertical="center" wrapText="1"/>
      <protection locked="0"/>
    </xf>
    <xf numFmtId="168" fontId="67" fillId="18" borderId="0" xfId="4" applyFont="1" applyFill="1" applyAlignment="1" applyProtection="1">
      <alignment horizontal="center" vertical="center" wrapText="1"/>
      <protection locked="0"/>
    </xf>
    <xf numFmtId="0" fontId="67" fillId="13" borderId="0" xfId="0" applyFont="1" applyFill="1" applyAlignment="1" applyProtection="1">
      <alignment horizontal="center" vertical="center" wrapText="1"/>
      <protection locked="0"/>
    </xf>
    <xf numFmtId="168" fontId="67" fillId="13" borderId="0" xfId="4" applyFont="1" applyFill="1" applyAlignment="1" applyProtection="1">
      <alignment horizontal="center" vertical="center" wrapText="1"/>
      <protection locked="0"/>
    </xf>
    <xf numFmtId="168" fontId="67" fillId="19" borderId="0" xfId="4" applyFont="1" applyFill="1" applyAlignment="1" applyProtection="1">
      <alignment horizontal="center" vertical="center" wrapText="1"/>
      <protection locked="0"/>
    </xf>
    <xf numFmtId="168" fontId="67" fillId="19"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56" fillId="0" borderId="0" xfId="0" applyFont="1" applyAlignment="1" applyProtection="1">
      <alignment vertical="center"/>
      <protection locked="0"/>
    </xf>
    <xf numFmtId="0" fontId="55" fillId="19" borderId="43" xfId="0" applyFont="1" applyFill="1" applyBorder="1" applyAlignment="1" applyProtection="1">
      <alignment horizontal="center" vertical="center"/>
      <protection locked="0"/>
    </xf>
    <xf numFmtId="0" fontId="59" fillId="0" borderId="0" xfId="0" applyFont="1" applyAlignment="1" applyProtection="1">
      <alignment vertical="center"/>
      <protection locked="0"/>
    </xf>
    <xf numFmtId="0" fontId="59" fillId="0" borderId="0" xfId="0" applyFont="1" applyAlignment="1" applyProtection="1">
      <alignment horizontal="center" vertical="center"/>
      <protection locked="0"/>
    </xf>
    <xf numFmtId="168" fontId="59" fillId="0" borderId="0" xfId="2" applyFont="1" applyAlignment="1" applyProtection="1">
      <alignment vertical="center"/>
      <protection locked="0"/>
    </xf>
    <xf numFmtId="0" fontId="60" fillId="0" borderId="0" xfId="0" applyFont="1" applyAlignment="1" applyProtection="1">
      <alignment vertical="center"/>
      <protection locked="0"/>
    </xf>
    <xf numFmtId="0" fontId="60" fillId="0" borderId="0" xfId="0" applyFont="1" applyAlignment="1" applyProtection="1">
      <alignment horizontal="center" vertical="center"/>
      <protection locked="0"/>
    </xf>
    <xf numFmtId="168" fontId="60" fillId="0" borderId="0" xfId="2" applyFont="1" applyAlignment="1" applyProtection="1">
      <alignment vertical="center"/>
      <protection locked="0"/>
    </xf>
    <xf numFmtId="0" fontId="60" fillId="0" borderId="43" xfId="0" applyFont="1" applyBorder="1" applyAlignment="1" applyProtection="1">
      <alignment horizontal="center" vertical="center"/>
      <protection locked="0"/>
    </xf>
    <xf numFmtId="0" fontId="60" fillId="17" borderId="43" xfId="0" applyFont="1" applyFill="1" applyBorder="1" applyAlignment="1" applyProtection="1">
      <alignment horizontal="center" vertical="center"/>
      <protection locked="0"/>
    </xf>
    <xf numFmtId="0" fontId="60" fillId="17" borderId="43" xfId="0" applyFont="1" applyFill="1" applyBorder="1" applyAlignment="1" applyProtection="1">
      <alignment horizontal="center" vertical="center" wrapText="1"/>
      <protection locked="0"/>
    </xf>
    <xf numFmtId="168" fontId="60" fillId="21" borderId="43" xfId="0" applyNumberFormat="1" applyFont="1" applyFill="1" applyBorder="1" applyAlignment="1" applyProtection="1">
      <alignment horizontal="center" vertical="center"/>
      <protection locked="0"/>
    </xf>
    <xf numFmtId="168" fontId="60" fillId="22" borderId="43" xfId="0" applyNumberFormat="1" applyFont="1" applyFill="1" applyBorder="1" applyAlignment="1" applyProtection="1">
      <alignment horizontal="center" vertical="center"/>
      <protection locked="0"/>
    </xf>
    <xf numFmtId="168" fontId="60" fillId="0" borderId="0" xfId="2" applyFont="1" applyAlignment="1" applyProtection="1">
      <alignment horizontal="center" vertical="center"/>
      <protection locked="0"/>
    </xf>
    <xf numFmtId="0" fontId="16" fillId="17" borderId="43" xfId="0" applyFont="1" applyFill="1" applyBorder="1" applyAlignment="1" applyProtection="1">
      <alignment horizontal="left" vertical="center"/>
      <protection locked="0"/>
    </xf>
    <xf numFmtId="0" fontId="16" fillId="17" borderId="43" xfId="0" applyFont="1" applyFill="1" applyBorder="1" applyAlignment="1" applyProtection="1">
      <alignment horizontal="center" vertical="center"/>
      <protection locked="0"/>
    </xf>
    <xf numFmtId="168" fontId="16" fillId="21" borderId="43" xfId="0" applyNumberFormat="1" applyFont="1" applyFill="1" applyBorder="1" applyAlignment="1" applyProtection="1">
      <alignment vertical="center"/>
      <protection locked="0"/>
    </xf>
    <xf numFmtId="168" fontId="16" fillId="22"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168" fontId="55" fillId="11" borderId="43" xfId="2" applyFont="1" applyFill="1" applyBorder="1" applyAlignment="1" applyProtection="1">
      <alignment vertical="center"/>
      <protection locked="0"/>
    </xf>
    <xf numFmtId="0" fontId="16" fillId="11" borderId="43" xfId="0" applyFont="1" applyFill="1" applyBorder="1" applyAlignment="1" applyProtection="1">
      <alignment horizontal="center" vertical="center"/>
      <protection locked="0"/>
    </xf>
    <xf numFmtId="168" fontId="60" fillId="22" borderId="44" xfId="0" applyNumberFormat="1" applyFont="1" applyFill="1" applyBorder="1" applyAlignment="1" applyProtection="1">
      <alignment horizontal="center" vertical="center"/>
      <protection locked="0"/>
    </xf>
    <xf numFmtId="168" fontId="16" fillId="22" borderId="44" xfId="0" applyNumberFormat="1" applyFont="1" applyFill="1" applyBorder="1" applyAlignment="1" applyProtection="1">
      <alignment vertical="center"/>
      <protection locked="0"/>
    </xf>
    <xf numFmtId="0" fontId="56" fillId="0" borderId="43" xfId="0" applyFont="1" applyBorder="1" applyAlignment="1" applyProtection="1">
      <alignment vertical="center"/>
      <protection locked="0"/>
    </xf>
    <xf numFmtId="168" fontId="54" fillId="0" borderId="43" xfId="2" applyFont="1" applyFill="1" applyBorder="1" applyAlignment="1" applyProtection="1">
      <alignment vertical="center" wrapText="1"/>
      <protection locked="0"/>
    </xf>
    <xf numFmtId="0" fontId="57" fillId="0" borderId="43" xfId="0" applyFont="1" applyBorder="1" applyAlignment="1" applyProtection="1">
      <alignment horizontal="center" vertical="center"/>
      <protection locked="0"/>
    </xf>
    <xf numFmtId="0" fontId="59" fillId="0" borderId="43" xfId="0" applyFont="1" applyBorder="1" applyAlignment="1" applyProtection="1">
      <alignment vertical="center"/>
      <protection locked="0"/>
    </xf>
    <xf numFmtId="0" fontId="60"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0" fillId="17" borderId="43" xfId="2" applyFont="1" applyFill="1" applyBorder="1" applyAlignment="1" applyProtection="1">
      <alignment horizontal="center" vertical="center"/>
      <protection locked="0"/>
    </xf>
    <xf numFmtId="168" fontId="16" fillId="17" borderId="43" xfId="2" applyFont="1" applyFill="1" applyBorder="1" applyAlignment="1" applyProtection="1">
      <alignment vertical="center"/>
      <protection locked="0"/>
    </xf>
    <xf numFmtId="168" fontId="55" fillId="17"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63" fillId="23" borderId="14" xfId="0" applyFont="1" applyFill="1" applyBorder="1" applyAlignment="1">
      <alignment horizontal="center" vertical="center" wrapText="1"/>
    </xf>
    <xf numFmtId="0" fontId="63" fillId="23" borderId="15" xfId="0" applyFont="1" applyFill="1" applyBorder="1" applyAlignment="1">
      <alignment horizontal="center" vertical="center" wrapText="1"/>
    </xf>
    <xf numFmtId="0" fontId="79" fillId="23" borderId="15" xfId="0" applyFont="1" applyFill="1" applyBorder="1" applyAlignment="1">
      <alignment horizontal="center" vertical="center" wrapText="1"/>
    </xf>
    <xf numFmtId="0" fontId="63" fillId="23" borderId="16" xfId="0" applyFont="1" applyFill="1" applyBorder="1" applyAlignment="1">
      <alignment horizontal="center" vertical="center" wrapText="1"/>
    </xf>
    <xf numFmtId="0" fontId="72" fillId="0" borderId="17" xfId="0" applyFont="1" applyBorder="1" applyAlignment="1">
      <alignment horizontal="center" vertical="center" wrapText="1"/>
    </xf>
    <xf numFmtId="0" fontId="72" fillId="0" borderId="18" xfId="0" applyFont="1" applyBorder="1" applyAlignment="1">
      <alignment horizontal="left" vertical="center" wrapText="1"/>
    </xf>
    <xf numFmtId="168" fontId="72" fillId="0" borderId="18" xfId="4" applyFont="1" applyFill="1" applyBorder="1" applyAlignment="1">
      <alignment horizontal="center" vertical="center" wrapText="1"/>
    </xf>
    <xf numFmtId="168" fontId="52" fillId="0" borderId="19" xfId="4" applyFont="1" applyFill="1" applyBorder="1" applyAlignment="1">
      <alignment horizontal="center" vertical="center" wrapText="1"/>
    </xf>
    <xf numFmtId="168" fontId="52" fillId="0" borderId="0" xfId="4" applyFont="1" applyAlignment="1">
      <alignment horizontal="center" vertical="center" wrapText="1"/>
    </xf>
    <xf numFmtId="168" fontId="52" fillId="0" borderId="0" xfId="0" applyNumberFormat="1" applyFont="1" applyAlignment="1">
      <alignment horizontal="center" vertical="center" wrapText="1"/>
    </xf>
    <xf numFmtId="0" fontId="72" fillId="0" borderId="8" xfId="0" applyFont="1" applyBorder="1" applyAlignment="1">
      <alignment horizontal="center" vertical="center" wrapText="1"/>
    </xf>
    <xf numFmtId="0" fontId="72" fillId="0" borderId="1" xfId="0" applyFont="1" applyBorder="1" applyAlignment="1">
      <alignment horizontal="left" vertical="center" wrapText="1"/>
    </xf>
    <xf numFmtId="168" fontId="72" fillId="0" borderId="1" xfId="4" applyFont="1" applyFill="1" applyBorder="1" applyAlignment="1">
      <alignment horizontal="center" vertical="center" wrapText="1"/>
    </xf>
    <xf numFmtId="168" fontId="52" fillId="0" borderId="9" xfId="4" applyFont="1" applyFill="1" applyBorder="1" applyAlignment="1">
      <alignment horizontal="center" vertical="center" wrapText="1"/>
    </xf>
    <xf numFmtId="0" fontId="72" fillId="0" borderId="1" xfId="0" applyFont="1" applyBorder="1" applyAlignment="1">
      <alignment horizontal="left" wrapText="1"/>
    </xf>
    <xf numFmtId="168" fontId="51" fillId="0" borderId="0" xfId="4" applyFont="1" applyAlignment="1">
      <alignment horizontal="center" vertical="center" wrapText="1"/>
    </xf>
    <xf numFmtId="0" fontId="52" fillId="0" borderId="8" xfId="0" applyFont="1" applyBorder="1" applyAlignment="1">
      <alignment horizontal="center" vertical="center" wrapText="1"/>
    </xf>
    <xf numFmtId="0" fontId="52" fillId="0" borderId="1" xfId="0" applyFont="1" applyBorder="1" applyAlignment="1">
      <alignment horizontal="left" vertical="center" wrapText="1"/>
    </xf>
    <xf numFmtId="168" fontId="52" fillId="0" borderId="1" xfId="4" applyFont="1" applyFill="1" applyBorder="1" applyAlignment="1">
      <alignment horizontal="center" vertical="center" wrapText="1"/>
    </xf>
    <xf numFmtId="168" fontId="51" fillId="12" borderId="0" xfId="4" applyFont="1" applyFill="1" applyAlignment="1">
      <alignment horizontal="center" vertical="center" wrapText="1"/>
    </xf>
    <xf numFmtId="168" fontId="51" fillId="12" borderId="0" xfId="0" applyNumberFormat="1" applyFont="1" applyFill="1" applyAlignment="1">
      <alignment horizontal="center" vertical="center" wrapText="1"/>
    </xf>
    <xf numFmtId="0" fontId="51" fillId="12" borderId="0" xfId="0" applyFont="1" applyFill="1" applyAlignment="1">
      <alignment horizontal="center" vertical="center" wrapText="1"/>
    </xf>
    <xf numFmtId="168" fontId="80" fillId="0" borderId="1" xfId="4" applyFont="1" applyFill="1" applyBorder="1" applyAlignment="1">
      <alignment horizontal="center" vertical="center" wrapText="1"/>
    </xf>
    <xf numFmtId="168" fontId="51" fillId="0" borderId="0" xfId="0" applyNumberFormat="1" applyFont="1" applyAlignment="1">
      <alignment horizontal="center" wrapText="1"/>
    </xf>
    <xf numFmtId="168" fontId="72" fillId="0" borderId="1" xfId="4" applyFont="1" applyBorder="1" applyAlignment="1">
      <alignment horizontal="center" vertical="center" wrapText="1"/>
    </xf>
    <xf numFmtId="0" fontId="52" fillId="0" borderId="1" xfId="0" applyFont="1" applyBorder="1" applyAlignment="1">
      <alignment horizontal="left" wrapText="1"/>
    </xf>
    <xf numFmtId="168" fontId="72" fillId="0" borderId="9" xfId="4" applyFont="1" applyFill="1" applyBorder="1" applyAlignment="1">
      <alignment horizontal="center" vertical="center" wrapText="1"/>
    </xf>
    <xf numFmtId="0" fontId="72" fillId="0" borderId="20" xfId="0" applyFont="1" applyBorder="1" applyAlignment="1">
      <alignment horizontal="center" vertical="center" wrapText="1"/>
    </xf>
    <xf numFmtId="0" fontId="72" fillId="0" borderId="21" xfId="0" applyFont="1" applyBorder="1" applyAlignment="1">
      <alignment horizontal="left" wrapText="1"/>
    </xf>
    <xf numFmtId="168" fontId="72" fillId="0" borderId="21" xfId="4" applyFont="1" applyFill="1" applyBorder="1" applyAlignment="1">
      <alignment horizontal="center" vertical="center" wrapText="1"/>
    </xf>
    <xf numFmtId="168" fontId="72" fillId="0" borderId="10" xfId="4" applyFont="1" applyFill="1" applyBorder="1" applyAlignment="1">
      <alignment horizontal="center" vertical="center" wrapText="1"/>
    </xf>
    <xf numFmtId="168" fontId="52" fillId="0" borderId="0" xfId="4" applyFont="1" applyFill="1" applyBorder="1" applyAlignment="1">
      <alignment horizontal="center" vertical="center" wrapText="1"/>
    </xf>
    <xf numFmtId="0" fontId="52" fillId="0" borderId="0" xfId="0" applyFont="1" applyAlignment="1">
      <alignment vertical="center" wrapText="1"/>
    </xf>
    <xf numFmtId="0" fontId="52" fillId="0" borderId="17" xfId="0" applyFont="1" applyBorder="1" applyAlignment="1">
      <alignment horizontal="center" vertical="center" wrapText="1"/>
    </xf>
    <xf numFmtId="0" fontId="52" fillId="0" borderId="18" xfId="0" applyFont="1" applyBorder="1" applyAlignment="1">
      <alignment horizontal="left" vertical="center" wrapText="1"/>
    </xf>
    <xf numFmtId="168" fontId="52" fillId="0" borderId="18" xfId="4" applyFont="1" applyFill="1" applyBorder="1" applyAlignment="1">
      <alignment horizontal="center" vertical="center" wrapText="1"/>
    </xf>
    <xf numFmtId="168" fontId="72" fillId="0" borderId="19" xfId="4" applyFont="1" applyFill="1" applyBorder="1" applyAlignment="1">
      <alignment horizontal="center" vertical="center" wrapText="1"/>
    </xf>
    <xf numFmtId="0" fontId="52" fillId="0" borderId="18" xfId="0" applyFont="1" applyBorder="1" applyAlignment="1">
      <alignment horizontal="left" wrapText="1"/>
    </xf>
    <xf numFmtId="165" fontId="52" fillId="0" borderId="0" xfId="0" applyNumberFormat="1" applyFont="1" applyAlignment="1">
      <alignment horizontal="center" vertical="center" wrapText="1"/>
    </xf>
    <xf numFmtId="0" fontId="72" fillId="0" borderId="22" xfId="0" applyFont="1" applyBorder="1" applyAlignment="1">
      <alignment horizontal="center" vertical="center" wrapText="1"/>
    </xf>
    <xf numFmtId="0" fontId="72" fillId="0" borderId="23" xfId="0" applyFont="1" applyBorder="1" applyAlignment="1">
      <alignment horizontal="left" vertical="center" wrapText="1"/>
    </xf>
    <xf numFmtId="168" fontId="72" fillId="0" borderId="23" xfId="4" applyFont="1" applyFill="1" applyBorder="1" applyAlignment="1">
      <alignment horizontal="center" vertical="center" wrapText="1"/>
    </xf>
    <xf numFmtId="168" fontId="72" fillId="0" borderId="24" xfId="4" applyFont="1" applyFill="1" applyBorder="1" applyAlignment="1">
      <alignment horizontal="center" vertical="center" wrapText="1"/>
    </xf>
    <xf numFmtId="0" fontId="72"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1" fillId="0" borderId="0" xfId="1" applyFont="1" applyBorder="1" applyAlignment="1" applyProtection="1">
      <alignment horizontal="center" vertical="center" wrapText="1"/>
    </xf>
    <xf numFmtId="0" fontId="82"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1" fillId="0" borderId="0" xfId="1" applyFont="1" applyBorder="1" applyAlignment="1" applyProtection="1"/>
    <xf numFmtId="0" fontId="14" fillId="17"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7" borderId="0" xfId="0" applyFont="1" applyFill="1" applyAlignment="1">
      <alignment horizontal="center" vertical="center"/>
    </xf>
    <xf numFmtId="0" fontId="82" fillId="0" borderId="0" xfId="0" applyFont="1" applyAlignment="1">
      <alignment horizontal="left" vertical="center" wrapText="1"/>
    </xf>
    <xf numFmtId="0" fontId="82" fillId="0" borderId="0" xfId="0" applyFont="1" applyAlignment="1">
      <alignment horizontal="center" vertical="center"/>
    </xf>
    <xf numFmtId="0" fontId="82" fillId="0" borderId="0" xfId="0" applyFont="1" applyAlignment="1">
      <alignment horizontal="center" vertical="center" wrapText="1"/>
    </xf>
    <xf numFmtId="14" fontId="82"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8"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3"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84"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85"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4" borderId="0" xfId="0" applyFont="1" applyFill="1" applyAlignment="1">
      <alignment horizontal="center" vertical="center"/>
    </xf>
    <xf numFmtId="174" fontId="82" fillId="0" borderId="0" xfId="0" applyNumberFormat="1" applyFont="1" applyAlignment="1">
      <alignment horizontal="center" vertical="center"/>
    </xf>
    <xf numFmtId="49" fontId="82" fillId="0" borderId="0" xfId="0" applyNumberFormat="1" applyFont="1" applyAlignment="1">
      <alignment horizontal="center" vertical="center"/>
    </xf>
    <xf numFmtId="175" fontId="82" fillId="0" borderId="0" xfId="0" applyNumberFormat="1" applyFont="1" applyAlignment="1">
      <alignment horizontal="center" vertical="center"/>
    </xf>
    <xf numFmtId="176" fontId="82" fillId="0" borderId="0" xfId="0" applyNumberFormat="1" applyFont="1" applyAlignment="1">
      <alignment horizontal="center" vertical="center" wrapText="1"/>
    </xf>
    <xf numFmtId="0" fontId="82" fillId="24" borderId="0" xfId="0" applyFont="1" applyFill="1" applyAlignment="1">
      <alignment horizontal="center" vertical="center" wrapText="1"/>
    </xf>
    <xf numFmtId="0" fontId="82" fillId="24" borderId="0" xfId="0" applyFont="1" applyFill="1" applyAlignment="1">
      <alignment horizontal="center" vertical="center"/>
    </xf>
    <xf numFmtId="0" fontId="82" fillId="0" borderId="0" xfId="0" applyFont="1" applyAlignment="1">
      <alignment horizontal="left" vertical="center"/>
    </xf>
    <xf numFmtId="0" fontId="86" fillId="0" borderId="0" xfId="0" applyFont="1" applyAlignment="1">
      <alignment horizontal="center" vertical="center"/>
    </xf>
    <xf numFmtId="0" fontId="87" fillId="0" borderId="0" xfId="0" applyFont="1" applyAlignment="1">
      <alignment vertical="center"/>
    </xf>
    <xf numFmtId="0" fontId="87" fillId="0" borderId="0" xfId="0" applyFont="1" applyAlignment="1">
      <alignment horizontal="center" vertical="center"/>
    </xf>
    <xf numFmtId="0" fontId="82" fillId="0" borderId="0" xfId="0" applyFont="1" applyAlignment="1">
      <alignment vertical="center"/>
    </xf>
    <xf numFmtId="0" fontId="88" fillId="0" borderId="0" xfId="0" applyFont="1" applyAlignment="1">
      <alignment horizontal="left" vertical="center" wrapText="1"/>
    </xf>
    <xf numFmtId="0" fontId="88" fillId="0" borderId="0" xfId="0" applyFont="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7" fillId="9" borderId="0" xfId="0" applyFont="1" applyFill="1" applyAlignment="1">
      <alignment horizontal="left" vertical="center" wrapText="1"/>
    </xf>
    <xf numFmtId="0" fontId="7" fillId="9" borderId="0" xfId="0" applyFont="1" applyFill="1" applyAlignment="1">
      <alignment horizontal="center" vertical="center"/>
    </xf>
    <xf numFmtId="0" fontId="7" fillId="9" borderId="0" xfId="0" applyFont="1" applyFill="1" applyAlignment="1">
      <alignment horizontal="center" vertical="center" wrapText="1"/>
    </xf>
    <xf numFmtId="14" fontId="7" fillId="9" borderId="0" xfId="0" applyNumberFormat="1" applyFont="1" applyFill="1" applyAlignment="1">
      <alignment horizontal="center" vertical="center"/>
    </xf>
    <xf numFmtId="0" fontId="89" fillId="0" borderId="0" xfId="0" applyFont="1" applyAlignment="1">
      <alignment horizontal="center" vertical="center"/>
    </xf>
    <xf numFmtId="0" fontId="14" fillId="0" borderId="0" xfId="0" applyFont="1" applyAlignment="1">
      <alignment horizontal="center" vertical="center"/>
    </xf>
    <xf numFmtId="0" fontId="90" fillId="0" borderId="0" xfId="0" applyFont="1" applyAlignment="1">
      <alignment horizontal="center" vertical="center"/>
    </xf>
    <xf numFmtId="0" fontId="81" fillId="0" borderId="0" xfId="1" applyFont="1" applyBorder="1" applyAlignment="1" applyProtection="1">
      <alignment horizontal="center" vertical="center"/>
    </xf>
    <xf numFmtId="49" fontId="82" fillId="0" borderId="0" xfId="0" applyNumberFormat="1" applyFont="1" applyAlignment="1">
      <alignment horizontal="left" vertical="center"/>
    </xf>
    <xf numFmtId="0" fontId="81" fillId="0" borderId="0" xfId="1" applyFont="1" applyBorder="1" applyAlignment="1" applyProtection="1">
      <alignment horizontal="center"/>
    </xf>
    <xf numFmtId="16" fontId="82" fillId="0" borderId="0" xfId="0" applyNumberFormat="1" applyFont="1" applyAlignment="1">
      <alignment horizontal="center" vertical="center"/>
    </xf>
    <xf numFmtId="176" fontId="82" fillId="0" borderId="0" xfId="23" applyNumberFormat="1" applyFont="1" applyAlignment="1">
      <alignment horizontal="center" vertical="center" wrapText="1"/>
    </xf>
    <xf numFmtId="0" fontId="82" fillId="0" borderId="0" xfId="23" applyFont="1" applyAlignment="1">
      <alignment horizontal="center" vertical="center"/>
    </xf>
    <xf numFmtId="3" fontId="82" fillId="0" borderId="0" xfId="0" applyNumberFormat="1" applyFont="1" applyAlignment="1">
      <alignment horizontal="center" vertical="center"/>
    </xf>
    <xf numFmtId="0" fontId="87" fillId="0" borderId="0" xfId="0" applyFont="1"/>
    <xf numFmtId="0" fontId="81" fillId="0" borderId="0" xfId="0" applyFont="1" applyAlignment="1">
      <alignment horizontal="center" vertical="center"/>
    </xf>
    <xf numFmtId="0" fontId="82" fillId="0" borderId="0" xfId="0" quotePrefix="1" applyFont="1" applyAlignment="1">
      <alignment horizontal="center" vertical="center"/>
    </xf>
    <xf numFmtId="0" fontId="82" fillId="0" borderId="0" xfId="0" quotePrefix="1" applyFont="1" applyAlignment="1">
      <alignment horizontal="center" vertical="center" wrapText="1"/>
    </xf>
    <xf numFmtId="1" fontId="82" fillId="0" borderId="0" xfId="0" applyNumberFormat="1" applyFont="1" applyAlignment="1">
      <alignment horizontal="center" vertical="center"/>
    </xf>
    <xf numFmtId="0" fontId="91" fillId="0" borderId="0" xfId="0" applyFont="1"/>
    <xf numFmtId="0" fontId="91" fillId="0" borderId="0" xfId="0" applyFont="1" applyAlignment="1">
      <alignment horizontal="center"/>
    </xf>
    <xf numFmtId="49" fontId="82" fillId="0" borderId="0" xfId="0" applyNumberFormat="1" applyFont="1" applyAlignment="1">
      <alignment horizontal="center" vertical="center" wrapText="1"/>
    </xf>
    <xf numFmtId="0" fontId="92" fillId="0" borderId="0" xfId="0" applyFont="1" applyAlignment="1">
      <alignment horizontal="center" vertical="center"/>
    </xf>
    <xf numFmtId="0" fontId="82" fillId="0" borderId="0" xfId="0" applyFont="1"/>
    <xf numFmtId="0" fontId="75" fillId="0" borderId="0" xfId="0" applyFont="1"/>
    <xf numFmtId="0" fontId="89" fillId="12" borderId="0" xfId="0" applyFont="1" applyFill="1" applyAlignment="1">
      <alignment horizontal="center" vertical="center"/>
    </xf>
    <xf numFmtId="0" fontId="81" fillId="0" borderId="0" xfId="1" quotePrefix="1" applyFont="1" applyBorder="1" applyAlignment="1" applyProtection="1">
      <alignment horizontal="center" vertical="center" wrapText="1"/>
    </xf>
    <xf numFmtId="0" fontId="82" fillId="0" borderId="0" xfId="18" applyFont="1" applyAlignment="1">
      <alignment horizontal="left" vertical="center" wrapText="1"/>
    </xf>
    <xf numFmtId="0" fontId="82" fillId="0" borderId="0" xfId="18" applyFont="1" applyAlignment="1">
      <alignment horizontal="center" vertical="center"/>
    </xf>
    <xf numFmtId="174" fontId="82" fillId="0" borderId="0" xfId="18" applyNumberFormat="1" applyFont="1" applyAlignment="1">
      <alignment horizontal="center" vertical="center"/>
    </xf>
    <xf numFmtId="49" fontId="82" fillId="0" borderId="0" xfId="18" applyNumberFormat="1" applyFont="1" applyAlignment="1">
      <alignment horizontal="center" vertical="center"/>
    </xf>
    <xf numFmtId="175" fontId="82" fillId="0" borderId="0" xfId="18" applyNumberFormat="1" applyFont="1" applyAlignment="1">
      <alignment horizontal="center" vertical="center"/>
    </xf>
    <xf numFmtId="176" fontId="82" fillId="0" borderId="0" xfId="18" applyNumberFormat="1" applyFont="1" applyAlignment="1">
      <alignment horizontal="center" vertical="center" wrapText="1"/>
    </xf>
    <xf numFmtId="0" fontId="82" fillId="0" borderId="0" xfId="0" applyFont="1" applyAlignment="1">
      <alignment vertical="center" wrapText="1"/>
    </xf>
    <xf numFmtId="16" fontId="82" fillId="0" borderId="0" xfId="0" applyNumberFormat="1" applyFont="1" applyAlignment="1">
      <alignment horizontal="center" vertical="center" wrapText="1"/>
    </xf>
    <xf numFmtId="0" fontId="75" fillId="0" borderId="0" xfId="0" applyFont="1" applyAlignment="1">
      <alignment vertical="center" wrapText="1"/>
    </xf>
    <xf numFmtId="0" fontId="27" fillId="11"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1"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1" fillId="0" borderId="0" xfId="0" applyFont="1" applyAlignment="1">
      <alignment vertical="center"/>
    </xf>
    <xf numFmtId="0" fontId="41" fillId="0" borderId="0" xfId="0" applyFont="1" applyAlignment="1" applyProtection="1">
      <alignment horizontal="center" vertical="center"/>
      <protection locked="0"/>
    </xf>
    <xf numFmtId="0" fontId="41" fillId="0" borderId="0" xfId="0" applyFont="1" applyAlignment="1">
      <alignment horizontal="center" vertical="center"/>
    </xf>
    <xf numFmtId="16" fontId="26" fillId="0" borderId="1" xfId="0" applyNumberFormat="1" applyFont="1" applyBorder="1" applyAlignment="1">
      <alignment horizontal="center" vertical="center"/>
    </xf>
    <xf numFmtId="168" fontId="11" fillId="11" borderId="0" xfId="2" applyFont="1" applyFill="1" applyAlignment="1" applyProtection="1">
      <alignment horizontal="center" vertical="center" wrapText="1"/>
      <protection locked="0"/>
    </xf>
    <xf numFmtId="0" fontId="64" fillId="0" borderId="11" xfId="0" applyFont="1" applyBorder="1" applyAlignment="1">
      <alignment vertical="center"/>
    </xf>
    <xf numFmtId="0" fontId="6" fillId="0" borderId="0" xfId="1" applyAlignment="1" applyProtection="1">
      <alignment horizontal="center" vertical="center"/>
    </xf>
    <xf numFmtId="0" fontId="102" fillId="29" borderId="0" xfId="0" applyFont="1" applyFill="1" applyAlignment="1" applyProtection="1">
      <alignment vertical="center" wrapText="1"/>
      <protection hidden="1"/>
    </xf>
    <xf numFmtId="0" fontId="103" fillId="0" borderId="0" xfId="0" applyFont="1" applyAlignment="1" applyProtection="1">
      <alignment vertical="center"/>
      <protection hidden="1"/>
    </xf>
    <xf numFmtId="0" fontId="104" fillId="24" borderId="0" xfId="67" applyFont="1" applyFill="1" applyAlignment="1" applyProtection="1">
      <alignment horizontal="center" vertical="center" wrapText="1"/>
      <protection hidden="1"/>
    </xf>
    <xf numFmtId="0" fontId="104" fillId="24" borderId="0" xfId="67" applyFont="1" applyFill="1" applyAlignment="1" applyProtection="1">
      <alignment horizontal="left" vertical="center" wrapText="1"/>
      <protection hidden="1"/>
    </xf>
    <xf numFmtId="0" fontId="104" fillId="31" borderId="52" xfId="67" applyFont="1" applyFill="1" applyBorder="1" applyAlignment="1" applyProtection="1">
      <alignment horizontal="center" vertical="center" wrapText="1"/>
      <protection hidden="1"/>
    </xf>
    <xf numFmtId="0" fontId="104" fillId="30" borderId="53" xfId="67" applyFont="1" applyFill="1" applyBorder="1" applyAlignment="1" applyProtection="1">
      <alignment horizontal="center" vertical="center" wrapText="1"/>
      <protection hidden="1"/>
    </xf>
    <xf numFmtId="0" fontId="103" fillId="0" borderId="0" xfId="0" applyFont="1" applyAlignment="1" applyProtection="1">
      <alignment vertical="center" wrapText="1"/>
      <protection hidden="1"/>
    </xf>
    <xf numFmtId="0" fontId="103" fillId="0" borderId="52" xfId="0" applyFont="1" applyBorder="1" applyAlignment="1" applyProtection="1">
      <alignment horizontal="center" vertical="center"/>
      <protection hidden="1"/>
    </xf>
    <xf numFmtId="0" fontId="103" fillId="0" borderId="51" xfId="0" applyFont="1" applyBorder="1" applyAlignment="1" applyProtection="1">
      <alignment horizontal="left" vertical="center" wrapText="1"/>
      <protection hidden="1"/>
    </xf>
    <xf numFmtId="3" fontId="103" fillId="13" borderId="51" xfId="2" applyNumberFormat="1" applyFont="1" applyFill="1" applyBorder="1" applyAlignment="1" applyProtection="1">
      <alignment horizontal="center" vertical="center" wrapText="1"/>
      <protection hidden="1"/>
    </xf>
    <xf numFmtId="0" fontId="105" fillId="0" borderId="0" xfId="0" applyFont="1" applyAlignment="1" applyProtection="1">
      <alignment vertical="center"/>
      <protection hidden="1"/>
    </xf>
    <xf numFmtId="0" fontId="105" fillId="0" borderId="52" xfId="0" applyFont="1" applyBorder="1" applyAlignment="1" applyProtection="1">
      <alignment horizontal="center" vertical="center"/>
      <protection hidden="1"/>
    </xf>
    <xf numFmtId="0" fontId="105" fillId="24" borderId="0" xfId="0" applyFont="1" applyFill="1" applyAlignment="1" applyProtection="1">
      <alignment horizontal="center" vertical="center"/>
      <protection hidden="1"/>
    </xf>
    <xf numFmtId="0" fontId="103" fillId="0" borderId="0" xfId="0" applyFont="1" applyAlignment="1" applyProtection="1">
      <alignment horizontal="center" vertical="center"/>
      <protection hidden="1"/>
    </xf>
    <xf numFmtId="0" fontId="103" fillId="0" borderId="0" xfId="0" applyFont="1" applyAlignment="1" applyProtection="1">
      <alignment horizontal="left" vertical="center"/>
      <protection hidden="1"/>
    </xf>
    <xf numFmtId="0" fontId="86" fillId="0" borderId="0" xfId="0" applyFont="1" applyAlignment="1" applyProtection="1">
      <alignment horizontal="center" vertical="center"/>
      <protection locked="0"/>
    </xf>
    <xf numFmtId="0" fontId="110" fillId="15" borderId="43" xfId="0" applyFont="1" applyFill="1" applyBorder="1" applyAlignment="1" applyProtection="1">
      <alignment horizontal="center" vertical="center" wrapText="1"/>
      <protection locked="0"/>
    </xf>
    <xf numFmtId="0" fontId="86" fillId="15" borderId="43" xfId="0" applyFont="1" applyFill="1" applyBorder="1" applyAlignment="1" applyProtection="1">
      <alignment horizontal="center" vertical="center"/>
      <protection locked="0"/>
    </xf>
    <xf numFmtId="3" fontId="30" fillId="0" borderId="0" xfId="0" applyNumberFormat="1" applyFont="1" applyAlignment="1">
      <alignment horizontal="center" vertical="center"/>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69"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1" fillId="0" borderId="0" xfId="0" applyFont="1" applyAlignment="1">
      <alignment horizontal="center" vertical="center"/>
    </xf>
    <xf numFmtId="0" fontId="75" fillId="0" borderId="0" xfId="0" applyFont="1" applyAlignment="1">
      <alignment horizontal="center" vertical="center"/>
    </xf>
    <xf numFmtId="0" fontId="111" fillId="0" borderId="0" xfId="0" applyFont="1" applyAlignment="1">
      <alignment horizontal="center" vertical="center"/>
    </xf>
    <xf numFmtId="0" fontId="113" fillId="0" borderId="0" xfId="0" applyFont="1" applyAlignment="1">
      <alignment horizontal="center" vertical="center"/>
    </xf>
    <xf numFmtId="0" fontId="114" fillId="0" borderId="0" xfId="0" applyFont="1" applyAlignment="1">
      <alignment horizontal="center" vertical="center"/>
    </xf>
    <xf numFmtId="0" fontId="82" fillId="0" borderId="0" xfId="168" applyFont="1" applyAlignment="1">
      <alignment horizontal="center" vertical="center"/>
    </xf>
    <xf numFmtId="0" fontId="89" fillId="0" borderId="0" xfId="168" applyFont="1" applyAlignment="1">
      <alignment horizontal="center" vertical="center"/>
    </xf>
    <xf numFmtId="0" fontId="82" fillId="0" borderId="0" xfId="168" applyFont="1" applyAlignment="1">
      <alignment horizontal="left" vertical="center" wrapText="1"/>
    </xf>
    <xf numFmtId="49" fontId="82" fillId="0" borderId="0" xfId="168" applyNumberFormat="1" applyFont="1" applyAlignment="1">
      <alignment horizontal="center" vertical="center"/>
    </xf>
    <xf numFmtId="175" fontId="82" fillId="0" borderId="0" xfId="168" applyNumberFormat="1" applyFont="1" applyAlignment="1">
      <alignment horizontal="center" vertical="center"/>
    </xf>
    <xf numFmtId="176" fontId="82" fillId="0" borderId="0" xfId="168" applyNumberFormat="1" applyFont="1" applyAlignment="1">
      <alignment horizontal="center" vertical="center" wrapText="1"/>
    </xf>
    <xf numFmtId="14" fontId="82" fillId="0" borderId="0" xfId="168" applyNumberFormat="1" applyFont="1" applyAlignment="1">
      <alignment horizontal="center" vertical="center"/>
    </xf>
    <xf numFmtId="0" fontId="82" fillId="0" borderId="0" xfId="168" applyFont="1" applyAlignment="1">
      <alignment horizontal="center" vertical="center" wrapText="1"/>
    </xf>
    <xf numFmtId="0" fontId="89" fillId="12" borderId="0" xfId="168" applyFont="1" applyFill="1" applyAlignment="1">
      <alignment horizontal="center" vertical="center"/>
    </xf>
    <xf numFmtId="0" fontId="115" fillId="0" borderId="0" xfId="0" applyFont="1"/>
    <xf numFmtId="0" fontId="123" fillId="0" borderId="0" xfId="0" applyFont="1" applyAlignment="1" applyProtection="1">
      <alignment horizontal="center" vertical="center" wrapText="1"/>
      <protection locked="0"/>
    </xf>
    <xf numFmtId="0" fontId="123" fillId="0" borderId="0" xfId="0" applyFont="1" applyAlignment="1" applyProtection="1">
      <alignment horizontal="center" vertical="center"/>
      <protection locked="0"/>
    </xf>
    <xf numFmtId="2" fontId="123" fillId="0" borderId="0" xfId="0" applyNumberFormat="1" applyFont="1" applyAlignment="1" applyProtection="1">
      <alignment horizontal="center" vertical="center" wrapText="1"/>
      <protection locked="0"/>
    </xf>
    <xf numFmtId="2" fontId="118" fillId="0" borderId="0" xfId="0" applyNumberFormat="1" applyFont="1" applyAlignment="1" applyProtection="1">
      <alignment horizontal="center" vertical="center" wrapText="1"/>
      <protection locked="0"/>
    </xf>
    <xf numFmtId="178" fontId="122" fillId="0" borderId="0" xfId="4" applyNumberFormat="1" applyFont="1" applyFill="1" applyAlignment="1" applyProtection="1">
      <alignment horizontal="center" vertical="center" wrapText="1"/>
      <protection locked="0"/>
    </xf>
    <xf numFmtId="168" fontId="129" fillId="20" borderId="0" xfId="4" applyFont="1" applyFill="1" applyAlignment="1" applyProtection="1">
      <alignment horizontal="center" vertical="center" wrapText="1"/>
      <protection locked="0"/>
    </xf>
    <xf numFmtId="168" fontId="129" fillId="12" borderId="0" xfId="4" applyFont="1" applyFill="1" applyAlignment="1" applyProtection="1">
      <alignment horizontal="center" vertical="center" wrapText="1"/>
      <protection locked="0"/>
    </xf>
    <xf numFmtId="0" fontId="128" fillId="0" borderId="0" xfId="0" applyFont="1" applyAlignment="1" applyProtection="1">
      <alignment horizontal="justify" vertical="center" wrapText="1"/>
      <protection locked="0"/>
    </xf>
    <xf numFmtId="0" fontId="122" fillId="0" borderId="0" xfId="0" applyFont="1" applyAlignment="1" applyProtection="1">
      <alignment horizontal="center" vertical="center" wrapText="1"/>
      <protection locked="0"/>
    </xf>
    <xf numFmtId="0" fontId="122" fillId="0" borderId="0" xfId="0" applyFont="1" applyAlignment="1" applyProtection="1">
      <alignment horizontal="center" vertical="center"/>
      <protection locked="0"/>
    </xf>
    <xf numFmtId="0" fontId="122" fillId="0" borderId="0" xfId="0" applyFont="1" applyAlignment="1" applyProtection="1">
      <alignment horizontal="justify" vertical="center" wrapText="1"/>
      <protection locked="0"/>
    </xf>
    <xf numFmtId="2" fontId="127" fillId="0" borderId="0" xfId="0" applyNumberFormat="1" applyFont="1" applyAlignment="1" applyProtection="1">
      <alignment horizontal="center" vertical="center" wrapText="1"/>
      <protection locked="0"/>
    </xf>
    <xf numFmtId="0" fontId="127" fillId="0" borderId="0" xfId="0" applyFont="1" applyAlignment="1" applyProtection="1">
      <alignment horizontal="center" vertical="center" wrapText="1"/>
      <protection locked="0"/>
    </xf>
    <xf numFmtId="0" fontId="127" fillId="0" borderId="0" xfId="0" applyFont="1" applyAlignment="1" applyProtection="1">
      <alignment horizontal="center" vertical="center"/>
      <protection locked="0"/>
    </xf>
    <xf numFmtId="0" fontId="127" fillId="0" borderId="0" xfId="0" applyFont="1" applyAlignment="1" applyProtection="1">
      <alignment horizontal="justify" vertical="center" wrapText="1"/>
      <protection locked="0"/>
    </xf>
    <xf numFmtId="178" fontId="127" fillId="0" borderId="0" xfId="0" applyNumberFormat="1" applyFont="1" applyAlignment="1" applyProtection="1">
      <alignment horizontal="center" vertical="center" wrapText="1"/>
      <protection locked="0"/>
    </xf>
    <xf numFmtId="168" fontId="127" fillId="0" borderId="0" xfId="4" applyFont="1" applyFill="1" applyAlignment="1" applyProtection="1">
      <alignment horizontal="justify" vertical="center" wrapText="1"/>
      <protection locked="0"/>
    </xf>
    <xf numFmtId="9" fontId="104" fillId="31" borderId="0" xfId="74" applyNumberFormat="1" applyFont="1" applyFill="1" applyAlignment="1" applyProtection="1">
      <alignment horizontal="center" vertical="center" wrapText="1"/>
      <protection locked="0"/>
    </xf>
    <xf numFmtId="9" fontId="127" fillId="0" borderId="0" xfId="0" applyNumberFormat="1" applyFont="1" applyAlignment="1" applyProtection="1">
      <alignment horizontal="center" vertical="center" wrapText="1"/>
      <protection locked="0"/>
    </xf>
    <xf numFmtId="9" fontId="122" fillId="0" borderId="0" xfId="4" applyNumberFormat="1" applyFont="1" applyFill="1" applyAlignment="1" applyProtection="1">
      <alignment horizontal="center" vertical="center" wrapText="1"/>
      <protection locked="0"/>
    </xf>
    <xf numFmtId="9" fontId="129" fillId="0" borderId="0" xfId="4" applyNumberFormat="1" applyFont="1" applyFill="1" applyAlignment="1" applyProtection="1">
      <alignment horizontal="center" vertical="center" wrapText="1"/>
      <protection locked="0"/>
    </xf>
    <xf numFmtId="0" fontId="128" fillId="0" borderId="0" xfId="0" applyFont="1" applyAlignment="1" applyProtection="1">
      <alignment horizontal="center" vertical="center" wrapText="1"/>
      <protection locked="0"/>
    </xf>
    <xf numFmtId="0" fontId="130" fillId="0" borderId="0" xfId="0" applyFont="1" applyAlignment="1" applyProtection="1">
      <alignment horizontal="center" vertical="center" wrapText="1"/>
      <protection locked="0"/>
    </xf>
    <xf numFmtId="0" fontId="123" fillId="0" borderId="55" xfId="0" applyFont="1" applyBorder="1" applyAlignment="1" applyProtection="1">
      <alignment horizontal="center" vertical="center" wrapText="1"/>
      <protection locked="0"/>
    </xf>
    <xf numFmtId="0" fontId="123" fillId="0" borderId="55" xfId="0" applyFont="1" applyBorder="1" applyAlignment="1" applyProtection="1">
      <alignment horizontal="center" vertical="center"/>
      <protection locked="0"/>
    </xf>
    <xf numFmtId="2" fontId="123" fillId="0" borderId="55" xfId="0" applyNumberFormat="1" applyFont="1" applyBorder="1" applyAlignment="1" applyProtection="1">
      <alignment horizontal="center" vertical="center" wrapText="1"/>
      <protection locked="0"/>
    </xf>
    <xf numFmtId="2" fontId="118" fillId="0" borderId="55" xfId="0" applyNumberFormat="1" applyFont="1" applyBorder="1" applyAlignment="1" applyProtection="1">
      <alignment horizontal="center" vertical="center" wrapText="1"/>
      <protection locked="0"/>
    </xf>
    <xf numFmtId="0" fontId="77" fillId="0" borderId="54" xfId="0" applyFont="1" applyBorder="1" applyAlignment="1" applyProtection="1">
      <alignment horizontal="center" vertical="center" wrapText="1"/>
      <protection locked="0"/>
    </xf>
    <xf numFmtId="0" fontId="77" fillId="0" borderId="54" xfId="0" applyFont="1" applyBorder="1" applyAlignment="1" applyProtection="1">
      <alignment horizontal="center" vertical="center"/>
      <protection locked="0"/>
    </xf>
    <xf numFmtId="168" fontId="77" fillId="0" borderId="54" xfId="4" applyFont="1" applyBorder="1" applyAlignment="1" applyProtection="1">
      <alignment horizontal="justify" vertical="center" wrapText="1"/>
      <protection locked="0"/>
    </xf>
    <xf numFmtId="2" fontId="77" fillId="0" borderId="54" xfId="0" applyNumberFormat="1" applyFont="1" applyBorder="1" applyAlignment="1" applyProtection="1">
      <alignment horizontal="center" vertical="center" wrapText="1"/>
      <protection locked="0"/>
    </xf>
    <xf numFmtId="2" fontId="74" fillId="0" borderId="54" xfId="0" applyNumberFormat="1" applyFont="1" applyBorder="1" applyAlignment="1" applyProtection="1">
      <alignment horizontal="center" vertical="center" wrapText="1"/>
      <protection locked="0"/>
    </xf>
    <xf numFmtId="178" fontId="122" fillId="0" borderId="54" xfId="4" applyNumberFormat="1" applyFont="1" applyBorder="1" applyAlignment="1" applyProtection="1">
      <alignment horizontal="center" vertical="center" wrapText="1"/>
      <protection locked="0"/>
    </xf>
    <xf numFmtId="178" fontId="76" fillId="0" borderId="54" xfId="4" applyNumberFormat="1" applyFont="1" applyBorder="1" applyAlignment="1" applyProtection="1">
      <alignment horizontal="center" vertical="center" wrapText="1"/>
      <protection locked="0"/>
    </xf>
    <xf numFmtId="168" fontId="131" fillId="0" borderId="54" xfId="4" applyFont="1" applyFill="1" applyBorder="1" applyAlignment="1" applyProtection="1">
      <alignment horizontal="center" vertical="center" wrapText="1"/>
      <protection locked="0"/>
    </xf>
    <xf numFmtId="9" fontId="76" fillId="0" borderId="54" xfId="4" applyNumberFormat="1" applyFont="1" applyBorder="1" applyAlignment="1" applyProtection="1">
      <alignment horizontal="center" vertical="center" wrapText="1"/>
      <protection locked="0"/>
    </xf>
    <xf numFmtId="168" fontId="76" fillId="0" borderId="54" xfId="4" applyFont="1" applyFill="1" applyBorder="1" applyAlignment="1" applyProtection="1">
      <alignment horizontal="center" vertical="center" wrapText="1"/>
      <protection locked="0"/>
    </xf>
    <xf numFmtId="168" fontId="77" fillId="0" borderId="54" xfId="4" applyFont="1" applyBorder="1" applyAlignment="1" applyProtection="1">
      <alignment horizontal="center" vertical="center" wrapText="1"/>
      <protection locked="0"/>
    </xf>
    <xf numFmtId="0" fontId="77" fillId="0" borderId="54" xfId="0" applyFont="1" applyBorder="1" applyAlignment="1" applyProtection="1">
      <alignment horizontal="justify" vertical="center" wrapText="1"/>
      <protection locked="0"/>
    </xf>
    <xf numFmtId="0" fontId="128" fillId="0" borderId="56" xfId="0" applyFont="1" applyBorder="1" applyAlignment="1" applyProtection="1">
      <alignment horizontal="center" vertical="center" wrapText="1"/>
      <protection locked="0"/>
    </xf>
    <xf numFmtId="1" fontId="124" fillId="0" borderId="57" xfId="4" applyNumberFormat="1" applyFont="1" applyFill="1" applyBorder="1" applyAlignment="1" applyProtection="1">
      <alignment horizontal="center" vertical="center" wrapText="1"/>
      <protection locked="0"/>
    </xf>
    <xf numFmtId="168" fontId="122" fillId="0" borderId="57" xfId="4" applyFont="1" applyFill="1" applyBorder="1" applyAlignment="1" applyProtection="1">
      <alignment horizontal="center" vertical="center" wrapText="1"/>
      <protection locked="0"/>
    </xf>
    <xf numFmtId="168" fontId="122" fillId="0" borderId="57" xfId="4" applyFont="1" applyFill="1" applyBorder="1" applyAlignment="1" applyProtection="1">
      <alignment horizontal="justify" vertical="center" wrapText="1"/>
      <protection locked="0"/>
    </xf>
    <xf numFmtId="0" fontId="127" fillId="0" borderId="57" xfId="0" applyFont="1" applyBorder="1" applyAlignment="1" applyProtection="1">
      <alignment horizontal="justify" vertical="center" wrapText="1"/>
      <protection locked="0"/>
    </xf>
    <xf numFmtId="168" fontId="127" fillId="0" borderId="57" xfId="2" applyFont="1" applyFill="1" applyBorder="1" applyAlignment="1" applyProtection="1">
      <alignment horizontal="justify" vertical="center" wrapText="1"/>
      <protection locked="0"/>
    </xf>
    <xf numFmtId="0" fontId="127" fillId="0" borderId="57" xfId="0" applyFont="1" applyBorder="1" applyAlignment="1" applyProtection="1">
      <alignment horizontal="center" vertical="center" wrapText="1"/>
      <protection locked="0"/>
    </xf>
    <xf numFmtId="168" fontId="122" fillId="0" borderId="57" xfId="74" applyFont="1" applyFill="1" applyBorder="1" applyAlignment="1" applyProtection="1">
      <alignment horizontal="center" vertical="center" wrapText="1"/>
      <protection locked="0"/>
    </xf>
    <xf numFmtId="0" fontId="126" fillId="0" borderId="57" xfId="4" applyNumberFormat="1" applyFont="1" applyBorder="1" applyAlignment="1" applyProtection="1">
      <alignment horizontal="center" vertical="center" wrapText="1"/>
      <protection locked="0"/>
    </xf>
    <xf numFmtId="168" fontId="127" fillId="0" borderId="57" xfId="4" applyFont="1" applyFill="1" applyBorder="1" applyAlignment="1" applyProtection="1">
      <alignment horizontal="center" vertical="center" wrapText="1"/>
      <protection locked="0"/>
    </xf>
    <xf numFmtId="0" fontId="123" fillId="0" borderId="54" xfId="0" applyFont="1" applyBorder="1" applyAlignment="1" applyProtection="1">
      <alignment horizontal="center" vertical="center" wrapText="1"/>
      <protection locked="0"/>
    </xf>
    <xf numFmtId="0" fontId="127" fillId="0" borderId="54" xfId="0" applyFont="1" applyBorder="1" applyAlignment="1" applyProtection="1">
      <alignment horizontal="justify" vertical="center" wrapText="1"/>
      <protection locked="0"/>
    </xf>
    <xf numFmtId="2" fontId="133" fillId="0" borderId="57" xfId="4" applyNumberFormat="1" applyFont="1" applyFill="1" applyBorder="1" applyAlignment="1" applyProtection="1">
      <alignment horizontal="center" vertical="center" wrapText="1"/>
      <protection locked="0"/>
    </xf>
    <xf numFmtId="168" fontId="129" fillId="0" borderId="57" xfId="4" applyFont="1" applyFill="1" applyBorder="1" applyAlignment="1" applyProtection="1">
      <alignment horizontal="center" vertical="center" wrapText="1"/>
      <protection locked="0"/>
    </xf>
    <xf numFmtId="168" fontId="122" fillId="0" borderId="57" xfId="4" applyFont="1" applyFill="1" applyBorder="1" applyAlignment="1">
      <alignment horizontal="center" vertical="center" wrapText="1"/>
    </xf>
    <xf numFmtId="168" fontId="128" fillId="0" borderId="57" xfId="4" applyFont="1" applyBorder="1" applyAlignment="1" applyProtection="1">
      <alignment horizontal="center" vertical="center" wrapText="1"/>
      <protection locked="0"/>
    </xf>
    <xf numFmtId="168" fontId="127" fillId="0" borderId="57" xfId="4" applyFont="1" applyFill="1" applyBorder="1" applyAlignment="1">
      <alignment horizontal="center" vertical="center" wrapText="1"/>
    </xf>
    <xf numFmtId="0" fontId="122" fillId="0" borderId="57" xfId="0" applyFont="1" applyBorder="1" applyAlignment="1" applyProtection="1">
      <alignment horizontal="justify" vertical="center" wrapText="1"/>
      <protection locked="0"/>
    </xf>
    <xf numFmtId="168" fontId="127" fillId="0" borderId="57" xfId="74" applyFont="1" applyFill="1" applyBorder="1" applyAlignment="1" applyProtection="1">
      <alignment horizontal="center" vertical="center" wrapText="1"/>
      <protection locked="0"/>
    </xf>
    <xf numFmtId="0" fontId="128" fillId="0" borderId="54" xfId="0" applyFont="1" applyBorder="1" applyAlignment="1" applyProtection="1">
      <alignment horizontal="justify" vertical="center" wrapText="1"/>
      <protection locked="0"/>
    </xf>
    <xf numFmtId="0" fontId="122" fillId="0" borderId="54" xfId="0" applyFont="1" applyBorder="1" applyAlignment="1" applyProtection="1">
      <alignment horizontal="justify" vertical="center" wrapText="1"/>
      <protection locked="0"/>
    </xf>
    <xf numFmtId="0" fontId="122" fillId="0" borderId="58" xfId="0" applyFont="1" applyBorder="1" applyAlignment="1" applyProtection="1">
      <alignment horizontal="justify" vertical="center" wrapText="1"/>
      <protection locked="0"/>
    </xf>
    <xf numFmtId="0" fontId="127" fillId="0" borderId="58" xfId="0" applyFont="1" applyBorder="1" applyAlignment="1" applyProtection="1">
      <alignment horizontal="justify" vertical="center" wrapText="1"/>
      <protection locked="0"/>
    </xf>
    <xf numFmtId="0" fontId="77" fillId="0" borderId="58" xfId="0" applyFont="1" applyBorder="1" applyAlignment="1" applyProtection="1">
      <alignment horizontal="justify" vertical="center" wrapText="1"/>
      <protection locked="0"/>
    </xf>
    <xf numFmtId="0" fontId="123" fillId="0" borderId="57" xfId="0" applyFont="1" applyBorder="1" applyAlignment="1" applyProtection="1">
      <alignment horizontal="center" vertical="center" wrapText="1"/>
      <protection locked="0"/>
    </xf>
    <xf numFmtId="0" fontId="128" fillId="0" borderId="57" xfId="0" applyFont="1" applyBorder="1" applyAlignment="1" applyProtection="1">
      <alignment horizontal="justify" vertical="center" wrapText="1"/>
      <protection locked="0"/>
    </xf>
    <xf numFmtId="0" fontId="37" fillId="12" borderId="1" xfId="0" applyFont="1" applyFill="1" applyBorder="1" applyAlignment="1">
      <alignment vertical="center"/>
    </xf>
    <xf numFmtId="0" fontId="141" fillId="0" borderId="0" xfId="231" applyAlignment="1">
      <alignment horizontal="center" vertical="center"/>
    </xf>
    <xf numFmtId="0" fontId="5" fillId="0" borderId="0" xfId="231" applyFont="1" applyAlignment="1">
      <alignment horizontal="center" vertical="center"/>
    </xf>
    <xf numFmtId="0" fontId="82" fillId="0" borderId="0" xfId="231" applyFont="1" applyAlignment="1">
      <alignment horizontal="center" vertical="center"/>
    </xf>
    <xf numFmtId="0" fontId="89" fillId="0" borderId="0" xfId="231" applyFont="1" applyAlignment="1">
      <alignment horizontal="center" vertical="center"/>
    </xf>
    <xf numFmtId="0" fontId="82" fillId="0" borderId="0" xfId="231" applyFont="1" applyAlignment="1">
      <alignment horizontal="left" vertical="center" wrapText="1"/>
    </xf>
    <xf numFmtId="14" fontId="82" fillId="0" borderId="0" xfId="231" applyNumberFormat="1" applyFont="1" applyAlignment="1">
      <alignment horizontal="center" vertical="center"/>
    </xf>
    <xf numFmtId="174" fontId="82" fillId="0" borderId="0" xfId="231" applyNumberFormat="1" applyFont="1" applyAlignment="1">
      <alignment horizontal="center" vertical="center"/>
    </xf>
    <xf numFmtId="49" fontId="82" fillId="0" borderId="0" xfId="231" applyNumberFormat="1" applyFont="1" applyAlignment="1">
      <alignment horizontal="center" vertical="center"/>
    </xf>
    <xf numFmtId="175" fontId="82" fillId="0" borderId="0" xfId="231" applyNumberFormat="1" applyFont="1" applyAlignment="1">
      <alignment horizontal="center" vertical="center"/>
    </xf>
    <xf numFmtId="176" fontId="82"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43" fillId="0" borderId="0" xfId="0" applyFont="1" applyAlignment="1">
      <alignment vertical="center"/>
    </xf>
    <xf numFmtId="0" fontId="144" fillId="0" borderId="55" xfId="0" applyFont="1" applyBorder="1" applyAlignment="1" applyProtection="1">
      <alignment horizontal="center" vertical="center" wrapText="1"/>
      <protection locked="0"/>
    </xf>
    <xf numFmtId="178" fontId="76" fillId="0" borderId="58" xfId="4" applyNumberFormat="1" applyFont="1" applyBorder="1" applyAlignment="1" applyProtection="1">
      <alignment horizontal="center" vertical="center" wrapText="1"/>
      <protection locked="0"/>
    </xf>
    <xf numFmtId="168" fontId="129" fillId="20" borderId="0" xfId="4" applyFont="1" applyFill="1" applyBorder="1" applyAlignment="1" applyProtection="1">
      <alignment horizontal="center" vertical="center" wrapText="1"/>
      <protection locked="0"/>
    </xf>
    <xf numFmtId="168" fontId="129" fillId="12" borderId="0" xfId="4" applyFont="1" applyFill="1" applyBorder="1" applyAlignment="1" applyProtection="1">
      <alignment horizontal="center" vertical="center" wrapText="1"/>
      <protection locked="0"/>
    </xf>
    <xf numFmtId="178" fontId="127" fillId="0" borderId="0" xfId="4" applyNumberFormat="1" applyFont="1" applyFill="1" applyBorder="1" applyAlignment="1" applyProtection="1">
      <alignment horizontal="center" vertical="center" wrapText="1"/>
      <protection locked="0"/>
    </xf>
    <xf numFmtId="178" fontId="122" fillId="0" borderId="0" xfId="4" applyNumberFormat="1" applyFont="1" applyFill="1" applyBorder="1" applyAlignment="1" applyProtection="1">
      <alignment horizontal="center" vertical="center" wrapText="1"/>
      <protection locked="0"/>
    </xf>
    <xf numFmtId="178" fontId="76" fillId="0" borderId="57" xfId="4" applyNumberFormat="1" applyFont="1" applyBorder="1" applyAlignment="1" applyProtection="1">
      <alignment horizontal="center" vertical="center" wrapText="1"/>
      <protection locked="0"/>
    </xf>
    <xf numFmtId="0" fontId="127" fillId="0" borderId="0" xfId="0" applyFont="1" applyAlignment="1">
      <alignment horizontal="center" vertical="center" wrapText="1"/>
    </xf>
    <xf numFmtId="168" fontId="127" fillId="0" borderId="0" xfId="4" applyFont="1" applyFill="1" applyAlignment="1" applyProtection="1">
      <alignment horizontal="center" vertical="center" wrapText="1"/>
      <protection locked="0"/>
    </xf>
    <xf numFmtId="178" fontId="122" fillId="0" borderId="0" xfId="0" applyNumberFormat="1" applyFont="1" applyAlignment="1" applyProtection="1">
      <alignment horizontal="center" vertical="center" wrapText="1"/>
      <protection locked="0"/>
    </xf>
    <xf numFmtId="178" fontId="127" fillId="0" borderId="0" xfId="4" applyNumberFormat="1" applyFont="1" applyFill="1" applyAlignment="1" applyProtection="1">
      <alignment horizontal="center" vertical="center" wrapText="1"/>
      <protection locked="0"/>
    </xf>
    <xf numFmtId="168" fontId="130" fillId="0" borderId="0" xfId="2" applyFont="1" applyAlignment="1" applyProtection="1">
      <alignment horizontal="center" vertical="center" wrapText="1"/>
      <protection locked="0"/>
    </xf>
    <xf numFmtId="168" fontId="127" fillId="0" borderId="0" xfId="2" applyFont="1" applyAlignment="1" applyProtection="1">
      <alignment horizontal="center" vertical="center" wrapText="1"/>
      <protection locked="0"/>
    </xf>
    <xf numFmtId="168" fontId="127" fillId="0" borderId="0" xfId="2" applyFont="1" applyAlignment="1" applyProtection="1">
      <alignment horizontal="center" vertical="center"/>
      <protection locked="0"/>
    </xf>
    <xf numFmtId="168" fontId="127" fillId="0" borderId="0" xfId="2" applyFont="1" applyAlignment="1" applyProtection="1">
      <alignment horizontal="justify" vertical="center" wrapText="1"/>
      <protection locked="0"/>
    </xf>
    <xf numFmtId="168" fontId="127" fillId="0" borderId="0" xfId="2" applyFont="1" applyFill="1" applyBorder="1" applyAlignment="1" applyProtection="1">
      <alignment horizontal="center" vertical="center" wrapText="1"/>
      <protection locked="0"/>
    </xf>
    <xf numFmtId="168" fontId="122" fillId="0" borderId="57" xfId="2" applyFont="1" applyFill="1" applyBorder="1" applyAlignment="1" applyProtection="1">
      <alignment horizontal="center" vertical="center" wrapText="1"/>
      <protection locked="0"/>
    </xf>
    <xf numFmtId="168" fontId="122" fillId="0" borderId="0" xfId="2" applyFont="1" applyFill="1" applyAlignment="1" applyProtection="1">
      <alignment horizontal="center" vertical="center" wrapText="1"/>
      <protection locked="0"/>
    </xf>
    <xf numFmtId="168" fontId="127" fillId="0" borderId="57" xfId="2" applyFont="1" applyFill="1" applyBorder="1" applyAlignment="1" applyProtection="1">
      <alignment horizontal="center" vertical="center" wrapText="1"/>
      <protection locked="0"/>
    </xf>
    <xf numFmtId="168" fontId="127" fillId="0" borderId="57" xfId="2" applyFont="1" applyBorder="1" applyAlignment="1" applyProtection="1">
      <alignment horizontal="justify" vertical="center" wrapText="1"/>
      <protection locked="0"/>
    </xf>
    <xf numFmtId="168" fontId="127" fillId="0" borderId="54" xfId="2" applyFont="1" applyBorder="1" applyAlignment="1" applyProtection="1">
      <alignment horizontal="justify" vertical="center" wrapText="1"/>
      <protection locked="0"/>
    </xf>
    <xf numFmtId="168" fontId="127" fillId="0" borderId="58" xfId="2" applyFont="1" applyBorder="1" applyAlignment="1" applyProtection="1">
      <alignment horizontal="justify" vertical="center" wrapText="1"/>
      <protection locked="0"/>
    </xf>
    <xf numFmtId="178" fontId="127" fillId="12" borderId="0" xfId="4" applyNumberFormat="1" applyFont="1" applyFill="1" applyBorder="1" applyAlignment="1" applyProtection="1">
      <alignment horizontal="center" vertical="center" wrapText="1"/>
      <protection locked="0"/>
    </xf>
    <xf numFmtId="178" fontId="127" fillId="0" borderId="0" xfId="74" applyNumberFormat="1" applyFont="1" applyFill="1" applyBorder="1" applyAlignment="1" applyProtection="1">
      <alignment horizontal="center" vertical="center" wrapText="1"/>
      <protection locked="0"/>
    </xf>
    <xf numFmtId="178" fontId="76" fillId="0" borderId="57" xfId="74" applyNumberFormat="1" applyFont="1" applyBorder="1" applyAlignment="1" applyProtection="1">
      <alignment horizontal="center" vertical="center" wrapText="1"/>
      <protection locked="0"/>
    </xf>
    <xf numFmtId="178" fontId="122" fillId="0" borderId="0" xfId="74" applyNumberFormat="1" applyFont="1" applyFill="1" applyAlignment="1" applyProtection="1">
      <alignment horizontal="center" vertical="center" wrapText="1"/>
      <protection locked="0"/>
    </xf>
    <xf numFmtId="168" fontId="60" fillId="22" borderId="44" xfId="0" applyNumberFormat="1" applyFont="1" applyFill="1" applyBorder="1" applyAlignment="1" applyProtection="1">
      <alignment vertical="center"/>
      <protection locked="0"/>
    </xf>
    <xf numFmtId="168" fontId="145" fillId="11" borderId="43" xfId="2" applyFont="1" applyFill="1" applyBorder="1" applyAlignment="1" applyProtection="1">
      <alignment vertical="center"/>
      <protection locked="0"/>
    </xf>
    <xf numFmtId="0" fontId="13" fillId="0" borderId="1" xfId="0" applyFont="1" applyBorder="1" applyAlignment="1">
      <alignment horizontal="center"/>
    </xf>
    <xf numFmtId="0" fontId="0" fillId="0" borderId="1" xfId="0" applyBorder="1"/>
    <xf numFmtId="168" fontId="0" fillId="0" borderId="1" xfId="2" applyFont="1" applyBorder="1"/>
    <xf numFmtId="0" fontId="13" fillId="12" borderId="1" xfId="0" applyFont="1" applyFill="1" applyBorder="1" applyAlignment="1">
      <alignment horizontal="right"/>
    </xf>
    <xf numFmtId="168" fontId="13" fillId="12" borderId="1" xfId="0" applyNumberFormat="1" applyFont="1" applyFill="1" applyBorder="1"/>
    <xf numFmtId="168" fontId="13" fillId="12" borderId="1" xfId="0" applyNumberFormat="1" applyFont="1" applyFill="1" applyBorder="1" applyAlignment="1">
      <alignment horizontal="left"/>
    </xf>
    <xf numFmtId="168" fontId="58" fillId="17" borderId="43" xfId="2" applyFont="1" applyFill="1" applyBorder="1" applyAlignment="1" applyProtection="1">
      <alignment horizontal="center" vertical="center"/>
      <protection locked="0"/>
    </xf>
    <xf numFmtId="168" fontId="93" fillId="25" borderId="43" xfId="2" applyFont="1" applyFill="1" applyBorder="1" applyAlignment="1" applyProtection="1">
      <alignment horizontal="center" vertical="center"/>
      <protection locked="0"/>
    </xf>
    <xf numFmtId="168" fontId="55" fillId="11" borderId="44" xfId="2" applyFont="1" applyFill="1" applyBorder="1" applyAlignment="1" applyProtection="1">
      <alignment horizontal="center" vertical="center"/>
      <protection locked="0"/>
    </xf>
    <xf numFmtId="168" fontId="55" fillId="11" borderId="45" xfId="2" applyFont="1" applyFill="1" applyBorder="1" applyAlignment="1" applyProtection="1">
      <alignment horizontal="center" vertical="center"/>
      <protection locked="0"/>
    </xf>
    <xf numFmtId="168" fontId="55" fillId="17" borderId="44" xfId="2" applyFont="1" applyFill="1" applyBorder="1" applyAlignment="1" applyProtection="1">
      <alignment horizontal="center" vertical="center"/>
      <protection locked="0"/>
    </xf>
    <xf numFmtId="168" fontId="55" fillId="17" borderId="45" xfId="2" applyFont="1" applyFill="1" applyBorder="1" applyAlignment="1" applyProtection="1">
      <alignment horizontal="center" vertical="center"/>
      <protection locked="0"/>
    </xf>
    <xf numFmtId="170" fontId="55" fillId="17" borderId="44" xfId="24" applyNumberFormat="1" applyFont="1" applyFill="1" applyBorder="1" applyAlignment="1" applyProtection="1">
      <alignment horizontal="center" vertical="center"/>
      <protection locked="0"/>
    </xf>
    <xf numFmtId="170" fontId="55" fillId="17" borderId="45" xfId="24" applyNumberFormat="1" applyFont="1" applyFill="1" applyBorder="1" applyAlignment="1" applyProtection="1">
      <alignment horizontal="center" vertical="center"/>
      <protection locked="0"/>
    </xf>
    <xf numFmtId="0" fontId="55" fillId="19" borderId="43" xfId="0" applyFont="1" applyFill="1" applyBorder="1" applyAlignment="1" applyProtection="1">
      <alignment horizontal="center" vertical="center"/>
      <protection locked="0"/>
    </xf>
    <xf numFmtId="168" fontId="55" fillId="11" borderId="50" xfId="2" applyFont="1" applyFill="1" applyBorder="1" applyAlignment="1" applyProtection="1">
      <alignment horizontal="center" vertical="center"/>
      <protection locked="0"/>
    </xf>
    <xf numFmtId="0" fontId="55" fillId="19" borderId="44" xfId="0" applyFont="1" applyFill="1" applyBorder="1" applyAlignment="1" applyProtection="1">
      <alignment horizontal="center" vertical="center"/>
      <protection locked="0"/>
    </xf>
    <xf numFmtId="0" fontId="55" fillId="19" borderId="45" xfId="0" applyFont="1" applyFill="1" applyBorder="1" applyAlignment="1" applyProtection="1">
      <alignment horizontal="center" vertical="center"/>
      <protection locked="0"/>
    </xf>
    <xf numFmtId="0" fontId="55" fillId="11" borderId="44" xfId="0" applyFont="1" applyFill="1" applyBorder="1" applyAlignment="1" applyProtection="1">
      <alignment horizontal="center" vertical="center"/>
      <protection locked="0"/>
    </xf>
    <xf numFmtId="0" fontId="55" fillId="11" borderId="45" xfId="0" applyFont="1" applyFill="1" applyBorder="1" applyAlignment="1" applyProtection="1">
      <alignment horizontal="center" vertical="center"/>
      <protection locked="0"/>
    </xf>
    <xf numFmtId="0" fontId="55" fillId="19" borderId="43" xfId="0" applyFont="1" applyFill="1" applyBorder="1" applyAlignment="1" applyProtection="1">
      <alignment horizontal="right" vertical="center"/>
      <protection locked="0"/>
    </xf>
    <xf numFmtId="14" fontId="61" fillId="17" borderId="43" xfId="0" applyNumberFormat="1" applyFont="1" applyFill="1" applyBorder="1" applyAlignment="1" applyProtection="1">
      <alignment horizontal="center" vertical="center"/>
      <protection locked="0"/>
    </xf>
    <xf numFmtId="0" fontId="61" fillId="17" borderId="43" xfId="0" applyFont="1" applyFill="1" applyBorder="1" applyAlignment="1" applyProtection="1">
      <alignment horizontal="center" vertical="center"/>
      <protection locked="0"/>
    </xf>
    <xf numFmtId="0" fontId="61" fillId="11" borderId="43" xfId="0" applyFont="1" applyFill="1" applyBorder="1" applyAlignment="1" applyProtection="1">
      <alignment horizontal="left" vertical="center"/>
      <protection locked="0"/>
    </xf>
    <xf numFmtId="0" fontId="55" fillId="19" borderId="46" xfId="0" applyFont="1" applyFill="1" applyBorder="1" applyAlignment="1" applyProtection="1">
      <alignment horizontal="right" vertical="center"/>
      <protection locked="0"/>
    </xf>
    <xf numFmtId="0" fontId="55" fillId="19" borderId="47" xfId="0" applyFont="1" applyFill="1" applyBorder="1" applyAlignment="1" applyProtection="1">
      <alignment horizontal="right" vertical="center"/>
      <protection locked="0"/>
    </xf>
    <xf numFmtId="0" fontId="61" fillId="11" borderId="46" xfId="0" applyFont="1" applyFill="1" applyBorder="1" applyAlignment="1" applyProtection="1">
      <alignment horizontal="left" vertical="center"/>
      <protection locked="0"/>
    </xf>
    <xf numFmtId="0" fontId="61" fillId="11" borderId="48" xfId="0" applyFont="1" applyFill="1" applyBorder="1" applyAlignment="1" applyProtection="1">
      <alignment horizontal="left" vertical="center"/>
      <protection locked="0"/>
    </xf>
    <xf numFmtId="0" fontId="61" fillId="11" borderId="47" xfId="0" applyFont="1" applyFill="1" applyBorder="1" applyAlignment="1" applyProtection="1">
      <alignment horizontal="left" vertical="center"/>
      <protection locked="0"/>
    </xf>
    <xf numFmtId="0" fontId="61" fillId="11" borderId="49" xfId="0" applyFont="1" applyFill="1" applyBorder="1" applyAlignment="1" applyProtection="1">
      <alignment horizontal="left" vertical="center"/>
      <protection locked="0"/>
    </xf>
    <xf numFmtId="179" fontId="147" fillId="0" borderId="0" xfId="0" applyNumberFormat="1" applyFont="1" applyAlignment="1">
      <alignment horizontal="center"/>
    </xf>
    <xf numFmtId="0" fontId="39" fillId="0" borderId="0" xfId="0" applyFont="1" applyAlignment="1">
      <alignment horizontal="center"/>
    </xf>
    <xf numFmtId="0" fontId="13" fillId="12" borderId="1" xfId="0" applyFont="1" applyFill="1" applyBorder="1" applyAlignment="1">
      <alignment horizontal="center"/>
    </xf>
    <xf numFmtId="0" fontId="147" fillId="0" borderId="0" xfId="0" applyFont="1" applyAlignment="1">
      <alignment horizontal="center"/>
    </xf>
    <xf numFmtId="1" fontId="119" fillId="27" borderId="0" xfId="4" applyNumberFormat="1" applyFont="1" applyFill="1" applyAlignment="1" applyProtection="1">
      <alignment horizontal="center" vertical="center" wrapText="1"/>
      <protection locked="0"/>
    </xf>
    <xf numFmtId="1" fontId="120" fillId="27" borderId="0" xfId="4" applyNumberFormat="1" applyFont="1" applyFill="1" applyAlignment="1" applyProtection="1">
      <alignment horizontal="center" vertical="center" wrapText="1"/>
      <protection locked="0"/>
    </xf>
    <xf numFmtId="1" fontId="119" fillId="27" borderId="56" xfId="4" applyNumberFormat="1" applyFont="1" applyFill="1" applyBorder="1" applyAlignment="1" applyProtection="1">
      <alignment horizontal="center" vertical="center" wrapText="1"/>
      <protection locked="0"/>
    </xf>
    <xf numFmtId="0" fontId="37" fillId="0" borderId="0" xfId="0" applyFont="1" applyAlignment="1">
      <alignment horizontal="left" vertical="center" wrapText="1"/>
    </xf>
    <xf numFmtId="0" fontId="37" fillId="0" borderId="0" xfId="0" applyFont="1" applyAlignment="1">
      <alignment vertical="center" wrapText="1"/>
    </xf>
    <xf numFmtId="0" fontId="104" fillId="30" borderId="51" xfId="67" applyFont="1" applyFill="1" applyBorder="1" applyAlignment="1" applyProtection="1">
      <alignment horizontal="center" vertical="center" wrapText="1"/>
      <protection hidden="1"/>
    </xf>
    <xf numFmtId="0" fontId="13" fillId="18" borderId="0" xfId="0" applyFont="1" applyFill="1" applyAlignment="1" applyProtection="1">
      <alignment horizontal="center" vertical="center" wrapText="1"/>
      <protection locked="0"/>
    </xf>
    <xf numFmtId="0" fontId="13" fillId="13" borderId="0" xfId="0" applyFont="1" applyFill="1" applyAlignment="1" applyProtection="1">
      <alignment horizontal="center" vertical="center" wrapText="1"/>
      <protection locked="0"/>
    </xf>
    <xf numFmtId="0" fontId="13" fillId="18"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69"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69" fillId="0" borderId="11" xfId="0" applyFont="1" applyBorder="1" applyAlignment="1" applyProtection="1">
      <alignment horizontal="center" vertical="center" wrapText="1"/>
      <protection locked="0"/>
    </xf>
    <xf numFmtId="168" fontId="10" fillId="2" borderId="1" xfId="2" applyFont="1" applyFill="1" applyBorder="1" applyAlignment="1" applyProtection="1">
      <alignment horizontal="center" vertical="center" wrapText="1"/>
      <protection locked="0"/>
    </xf>
    <xf numFmtId="14" fontId="10" fillId="2"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69" fillId="0" borderId="1" xfId="0" applyFont="1" applyBorder="1" applyAlignment="1" applyProtection="1">
      <alignment horizontal="center" vertical="center" wrapText="1"/>
      <protection locked="0"/>
    </xf>
    <xf numFmtId="0" fontId="11" fillId="2" borderId="1" xfId="0" applyFont="1" applyFill="1" applyBorder="1" applyAlignment="1" applyProtection="1">
      <alignment horizontal="center" vertical="center" wrapText="1"/>
      <protection locked="0"/>
    </xf>
    <xf numFmtId="0" fontId="40" fillId="11" borderId="29" xfId="0" applyFont="1" applyFill="1" applyBorder="1" applyAlignment="1" applyProtection="1">
      <alignment horizontal="center" vertical="center" wrapText="1"/>
      <protection locked="0"/>
    </xf>
    <xf numFmtId="0" fontId="40" fillId="11" borderId="30" xfId="0" applyFont="1" applyFill="1" applyBorder="1" applyAlignment="1" applyProtection="1">
      <alignment horizontal="center" vertical="center" wrapText="1"/>
      <protection locked="0"/>
    </xf>
    <xf numFmtId="0" fontId="40" fillId="11" borderId="31" xfId="0" applyFont="1" applyFill="1" applyBorder="1" applyAlignment="1" applyProtection="1">
      <alignment horizontal="center" vertical="center" wrapText="1"/>
      <protection locked="0"/>
    </xf>
    <xf numFmtId="0" fontId="40" fillId="11" borderId="32" xfId="0" applyFont="1" applyFill="1" applyBorder="1" applyAlignment="1" applyProtection="1">
      <alignment horizontal="center" vertical="center" wrapText="1"/>
      <protection locked="0"/>
    </xf>
    <xf numFmtId="0" fontId="40" fillId="11" borderId="0" xfId="0" applyFont="1" applyFill="1" applyAlignment="1" applyProtection="1">
      <alignment horizontal="center" vertical="center" wrapText="1"/>
      <protection locked="0"/>
    </xf>
    <xf numFmtId="0" fontId="40" fillId="11" borderId="33" xfId="0" applyFont="1" applyFill="1" applyBorder="1" applyAlignment="1" applyProtection="1">
      <alignment horizontal="center" vertical="center" wrapText="1"/>
      <protection locked="0"/>
    </xf>
    <xf numFmtId="0" fontId="40" fillId="11" borderId="34" xfId="0" applyFont="1" applyFill="1" applyBorder="1" applyAlignment="1" applyProtection="1">
      <alignment horizontal="center" vertical="center" wrapText="1"/>
      <protection locked="0"/>
    </xf>
    <xf numFmtId="0" fontId="40" fillId="11" borderId="11" xfId="0" applyFont="1" applyFill="1" applyBorder="1" applyAlignment="1" applyProtection="1">
      <alignment horizontal="center" vertical="center" wrapText="1"/>
      <protection locked="0"/>
    </xf>
    <xf numFmtId="0" fontId="40" fillId="11" borderId="35" xfId="0" applyFont="1" applyFill="1" applyBorder="1" applyAlignment="1" applyProtection="1">
      <alignment horizontal="center" vertical="center" wrapText="1"/>
      <protection locked="0"/>
    </xf>
    <xf numFmtId="168" fontId="68" fillId="9"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2" borderId="20" xfId="0" applyFont="1" applyFill="1" applyBorder="1" applyAlignment="1" applyProtection="1">
      <alignment horizontal="center" vertical="center" wrapText="1"/>
      <protection locked="0"/>
    </xf>
    <xf numFmtId="0" fontId="13" fillId="12"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7" fillId="0" borderId="8" xfId="0" applyFont="1" applyBorder="1" applyAlignment="1">
      <alignment horizontal="center" vertical="center"/>
    </xf>
    <xf numFmtId="0" fontId="37" fillId="0" borderId="1" xfId="0" applyFont="1" applyBorder="1" applyAlignment="1">
      <alignment horizontal="center" vertical="center"/>
    </xf>
    <xf numFmtId="171" fontId="26" fillId="0" borderId="1" xfId="0" applyNumberFormat="1" applyFont="1" applyBorder="1" applyAlignment="1">
      <alignment horizontal="center" vertical="center"/>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7" fillId="0" borderId="38" xfId="0" applyFont="1" applyBorder="1" applyAlignment="1">
      <alignment horizontal="center" vertical="center"/>
    </xf>
    <xf numFmtId="0" fontId="37"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2" borderId="1" xfId="0" applyFont="1" applyFill="1" applyBorder="1" applyAlignment="1">
      <alignment horizontal="center" vertical="center"/>
    </xf>
    <xf numFmtId="0" fontId="142" fillId="0" borderId="38" xfId="0" applyFont="1" applyBorder="1" applyAlignment="1">
      <alignment horizontal="center" vertical="center"/>
    </xf>
    <xf numFmtId="0" fontId="142" fillId="0" borderId="28" xfId="0" applyFont="1" applyBorder="1" applyAlignment="1">
      <alignment horizontal="center" vertical="center"/>
    </xf>
    <xf numFmtId="0" fontId="142"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67" fillId="0" borderId="38" xfId="0" applyFont="1" applyBorder="1" applyAlignment="1">
      <alignment horizontal="center" vertical="center"/>
    </xf>
    <xf numFmtId="0" fontId="67" fillId="0" borderId="28" xfId="0" applyFont="1" applyBorder="1" applyAlignment="1">
      <alignment horizontal="center" vertical="center"/>
    </xf>
    <xf numFmtId="0" fontId="67" fillId="0" borderId="40" xfId="0" applyFont="1" applyBorder="1" applyAlignment="1">
      <alignment horizontal="center" vertical="center"/>
    </xf>
    <xf numFmtId="0" fontId="34" fillId="0" borderId="0" xfId="0" applyFont="1" applyAlignment="1">
      <alignment horizontal="center" vertical="center"/>
    </xf>
    <xf numFmtId="0" fontId="96" fillId="0" borderId="1" xfId="0" applyFont="1" applyBorder="1" applyAlignment="1" applyProtection="1">
      <alignment horizontal="left" vertical="center" wrapText="1"/>
      <protection locked="0"/>
    </xf>
    <xf numFmtId="0" fontId="41"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1" fillId="0" borderId="0" xfId="0" applyNumberFormat="1" applyFont="1" applyAlignment="1" applyProtection="1">
      <alignment horizontal="left" vertical="center" wrapText="1"/>
      <protection locked="0"/>
    </xf>
    <xf numFmtId="169" fontId="41" fillId="0" borderId="0" xfId="0" applyNumberFormat="1" applyFont="1" applyAlignment="1">
      <alignment horizontal="left" vertical="center" wrapText="1"/>
    </xf>
    <xf numFmtId="0" fontId="41" fillId="0" borderId="0" xfId="0" applyFont="1" applyAlignment="1">
      <alignment horizontal="left" vertical="center" wrapText="1"/>
    </xf>
    <xf numFmtId="0" fontId="27" fillId="0" borderId="0" xfId="0" applyFont="1" applyAlignment="1">
      <alignment horizontal="center" vertical="center"/>
    </xf>
    <xf numFmtId="0" fontId="26" fillId="2" borderId="36" xfId="0" applyFont="1" applyFill="1" applyBorder="1" applyAlignment="1">
      <alignment horizontal="center" vertical="center"/>
    </xf>
    <xf numFmtId="0" fontId="26" fillId="2" borderId="37" xfId="0" applyFont="1" applyFill="1" applyBorder="1" applyAlignment="1">
      <alignment horizontal="center" vertical="center"/>
    </xf>
    <xf numFmtId="0" fontId="26" fillId="2" borderId="5" xfId="0" applyFont="1" applyFill="1" applyBorder="1" applyAlignment="1">
      <alignment horizontal="center" vertical="center"/>
    </xf>
    <xf numFmtId="168" fontId="41" fillId="0" borderId="0" xfId="0" applyNumberFormat="1" applyFont="1" applyAlignment="1" applyProtection="1">
      <alignment horizontal="center" vertical="center"/>
      <protection locked="0"/>
    </xf>
    <xf numFmtId="0" fontId="37" fillId="0" borderId="0" xfId="0" applyFont="1"/>
    <xf numFmtId="0" fontId="95" fillId="0" borderId="38" xfId="0" applyFont="1" applyBorder="1" applyAlignment="1">
      <alignment horizontal="center" vertical="center"/>
    </xf>
    <xf numFmtId="0" fontId="95" fillId="0" borderId="28" xfId="0" applyFont="1" applyBorder="1" applyAlignment="1">
      <alignment horizontal="center" vertical="center"/>
    </xf>
    <xf numFmtId="0" fontId="95"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2" borderId="38" xfId="0" applyFont="1" applyFill="1" applyBorder="1" applyAlignment="1">
      <alignment horizontal="center" vertical="center"/>
    </xf>
    <xf numFmtId="0" fontId="26" fillId="2" borderId="28" xfId="0" applyFont="1" applyFill="1" applyBorder="1" applyAlignment="1">
      <alignment horizontal="center" vertical="center"/>
    </xf>
    <xf numFmtId="0" fontId="26" fillId="2" borderId="39" xfId="0" applyFont="1" applyFill="1" applyBorder="1" applyAlignment="1">
      <alignment horizontal="center" vertical="center"/>
    </xf>
    <xf numFmtId="0" fontId="26" fillId="0" borderId="8" xfId="0" applyFont="1" applyBorder="1" applyAlignment="1">
      <alignment horizontal="center" vertical="center" wrapText="1"/>
    </xf>
    <xf numFmtId="0" fontId="37" fillId="0" borderId="9"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8" fontId="26" fillId="0" borderId="30" xfId="0" applyNumberFormat="1" applyFont="1" applyBorder="1" applyAlignment="1">
      <alignment horizontal="center" vertical="center"/>
    </xf>
    <xf numFmtId="0" fontId="41" fillId="0" borderId="0" xfId="0" applyFont="1" applyAlignment="1" applyProtection="1">
      <alignment vertical="center" wrapText="1"/>
      <protection locked="0"/>
    </xf>
    <xf numFmtId="0" fontId="37"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67"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7" fillId="0" borderId="0" xfId="0" applyFont="1" applyAlignment="1">
      <alignment horizontal="center" vertical="center"/>
    </xf>
    <xf numFmtId="0" fontId="26" fillId="0" borderId="0" xfId="0" applyFont="1" applyAlignment="1">
      <alignment horizontal="left" vertical="center" wrapText="1"/>
    </xf>
    <xf numFmtId="0" fontId="45" fillId="0" borderId="0" xfId="0" applyFont="1" applyAlignment="1">
      <alignment horizontal="center" vertical="center" wrapText="1"/>
    </xf>
    <xf numFmtId="0" fontId="98" fillId="9" borderId="0" xfId="0" applyFont="1" applyFill="1" applyAlignment="1">
      <alignment horizontal="center" vertical="center"/>
    </xf>
    <xf numFmtId="0" fontId="27" fillId="0" borderId="0" xfId="0" applyFont="1" applyAlignment="1">
      <alignment horizontal="justify" vertical="center" wrapText="1"/>
    </xf>
    <xf numFmtId="0" fontId="97" fillId="0" borderId="0" xfId="0" applyFont="1" applyAlignment="1" applyProtection="1">
      <alignment horizontal="center" vertical="center" wrapText="1"/>
      <protection locked="0"/>
    </xf>
    <xf numFmtId="0" fontId="41" fillId="0" borderId="4" xfId="0" applyFont="1" applyBorder="1" applyAlignment="1">
      <alignment horizontal="justify" vertical="center" wrapText="1"/>
    </xf>
    <xf numFmtId="0" fontId="41" fillId="0" borderId="40" xfId="0" applyFont="1" applyBorder="1" applyAlignment="1">
      <alignment horizontal="justify" vertical="center" wrapText="1"/>
    </xf>
    <xf numFmtId="0" fontId="67" fillId="0" borderId="32" xfId="0" applyFont="1" applyBorder="1" applyAlignment="1">
      <alignment horizontal="left" vertical="center"/>
    </xf>
    <xf numFmtId="0" fontId="67" fillId="0" borderId="0" xfId="0" applyFont="1" applyAlignment="1">
      <alignment horizontal="left" vertical="center"/>
    </xf>
    <xf numFmtId="0" fontId="99" fillId="16" borderId="4" xfId="0" applyFont="1" applyFill="1" applyBorder="1" applyAlignment="1">
      <alignment horizontal="center" vertical="center" wrapText="1"/>
    </xf>
    <xf numFmtId="0" fontId="99" fillId="16" borderId="28" xfId="0" applyFont="1" applyFill="1" applyBorder="1" applyAlignment="1">
      <alignment horizontal="center" vertical="center" wrapText="1"/>
    </xf>
    <xf numFmtId="0" fontId="99" fillId="16" borderId="40" xfId="0" applyFont="1" applyFill="1" applyBorder="1" applyAlignment="1">
      <alignment horizontal="center" vertical="center" wrapText="1"/>
    </xf>
    <xf numFmtId="0" fontId="26" fillId="12" borderId="41" xfId="0" applyFont="1" applyFill="1" applyBorder="1" applyAlignment="1">
      <alignment horizontal="center" vertical="center" wrapText="1"/>
    </xf>
    <xf numFmtId="0" fontId="26" fillId="12" borderId="42" xfId="0" applyFont="1" applyFill="1" applyBorder="1" applyAlignment="1">
      <alignment horizontal="center" vertical="center" wrapText="1"/>
    </xf>
    <xf numFmtId="168" fontId="94" fillId="9" borderId="11" xfId="0" applyNumberFormat="1" applyFont="1" applyFill="1" applyBorder="1" applyAlignment="1">
      <alignment horizontal="center" vertical="center" wrapText="1"/>
    </xf>
    <xf numFmtId="177" fontId="13" fillId="26" borderId="4" xfId="25" applyNumberFormat="1" applyFont="1" applyFill="1" applyBorder="1" applyAlignment="1">
      <alignment horizontal="center" vertical="center"/>
    </xf>
    <xf numFmtId="177" fontId="13" fillId="26" borderId="40" xfId="25" applyNumberFormat="1" applyFont="1" applyFill="1" applyBorder="1" applyAlignment="1">
      <alignment horizontal="center" vertical="center"/>
    </xf>
    <xf numFmtId="0" fontId="78" fillId="0" borderId="1" xfId="0" applyFont="1" applyBorder="1" applyAlignment="1">
      <alignment horizontal="center" vertical="center" wrapText="1"/>
    </xf>
    <xf numFmtId="0" fontId="36" fillId="0" borderId="1" xfId="0" applyFont="1" applyBorder="1" applyAlignment="1">
      <alignment horizontal="center" vertical="center"/>
    </xf>
    <xf numFmtId="0" fontId="48" fillId="0" borderId="1" xfId="0" applyFont="1" applyBorder="1" applyAlignment="1">
      <alignment horizontal="center" vertical="center"/>
    </xf>
    <xf numFmtId="0" fontId="78" fillId="0" borderId="1" xfId="0" applyFont="1" applyBorder="1" applyAlignment="1">
      <alignment horizontal="center" vertical="center"/>
    </xf>
    <xf numFmtId="0" fontId="48" fillId="0" borderId="1" xfId="0" applyFont="1" applyBorder="1" applyAlignment="1">
      <alignment vertical="center"/>
    </xf>
    <xf numFmtId="0" fontId="36" fillId="0" borderId="1" xfId="0" applyFont="1" applyBorder="1" applyAlignment="1">
      <alignment horizontal="center" vertical="center" wrapText="1"/>
    </xf>
    <xf numFmtId="0" fontId="48" fillId="0" borderId="1" xfId="0" applyFont="1" applyBorder="1" applyAlignment="1">
      <alignment horizontal="left" vertical="center" wrapText="1"/>
    </xf>
    <xf numFmtId="0" fontId="71" fillId="0" borderId="1" xfId="0" applyFont="1" applyBorder="1" applyAlignment="1">
      <alignment horizontal="center" vertical="center"/>
    </xf>
    <xf numFmtId="0" fontId="65" fillId="28" borderId="25" xfId="0" applyFont="1" applyFill="1" applyBorder="1" applyAlignment="1">
      <alignment horizontal="center" vertical="center"/>
    </xf>
    <xf numFmtId="0" fontId="65" fillId="28" borderId="26" xfId="0" applyFont="1" applyFill="1" applyBorder="1" applyAlignment="1">
      <alignment horizontal="center" vertical="center"/>
    </xf>
    <xf numFmtId="0" fontId="65" fillId="28" borderId="27" xfId="0" applyFont="1" applyFill="1" applyBorder="1" applyAlignment="1">
      <alignment horizontal="center" vertical="center"/>
    </xf>
    <xf numFmtId="0" fontId="65" fillId="28" borderId="2" xfId="0" applyFont="1" applyFill="1" applyBorder="1" applyAlignment="1">
      <alignment horizontal="center" vertical="center"/>
    </xf>
    <xf numFmtId="0" fontId="65" fillId="28" borderId="0" xfId="0" applyFont="1" applyFill="1" applyAlignment="1">
      <alignment horizontal="center" vertical="center"/>
    </xf>
    <xf numFmtId="0" fontId="65" fillId="28" borderId="13" xfId="0" applyFont="1" applyFill="1" applyBorder="1" applyAlignment="1">
      <alignment horizontal="center" vertical="center"/>
    </xf>
    <xf numFmtId="0" fontId="100" fillId="28" borderId="3" xfId="0" applyFont="1" applyFill="1" applyBorder="1" applyAlignment="1">
      <alignment horizontal="center" vertical="center"/>
    </xf>
    <xf numFmtId="0" fontId="100" fillId="28" borderId="6" xfId="0" applyFont="1" applyFill="1" applyBorder="1" applyAlignment="1">
      <alignment horizontal="center" vertical="center"/>
    </xf>
    <xf numFmtId="0" fontId="100" fillId="28" borderId="7" xfId="0" applyFont="1" applyFill="1" applyBorder="1" applyAlignment="1">
      <alignment horizontal="center" vertical="center"/>
    </xf>
    <xf numFmtId="0" fontId="49" fillId="0" borderId="0" xfId="0" applyFont="1" applyAlignment="1">
      <alignment horizontal="center" vertical="center"/>
    </xf>
    <xf numFmtId="0" fontId="64" fillId="0" borderId="11" xfId="0" applyFont="1" applyBorder="1" applyAlignment="1">
      <alignment horizontal="left" vertical="center"/>
    </xf>
    <xf numFmtId="0" fontId="137" fillId="0" borderId="11" xfId="1" applyFont="1" applyBorder="1" applyAlignment="1" applyProtection="1">
      <alignment horizontal="left" vertical="center"/>
    </xf>
    <xf numFmtId="0" fontId="65" fillId="0" borderId="11" xfId="0" applyFont="1" applyBorder="1" applyAlignment="1">
      <alignment horizontal="center" vertical="center" wrapText="1"/>
    </xf>
    <xf numFmtId="0" fontId="49" fillId="0" borderId="11" xfId="0" applyFont="1" applyBorder="1" applyAlignment="1">
      <alignment horizontal="center" vertical="center" wrapText="1"/>
    </xf>
    <xf numFmtId="0" fontId="64" fillId="0" borderId="11" xfId="0" applyFont="1" applyBorder="1" applyAlignment="1">
      <alignment horizontal="center" vertical="center"/>
    </xf>
    <xf numFmtId="0" fontId="48" fillId="0" borderId="1" xfId="0" applyFont="1" applyBorder="1" applyAlignment="1">
      <alignment horizontal="left" vertical="center"/>
    </xf>
    <xf numFmtId="0" fontId="53" fillId="28" borderId="27" xfId="0" applyFont="1" applyFill="1" applyBorder="1" applyAlignment="1">
      <alignment horizontal="right" vertical="center" textRotation="180" wrapText="1"/>
    </xf>
    <xf numFmtId="0" fontId="53" fillId="28" borderId="13" xfId="0" applyFont="1" applyFill="1" applyBorder="1" applyAlignment="1">
      <alignment horizontal="right" vertical="center" textRotation="180" wrapText="1"/>
    </xf>
    <xf numFmtId="0" fontId="53" fillId="28" borderId="7" xfId="0" applyFont="1" applyFill="1" applyBorder="1" applyAlignment="1">
      <alignment horizontal="right" vertical="center" textRotation="180" wrapText="1"/>
    </xf>
    <xf numFmtId="0" fontId="53" fillId="28" borderId="26" xfId="0" applyFont="1" applyFill="1" applyBorder="1" applyAlignment="1">
      <alignment horizontal="right" vertical="center" textRotation="180"/>
    </xf>
    <xf numFmtId="0" fontId="53" fillId="28" borderId="0" xfId="0" applyFont="1" applyFill="1" applyAlignment="1">
      <alignment horizontal="right" vertical="center" textRotation="180"/>
    </xf>
    <xf numFmtId="0" fontId="53" fillId="28" borderId="6" xfId="0" applyFont="1" applyFill="1" applyBorder="1" applyAlignment="1">
      <alignment horizontal="right" vertical="center" textRotation="180"/>
    </xf>
    <xf numFmtId="0" fontId="101" fillId="28" borderId="25" xfId="0" applyFont="1" applyFill="1" applyBorder="1" applyAlignment="1">
      <alignment horizontal="right" vertical="center" textRotation="180"/>
    </xf>
    <xf numFmtId="0" fontId="101" fillId="28" borderId="2" xfId="0" applyFont="1" applyFill="1" applyBorder="1" applyAlignment="1">
      <alignment horizontal="right" vertical="center" textRotation="180"/>
    </xf>
    <xf numFmtId="0" fontId="101" fillId="28" borderId="3" xfId="0" applyFont="1" applyFill="1" applyBorder="1" applyAlignment="1">
      <alignment horizontal="right" vertical="center" textRotation="180"/>
    </xf>
    <xf numFmtId="0" fontId="48"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2" fillId="23" borderId="41" xfId="0" applyFont="1" applyFill="1" applyBorder="1" applyAlignment="1">
      <alignment horizontal="center" vertical="center" wrapText="1"/>
    </xf>
    <xf numFmtId="0" fontId="62" fillId="23" borderId="42" xfId="0" applyFont="1" applyFill="1" applyBorder="1" applyAlignment="1">
      <alignment horizontal="center" vertical="center" wrapText="1"/>
    </xf>
    <xf numFmtId="0" fontId="62" fillId="23" borderId="12" xfId="0" applyFont="1" applyFill="1" applyBorder="1" applyAlignment="1">
      <alignment horizontal="center" vertical="center" wrapText="1"/>
    </xf>
    <xf numFmtId="0" fontId="38" fillId="23" borderId="41" xfId="0" applyFont="1" applyFill="1" applyBorder="1" applyAlignment="1">
      <alignment horizontal="center" vertical="center" wrapText="1"/>
    </xf>
    <xf numFmtId="0" fontId="38" fillId="23" borderId="42" xfId="0" applyFont="1" applyFill="1" applyBorder="1" applyAlignment="1">
      <alignment horizontal="center" vertical="center" wrapText="1"/>
    </xf>
    <xf numFmtId="0" fontId="38" fillId="23" borderId="12" xfId="0" applyFont="1" applyFill="1" applyBorder="1" applyAlignment="1">
      <alignment horizontal="center" vertical="center" wrapText="1"/>
    </xf>
    <xf numFmtId="168" fontId="51" fillId="0" borderId="0" xfId="4" applyFont="1" applyBorder="1" applyAlignment="1">
      <alignment horizontal="center" vertical="center" wrapText="1"/>
    </xf>
    <xf numFmtId="168" fontId="51" fillId="0" borderId="0" xfId="4" applyFont="1" applyAlignment="1">
      <alignment horizontal="center" vertical="center" wrapText="1"/>
    </xf>
    <xf numFmtId="168" fontId="51" fillId="0" borderId="2" xfId="4" applyFont="1" applyBorder="1" applyAlignment="1">
      <alignment horizontal="center" vertical="center" wrapText="1"/>
    </xf>
    <xf numFmtId="0" fontId="58" fillId="0" borderId="62" xfId="0" applyFont="1" applyBorder="1" applyAlignment="1" applyProtection="1">
      <alignment horizontal="center" vertical="center"/>
      <protection locked="0"/>
    </xf>
    <xf numFmtId="0" fontId="58" fillId="0" borderId="46" xfId="0" applyFont="1" applyBorder="1" applyAlignment="1" applyProtection="1">
      <alignment horizontal="center" vertical="center"/>
      <protection locked="0"/>
    </xf>
    <xf numFmtId="0" fontId="58" fillId="0" borderId="48" xfId="0" applyFont="1" applyBorder="1" applyAlignment="1" applyProtection="1">
      <alignment horizontal="center" vertical="center"/>
      <protection locked="0"/>
    </xf>
    <xf numFmtId="0" fontId="58" fillId="0" borderId="63" xfId="0" applyFont="1" applyBorder="1" applyAlignment="1" applyProtection="1">
      <alignment horizontal="center" vertical="center"/>
      <protection locked="0"/>
    </xf>
    <xf numFmtId="0" fontId="58" fillId="0" borderId="47" xfId="0" applyFont="1" applyBorder="1" applyAlignment="1" applyProtection="1">
      <alignment horizontal="center" vertical="center"/>
      <protection locked="0"/>
    </xf>
    <xf numFmtId="0" fontId="58" fillId="0" borderId="49" xfId="0" applyFont="1" applyBorder="1" applyAlignment="1" applyProtection="1">
      <alignment horizontal="center" vertical="center"/>
      <protection locked="0"/>
    </xf>
    <xf numFmtId="0" fontId="0" fillId="12" borderId="0" xfId="0" applyFill="1"/>
    <xf numFmtId="168" fontId="0" fillId="0" borderId="0" xfId="2" applyFont="1"/>
    <xf numFmtId="0" fontId="61" fillId="21" borderId="62" xfId="0" applyFont="1" applyFill="1" applyBorder="1" applyAlignment="1" applyProtection="1">
      <alignment horizontal="center" vertical="center" wrapText="1"/>
      <protection locked="0"/>
    </xf>
    <xf numFmtId="0" fontId="61" fillId="21" borderId="48" xfId="0" applyFont="1" applyFill="1" applyBorder="1" applyAlignment="1" applyProtection="1">
      <alignment horizontal="center" vertical="center" wrapText="1"/>
      <protection locked="0"/>
    </xf>
    <xf numFmtId="0" fontId="61" fillId="21" borderId="63" xfId="0" applyFont="1" applyFill="1" applyBorder="1" applyAlignment="1" applyProtection="1">
      <alignment horizontal="center" vertical="center" wrapText="1"/>
      <protection locked="0"/>
    </xf>
    <xf numFmtId="0" fontId="61" fillId="21" borderId="49" xfId="0" applyFont="1" applyFill="1" applyBorder="1" applyAlignment="1" applyProtection="1">
      <alignment horizontal="center" vertical="center" wrapText="1"/>
      <protection locked="0"/>
    </xf>
    <xf numFmtId="0" fontId="61" fillId="22" borderId="62" xfId="0" applyFont="1" applyFill="1" applyBorder="1" applyAlignment="1" applyProtection="1">
      <alignment horizontal="center" vertical="center" wrapText="1"/>
      <protection locked="0"/>
    </xf>
    <xf numFmtId="0" fontId="61" fillId="22" borderId="48" xfId="0" applyFont="1" applyFill="1" applyBorder="1" applyAlignment="1" applyProtection="1">
      <alignment horizontal="center" vertical="center" wrapText="1"/>
      <protection locked="0"/>
    </xf>
    <xf numFmtId="0" fontId="61" fillId="22" borderId="63" xfId="0" applyFont="1" applyFill="1" applyBorder="1" applyAlignment="1" applyProtection="1">
      <alignment horizontal="center" vertical="center" wrapText="1"/>
      <protection locked="0"/>
    </xf>
    <xf numFmtId="0" fontId="61" fillId="22" borderId="49" xfId="0" applyFont="1" applyFill="1" applyBorder="1" applyAlignment="1" applyProtection="1">
      <alignment horizontal="center" vertical="center" wrapText="1"/>
      <protection locked="0"/>
    </xf>
    <xf numFmtId="168" fontId="11" fillId="2" borderId="0" xfId="2" applyFont="1" applyFill="1" applyAlignment="1">
      <alignment horizontal="center" vertical="center" wrapText="1"/>
    </xf>
    <xf numFmtId="0" fontId="10" fillId="0" borderId="1" xfId="0" applyFont="1" applyBorder="1" applyAlignment="1" applyProtection="1">
      <alignment vertical="center" wrapText="1"/>
      <protection locked="0"/>
    </xf>
    <xf numFmtId="168" fontId="10" fillId="0" borderId="1" xfId="2" applyFont="1" applyBorder="1" applyAlignment="1" applyProtection="1">
      <alignment vertical="center" wrapText="1"/>
      <protection locked="0"/>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4">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FF00"/>
        </patternFill>
      </fill>
    </dxf>
    <dxf>
      <font>
        <condense val="0"/>
        <extend val="0"/>
        <color rgb="FF9C6500"/>
      </font>
      <fill>
        <patternFill>
          <bgColor rgb="FFFFEB9C"/>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53528</xdr:colOff>
          <xdr:row>5</xdr:row>
          <xdr:rowOff>60108</xdr:rowOff>
        </xdr:from>
        <xdr:to>
          <xdr:col>2</xdr:col>
          <xdr:colOff>339823</xdr:colOff>
          <xdr:row>5</xdr:row>
          <xdr:rowOff>299594</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Impressão de Orçamento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36786</xdr:colOff>
          <xdr:row>5</xdr:row>
          <xdr:rowOff>70156</xdr:rowOff>
        </xdr:from>
        <xdr:to>
          <xdr:col>0</xdr:col>
          <xdr:colOff>677917</xdr:colOff>
          <xdr:row>5</xdr:row>
          <xdr:rowOff>325821</xdr:rowOff>
        </xdr:to>
        <xdr:sp macro="" textlink="">
          <xdr:nvSpPr>
            <xdr:cNvPr id="123914" name="Button 10" hidden="1">
              <a:extLst>
                <a:ext uri="{63B3BB69-23CF-44E3-9099-C40C66FF867C}">
                  <a14:compatExt spid="_x0000_s123914"/>
                </a:ext>
                <a:ext uri="{FF2B5EF4-FFF2-40B4-BE49-F238E27FC236}">
                  <a16:creationId xmlns:a16="http://schemas.microsoft.com/office/drawing/2014/main" id="{00000000-0008-0000-0000-00000A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Mostrar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36786</xdr:colOff>
          <xdr:row>5</xdr:row>
          <xdr:rowOff>380211</xdr:rowOff>
        </xdr:from>
        <xdr:to>
          <xdr:col>0</xdr:col>
          <xdr:colOff>677917</xdr:colOff>
          <xdr:row>6</xdr:row>
          <xdr:rowOff>205409</xdr:rowOff>
        </xdr:to>
        <xdr:sp macro="" textlink="">
          <xdr:nvSpPr>
            <xdr:cNvPr id="123915" name="Button 11" hidden="1">
              <a:extLst>
                <a:ext uri="{63B3BB69-23CF-44E3-9099-C40C66FF867C}">
                  <a14:compatExt spid="_x0000_s123915"/>
                </a:ext>
                <a:ext uri="{FF2B5EF4-FFF2-40B4-BE49-F238E27FC236}">
                  <a16:creationId xmlns:a16="http://schemas.microsoft.com/office/drawing/2014/main" id="{00000000-0008-0000-0000-00000A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Esconder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40087</xdr:colOff>
          <xdr:row>5</xdr:row>
          <xdr:rowOff>379012</xdr:rowOff>
        </xdr:from>
        <xdr:to>
          <xdr:col>2</xdr:col>
          <xdr:colOff>331304</xdr:colOff>
          <xdr:row>6</xdr:row>
          <xdr:rowOff>211041</xdr:rowOff>
        </xdr:to>
        <xdr:sp macro="" textlink="">
          <xdr:nvSpPr>
            <xdr:cNvPr id="123917" name="Button 13" hidden="1">
              <a:extLst>
                <a:ext uri="{63B3BB69-23CF-44E3-9099-C40C66FF867C}">
                  <a14:compatExt spid="_x0000_s123917"/>
                </a:ext>
                <a:ext uri="{FF2B5EF4-FFF2-40B4-BE49-F238E27FC236}">
                  <a16:creationId xmlns:a16="http://schemas.microsoft.com/office/drawing/2014/main" id="{ACCE4E8E-74D2-DDDA-0DDF-38506A4A138C}"/>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Gerar Pedido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63" Type="http://schemas.openxmlformats.org/officeDocument/2006/relationships/hyperlink" Target="mailto:movelplan@movelplan.com.br" TargetMode="External"/><Relationship Id="rId84" Type="http://schemas.openxmlformats.org/officeDocument/2006/relationships/hyperlink" Target="mailto:gilson@agrolandia.sc.gov.br" TargetMode="External"/><Relationship Id="rId138" Type="http://schemas.openxmlformats.org/officeDocument/2006/relationships/hyperlink" Target="mailto:flordelis@futurasc.net" TargetMode="External"/><Relationship Id="rId159" Type="http://schemas.openxmlformats.org/officeDocument/2006/relationships/hyperlink" Target="mailto:bernadetecbonini@gmail.com" TargetMode="External"/><Relationship Id="rId170" Type="http://schemas.openxmlformats.org/officeDocument/2006/relationships/hyperlink" Target="mailto:compras@jaboticabal.sp.gov.br"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53" Type="http://schemas.openxmlformats.org/officeDocument/2006/relationships/hyperlink" Target="mailto:terraesolimoveis@hotmail.com" TargetMode="External"/><Relationship Id="rId74" Type="http://schemas.openxmlformats.org/officeDocument/2006/relationships/hyperlink" Target="mailto:dayeventos@dayeventos.com.br" TargetMode="External"/><Relationship Id="rId128" Type="http://schemas.openxmlformats.org/officeDocument/2006/relationships/hyperlink" Target="mailto:contabilidade.sectur@blumenau.sc.gov.br"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22" Type="http://schemas.openxmlformats.org/officeDocument/2006/relationships/hyperlink" Target="mailto:cdl@cdlaltamira.com.br" TargetMode="External"/><Relationship Id="rId43" Type="http://schemas.openxmlformats.org/officeDocument/2006/relationships/hyperlink" Target="mailto:vaniacrd@yahoo.com.br" TargetMode="External"/><Relationship Id="rId64" Type="http://schemas.openxmlformats.org/officeDocument/2006/relationships/hyperlink" Target="mailto:aline.m@kappesberg.com.br" TargetMode="External"/><Relationship Id="rId118" Type="http://schemas.openxmlformats.org/officeDocument/2006/relationships/hyperlink" Target="mailto:claudiaschirmer@panambi.rs.gov.br" TargetMode="External"/><Relationship Id="rId139" Type="http://schemas.openxmlformats.org/officeDocument/2006/relationships/hyperlink" Target="mailto:flordelis@futurasc.net"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71" Type="http://schemas.openxmlformats.org/officeDocument/2006/relationships/hyperlink" Target="mailto:fiscal.gnassessoriacont@gmail.com" TargetMode="External"/><Relationship Id="rId12" Type="http://schemas.openxmlformats.org/officeDocument/2006/relationships/hyperlink" Target="mailto:ivetebergamini@hotmail.com" TargetMode="External"/><Relationship Id="rId33" Type="http://schemas.openxmlformats.org/officeDocument/2006/relationships/hyperlink" Target="mailto:administrativo@condvillaverde.com.br" TargetMode="External"/><Relationship Id="rId108" Type="http://schemas.openxmlformats.org/officeDocument/2006/relationships/hyperlink" Target="mailto:compras@cerrogrande.rs.gov.br"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5" Type="http://schemas.openxmlformats.org/officeDocument/2006/relationships/hyperlink" Target="mailto:dayeventos@dayeventos.com.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61" Type="http://schemas.openxmlformats.org/officeDocument/2006/relationships/hyperlink" Target="mailto:hugodognani@fartura.sp.gov.br"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44" Type="http://schemas.openxmlformats.org/officeDocument/2006/relationships/hyperlink" Target="mailto:assetttreze@g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77" Type="http://schemas.openxmlformats.org/officeDocument/2006/relationships/hyperlink" Target="mailto:cultura@camboriu.sc.gov.br" TargetMode="External"/><Relationship Id="rId172" Type="http://schemas.openxmlformats.org/officeDocument/2006/relationships/hyperlink" Target="mailto:servicoselocacoesams@gmail.com" TargetMode="External"/><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52" Type="http://schemas.openxmlformats.org/officeDocument/2006/relationships/hyperlink" Target="mailto:terraesolimoveis@hotmail.com"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80" Type="http://schemas.openxmlformats.org/officeDocument/2006/relationships/printerSettings" Target="../printerSettings/printerSettings8.bin"/><Relationship Id="rId26" Type="http://schemas.openxmlformats.org/officeDocument/2006/relationships/hyperlink" Target="mailto:r.treinnatalshow@gmail.com" TargetMode="External"/><Relationship Id="rId47" Type="http://schemas.openxmlformats.org/officeDocument/2006/relationships/hyperlink" Target="mailto:compras@eletrogamim.com" TargetMode="External"/><Relationship Id="rId68" Type="http://schemas.openxmlformats.org/officeDocument/2006/relationships/hyperlink" Target="mailto:mariane.wiederkehr@gmail.com"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54" Type="http://schemas.openxmlformats.org/officeDocument/2006/relationships/hyperlink" Target="mailto:turismo@jacupiranga.sp.gov.br" TargetMode="External"/><Relationship Id="rId175" Type="http://schemas.openxmlformats.org/officeDocument/2006/relationships/hyperlink" Target="mailto:shaiane@cidadepedrabranca.com.br" TargetMode="External"/><Relationship Id="rId16" Type="http://schemas.openxmlformats.org/officeDocument/2006/relationships/hyperlink" Target="mailto:soluapresentes@hotmail.com" TargetMode="External"/><Relationship Id="rId37" Type="http://schemas.openxmlformats.org/officeDocument/2006/relationships/hyperlink" Target="mailto:viviane.cardoso@grupometronorte.com.br" TargetMode="External"/><Relationship Id="rId58" Type="http://schemas.openxmlformats.org/officeDocument/2006/relationships/hyperlink" Target="mailto:karenvenzon@gmail.com"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44" Type="http://schemas.openxmlformats.org/officeDocument/2006/relationships/hyperlink" Target="mailto:centericarai265@gmail.com" TargetMode="External"/><Relationship Id="rId90" Type="http://schemas.openxmlformats.org/officeDocument/2006/relationships/hyperlink" Target="mailto:contratos@tenenteportela.rs.gov.br" TargetMode="External"/><Relationship Id="rId165" Type="http://schemas.openxmlformats.org/officeDocument/2006/relationships/hyperlink" Target="mailto:mia_abreu2000@yahoo.com.br" TargetMode="External"/><Relationship Id="rId27" Type="http://schemas.openxmlformats.org/officeDocument/2006/relationships/hyperlink" Target="mailto:r.treinnatalshow@gmail.com" TargetMode="External"/><Relationship Id="rId48" Type="http://schemas.openxmlformats.org/officeDocument/2006/relationships/hyperlink" Target="mailto:nathalyaholanda@gmail.com"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34" Type="http://schemas.openxmlformats.org/officeDocument/2006/relationships/hyperlink" Target="mailto:arsenaldacerveja@hotmail.com" TargetMode="External"/><Relationship Id="rId80" Type="http://schemas.openxmlformats.org/officeDocument/2006/relationships/hyperlink" Target="mailto:blenafernandes@gmail.com" TargetMode="External"/><Relationship Id="rId155" Type="http://schemas.openxmlformats.org/officeDocument/2006/relationships/hyperlink" Target="mailto:contato@golddecoracao.com.br" TargetMode="External"/><Relationship Id="rId176" Type="http://schemas.openxmlformats.org/officeDocument/2006/relationships/hyperlink" Target="mailto:financeirocultura.sc@hotmail.com" TargetMode="External"/><Relationship Id="rId17" Type="http://schemas.openxmlformats.org/officeDocument/2006/relationships/hyperlink" Target="mailto:soluapresentes@hotmail.com"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24" Type="http://schemas.openxmlformats.org/officeDocument/2006/relationships/hyperlink" Target="mailto:karenvenzon@gmail.com" TargetMode="External"/><Relationship Id="rId70" Type="http://schemas.openxmlformats.org/officeDocument/2006/relationships/hyperlink" Target="mailto:sindica@condominiojk2.com.br" TargetMode="External"/><Relationship Id="rId91" Type="http://schemas.openxmlformats.org/officeDocument/2006/relationships/hyperlink" Target="mailto:compraselicitacoes@chiapetta.rs.gov.br" TargetMode="External"/><Relationship Id="rId145" Type="http://schemas.openxmlformats.org/officeDocument/2006/relationships/hyperlink" Target="mailto:centericarai265@gmail.com"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54626-224A-4FF2-A369-B8A08F07A05E}">
  <sheetPr codeName="Planilha58"/>
  <dimension ref="A1:I44"/>
  <sheetViews>
    <sheetView workbookViewId="0">
      <selection activeCell="A2" sqref="A2:H44"/>
    </sheetView>
  </sheetViews>
  <sheetFormatPr defaultRowHeight="13.2" x14ac:dyDescent="0.25"/>
  <cols>
    <col min="7" max="8" width="13.33203125" style="753" bestFit="1" customWidth="1"/>
  </cols>
  <sheetData>
    <row r="1" spans="1:9" x14ac:dyDescent="0.25">
      <c r="A1" t="s">
        <v>24271</v>
      </c>
      <c r="B1" t="s">
        <v>4612</v>
      </c>
      <c r="C1" t="s">
        <v>1300</v>
      </c>
      <c r="D1" t="s">
        <v>10937</v>
      </c>
      <c r="E1" t="s">
        <v>21843</v>
      </c>
      <c r="F1" t="s">
        <v>24272</v>
      </c>
      <c r="G1" s="753" t="s">
        <v>24273</v>
      </c>
      <c r="H1" s="753" t="s">
        <v>3907</v>
      </c>
      <c r="I1" t="s">
        <v>24265</v>
      </c>
    </row>
    <row r="2" spans="1:9" x14ac:dyDescent="0.25">
      <c r="A2" s="537" t="s">
        <v>21083</v>
      </c>
      <c r="B2" s="537" t="s">
        <v>24051</v>
      </c>
      <c r="C2" s="537">
        <v>1.8</v>
      </c>
      <c r="D2" s="537">
        <v>1.7</v>
      </c>
      <c r="E2" s="537">
        <v>1.7</v>
      </c>
      <c r="F2" s="537">
        <v>1</v>
      </c>
      <c r="G2" s="538">
        <v>16455</v>
      </c>
      <c r="H2" s="538">
        <v>16455</v>
      </c>
      <c r="I2" t="s">
        <v>24252</v>
      </c>
    </row>
    <row r="3" spans="1:9" x14ac:dyDescent="0.25">
      <c r="A3" s="537" t="s">
        <v>21083</v>
      </c>
      <c r="B3" s="537" t="s">
        <v>24051</v>
      </c>
      <c r="C3" s="537">
        <v>1.8</v>
      </c>
      <c r="D3" s="537">
        <v>1.7</v>
      </c>
      <c r="E3" s="537">
        <v>1.7</v>
      </c>
      <c r="F3" s="537">
        <v>1</v>
      </c>
      <c r="G3" s="538">
        <v>16455</v>
      </c>
      <c r="H3" s="538">
        <v>16455</v>
      </c>
      <c r="I3" t="s">
        <v>24252</v>
      </c>
    </row>
    <row r="4" spans="1:9" x14ac:dyDescent="0.25">
      <c r="A4" s="537" t="s">
        <v>24060</v>
      </c>
      <c r="B4" s="537" t="s">
        <v>24069</v>
      </c>
      <c r="C4" s="537">
        <v>1.95</v>
      </c>
      <c r="D4" s="537">
        <v>0.56999999999999995</v>
      </c>
      <c r="E4" s="537">
        <v>3.8</v>
      </c>
      <c r="F4" s="537">
        <v>1</v>
      </c>
      <c r="G4" s="538">
        <v>10392.824000000001</v>
      </c>
      <c r="H4" s="538">
        <v>10392.824000000001</v>
      </c>
      <c r="I4" t="s">
        <v>24252</v>
      </c>
    </row>
    <row r="5" spans="1:9" x14ac:dyDescent="0.25">
      <c r="A5" s="537" t="s">
        <v>22243</v>
      </c>
      <c r="B5" s="537" t="s">
        <v>22224</v>
      </c>
      <c r="C5" s="537">
        <v>1.1000000000000001</v>
      </c>
      <c r="D5" s="537" t="s">
        <v>4603</v>
      </c>
      <c r="E5" s="537" t="s">
        <v>4603</v>
      </c>
      <c r="F5" s="537">
        <v>1</v>
      </c>
      <c r="G5" s="538">
        <v>4698.2</v>
      </c>
      <c r="H5" s="538">
        <v>4698.2</v>
      </c>
      <c r="I5" t="s">
        <v>24252</v>
      </c>
    </row>
    <row r="6" spans="1:9" x14ac:dyDescent="0.25">
      <c r="A6" s="537" t="s">
        <v>19022</v>
      </c>
      <c r="B6" s="537" t="s">
        <v>19008</v>
      </c>
      <c r="C6" s="537">
        <v>0.75</v>
      </c>
      <c r="D6" s="537" t="s">
        <v>4603</v>
      </c>
      <c r="E6" s="537" t="s">
        <v>4603</v>
      </c>
      <c r="F6" s="537">
        <v>1</v>
      </c>
      <c r="G6" s="538">
        <v>1585.8960000000002</v>
      </c>
      <c r="H6" s="538">
        <v>1585.8960000000002</v>
      </c>
      <c r="I6" t="s">
        <v>24252</v>
      </c>
    </row>
    <row r="7" spans="1:9" x14ac:dyDescent="0.25">
      <c r="A7" s="537" t="s">
        <v>23101</v>
      </c>
      <c r="B7" s="537" t="s">
        <v>24036</v>
      </c>
      <c r="C7" s="537">
        <v>0.5</v>
      </c>
      <c r="D7" s="537">
        <v>0.6</v>
      </c>
      <c r="E7" s="537">
        <v>0.6</v>
      </c>
      <c r="F7" s="537">
        <v>1</v>
      </c>
      <c r="G7" s="538">
        <v>2619.5</v>
      </c>
      <c r="H7" s="538">
        <v>2619.5</v>
      </c>
      <c r="I7" t="s">
        <v>24252</v>
      </c>
    </row>
    <row r="8" spans="1:9" x14ac:dyDescent="0.25">
      <c r="A8" s="537" t="s">
        <v>22244</v>
      </c>
      <c r="B8" s="537" t="s">
        <v>22225</v>
      </c>
      <c r="C8" s="537">
        <v>1.1000000000000001</v>
      </c>
      <c r="D8" s="537" t="s">
        <v>4603</v>
      </c>
      <c r="E8" s="537" t="s">
        <v>4603</v>
      </c>
      <c r="F8" s="537">
        <v>1</v>
      </c>
      <c r="G8" s="538">
        <v>4698.2</v>
      </c>
      <c r="H8" s="538">
        <v>4698.2</v>
      </c>
      <c r="I8" t="s">
        <v>24252</v>
      </c>
    </row>
    <row r="9" spans="1:9" x14ac:dyDescent="0.25">
      <c r="A9" s="537" t="s">
        <v>19024</v>
      </c>
      <c r="B9" s="537" t="s">
        <v>19012</v>
      </c>
      <c r="C9" s="537">
        <v>0.75</v>
      </c>
      <c r="D9" s="537" t="s">
        <v>4603</v>
      </c>
      <c r="E9" s="537" t="s">
        <v>4603</v>
      </c>
      <c r="F9" s="537">
        <v>1</v>
      </c>
      <c r="G9" s="538">
        <v>1585.8960000000002</v>
      </c>
      <c r="H9" s="538">
        <v>1585.8960000000002</v>
      </c>
      <c r="I9" t="s">
        <v>24252</v>
      </c>
    </row>
    <row r="10" spans="1:9" x14ac:dyDescent="0.25">
      <c r="A10" s="537" t="s">
        <v>19018</v>
      </c>
      <c r="B10" s="537" t="s">
        <v>19010</v>
      </c>
      <c r="C10" s="537">
        <v>0.5</v>
      </c>
      <c r="D10" s="537">
        <v>0.34</v>
      </c>
      <c r="E10" s="537">
        <v>0.34</v>
      </c>
      <c r="F10" s="537">
        <v>1</v>
      </c>
      <c r="G10" s="538">
        <v>679.88700000000006</v>
      </c>
      <c r="H10" s="538">
        <v>679.88700000000006</v>
      </c>
      <c r="I10" t="s">
        <v>24252</v>
      </c>
    </row>
    <row r="11" spans="1:9" x14ac:dyDescent="0.25">
      <c r="A11" s="537" t="s">
        <v>14015</v>
      </c>
      <c r="B11" s="537" t="s">
        <v>14017</v>
      </c>
      <c r="C11" s="537" t="s">
        <v>4603</v>
      </c>
      <c r="D11" s="537" t="s">
        <v>4603</v>
      </c>
      <c r="E11" s="537" t="s">
        <v>4603</v>
      </c>
      <c r="F11" s="537">
        <v>30</v>
      </c>
      <c r="G11" s="538">
        <v>109</v>
      </c>
      <c r="H11" s="538">
        <v>3270</v>
      </c>
      <c r="I11" t="s">
        <v>24252</v>
      </c>
    </row>
    <row r="12" spans="1:9" x14ac:dyDescent="0.25">
      <c r="A12" s="537" t="s">
        <v>4425</v>
      </c>
      <c r="B12" s="537" t="s">
        <v>4426</v>
      </c>
      <c r="C12" s="537">
        <v>4.7</v>
      </c>
      <c r="D12" s="537">
        <v>4</v>
      </c>
      <c r="E12" s="537">
        <v>1.9</v>
      </c>
      <c r="F12" s="537">
        <v>1</v>
      </c>
      <c r="G12" s="538">
        <v>67990</v>
      </c>
      <c r="H12" s="538">
        <v>67990</v>
      </c>
      <c r="I12" t="s">
        <v>24253</v>
      </c>
    </row>
    <row r="13" spans="1:9" x14ac:dyDescent="0.25">
      <c r="A13" s="537" t="s">
        <v>4429</v>
      </c>
      <c r="B13" s="537" t="s">
        <v>4430</v>
      </c>
      <c r="C13" s="537">
        <v>1.45</v>
      </c>
      <c r="D13" s="537">
        <v>0.6</v>
      </c>
      <c r="E13" s="537">
        <v>0.65</v>
      </c>
      <c r="F13" s="537">
        <v>1</v>
      </c>
      <c r="G13" s="538">
        <v>7632.2955280000006</v>
      </c>
      <c r="H13" s="538">
        <v>7632.2955280000006</v>
      </c>
      <c r="I13" t="s">
        <v>24253</v>
      </c>
    </row>
    <row r="14" spans="1:9" x14ac:dyDescent="0.25">
      <c r="A14" s="537" t="s">
        <v>19091</v>
      </c>
      <c r="B14" s="537" t="s">
        <v>19092</v>
      </c>
      <c r="C14" s="537">
        <v>0.74</v>
      </c>
      <c r="D14" s="537">
        <v>0.28000000000000003</v>
      </c>
      <c r="E14" s="537">
        <v>0.28000000000000003</v>
      </c>
      <c r="F14" s="537">
        <v>3</v>
      </c>
      <c r="G14" s="538">
        <v>997.09324000000026</v>
      </c>
      <c r="H14" s="538">
        <v>2991.2797200000009</v>
      </c>
      <c r="I14" t="s">
        <v>24253</v>
      </c>
    </row>
    <row r="15" spans="1:9" x14ac:dyDescent="0.25">
      <c r="A15" s="537" t="s">
        <v>22206</v>
      </c>
      <c r="B15" s="537" t="s">
        <v>19012</v>
      </c>
      <c r="C15" s="537">
        <v>1.1000000000000001</v>
      </c>
      <c r="D15" s="537" t="s">
        <v>4603</v>
      </c>
      <c r="E15" s="537" t="s">
        <v>4603</v>
      </c>
      <c r="F15" s="537">
        <v>1</v>
      </c>
      <c r="G15" s="538">
        <v>4698.2</v>
      </c>
      <c r="H15" s="538">
        <v>4698.2</v>
      </c>
      <c r="I15" t="s">
        <v>24253</v>
      </c>
    </row>
    <row r="16" spans="1:9" x14ac:dyDescent="0.25">
      <c r="A16" s="537" t="s">
        <v>20983</v>
      </c>
      <c r="B16" s="537" t="s">
        <v>22225</v>
      </c>
      <c r="C16" s="537">
        <v>0.75</v>
      </c>
      <c r="D16" s="537" t="s">
        <v>4603</v>
      </c>
      <c r="E16" s="537" t="s">
        <v>4603</v>
      </c>
      <c r="F16" s="537">
        <v>1</v>
      </c>
      <c r="G16" s="538">
        <v>1585.8960000000002</v>
      </c>
      <c r="H16" s="538">
        <v>1585.8960000000002</v>
      </c>
      <c r="I16" t="s">
        <v>24253</v>
      </c>
    </row>
    <row r="17" spans="1:9" x14ac:dyDescent="0.25">
      <c r="A17" s="537" t="s">
        <v>19047</v>
      </c>
      <c r="B17" s="537" t="s">
        <v>22222</v>
      </c>
      <c r="C17" s="537">
        <v>0.75</v>
      </c>
      <c r="D17" s="537" t="s">
        <v>4603</v>
      </c>
      <c r="E17" s="537" t="s">
        <v>4603</v>
      </c>
      <c r="F17" s="537">
        <v>1</v>
      </c>
      <c r="G17" s="538">
        <v>1585.8960000000002</v>
      </c>
      <c r="H17" s="538">
        <v>1585.8960000000002</v>
      </c>
      <c r="I17" t="s">
        <v>24253</v>
      </c>
    </row>
    <row r="18" spans="1:9" x14ac:dyDescent="0.25">
      <c r="A18" s="537" t="s">
        <v>19017</v>
      </c>
      <c r="B18" s="537" t="s">
        <v>19008</v>
      </c>
      <c r="C18" s="537">
        <v>0.5</v>
      </c>
      <c r="D18" s="537">
        <v>0.34</v>
      </c>
      <c r="E18" s="537">
        <v>0.34</v>
      </c>
      <c r="F18" s="537">
        <v>1</v>
      </c>
      <c r="G18" s="538">
        <v>679.88700000000006</v>
      </c>
      <c r="H18" s="538">
        <v>679.88700000000006</v>
      </c>
      <c r="I18" t="s">
        <v>24253</v>
      </c>
    </row>
    <row r="19" spans="1:9" x14ac:dyDescent="0.25">
      <c r="A19" s="537" t="s">
        <v>14015</v>
      </c>
      <c r="B19" s="537" t="s">
        <v>14017</v>
      </c>
      <c r="C19" s="537" t="s">
        <v>4603</v>
      </c>
      <c r="D19" s="537" t="s">
        <v>4603</v>
      </c>
      <c r="E19" s="537" t="s">
        <v>4603</v>
      </c>
      <c r="F19" s="537">
        <v>30</v>
      </c>
      <c r="G19" s="538">
        <v>109</v>
      </c>
      <c r="H19" s="538">
        <v>3270</v>
      </c>
      <c r="I19" t="s">
        <v>24253</v>
      </c>
    </row>
    <row r="20" spans="1:9" x14ac:dyDescent="0.25">
      <c r="A20" s="537" t="s">
        <v>23853</v>
      </c>
      <c r="B20" s="537" t="s">
        <v>23854</v>
      </c>
      <c r="C20" s="537" t="s">
        <v>4603</v>
      </c>
      <c r="D20" s="537" t="s">
        <v>4603</v>
      </c>
      <c r="E20" s="537" t="s">
        <v>4603</v>
      </c>
      <c r="F20" s="537">
        <v>1</v>
      </c>
      <c r="G20" s="538">
        <v>63890.45</v>
      </c>
      <c r="H20" s="538">
        <v>63890.45</v>
      </c>
      <c r="I20" t="s">
        <v>24254</v>
      </c>
    </row>
    <row r="21" spans="1:9" x14ac:dyDescent="0.25">
      <c r="A21" s="537" t="s">
        <v>18989</v>
      </c>
      <c r="B21" s="537" t="s">
        <v>24223</v>
      </c>
      <c r="C21" s="537">
        <v>1</v>
      </c>
      <c r="D21" s="537" t="s">
        <v>4603</v>
      </c>
      <c r="E21" s="537">
        <v>1.3</v>
      </c>
      <c r="F21" s="537">
        <v>1</v>
      </c>
      <c r="G21" s="538">
        <v>6084.534885</v>
      </c>
      <c r="H21" s="538">
        <v>6084.534885</v>
      </c>
      <c r="I21" t="s">
        <v>24254</v>
      </c>
    </row>
    <row r="22" spans="1:9" x14ac:dyDescent="0.25">
      <c r="A22" s="537" t="s">
        <v>23101</v>
      </c>
      <c r="B22" s="537" t="s">
        <v>24036</v>
      </c>
      <c r="C22" s="537">
        <v>0.5</v>
      </c>
      <c r="D22" s="537">
        <v>0.6</v>
      </c>
      <c r="E22" s="537">
        <v>0.6</v>
      </c>
      <c r="F22" s="537">
        <v>1</v>
      </c>
      <c r="G22" s="538">
        <v>2619.5</v>
      </c>
      <c r="H22" s="538">
        <v>2619.5</v>
      </c>
      <c r="I22" t="s">
        <v>24254</v>
      </c>
    </row>
    <row r="23" spans="1:9" x14ac:dyDescent="0.25">
      <c r="A23" s="537" t="s">
        <v>23105</v>
      </c>
      <c r="B23" s="537" t="s">
        <v>24041</v>
      </c>
      <c r="C23" s="537">
        <v>0.8</v>
      </c>
      <c r="D23" s="537">
        <v>0.7</v>
      </c>
      <c r="E23" s="537">
        <v>0.7</v>
      </c>
      <c r="F23" s="537">
        <v>1</v>
      </c>
      <c r="G23" s="538">
        <v>4975.3600000000006</v>
      </c>
      <c r="H23" s="538">
        <v>4975.3600000000006</v>
      </c>
      <c r="I23" t="s">
        <v>24254</v>
      </c>
    </row>
    <row r="24" spans="1:9" x14ac:dyDescent="0.25">
      <c r="A24" s="537" t="s">
        <v>19024</v>
      </c>
      <c r="B24" s="537" t="s">
        <v>19012</v>
      </c>
      <c r="C24" s="537">
        <v>0.75</v>
      </c>
      <c r="D24" s="537" t="s">
        <v>4603</v>
      </c>
      <c r="E24" s="537" t="s">
        <v>4603</v>
      </c>
      <c r="F24" s="537">
        <v>1</v>
      </c>
      <c r="G24" s="538">
        <v>1585.8960000000002</v>
      </c>
      <c r="H24" s="538">
        <v>1585.8960000000002</v>
      </c>
      <c r="I24" t="s">
        <v>24254</v>
      </c>
    </row>
    <row r="25" spans="1:9" x14ac:dyDescent="0.25">
      <c r="A25" s="537" t="s">
        <v>20978</v>
      </c>
      <c r="B25" s="537" t="s">
        <v>20977</v>
      </c>
      <c r="C25" s="537">
        <v>0.5</v>
      </c>
      <c r="D25" s="537">
        <v>0.34</v>
      </c>
      <c r="E25" s="537">
        <v>0.34</v>
      </c>
      <c r="F25" s="537">
        <v>1</v>
      </c>
      <c r="G25" s="538">
        <v>679.88700000000006</v>
      </c>
      <c r="H25" s="538">
        <v>679.88700000000006</v>
      </c>
      <c r="I25" t="s">
        <v>24254</v>
      </c>
    </row>
    <row r="26" spans="1:9" x14ac:dyDescent="0.25">
      <c r="A26" s="537" t="s">
        <v>22242</v>
      </c>
      <c r="B26" s="537" t="s">
        <v>22223</v>
      </c>
      <c r="C26" s="537">
        <v>1.1000000000000001</v>
      </c>
      <c r="D26" s="537" t="s">
        <v>4603</v>
      </c>
      <c r="E26" s="537" t="s">
        <v>4603</v>
      </c>
      <c r="F26" s="537">
        <v>1</v>
      </c>
      <c r="G26" s="538">
        <v>4698.2</v>
      </c>
      <c r="H26" s="538">
        <v>4698.2</v>
      </c>
      <c r="I26" t="s">
        <v>24254</v>
      </c>
    </row>
    <row r="27" spans="1:9" x14ac:dyDescent="0.25">
      <c r="A27" s="537" t="s">
        <v>19047</v>
      </c>
      <c r="B27" s="537" t="s">
        <v>22222</v>
      </c>
      <c r="C27" s="537">
        <v>0.75</v>
      </c>
      <c r="D27" s="537" t="s">
        <v>4603</v>
      </c>
      <c r="E27" s="537" t="s">
        <v>4603</v>
      </c>
      <c r="F27" s="537">
        <v>1</v>
      </c>
      <c r="G27" s="538">
        <v>1585.8960000000002</v>
      </c>
      <c r="H27" s="538">
        <v>1585.8960000000002</v>
      </c>
      <c r="I27" t="s">
        <v>24254</v>
      </c>
    </row>
    <row r="28" spans="1:9" x14ac:dyDescent="0.25">
      <c r="A28" s="537" t="s">
        <v>14015</v>
      </c>
      <c r="B28" s="537" t="s">
        <v>14017</v>
      </c>
      <c r="C28" s="537" t="s">
        <v>4603</v>
      </c>
      <c r="D28" s="537" t="s">
        <v>4603</v>
      </c>
      <c r="E28" s="537" t="s">
        <v>4603</v>
      </c>
      <c r="F28" s="537">
        <v>20</v>
      </c>
      <c r="G28" s="538">
        <v>109</v>
      </c>
      <c r="H28" s="538">
        <v>2180</v>
      </c>
      <c r="I28" t="s">
        <v>24254</v>
      </c>
    </row>
    <row r="29" spans="1:9" x14ac:dyDescent="0.25">
      <c r="A29" s="537" t="s">
        <v>23095</v>
      </c>
      <c r="B29" s="537" t="s">
        <v>22980</v>
      </c>
      <c r="C29" s="537">
        <v>1.5</v>
      </c>
      <c r="D29" s="537">
        <v>14.3</v>
      </c>
      <c r="E29" s="537">
        <v>0.3</v>
      </c>
      <c r="F29" s="537">
        <v>1</v>
      </c>
      <c r="G29" s="538">
        <v>29000</v>
      </c>
      <c r="H29" s="538">
        <v>29000</v>
      </c>
      <c r="I29" t="s">
        <v>24255</v>
      </c>
    </row>
    <row r="30" spans="1:9" x14ac:dyDescent="0.25">
      <c r="A30" s="537" t="s">
        <v>22240</v>
      </c>
      <c r="B30" s="537" t="s">
        <v>22221</v>
      </c>
      <c r="C30" s="537">
        <v>1.1000000000000001</v>
      </c>
      <c r="D30" s="537" t="s">
        <v>4603</v>
      </c>
      <c r="E30" s="537" t="s">
        <v>4603</v>
      </c>
      <c r="F30" s="537">
        <v>1</v>
      </c>
      <c r="G30" s="538">
        <v>4698.2</v>
      </c>
      <c r="H30" s="538">
        <v>4698.2</v>
      </c>
      <c r="I30" t="s">
        <v>24255</v>
      </c>
    </row>
    <row r="31" spans="1:9" x14ac:dyDescent="0.25">
      <c r="A31" s="537" t="s">
        <v>19024</v>
      </c>
      <c r="B31" s="537" t="s">
        <v>19012</v>
      </c>
      <c r="C31" s="537">
        <v>0.75</v>
      </c>
      <c r="D31" s="537" t="s">
        <v>4603</v>
      </c>
      <c r="E31" s="537" t="s">
        <v>4603</v>
      </c>
      <c r="F31" s="537">
        <v>1</v>
      </c>
      <c r="G31" s="538">
        <v>1585.8960000000002</v>
      </c>
      <c r="H31" s="538">
        <v>1585.8960000000002</v>
      </c>
      <c r="I31" t="s">
        <v>24255</v>
      </c>
    </row>
    <row r="32" spans="1:9" x14ac:dyDescent="0.25">
      <c r="A32" s="537" t="s">
        <v>20978</v>
      </c>
      <c r="B32" s="537" t="s">
        <v>20977</v>
      </c>
      <c r="C32" s="537">
        <v>0.5</v>
      </c>
      <c r="D32" s="537">
        <v>0.34</v>
      </c>
      <c r="E32" s="537">
        <v>0.34</v>
      </c>
      <c r="F32" s="537">
        <v>1</v>
      </c>
      <c r="G32" s="538">
        <v>679.88700000000006</v>
      </c>
      <c r="H32" s="538">
        <v>679.88700000000006</v>
      </c>
      <c r="I32" t="s">
        <v>24255</v>
      </c>
    </row>
    <row r="33" spans="1:9" x14ac:dyDescent="0.25">
      <c r="A33" s="537" t="s">
        <v>22242</v>
      </c>
      <c r="B33" s="537" t="s">
        <v>22223</v>
      </c>
      <c r="C33" s="537">
        <v>1.1000000000000001</v>
      </c>
      <c r="D33" s="537" t="s">
        <v>4603</v>
      </c>
      <c r="E33" s="537" t="s">
        <v>4603</v>
      </c>
      <c r="F33" s="537">
        <v>1</v>
      </c>
      <c r="G33" s="538">
        <v>4698.2</v>
      </c>
      <c r="H33" s="538">
        <v>4698.2</v>
      </c>
      <c r="I33" t="s">
        <v>24255</v>
      </c>
    </row>
    <row r="34" spans="1:9" x14ac:dyDescent="0.25">
      <c r="A34" s="537" t="s">
        <v>19047</v>
      </c>
      <c r="B34" s="537" t="s">
        <v>22222</v>
      </c>
      <c r="C34" s="537">
        <v>0.75</v>
      </c>
      <c r="D34" s="537" t="s">
        <v>4603</v>
      </c>
      <c r="E34" s="537" t="s">
        <v>4603</v>
      </c>
      <c r="F34" s="537">
        <v>1</v>
      </c>
      <c r="G34" s="538">
        <v>1585.8960000000002</v>
      </c>
      <c r="H34" s="538">
        <v>1585.8960000000002</v>
      </c>
      <c r="I34" t="s">
        <v>24255</v>
      </c>
    </row>
    <row r="35" spans="1:9" x14ac:dyDescent="0.25">
      <c r="A35" s="537" t="s">
        <v>19039</v>
      </c>
      <c r="B35" s="537" t="s">
        <v>22220</v>
      </c>
      <c r="C35" s="537">
        <v>0.5</v>
      </c>
      <c r="D35" s="537">
        <v>0.34</v>
      </c>
      <c r="E35" s="537">
        <v>0.34</v>
      </c>
      <c r="F35" s="537">
        <v>1</v>
      </c>
      <c r="G35" s="538">
        <v>679.88700000000006</v>
      </c>
      <c r="H35" s="538">
        <v>679.88700000000006</v>
      </c>
      <c r="I35" t="s">
        <v>24255</v>
      </c>
    </row>
    <row r="36" spans="1:9" x14ac:dyDescent="0.25">
      <c r="A36" s="537" t="s">
        <v>23882</v>
      </c>
      <c r="B36" s="537" t="s">
        <v>23930</v>
      </c>
      <c r="C36" s="537">
        <v>1.7</v>
      </c>
      <c r="D36" s="537">
        <v>1.9</v>
      </c>
      <c r="E36" s="537">
        <v>0.2</v>
      </c>
      <c r="F36" s="537">
        <v>1</v>
      </c>
      <c r="G36" s="538">
        <v>3916.1525000000001</v>
      </c>
      <c r="H36" s="538">
        <v>3916.1525000000001</v>
      </c>
      <c r="I36" t="s">
        <v>24257</v>
      </c>
    </row>
    <row r="37" spans="1:9" x14ac:dyDescent="0.25">
      <c r="A37" s="537" t="s">
        <v>4427</v>
      </c>
      <c r="B37" s="537" t="s">
        <v>4428</v>
      </c>
      <c r="C37" s="537">
        <v>1.24</v>
      </c>
      <c r="D37" s="537">
        <v>0.78</v>
      </c>
      <c r="E37" s="537">
        <v>1.3</v>
      </c>
      <c r="F37" s="537">
        <v>1</v>
      </c>
      <c r="G37" s="538">
        <v>6302.0825009999999</v>
      </c>
      <c r="H37" s="538">
        <v>6302.0825009999999</v>
      </c>
      <c r="I37" t="s">
        <v>24257</v>
      </c>
    </row>
    <row r="38" spans="1:9" x14ac:dyDescent="0.25">
      <c r="A38" s="537" t="s">
        <v>19041</v>
      </c>
      <c r="B38" s="537" t="s">
        <v>22222</v>
      </c>
      <c r="C38" s="537">
        <v>0.5</v>
      </c>
      <c r="D38" s="537">
        <v>0.34</v>
      </c>
      <c r="E38" s="537">
        <v>0.34</v>
      </c>
      <c r="F38" s="537">
        <v>1</v>
      </c>
      <c r="G38" s="538">
        <v>679.88700000000006</v>
      </c>
      <c r="H38" s="538">
        <v>679.88700000000006</v>
      </c>
      <c r="I38" t="s">
        <v>24257</v>
      </c>
    </row>
    <row r="39" spans="1:9" x14ac:dyDescent="0.25">
      <c r="A39" s="537" t="s">
        <v>19024</v>
      </c>
      <c r="B39" s="537" t="s">
        <v>19012</v>
      </c>
      <c r="C39" s="537">
        <v>0.75</v>
      </c>
      <c r="D39" s="537" t="s">
        <v>4603</v>
      </c>
      <c r="E39" s="537" t="s">
        <v>4603</v>
      </c>
      <c r="F39" s="537">
        <v>1</v>
      </c>
      <c r="G39" s="538">
        <v>1585.8960000000002</v>
      </c>
      <c r="H39" s="538">
        <v>1585.8960000000002</v>
      </c>
      <c r="I39" t="s">
        <v>24257</v>
      </c>
    </row>
    <row r="40" spans="1:9" x14ac:dyDescent="0.25">
      <c r="A40" s="537" t="s">
        <v>19091</v>
      </c>
      <c r="B40" s="537" t="s">
        <v>19092</v>
      </c>
      <c r="C40" s="537">
        <v>0.74</v>
      </c>
      <c r="D40" s="537">
        <v>0.28000000000000003</v>
      </c>
      <c r="E40" s="537">
        <v>0.28000000000000003</v>
      </c>
      <c r="F40" s="537">
        <v>1</v>
      </c>
      <c r="G40" s="538">
        <v>997.09324000000026</v>
      </c>
      <c r="H40" s="538">
        <v>997.09324000000026</v>
      </c>
      <c r="I40" t="s">
        <v>24257</v>
      </c>
    </row>
    <row r="41" spans="1:9" x14ac:dyDescent="0.25">
      <c r="A41" s="537" t="s">
        <v>4651</v>
      </c>
      <c r="B41" s="537" t="s">
        <v>4727</v>
      </c>
      <c r="C41" s="537">
        <v>1.7</v>
      </c>
      <c r="D41" s="537">
        <v>0.85</v>
      </c>
      <c r="E41" s="537">
        <v>0.85</v>
      </c>
      <c r="F41" s="537">
        <v>1</v>
      </c>
      <c r="G41" s="538">
        <v>11041.182151000001</v>
      </c>
      <c r="H41" s="538">
        <v>11041.182151000001</v>
      </c>
      <c r="I41" t="s">
        <v>24258</v>
      </c>
    </row>
    <row r="42" spans="1:9" x14ac:dyDescent="0.25">
      <c r="A42" s="537" t="s">
        <v>19020</v>
      </c>
      <c r="B42" s="537" t="s">
        <v>19005</v>
      </c>
      <c r="C42" s="537">
        <v>0.75</v>
      </c>
      <c r="D42" s="537" t="s">
        <v>4603</v>
      </c>
      <c r="E42" s="537" t="s">
        <v>4603</v>
      </c>
      <c r="F42" s="537">
        <v>1</v>
      </c>
      <c r="G42" s="538">
        <v>1585.8960000000002</v>
      </c>
      <c r="H42" s="538">
        <v>1585.8960000000002</v>
      </c>
      <c r="I42" t="s">
        <v>24258</v>
      </c>
    </row>
    <row r="43" spans="1:9" x14ac:dyDescent="0.25">
      <c r="A43" s="537" t="s">
        <v>22246</v>
      </c>
      <c r="B43" s="537" t="s">
        <v>22220</v>
      </c>
      <c r="C43" s="537">
        <v>1.4</v>
      </c>
      <c r="D43" s="537" t="s">
        <v>4603</v>
      </c>
      <c r="E43" s="537" t="s">
        <v>4603</v>
      </c>
      <c r="F43" s="537">
        <v>1</v>
      </c>
      <c r="G43" s="538">
        <v>7113.21</v>
      </c>
      <c r="H43" s="538">
        <v>7113.21</v>
      </c>
      <c r="I43" t="s">
        <v>24258</v>
      </c>
    </row>
    <row r="44" spans="1:9" x14ac:dyDescent="0.25">
      <c r="A44" s="537" t="s">
        <v>22206</v>
      </c>
      <c r="B44" s="537" t="s">
        <v>19012</v>
      </c>
      <c r="C44" s="537">
        <v>1.1000000000000001</v>
      </c>
      <c r="D44" s="537" t="s">
        <v>4603</v>
      </c>
      <c r="E44" s="537" t="s">
        <v>4603</v>
      </c>
      <c r="F44" s="537">
        <v>1</v>
      </c>
      <c r="G44" s="538">
        <v>4698.2</v>
      </c>
      <c r="H44" s="538">
        <v>4698.2</v>
      </c>
      <c r="I44" t="s">
        <v>24258</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7F55-7E8C-4C7C-92CF-5166852DC0E0}">
  <sheetPr codeName="Planilha57"/>
  <dimension ref="A1:M44"/>
  <sheetViews>
    <sheetView workbookViewId="0"/>
  </sheetViews>
  <sheetFormatPr defaultRowHeight="13.2" x14ac:dyDescent="0.25"/>
  <sheetData>
    <row r="1" spans="1:13" x14ac:dyDescent="0.25">
      <c r="A1" t="s">
        <v>24265</v>
      </c>
      <c r="B1" t="s">
        <v>10957</v>
      </c>
      <c r="C1" t="s">
        <v>24266</v>
      </c>
      <c r="D1" t="s">
        <v>4448</v>
      </c>
      <c r="E1" t="s">
        <v>4612</v>
      </c>
      <c r="F1" t="s">
        <v>4616</v>
      </c>
      <c r="G1" t="s">
        <v>4617</v>
      </c>
      <c r="H1" t="s">
        <v>13131</v>
      </c>
      <c r="I1" t="s">
        <v>3903</v>
      </c>
      <c r="J1" t="s">
        <v>24267</v>
      </c>
      <c r="K1" t="s">
        <v>24268</v>
      </c>
      <c r="L1" t="s">
        <v>24269</v>
      </c>
      <c r="M1" t="s">
        <v>24270</v>
      </c>
    </row>
    <row r="2" spans="1:13" x14ac:dyDescent="0.25">
      <c r="A2" s="752" t="s">
        <v>24252</v>
      </c>
      <c r="B2" t="s">
        <v>21083</v>
      </c>
      <c r="C2">
        <v>1</v>
      </c>
      <c r="E2" t="s">
        <v>24051</v>
      </c>
      <c r="F2">
        <v>0</v>
      </c>
      <c r="G2">
        <v>0</v>
      </c>
      <c r="H2">
        <v>0</v>
      </c>
      <c r="I2">
        <v>0</v>
      </c>
      <c r="J2">
        <v>16455</v>
      </c>
      <c r="K2">
        <v>16455</v>
      </c>
      <c r="L2">
        <v>9873</v>
      </c>
      <c r="M2">
        <v>9873</v>
      </c>
    </row>
    <row r="3" spans="1:13" x14ac:dyDescent="0.25">
      <c r="A3" s="752" t="s">
        <v>24252</v>
      </c>
      <c r="B3" t="s">
        <v>21083</v>
      </c>
      <c r="C3">
        <v>1</v>
      </c>
      <c r="E3" t="s">
        <v>24051</v>
      </c>
      <c r="F3">
        <v>0</v>
      </c>
      <c r="G3">
        <v>0</v>
      </c>
      <c r="H3">
        <v>0</v>
      </c>
      <c r="I3">
        <v>0</v>
      </c>
      <c r="J3">
        <v>16455</v>
      </c>
      <c r="K3">
        <v>16455</v>
      </c>
      <c r="L3">
        <v>9873</v>
      </c>
      <c r="M3">
        <v>9873</v>
      </c>
    </row>
    <row r="4" spans="1:13" x14ac:dyDescent="0.25">
      <c r="A4" s="752" t="s">
        <v>24252</v>
      </c>
      <c r="B4" t="s">
        <v>24060</v>
      </c>
      <c r="C4">
        <v>1</v>
      </c>
      <c r="D4" t="s">
        <v>24256</v>
      </c>
      <c r="E4" t="s">
        <v>24069</v>
      </c>
      <c r="F4">
        <v>0</v>
      </c>
      <c r="G4">
        <v>0</v>
      </c>
      <c r="H4">
        <v>0</v>
      </c>
      <c r="I4">
        <v>0</v>
      </c>
      <c r="J4">
        <v>10392.824000000001</v>
      </c>
      <c r="K4">
        <v>10392.824000000001</v>
      </c>
      <c r="L4">
        <v>6235.6944000000003</v>
      </c>
      <c r="M4">
        <v>6235.6944000000003</v>
      </c>
    </row>
    <row r="5" spans="1:13" x14ac:dyDescent="0.25">
      <c r="A5" s="752" t="s">
        <v>24252</v>
      </c>
      <c r="B5" t="s">
        <v>22243</v>
      </c>
      <c r="C5">
        <v>1</v>
      </c>
      <c r="E5" t="s">
        <v>22224</v>
      </c>
      <c r="F5">
        <v>0</v>
      </c>
      <c r="G5">
        <v>0</v>
      </c>
      <c r="H5">
        <v>8.1</v>
      </c>
      <c r="I5">
        <v>8.1</v>
      </c>
      <c r="J5">
        <v>4698.2</v>
      </c>
      <c r="K5">
        <v>4698.2</v>
      </c>
      <c r="L5">
        <v>2818.9199999999996</v>
      </c>
      <c r="M5">
        <v>2818.9199999999996</v>
      </c>
    </row>
    <row r="6" spans="1:13" x14ac:dyDescent="0.25">
      <c r="A6" s="752" t="s">
        <v>24252</v>
      </c>
      <c r="B6" t="s">
        <v>19022</v>
      </c>
      <c r="C6">
        <v>1</v>
      </c>
      <c r="E6" t="s">
        <v>19008</v>
      </c>
      <c r="F6">
        <v>0</v>
      </c>
      <c r="G6">
        <v>0</v>
      </c>
      <c r="H6">
        <v>3.85</v>
      </c>
      <c r="I6">
        <v>3.85</v>
      </c>
      <c r="J6">
        <v>1585.8960000000002</v>
      </c>
      <c r="K6">
        <v>1585.8960000000002</v>
      </c>
      <c r="L6">
        <v>951.53760000000011</v>
      </c>
      <c r="M6">
        <v>951.53760000000011</v>
      </c>
    </row>
    <row r="7" spans="1:13" x14ac:dyDescent="0.25">
      <c r="A7" s="752" t="s">
        <v>24252</v>
      </c>
      <c r="B7" t="s">
        <v>23101</v>
      </c>
      <c r="C7">
        <v>1</v>
      </c>
      <c r="E7" t="s">
        <v>24036</v>
      </c>
      <c r="F7">
        <v>0</v>
      </c>
      <c r="G7">
        <v>0</v>
      </c>
      <c r="H7">
        <v>0</v>
      </c>
      <c r="I7">
        <v>0</v>
      </c>
      <c r="J7">
        <v>2619.5</v>
      </c>
      <c r="K7">
        <v>2619.5</v>
      </c>
      <c r="L7">
        <v>1571.7</v>
      </c>
      <c r="M7">
        <v>1571.7</v>
      </c>
    </row>
    <row r="8" spans="1:13" x14ac:dyDescent="0.25">
      <c r="A8" s="752" t="s">
        <v>24252</v>
      </c>
      <c r="B8" t="s">
        <v>22244</v>
      </c>
      <c r="C8">
        <v>1</v>
      </c>
      <c r="E8" t="s">
        <v>22225</v>
      </c>
      <c r="F8">
        <v>0</v>
      </c>
      <c r="G8">
        <v>0</v>
      </c>
      <c r="H8">
        <v>8.1</v>
      </c>
      <c r="I8">
        <v>8.1</v>
      </c>
      <c r="J8">
        <v>4698.2</v>
      </c>
      <c r="K8">
        <v>4698.2</v>
      </c>
      <c r="L8">
        <v>2818.9199999999996</v>
      </c>
      <c r="M8">
        <v>2818.9199999999996</v>
      </c>
    </row>
    <row r="9" spans="1:13" x14ac:dyDescent="0.25">
      <c r="A9" s="752" t="s">
        <v>24252</v>
      </c>
      <c r="B9" t="s">
        <v>19024</v>
      </c>
      <c r="C9">
        <v>1</v>
      </c>
      <c r="E9" t="s">
        <v>19012</v>
      </c>
      <c r="F9">
        <v>0</v>
      </c>
      <c r="G9">
        <v>0</v>
      </c>
      <c r="H9">
        <v>3.85</v>
      </c>
      <c r="I9">
        <v>3.85</v>
      </c>
      <c r="J9">
        <v>1585.8960000000002</v>
      </c>
      <c r="K9">
        <v>1585.8960000000002</v>
      </c>
      <c r="L9">
        <v>951.53760000000011</v>
      </c>
      <c r="M9">
        <v>951.53760000000011</v>
      </c>
    </row>
    <row r="10" spans="1:13" x14ac:dyDescent="0.25">
      <c r="A10" s="752" t="s">
        <v>24252</v>
      </c>
      <c r="B10" t="s">
        <v>19018</v>
      </c>
      <c r="C10">
        <v>1</v>
      </c>
      <c r="E10" t="s">
        <v>19010</v>
      </c>
      <c r="F10">
        <v>0</v>
      </c>
      <c r="G10">
        <v>0</v>
      </c>
      <c r="H10">
        <v>0</v>
      </c>
      <c r="I10">
        <v>0</v>
      </c>
      <c r="J10">
        <v>679.88700000000006</v>
      </c>
      <c r="K10">
        <v>679.88700000000006</v>
      </c>
      <c r="L10">
        <v>407.93220000000002</v>
      </c>
      <c r="M10">
        <v>407.93220000000002</v>
      </c>
    </row>
    <row r="11" spans="1:13" x14ac:dyDescent="0.25">
      <c r="A11" s="752" t="s">
        <v>24252</v>
      </c>
      <c r="B11" t="s">
        <v>14015</v>
      </c>
      <c r="C11">
        <v>30</v>
      </c>
      <c r="E11" t="s">
        <v>14017</v>
      </c>
      <c r="F11">
        <v>0</v>
      </c>
      <c r="G11">
        <v>0</v>
      </c>
      <c r="H11">
        <v>0</v>
      </c>
      <c r="I11">
        <v>0</v>
      </c>
      <c r="J11">
        <v>109</v>
      </c>
      <c r="K11">
        <v>3270</v>
      </c>
      <c r="L11">
        <v>109</v>
      </c>
      <c r="M11">
        <v>3270</v>
      </c>
    </row>
    <row r="12" spans="1:13" x14ac:dyDescent="0.25">
      <c r="A12" s="752" t="s">
        <v>24253</v>
      </c>
      <c r="B12" t="s">
        <v>4425</v>
      </c>
      <c r="C12">
        <v>1</v>
      </c>
      <c r="E12" t="s">
        <v>4426</v>
      </c>
      <c r="F12">
        <v>0</v>
      </c>
      <c r="G12">
        <v>0</v>
      </c>
      <c r="H12">
        <v>0</v>
      </c>
      <c r="I12">
        <v>0</v>
      </c>
      <c r="J12">
        <v>67990</v>
      </c>
      <c r="K12">
        <v>67990</v>
      </c>
      <c r="L12">
        <v>37394.5</v>
      </c>
      <c r="M12">
        <v>37394.5</v>
      </c>
    </row>
    <row r="13" spans="1:13" x14ac:dyDescent="0.25">
      <c r="A13" s="752" t="s">
        <v>24253</v>
      </c>
      <c r="B13" t="s">
        <v>4429</v>
      </c>
      <c r="C13">
        <v>1</v>
      </c>
      <c r="E13" t="s">
        <v>4430</v>
      </c>
      <c r="F13">
        <v>0</v>
      </c>
      <c r="G13">
        <v>0</v>
      </c>
      <c r="H13">
        <v>0</v>
      </c>
      <c r="I13">
        <v>0</v>
      </c>
      <c r="J13">
        <v>7632.2955280000006</v>
      </c>
      <c r="K13">
        <v>7632.2955280000006</v>
      </c>
      <c r="L13">
        <v>4579.3773167999998</v>
      </c>
      <c r="M13">
        <v>4579.3773167999998</v>
      </c>
    </row>
    <row r="14" spans="1:13" x14ac:dyDescent="0.25">
      <c r="A14" s="752" t="s">
        <v>24253</v>
      </c>
      <c r="B14" t="s">
        <v>19091</v>
      </c>
      <c r="C14">
        <v>3</v>
      </c>
      <c r="E14" t="s">
        <v>19092</v>
      </c>
      <c r="F14">
        <v>0</v>
      </c>
      <c r="G14">
        <v>0</v>
      </c>
      <c r="H14">
        <v>3.5</v>
      </c>
      <c r="I14">
        <v>10.5</v>
      </c>
      <c r="J14">
        <v>997.09324000000026</v>
      </c>
      <c r="K14">
        <v>2991.2797200000009</v>
      </c>
      <c r="L14">
        <v>598.25594400000011</v>
      </c>
      <c r="M14">
        <v>1794.7678320000005</v>
      </c>
    </row>
    <row r="15" spans="1:13" x14ac:dyDescent="0.25">
      <c r="A15" s="752" t="s">
        <v>24253</v>
      </c>
      <c r="B15" t="s">
        <v>22206</v>
      </c>
      <c r="C15">
        <v>1</v>
      </c>
      <c r="E15" t="s">
        <v>19012</v>
      </c>
      <c r="F15">
        <v>0</v>
      </c>
      <c r="G15">
        <v>0</v>
      </c>
      <c r="H15">
        <v>8.1</v>
      </c>
      <c r="I15">
        <v>8.1</v>
      </c>
      <c r="J15">
        <v>4698.2</v>
      </c>
      <c r="K15">
        <v>4698.2</v>
      </c>
      <c r="L15">
        <v>2818.9199999999996</v>
      </c>
      <c r="M15">
        <v>2818.9199999999996</v>
      </c>
    </row>
    <row r="16" spans="1:13" x14ac:dyDescent="0.25">
      <c r="A16" s="752" t="s">
        <v>24253</v>
      </c>
      <c r="B16" t="s">
        <v>20983</v>
      </c>
      <c r="C16">
        <v>1</v>
      </c>
      <c r="E16" t="s">
        <v>22225</v>
      </c>
      <c r="F16">
        <v>0</v>
      </c>
      <c r="G16">
        <v>0</v>
      </c>
      <c r="H16">
        <v>3.85</v>
      </c>
      <c r="I16">
        <v>3.85</v>
      </c>
      <c r="J16">
        <v>1585.8960000000002</v>
      </c>
      <c r="K16">
        <v>1585.8960000000002</v>
      </c>
      <c r="L16">
        <v>951.53760000000011</v>
      </c>
      <c r="M16">
        <v>951.53760000000011</v>
      </c>
    </row>
    <row r="17" spans="1:13" x14ac:dyDescent="0.25">
      <c r="A17" s="752" t="s">
        <v>24253</v>
      </c>
      <c r="B17" t="s">
        <v>19047</v>
      </c>
      <c r="C17">
        <v>1</v>
      </c>
      <c r="E17" t="s">
        <v>22222</v>
      </c>
      <c r="F17">
        <v>0</v>
      </c>
      <c r="G17">
        <v>0</v>
      </c>
      <c r="H17">
        <v>3.85</v>
      </c>
      <c r="I17">
        <v>3.85</v>
      </c>
      <c r="J17">
        <v>1585.8960000000002</v>
      </c>
      <c r="K17">
        <v>1585.8960000000002</v>
      </c>
      <c r="L17">
        <v>951.53760000000011</v>
      </c>
      <c r="M17">
        <v>951.53760000000011</v>
      </c>
    </row>
    <row r="18" spans="1:13" x14ac:dyDescent="0.25">
      <c r="A18" s="752" t="s">
        <v>24253</v>
      </c>
      <c r="B18" t="s">
        <v>19017</v>
      </c>
      <c r="C18">
        <v>1</v>
      </c>
      <c r="E18" t="s">
        <v>19008</v>
      </c>
      <c r="F18">
        <v>0</v>
      </c>
      <c r="G18">
        <v>0</v>
      </c>
      <c r="H18">
        <v>0</v>
      </c>
      <c r="I18">
        <v>0</v>
      </c>
      <c r="J18">
        <v>679.88700000000006</v>
      </c>
      <c r="K18">
        <v>679.88700000000006</v>
      </c>
      <c r="L18">
        <v>407.93220000000002</v>
      </c>
      <c r="M18">
        <v>407.93220000000002</v>
      </c>
    </row>
    <row r="19" spans="1:13" x14ac:dyDescent="0.25">
      <c r="A19" s="752" t="s">
        <v>24253</v>
      </c>
      <c r="B19" t="s">
        <v>14015</v>
      </c>
      <c r="C19">
        <v>30</v>
      </c>
      <c r="E19" t="s">
        <v>14017</v>
      </c>
      <c r="F19">
        <v>0</v>
      </c>
      <c r="G19">
        <v>0</v>
      </c>
      <c r="H19">
        <v>0</v>
      </c>
      <c r="I19">
        <v>0</v>
      </c>
      <c r="J19">
        <v>109</v>
      </c>
      <c r="K19">
        <v>3270</v>
      </c>
      <c r="L19">
        <v>109</v>
      </c>
      <c r="M19">
        <v>3270</v>
      </c>
    </row>
    <row r="20" spans="1:13" x14ac:dyDescent="0.25">
      <c r="A20" s="752" t="s">
        <v>24254</v>
      </c>
      <c r="B20" t="s">
        <v>23853</v>
      </c>
      <c r="C20">
        <v>1</v>
      </c>
      <c r="E20" t="s">
        <v>23854</v>
      </c>
      <c r="F20">
        <v>0</v>
      </c>
      <c r="G20">
        <v>0</v>
      </c>
      <c r="H20">
        <v>0</v>
      </c>
      <c r="I20">
        <v>0</v>
      </c>
      <c r="J20">
        <v>63890.45</v>
      </c>
      <c r="K20">
        <v>63890.45</v>
      </c>
      <c r="L20">
        <v>35139.747499999998</v>
      </c>
      <c r="M20">
        <v>35139.747499999998</v>
      </c>
    </row>
    <row r="21" spans="1:13" x14ac:dyDescent="0.25">
      <c r="A21" s="752" t="s">
        <v>24254</v>
      </c>
      <c r="B21" t="s">
        <v>18989</v>
      </c>
      <c r="C21">
        <v>1</v>
      </c>
      <c r="E21" t="s">
        <v>24223</v>
      </c>
      <c r="F21">
        <v>0</v>
      </c>
      <c r="G21">
        <v>0</v>
      </c>
      <c r="H21">
        <v>0</v>
      </c>
      <c r="I21">
        <v>0</v>
      </c>
      <c r="J21">
        <v>6084.534885</v>
      </c>
      <c r="K21">
        <v>6084.534885</v>
      </c>
      <c r="L21">
        <v>3650.7209309999998</v>
      </c>
      <c r="M21">
        <v>3650.7209309999998</v>
      </c>
    </row>
    <row r="22" spans="1:13" x14ac:dyDescent="0.25">
      <c r="A22" s="752" t="s">
        <v>24254</v>
      </c>
      <c r="B22" t="s">
        <v>23101</v>
      </c>
      <c r="C22">
        <v>1</v>
      </c>
      <c r="E22" t="s">
        <v>24036</v>
      </c>
      <c r="F22">
        <v>0</v>
      </c>
      <c r="G22">
        <v>0</v>
      </c>
      <c r="H22">
        <v>0</v>
      </c>
      <c r="I22">
        <v>0</v>
      </c>
      <c r="J22">
        <v>2619.5</v>
      </c>
      <c r="K22">
        <v>2619.5</v>
      </c>
      <c r="L22">
        <v>1571.7</v>
      </c>
      <c r="M22">
        <v>1571.7</v>
      </c>
    </row>
    <row r="23" spans="1:13" x14ac:dyDescent="0.25">
      <c r="A23" s="752" t="s">
        <v>24254</v>
      </c>
      <c r="B23" t="s">
        <v>23105</v>
      </c>
      <c r="C23">
        <v>1</v>
      </c>
      <c r="E23" t="s">
        <v>24041</v>
      </c>
      <c r="F23">
        <v>0</v>
      </c>
      <c r="G23">
        <v>0</v>
      </c>
      <c r="H23">
        <v>0</v>
      </c>
      <c r="I23">
        <v>0</v>
      </c>
      <c r="J23">
        <v>4975.3600000000006</v>
      </c>
      <c r="K23">
        <v>4975.3600000000006</v>
      </c>
      <c r="L23">
        <v>2985.2160000000003</v>
      </c>
      <c r="M23">
        <v>2985.2160000000003</v>
      </c>
    </row>
    <row r="24" spans="1:13" x14ac:dyDescent="0.25">
      <c r="A24" s="752" t="s">
        <v>24254</v>
      </c>
      <c r="B24" t="s">
        <v>19024</v>
      </c>
      <c r="C24">
        <v>1</v>
      </c>
      <c r="E24" t="s">
        <v>19012</v>
      </c>
      <c r="F24">
        <v>0</v>
      </c>
      <c r="G24">
        <v>0</v>
      </c>
      <c r="H24">
        <v>3.85</v>
      </c>
      <c r="I24">
        <v>3.85</v>
      </c>
      <c r="J24">
        <v>1585.8960000000002</v>
      </c>
      <c r="K24">
        <v>1585.8960000000002</v>
      </c>
      <c r="L24">
        <v>951.53760000000011</v>
      </c>
      <c r="M24">
        <v>951.53760000000011</v>
      </c>
    </row>
    <row r="25" spans="1:13" x14ac:dyDescent="0.25">
      <c r="A25" s="752" t="s">
        <v>24254</v>
      </c>
      <c r="B25" t="s">
        <v>20978</v>
      </c>
      <c r="C25">
        <v>1</v>
      </c>
      <c r="E25" t="s">
        <v>20977</v>
      </c>
      <c r="F25">
        <v>0</v>
      </c>
      <c r="G25">
        <v>0</v>
      </c>
      <c r="H25">
        <v>0</v>
      </c>
      <c r="I25">
        <v>0</v>
      </c>
      <c r="J25">
        <v>679.88700000000006</v>
      </c>
      <c r="K25">
        <v>679.88700000000006</v>
      </c>
      <c r="L25">
        <v>407.93220000000002</v>
      </c>
      <c r="M25">
        <v>407.93220000000002</v>
      </c>
    </row>
    <row r="26" spans="1:13" x14ac:dyDescent="0.25">
      <c r="A26" s="752" t="s">
        <v>24254</v>
      </c>
      <c r="B26" t="s">
        <v>22242</v>
      </c>
      <c r="C26">
        <v>1</v>
      </c>
      <c r="E26" t="s">
        <v>22223</v>
      </c>
      <c r="F26">
        <v>0</v>
      </c>
      <c r="G26">
        <v>0</v>
      </c>
      <c r="H26">
        <v>8.1</v>
      </c>
      <c r="I26">
        <v>8.1</v>
      </c>
      <c r="J26">
        <v>4698.2</v>
      </c>
      <c r="K26">
        <v>4698.2</v>
      </c>
      <c r="L26">
        <v>2818.9199999999996</v>
      </c>
      <c r="M26">
        <v>2818.9199999999996</v>
      </c>
    </row>
    <row r="27" spans="1:13" x14ac:dyDescent="0.25">
      <c r="A27" s="752" t="s">
        <v>24254</v>
      </c>
      <c r="B27" t="s">
        <v>19047</v>
      </c>
      <c r="C27">
        <v>1</v>
      </c>
      <c r="E27" t="s">
        <v>22222</v>
      </c>
      <c r="F27">
        <v>0</v>
      </c>
      <c r="G27">
        <v>0</v>
      </c>
      <c r="H27">
        <v>3.85</v>
      </c>
      <c r="I27">
        <v>3.85</v>
      </c>
      <c r="J27">
        <v>1585.8960000000002</v>
      </c>
      <c r="K27">
        <v>1585.8960000000002</v>
      </c>
      <c r="L27">
        <v>951.53760000000011</v>
      </c>
      <c r="M27">
        <v>951.53760000000011</v>
      </c>
    </row>
    <row r="28" spans="1:13" x14ac:dyDescent="0.25">
      <c r="A28" s="752" t="s">
        <v>24254</v>
      </c>
      <c r="B28" t="s">
        <v>14015</v>
      </c>
      <c r="C28">
        <v>20</v>
      </c>
      <c r="E28" t="s">
        <v>14017</v>
      </c>
      <c r="F28">
        <v>0</v>
      </c>
      <c r="G28">
        <v>0</v>
      </c>
      <c r="H28">
        <v>0</v>
      </c>
      <c r="I28">
        <v>0</v>
      </c>
      <c r="J28">
        <v>109</v>
      </c>
      <c r="K28">
        <v>2180</v>
      </c>
      <c r="L28">
        <v>109</v>
      </c>
      <c r="M28">
        <v>2180</v>
      </c>
    </row>
    <row r="29" spans="1:13" x14ac:dyDescent="0.25">
      <c r="A29" s="752" t="s">
        <v>24255</v>
      </c>
      <c r="B29" t="s">
        <v>23095</v>
      </c>
      <c r="C29">
        <v>1</v>
      </c>
      <c r="E29" t="s">
        <v>22980</v>
      </c>
      <c r="F29">
        <v>0</v>
      </c>
      <c r="G29">
        <v>0</v>
      </c>
      <c r="H29">
        <v>0</v>
      </c>
      <c r="I29">
        <v>0</v>
      </c>
      <c r="J29">
        <v>29000</v>
      </c>
      <c r="K29">
        <v>29000</v>
      </c>
      <c r="L29">
        <v>21170</v>
      </c>
      <c r="M29">
        <v>21170</v>
      </c>
    </row>
    <row r="30" spans="1:13" x14ac:dyDescent="0.25">
      <c r="A30" s="752" t="s">
        <v>24255</v>
      </c>
      <c r="B30" t="s">
        <v>22240</v>
      </c>
      <c r="C30">
        <v>1</v>
      </c>
      <c r="E30" t="s">
        <v>22221</v>
      </c>
      <c r="F30">
        <v>0</v>
      </c>
      <c r="G30">
        <v>0</v>
      </c>
      <c r="H30">
        <v>8.1</v>
      </c>
      <c r="I30">
        <v>8.1</v>
      </c>
      <c r="J30">
        <v>4698.2</v>
      </c>
      <c r="K30">
        <v>4698.2</v>
      </c>
      <c r="L30">
        <v>2818.9199999999996</v>
      </c>
      <c r="M30">
        <v>2818.9199999999996</v>
      </c>
    </row>
    <row r="31" spans="1:13" x14ac:dyDescent="0.25">
      <c r="A31" s="752" t="s">
        <v>24255</v>
      </c>
      <c r="B31" t="s">
        <v>19024</v>
      </c>
      <c r="C31">
        <v>1</v>
      </c>
      <c r="E31" t="s">
        <v>19012</v>
      </c>
      <c r="F31">
        <v>0</v>
      </c>
      <c r="G31">
        <v>0</v>
      </c>
      <c r="H31">
        <v>3.85</v>
      </c>
      <c r="I31">
        <v>3.85</v>
      </c>
      <c r="J31">
        <v>1585.8960000000002</v>
      </c>
      <c r="K31">
        <v>1585.8960000000002</v>
      </c>
      <c r="L31">
        <v>951.53760000000011</v>
      </c>
      <c r="M31">
        <v>951.53760000000011</v>
      </c>
    </row>
    <row r="32" spans="1:13" x14ac:dyDescent="0.25">
      <c r="A32" s="752" t="s">
        <v>24255</v>
      </c>
      <c r="B32" t="s">
        <v>20978</v>
      </c>
      <c r="C32">
        <v>1</v>
      </c>
      <c r="E32" t="s">
        <v>20977</v>
      </c>
      <c r="F32">
        <v>0</v>
      </c>
      <c r="G32">
        <v>0</v>
      </c>
      <c r="H32">
        <v>0</v>
      </c>
      <c r="I32">
        <v>0</v>
      </c>
      <c r="J32">
        <v>679.88700000000006</v>
      </c>
      <c r="K32">
        <v>679.88700000000006</v>
      </c>
      <c r="L32">
        <v>407.93220000000002</v>
      </c>
      <c r="M32">
        <v>407.93220000000002</v>
      </c>
    </row>
    <row r="33" spans="1:13" x14ac:dyDescent="0.25">
      <c r="A33" s="752" t="s">
        <v>24255</v>
      </c>
      <c r="B33" t="s">
        <v>22242</v>
      </c>
      <c r="C33">
        <v>1</v>
      </c>
      <c r="E33" t="s">
        <v>22223</v>
      </c>
      <c r="F33">
        <v>0</v>
      </c>
      <c r="G33">
        <v>0</v>
      </c>
      <c r="H33">
        <v>8.1</v>
      </c>
      <c r="I33">
        <v>8.1</v>
      </c>
      <c r="J33">
        <v>4698.2</v>
      </c>
      <c r="K33">
        <v>4698.2</v>
      </c>
      <c r="L33">
        <v>2818.9199999999996</v>
      </c>
      <c r="M33">
        <v>2818.9199999999996</v>
      </c>
    </row>
    <row r="34" spans="1:13" x14ac:dyDescent="0.25">
      <c r="A34" s="752" t="s">
        <v>24255</v>
      </c>
      <c r="B34" t="s">
        <v>19047</v>
      </c>
      <c r="C34">
        <v>1</v>
      </c>
      <c r="E34" t="s">
        <v>22222</v>
      </c>
      <c r="F34">
        <v>0</v>
      </c>
      <c r="G34">
        <v>0</v>
      </c>
      <c r="H34">
        <v>3.85</v>
      </c>
      <c r="I34">
        <v>3.85</v>
      </c>
      <c r="J34">
        <v>1585.8960000000002</v>
      </c>
      <c r="K34">
        <v>1585.8960000000002</v>
      </c>
      <c r="L34">
        <v>951.53760000000011</v>
      </c>
      <c r="M34">
        <v>951.53760000000011</v>
      </c>
    </row>
    <row r="35" spans="1:13" x14ac:dyDescent="0.25">
      <c r="A35" s="752" t="s">
        <v>24255</v>
      </c>
      <c r="B35" t="s">
        <v>19039</v>
      </c>
      <c r="C35">
        <v>1</v>
      </c>
      <c r="E35" t="s">
        <v>22220</v>
      </c>
      <c r="F35">
        <v>0</v>
      </c>
      <c r="G35">
        <v>0</v>
      </c>
      <c r="H35">
        <v>0</v>
      </c>
      <c r="I35">
        <v>0</v>
      </c>
      <c r="J35">
        <v>679.88700000000006</v>
      </c>
      <c r="K35">
        <v>679.88700000000006</v>
      </c>
      <c r="L35">
        <v>407.93220000000002</v>
      </c>
      <c r="M35">
        <v>407.93220000000002</v>
      </c>
    </row>
    <row r="36" spans="1:13" x14ac:dyDescent="0.25">
      <c r="A36" s="752" t="s">
        <v>24257</v>
      </c>
      <c r="B36" t="s">
        <v>23882</v>
      </c>
      <c r="C36">
        <v>1</v>
      </c>
      <c r="E36" t="s">
        <v>23930</v>
      </c>
      <c r="F36">
        <v>39</v>
      </c>
      <c r="G36">
        <v>39</v>
      </c>
      <c r="H36">
        <v>0</v>
      </c>
      <c r="I36">
        <v>0</v>
      </c>
      <c r="J36">
        <v>3916.1525000000001</v>
      </c>
      <c r="K36">
        <v>3916.1525000000001</v>
      </c>
      <c r="L36">
        <v>2741.3067500000002</v>
      </c>
      <c r="M36">
        <v>2741.3067500000002</v>
      </c>
    </row>
    <row r="37" spans="1:13" x14ac:dyDescent="0.25">
      <c r="A37" s="752" t="s">
        <v>24257</v>
      </c>
      <c r="B37" t="s">
        <v>4427</v>
      </c>
      <c r="C37">
        <v>1</v>
      </c>
      <c r="E37" t="s">
        <v>4428</v>
      </c>
      <c r="F37">
        <v>0</v>
      </c>
      <c r="G37">
        <v>0</v>
      </c>
      <c r="H37">
        <v>0</v>
      </c>
      <c r="I37">
        <v>0</v>
      </c>
      <c r="J37">
        <v>6302.0825009999999</v>
      </c>
      <c r="K37">
        <v>6302.0825009999999</v>
      </c>
      <c r="L37">
        <v>3781.2495005999999</v>
      </c>
      <c r="M37">
        <v>3781.2495005999999</v>
      </c>
    </row>
    <row r="38" spans="1:13" x14ac:dyDescent="0.25">
      <c r="A38" s="752" t="s">
        <v>24257</v>
      </c>
      <c r="B38" t="s">
        <v>19041</v>
      </c>
      <c r="C38">
        <v>1</v>
      </c>
      <c r="E38" t="s">
        <v>22222</v>
      </c>
      <c r="F38">
        <v>0</v>
      </c>
      <c r="G38">
        <v>0</v>
      </c>
      <c r="H38">
        <v>0</v>
      </c>
      <c r="I38">
        <v>0</v>
      </c>
      <c r="J38">
        <v>679.88700000000006</v>
      </c>
      <c r="K38">
        <v>679.88700000000006</v>
      </c>
      <c r="L38">
        <v>407.93220000000002</v>
      </c>
      <c r="M38">
        <v>407.93220000000002</v>
      </c>
    </row>
    <row r="39" spans="1:13" x14ac:dyDescent="0.25">
      <c r="A39" s="752" t="s">
        <v>24257</v>
      </c>
      <c r="B39" t="s">
        <v>19024</v>
      </c>
      <c r="C39">
        <v>1</v>
      </c>
      <c r="E39" t="s">
        <v>19012</v>
      </c>
      <c r="F39">
        <v>0</v>
      </c>
      <c r="G39">
        <v>0</v>
      </c>
      <c r="H39">
        <v>3.85</v>
      </c>
      <c r="I39">
        <v>3.85</v>
      </c>
      <c r="J39">
        <v>1585.8960000000002</v>
      </c>
      <c r="K39">
        <v>1585.8960000000002</v>
      </c>
      <c r="L39">
        <v>951.53760000000011</v>
      </c>
      <c r="M39">
        <v>951.53760000000011</v>
      </c>
    </row>
    <row r="40" spans="1:13" x14ac:dyDescent="0.25">
      <c r="A40" s="752" t="s">
        <v>24257</v>
      </c>
      <c r="B40" t="s">
        <v>19091</v>
      </c>
      <c r="C40">
        <v>1</v>
      </c>
      <c r="E40" t="s">
        <v>19092</v>
      </c>
      <c r="F40">
        <v>0</v>
      </c>
      <c r="G40">
        <v>0</v>
      </c>
      <c r="H40">
        <v>3.5</v>
      </c>
      <c r="I40">
        <v>3.5</v>
      </c>
      <c r="J40">
        <v>997.09324000000026</v>
      </c>
      <c r="K40">
        <v>997.09324000000026</v>
      </c>
      <c r="L40">
        <v>598.25594400000011</v>
      </c>
      <c r="M40">
        <v>598.25594400000011</v>
      </c>
    </row>
    <row r="41" spans="1:13" x14ac:dyDescent="0.25">
      <c r="A41" s="752" t="s">
        <v>24258</v>
      </c>
      <c r="B41" t="s">
        <v>4651</v>
      </c>
      <c r="C41">
        <v>1</v>
      </c>
      <c r="E41" t="s">
        <v>4727</v>
      </c>
      <c r="F41">
        <v>0</v>
      </c>
      <c r="G41">
        <v>0</v>
      </c>
      <c r="H41">
        <v>0</v>
      </c>
      <c r="I41">
        <v>0</v>
      </c>
      <c r="J41">
        <v>11041.182151000001</v>
      </c>
      <c r="K41">
        <v>11041.182151000001</v>
      </c>
      <c r="L41">
        <v>6624.7092906000007</v>
      </c>
      <c r="M41">
        <v>6624.7092906000007</v>
      </c>
    </row>
    <row r="42" spans="1:13" x14ac:dyDescent="0.25">
      <c r="A42" s="752" t="s">
        <v>24258</v>
      </c>
      <c r="B42" t="s">
        <v>19020</v>
      </c>
      <c r="C42">
        <v>1</v>
      </c>
      <c r="E42" t="s">
        <v>19005</v>
      </c>
      <c r="F42">
        <v>0</v>
      </c>
      <c r="G42">
        <v>0</v>
      </c>
      <c r="H42">
        <v>3.85</v>
      </c>
      <c r="I42">
        <v>3.85</v>
      </c>
      <c r="J42">
        <v>1585.8960000000002</v>
      </c>
      <c r="K42">
        <v>1585.8960000000002</v>
      </c>
      <c r="L42">
        <v>951.53760000000011</v>
      </c>
      <c r="M42">
        <v>951.53760000000011</v>
      </c>
    </row>
    <row r="43" spans="1:13" x14ac:dyDescent="0.25">
      <c r="A43" s="752" t="s">
        <v>24258</v>
      </c>
      <c r="B43" t="s">
        <v>22246</v>
      </c>
      <c r="C43">
        <v>1</v>
      </c>
      <c r="E43" t="s">
        <v>22220</v>
      </c>
      <c r="F43">
        <v>0</v>
      </c>
      <c r="G43">
        <v>0</v>
      </c>
      <c r="H43">
        <v>12.95</v>
      </c>
      <c r="I43">
        <v>12.95</v>
      </c>
      <c r="J43">
        <v>7113.21</v>
      </c>
      <c r="K43">
        <v>7113.21</v>
      </c>
      <c r="L43">
        <v>4267.9259999999995</v>
      </c>
      <c r="M43">
        <v>4267.9259999999995</v>
      </c>
    </row>
    <row r="44" spans="1:13" x14ac:dyDescent="0.25">
      <c r="A44" s="752" t="s">
        <v>24258</v>
      </c>
      <c r="B44" t="s">
        <v>22206</v>
      </c>
      <c r="C44">
        <v>1</v>
      </c>
      <c r="E44" t="s">
        <v>19012</v>
      </c>
      <c r="F44">
        <v>0</v>
      </c>
      <c r="G44">
        <v>0</v>
      </c>
      <c r="H44">
        <v>8.1</v>
      </c>
      <c r="I44">
        <v>8.1</v>
      </c>
      <c r="J44">
        <v>4698.2</v>
      </c>
      <c r="K44">
        <v>4698.2</v>
      </c>
      <c r="L44">
        <v>2818.9199999999996</v>
      </c>
      <c r="M44">
        <v>2818.9199999999996</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115" zoomScaleNormal="115" zoomScalePageLayoutView="60" workbookViewId="0">
      <pane xSplit="1" ySplit="8" topLeftCell="B9" activePane="bottomRight" state="frozen"/>
      <selection pane="topRight" activeCell="B1" sqref="B1"/>
      <selection pane="bottomLeft" activeCell="A10" sqref="A10"/>
      <selection pane="bottomRight" activeCell="A6" sqref="A6:L7"/>
    </sheetView>
  </sheetViews>
  <sheetFormatPr defaultColWidth="11.44140625" defaultRowHeight="16.2" thickBottom="1" outlineLevelCol="1" x14ac:dyDescent="0.3"/>
  <cols>
    <col min="1" max="1" width="10.77734375" style="24" bestFit="1" customWidth="1"/>
    <col min="2" max="2" width="32.44140625" style="24" customWidth="1"/>
    <col min="3" max="3" width="13.44140625" style="24" customWidth="1"/>
    <col min="4" max="6" width="15.6640625" style="399" hidden="1" customWidth="1" outlineLevel="1"/>
    <col min="7" max="7" width="18.109375" style="24" customWidth="1" collapsed="1"/>
    <col min="8" max="8" width="70.109375" style="172" customWidth="1"/>
    <col min="9" max="10" width="13.6640625" style="24" customWidth="1"/>
    <col min="11" max="11" width="12" style="24" customWidth="1"/>
    <col min="12" max="12" width="16.33203125" style="24" bestFit="1" customWidth="1"/>
    <col min="13" max="15" width="22.6640625" style="193" customWidth="1"/>
    <col min="16" max="16" width="24" style="193" bestFit="1" customWidth="1"/>
    <col min="17" max="17" width="18.109375" style="205" customWidth="1"/>
    <col min="18" max="19" width="21.6640625" style="205" customWidth="1"/>
    <col min="20" max="20" width="18.33203125" style="204" bestFit="1" customWidth="1"/>
    <col min="21" max="21" width="11.44140625" style="205"/>
    <col min="22" max="22" width="4.6640625" style="24" bestFit="1" customWidth="1"/>
    <col min="23" max="23" width="16.6640625" style="173" bestFit="1" customWidth="1"/>
    <col min="24" max="27" width="11.44140625" style="172"/>
    <col min="28" max="28" width="21.44140625" style="172" bestFit="1" customWidth="1"/>
    <col min="29" max="16384" width="11.44140625" style="172"/>
  </cols>
  <sheetData>
    <row r="1" spans="1:23" s="174" customFormat="1" ht="30.75" customHeight="1" thickBot="1" x14ac:dyDescent="0.3">
      <c r="A1" s="560" t="s">
        <v>4618</v>
      </c>
      <c r="B1" s="560"/>
      <c r="C1" s="562" t="s">
        <v>24251</v>
      </c>
      <c r="D1" s="562"/>
      <c r="E1" s="562"/>
      <c r="F1" s="562"/>
      <c r="G1" s="562"/>
      <c r="H1" s="562"/>
      <c r="I1" s="562"/>
      <c r="J1" s="562"/>
      <c r="K1" s="562"/>
      <c r="L1" s="563"/>
      <c r="M1" s="550" t="s">
        <v>13126</v>
      </c>
      <c r="N1" s="550"/>
      <c r="O1" s="544">
        <v>183046.6</v>
      </c>
      <c r="P1" s="545"/>
      <c r="Q1" s="198"/>
      <c r="R1" s="199"/>
      <c r="S1" s="199"/>
      <c r="T1" s="199"/>
      <c r="U1" s="198"/>
    </row>
    <row r="2" spans="1:23" s="174" customFormat="1" ht="30.75" customHeight="1" thickBot="1" x14ac:dyDescent="0.3">
      <c r="A2" s="561"/>
      <c r="B2" s="561"/>
      <c r="C2" s="564"/>
      <c r="D2" s="564"/>
      <c r="E2" s="564"/>
      <c r="F2" s="564"/>
      <c r="G2" s="564"/>
      <c r="H2" s="564"/>
      <c r="I2" s="564"/>
      <c r="J2" s="564"/>
      <c r="K2" s="564"/>
      <c r="L2" s="565"/>
      <c r="M2" s="550" t="s">
        <v>13127</v>
      </c>
      <c r="N2" s="550"/>
      <c r="O2" s="194">
        <v>2600</v>
      </c>
      <c r="P2" s="208">
        <f>O2/80%</f>
        <v>3250</v>
      </c>
      <c r="Q2" s="200"/>
      <c r="R2" s="199"/>
      <c r="S2" s="199"/>
      <c r="T2" s="199"/>
      <c r="U2" s="198"/>
    </row>
    <row r="3" spans="1:23" s="174" customFormat="1" ht="30.75" customHeight="1" thickBot="1" x14ac:dyDescent="0.3">
      <c r="A3" s="556" t="s">
        <v>13122</v>
      </c>
      <c r="B3" s="556"/>
      <c r="C3" s="559" t="s">
        <v>21122</v>
      </c>
      <c r="D3" s="559"/>
      <c r="E3" s="559"/>
      <c r="F3" s="559"/>
      <c r="G3" s="559"/>
      <c r="H3" s="559"/>
      <c r="I3" s="550"/>
      <c r="J3" s="550"/>
      <c r="K3" s="557"/>
      <c r="L3" s="558"/>
      <c r="M3" s="550" t="s">
        <v>13128</v>
      </c>
      <c r="N3" s="550"/>
      <c r="O3" s="535">
        <v>10000</v>
      </c>
      <c r="P3" s="208">
        <f>O3/70%</f>
        <v>14285.714285714286</v>
      </c>
      <c r="Q3" s="198"/>
      <c r="R3" s="199"/>
      <c r="S3" s="199"/>
      <c r="T3" s="199"/>
      <c r="U3" s="198"/>
    </row>
    <row r="4" spans="1:23" s="174" customFormat="1" ht="30.75" customHeight="1" thickBot="1" x14ac:dyDescent="0.3">
      <c r="A4" s="552" t="s">
        <v>13124</v>
      </c>
      <c r="B4" s="553"/>
      <c r="C4" s="544"/>
      <c r="D4" s="551"/>
      <c r="E4" s="551"/>
      <c r="F4" s="551"/>
      <c r="G4" s="545"/>
      <c r="H4" s="175" t="s">
        <v>19857</v>
      </c>
      <c r="I4" s="552" t="s">
        <v>13123</v>
      </c>
      <c r="J4" s="553"/>
      <c r="K4" s="554">
        <v>1500</v>
      </c>
      <c r="L4" s="555"/>
      <c r="M4" s="550" t="s">
        <v>1301</v>
      </c>
      <c r="N4" s="550"/>
      <c r="O4" s="546">
        <f>O1+P2+P3</f>
        <v>200582.3142857143</v>
      </c>
      <c r="P4" s="547"/>
      <c r="Q4" s="198"/>
      <c r="R4" s="199"/>
      <c r="S4" s="199"/>
      <c r="T4" s="199"/>
      <c r="U4" s="198"/>
    </row>
    <row r="5" spans="1:23" s="174" customFormat="1" ht="30.75" customHeight="1" thickBot="1" x14ac:dyDescent="0.3">
      <c r="A5" s="552" t="s">
        <v>13125</v>
      </c>
      <c r="B5" s="553"/>
      <c r="C5" s="544"/>
      <c r="D5" s="551"/>
      <c r="E5" s="551"/>
      <c r="F5" s="551"/>
      <c r="G5" s="545"/>
      <c r="H5" s="175" t="s">
        <v>19857</v>
      </c>
      <c r="I5" s="552" t="s">
        <v>13123</v>
      </c>
      <c r="J5" s="553"/>
      <c r="K5" s="554"/>
      <c r="L5" s="555"/>
      <c r="M5" s="550" t="s">
        <v>13129</v>
      </c>
      <c r="N5" s="550"/>
      <c r="O5" s="548">
        <f>O4/O1</f>
        <v>1.0957991805677587</v>
      </c>
      <c r="P5" s="549"/>
      <c r="Q5" s="198"/>
      <c r="R5" s="199"/>
      <c r="S5" s="199"/>
      <c r="T5" s="199"/>
      <c r="U5" s="198"/>
    </row>
    <row r="6" spans="1:23" s="176" customFormat="1" ht="31.8" thickBot="1" x14ac:dyDescent="0.3">
      <c r="A6" s="746"/>
      <c r="B6" s="747"/>
      <c r="C6" s="747"/>
      <c r="D6" s="747"/>
      <c r="E6" s="747"/>
      <c r="F6" s="747"/>
      <c r="G6" s="747"/>
      <c r="H6" s="747"/>
      <c r="I6" s="747"/>
      <c r="J6" s="747"/>
      <c r="K6" s="747"/>
      <c r="L6" s="748"/>
      <c r="M6" s="754" t="s">
        <v>10764</v>
      </c>
      <c r="N6" s="755"/>
      <c r="O6" s="758" t="s">
        <v>10765</v>
      </c>
      <c r="P6" s="759"/>
      <c r="Q6" s="201"/>
      <c r="R6" s="543" t="s">
        <v>10764</v>
      </c>
      <c r="S6" s="543"/>
      <c r="T6" s="543"/>
      <c r="U6" s="201"/>
      <c r="V6" s="177"/>
      <c r="W6" s="178"/>
    </row>
    <row r="7" spans="1:23" s="179" customFormat="1" ht="26.4" thickBot="1" x14ac:dyDescent="0.3">
      <c r="A7" s="749"/>
      <c r="B7" s="750"/>
      <c r="C7" s="750"/>
      <c r="D7" s="750"/>
      <c r="E7" s="750"/>
      <c r="F7" s="750"/>
      <c r="G7" s="750"/>
      <c r="H7" s="750"/>
      <c r="I7" s="750"/>
      <c r="J7" s="750"/>
      <c r="K7" s="750"/>
      <c r="L7" s="751"/>
      <c r="M7" s="756"/>
      <c r="N7" s="757"/>
      <c r="O7" s="760"/>
      <c r="P7" s="761"/>
      <c r="Q7" s="202"/>
      <c r="R7" s="542" t="s">
        <v>13516</v>
      </c>
      <c r="S7" s="542"/>
      <c r="T7" s="542"/>
      <c r="U7" s="202"/>
      <c r="V7" s="180"/>
      <c r="W7" s="181"/>
    </row>
    <row r="8" spans="1:23" s="180" customFormat="1" ht="41.25" customHeight="1" thickBot="1" x14ac:dyDescent="0.3">
      <c r="A8" s="183" t="s">
        <v>3902</v>
      </c>
      <c r="B8" s="184" t="s">
        <v>9145</v>
      </c>
      <c r="C8" s="183" t="s">
        <v>4569</v>
      </c>
      <c r="D8" s="400" t="s">
        <v>10764</v>
      </c>
      <c r="E8" s="400" t="s">
        <v>10765</v>
      </c>
      <c r="F8" s="400" t="s">
        <v>21381</v>
      </c>
      <c r="G8" s="183" t="s">
        <v>4448</v>
      </c>
      <c r="H8" s="183" t="s">
        <v>4612</v>
      </c>
      <c r="I8" s="184" t="s">
        <v>4616</v>
      </c>
      <c r="J8" s="184" t="s">
        <v>4617</v>
      </c>
      <c r="K8" s="184" t="s">
        <v>13131</v>
      </c>
      <c r="L8" s="184" t="s">
        <v>3903</v>
      </c>
      <c r="M8" s="185" t="s">
        <v>4570</v>
      </c>
      <c r="N8" s="185" t="s">
        <v>4571</v>
      </c>
      <c r="O8" s="186" t="s">
        <v>4570</v>
      </c>
      <c r="P8" s="196" t="s">
        <v>4571</v>
      </c>
      <c r="Q8" s="182"/>
      <c r="R8" s="184" t="s">
        <v>13606</v>
      </c>
      <c r="S8" s="184" t="s">
        <v>13607</v>
      </c>
      <c r="T8" s="206" t="s">
        <v>13130</v>
      </c>
      <c r="U8" s="182"/>
      <c r="W8" s="187"/>
    </row>
    <row r="9" spans="1:23" ht="21.75" customHeight="1" thickBot="1" x14ac:dyDescent="0.3">
      <c r="A9" s="189">
        <v>1</v>
      </c>
      <c r="B9" s="195"/>
      <c r="C9" s="195"/>
      <c r="D9" s="401" t="str">
        <f>IF(B9=0,"",VLOOKUP(B9,' SEP 15_09_2020'!$1:$1048576,3,0))</f>
        <v/>
      </c>
      <c r="E9" s="401" t="str">
        <f>IF(B9=0,"",VLOOKUP(B9,' SEP 15_09_2020'!$1:$1048576,4,0))</f>
        <v/>
      </c>
      <c r="F9" s="401" t="str">
        <f>IF(B9=0,"",VLOOKUP(B9,' SEP 15_09_2020'!$1:$1048576,5,0))</f>
        <v/>
      </c>
      <c r="G9" s="189"/>
      <c r="H9" s="183" t="s">
        <v>24252</v>
      </c>
      <c r="I9" s="189" t="str">
        <f t="shared" ref="I9:I65" si="0">IF(B9=0,"",VLOOKUP(B9,inventario,9,0))</f>
        <v/>
      </c>
      <c r="J9" s="189" t="str">
        <f t="shared" ref="J9:J65" si="1">IF(C9=0,"",I9*C9)</f>
        <v/>
      </c>
      <c r="K9" s="189" t="str">
        <f t="shared" ref="K9:K65" si="2">IF(B9=0,"",VLOOKUP(B9,inventario,11,0))</f>
        <v/>
      </c>
      <c r="L9" s="189" t="str">
        <f>IF(C9=0,"",K9*C9)</f>
        <v/>
      </c>
      <c r="M9" s="190" t="str">
        <f>IF(B9="","",IF($M$6="VENDA SD",VLOOKUP(B9,inventario,12,0),VLOOKUP(B9,inventario,12,0)))</f>
        <v/>
      </c>
      <c r="N9" s="190" t="str">
        <f t="shared" ref="N9:N65" si="3">IF(C9=0,"",C9*M9)</f>
        <v/>
      </c>
      <c r="O9" s="191" t="str">
        <f t="shared" ref="O9:O65" si="4">IF(B9=0,"",VLOOKUP(B9,inventario,13,0))</f>
        <v/>
      </c>
      <c r="P9" s="197" t="str">
        <f t="shared" ref="P9:P63" si="5">IF(C9=0,"",O9*C9)</f>
        <v/>
      </c>
      <c r="Q9" s="203"/>
      <c r="R9" s="207" t="str">
        <f>IF(B9=0,"",IF($R$6="LOCAÇÃO",VLOOKUP(B9,inventario,13,0),VLOOKUP(B9,inventario,12,0)))</f>
        <v/>
      </c>
      <c r="S9" s="207" t="str">
        <f>IF(R9="","",R9*C9)</f>
        <v/>
      </c>
      <c r="T9" s="207" t="e">
        <f>IF($R$6="VENDA",ROUNDUP(M9*$O$5,0),IF($R$6="LOCAÇÃO",ROUNDUP(O9*$O$5,0)))</f>
        <v>#VALUE!</v>
      </c>
    </row>
    <row r="10" spans="1:23" ht="21.75" customHeight="1" thickBot="1" x14ac:dyDescent="0.3">
      <c r="A10" s="183">
        <v>2</v>
      </c>
      <c r="B10" s="195" t="s">
        <v>21083</v>
      </c>
      <c r="C10" s="195">
        <v>1</v>
      </c>
      <c r="D10" s="401">
        <f>IF(B10=0,"",VLOOKUP(B10,' SEP 15_09_2020'!$1:$1048576,3,0))</f>
        <v>0</v>
      </c>
      <c r="E10" s="401">
        <f>IF(B10=0,"",VLOOKUP(B10,' SEP 15_09_2020'!$1:$1048576,4,0))</f>
        <v>0</v>
      </c>
      <c r="F10" s="401">
        <f>IF(B10=0,"",VLOOKUP(B10,' SEP 15_09_2020'!$1:$1048576,5,0))</f>
        <v>0</v>
      </c>
      <c r="G10" s="189"/>
      <c r="H10" s="188" t="str">
        <f t="shared" ref="H10" si="6">IF(B10=0,"",VLOOKUP(B10,inventario,3,0))</f>
        <v>Gira Gira com docinhos coloridos,  produzido em fibra de vidro e estrutura metálica</v>
      </c>
      <c r="I10" s="189">
        <f t="shared" ref="I10" si="7">IF(B10=0,"",VLOOKUP(B10,inventario,9,0))</f>
        <v>0</v>
      </c>
      <c r="J10" s="189">
        <f t="shared" ref="J10" si="8">IF(C10=0,"",I10*C10)</f>
        <v>0</v>
      </c>
      <c r="K10" s="189">
        <f t="shared" ref="K10" si="9">IF(B10=0,"",VLOOKUP(B10,inventario,11,0))</f>
        <v>0</v>
      </c>
      <c r="L10" s="189">
        <f t="shared" ref="L10" si="10">IF(C10=0,"",K10*C10)</f>
        <v>0</v>
      </c>
      <c r="M10" s="190">
        <f>IF(B10="","",IF($M$6="VENDA SD",VLOOKUP(B10,inventario,12,0),VLOOKUP(B10,inventario,12,0)))</f>
        <v>16455</v>
      </c>
      <c r="N10" s="190">
        <f t="shared" ref="N10" si="11">IF(C10=0,"",C10*M10)</f>
        <v>16455</v>
      </c>
      <c r="O10" s="191">
        <f t="shared" ref="O10" si="12">IF(B10=0,"",VLOOKUP(B10,inventario,13,0))</f>
        <v>9873</v>
      </c>
      <c r="P10" s="197">
        <f t="shared" ref="P10" si="13">IF(C10=0,"",O10*C10)</f>
        <v>9873</v>
      </c>
      <c r="R10" s="207">
        <f t="shared" ref="R10" si="14">IF(B10=0,"",IF($R$6="LOCAÇÃO",VLOOKUP(B10,inventario,13,0),VLOOKUP(B10,inventario,12,0)))</f>
        <v>16455</v>
      </c>
      <c r="S10" s="207">
        <f t="shared" ref="S10" si="15">IF(R10="","",R10*C10)</f>
        <v>16455</v>
      </c>
      <c r="T10" s="207">
        <f t="shared" ref="T10" si="16">IF($R$6="VENDA",ROUNDUP(M10*$O$5,0),IF($R$6="LOCAÇÃO",ROUNDUP(O10*$O$5,0)))</f>
        <v>18032</v>
      </c>
    </row>
    <row r="11" spans="1:23" ht="21.75" customHeight="1" thickBot="1" x14ac:dyDescent="0.3">
      <c r="A11" s="189">
        <v>3</v>
      </c>
      <c r="B11" s="195" t="s">
        <v>21083</v>
      </c>
      <c r="C11" s="195">
        <v>1</v>
      </c>
      <c r="D11" s="401">
        <f>IF(B11=0,"",VLOOKUP(B11,' SEP 15_09_2020'!$1:$1048576,3,0))</f>
        <v>0</v>
      </c>
      <c r="E11" s="401">
        <f>IF(B11=0,"",VLOOKUP(B11,' SEP 15_09_2020'!$1:$1048576,4,0))</f>
        <v>0</v>
      </c>
      <c r="F11" s="401">
        <f>IF(B11=0,"",VLOOKUP(B11,' SEP 15_09_2020'!$1:$1048576,5,0))</f>
        <v>0</v>
      </c>
      <c r="G11" s="189"/>
      <c r="H11" s="188" t="str">
        <f t="shared" ref="H11:H68" si="17">IF(B11=0,"",VLOOKUP(B11,inventario,3,0))</f>
        <v>Gira Gira com docinhos coloridos,  produzido em fibra de vidro e estrutura metálica</v>
      </c>
      <c r="I11" s="189">
        <f t="shared" si="0"/>
        <v>0</v>
      </c>
      <c r="J11" s="189">
        <f t="shared" si="1"/>
        <v>0</v>
      </c>
      <c r="K11" s="189">
        <f t="shared" si="2"/>
        <v>0</v>
      </c>
      <c r="L11" s="189">
        <f t="shared" ref="L11:L65" si="18">IF(C11=0,"",K11*C11)</f>
        <v>0</v>
      </c>
      <c r="M11" s="190">
        <f>IF(B11="","",IF($M$6="VENDA SD",VLOOKUP(B11,inventario,12,0),VLOOKUP(B11,inventario,12,0)))</f>
        <v>16455</v>
      </c>
      <c r="N11" s="190">
        <f t="shared" si="3"/>
        <v>16455</v>
      </c>
      <c r="O11" s="191">
        <f t="shared" si="4"/>
        <v>9873</v>
      </c>
      <c r="P11" s="197">
        <f t="shared" si="5"/>
        <v>9873</v>
      </c>
      <c r="R11" s="207">
        <f t="shared" ref="R11:R57" si="19">IF(B11=0,"",IF($R$6="LOCAÇÃO",VLOOKUP(B11,inventario,13,0),VLOOKUP(B11,inventario,12,0)))</f>
        <v>16455</v>
      </c>
      <c r="S11" s="207">
        <f t="shared" ref="S11:S57" si="20">IF(R11="","",R11*C11)</f>
        <v>16455</v>
      </c>
      <c r="T11" s="207">
        <f t="shared" ref="T11:T57" si="21">IF($R$6="VENDA",ROUNDUP(M11*$O$5,0),IF($R$6="LOCAÇÃO",ROUNDUP(O11*$O$5,0)))</f>
        <v>18032</v>
      </c>
    </row>
    <row r="12" spans="1:23" ht="21.75" customHeight="1" thickBot="1" x14ac:dyDescent="0.3">
      <c r="A12" s="189">
        <v>4</v>
      </c>
      <c r="B12" s="195" t="s">
        <v>24060</v>
      </c>
      <c r="C12" s="195">
        <v>1</v>
      </c>
      <c r="D12" s="401" t="e">
        <f>IF(B12=0,"",VLOOKUP(B12,' SEP 15_09_2020'!$1:$1048576,3,0))</f>
        <v>#N/A</v>
      </c>
      <c r="E12" s="401" t="e">
        <f>IF(B12=0,"",VLOOKUP(B12,' SEP 15_09_2020'!$1:$1048576,4,0))</f>
        <v>#N/A</v>
      </c>
      <c r="F12" s="401" t="e">
        <f>IF(B12=0,"",VLOOKUP(B12,' SEP 15_09_2020'!$1:$1048576,5,0))</f>
        <v>#N/A</v>
      </c>
      <c r="G12" s="189" t="s">
        <v>24256</v>
      </c>
      <c r="H12" s="188" t="str">
        <f t="shared" si="17"/>
        <v>Escorregador, produzido em fibra de vidro e estrutura metálica, com pintura automotiva linha candy.</v>
      </c>
      <c r="I12" s="189">
        <f t="shared" si="0"/>
        <v>0</v>
      </c>
      <c r="J12" s="189">
        <f t="shared" si="1"/>
        <v>0</v>
      </c>
      <c r="K12" s="189">
        <f t="shared" si="2"/>
        <v>0</v>
      </c>
      <c r="L12" s="189">
        <f t="shared" si="18"/>
        <v>0</v>
      </c>
      <c r="M12" s="190">
        <f>IF(B12="","",IF($M$6="VENDA SD",VLOOKUP(B12,inventario,12,0),VLOOKUP(B12,inventario,12,0)))</f>
        <v>10392.824000000001</v>
      </c>
      <c r="N12" s="190">
        <f t="shared" si="3"/>
        <v>10392.824000000001</v>
      </c>
      <c r="O12" s="191">
        <f t="shared" si="4"/>
        <v>6235.6944000000003</v>
      </c>
      <c r="P12" s="197">
        <f t="shared" si="5"/>
        <v>6235.6944000000003</v>
      </c>
      <c r="R12" s="207">
        <f t="shared" si="19"/>
        <v>10392.824000000001</v>
      </c>
      <c r="S12" s="207">
        <f t="shared" si="20"/>
        <v>10392.824000000001</v>
      </c>
      <c r="T12" s="207">
        <f t="shared" si="21"/>
        <v>11389</v>
      </c>
    </row>
    <row r="13" spans="1:23" ht="21.75" customHeight="1" thickBot="1" x14ac:dyDescent="0.3">
      <c r="A13" s="189">
        <v>8</v>
      </c>
      <c r="B13" s="195" t="s">
        <v>22243</v>
      </c>
      <c r="C13" s="195">
        <v>1</v>
      </c>
      <c r="D13" s="401" t="e">
        <f>IF(B13=0,"",VLOOKUP(B13,' SEP 15_09_2020'!$1:$1048576,3,0))</f>
        <v>#N/A</v>
      </c>
      <c r="E13" s="401" t="e">
        <f>IF(B13=0,"",VLOOKUP(B13,' SEP 15_09_2020'!$1:$1048576,4,0))</f>
        <v>#N/A</v>
      </c>
      <c r="F13" s="401" t="e">
        <f>IF(B13=0,"",VLOOKUP(B13,' SEP 15_09_2020'!$1:$1048576,5,0))</f>
        <v>#N/A</v>
      </c>
      <c r="G13" s="189"/>
      <c r="H13" s="188" t="str">
        <f t="shared" ref="H13:H14" si="22">IF(B13=0,"",VLOOKUP(B13,inventario,3,0))</f>
        <v>Ovo de páscoa na cor laranja com patinhas brancas, produzido em fibra de vidro</v>
      </c>
      <c r="I13" s="189">
        <f t="shared" ref="I13:I14" si="23">IF(B13=0,"",VLOOKUP(B13,inventario,9,0))</f>
        <v>0</v>
      </c>
      <c r="J13" s="189">
        <f t="shared" ref="J13:J14" si="24">IF(C13=0,"",I13*C13)</f>
        <v>0</v>
      </c>
      <c r="K13" s="189">
        <f t="shared" ref="K13:K14" si="25">IF(B13=0,"",VLOOKUP(B13,inventario,11,0))</f>
        <v>8.1</v>
      </c>
      <c r="L13" s="189">
        <f t="shared" ref="L13:L14" si="26">IF(C13=0,"",K13*C13)</f>
        <v>8.1</v>
      </c>
      <c r="M13" s="190">
        <f>IF(B13="","",IF($M$6="VENDA SD",VLOOKUP(B13,inventario,12,0),VLOOKUP(B13,inventario,12,0)))</f>
        <v>4698.2</v>
      </c>
      <c r="N13" s="190">
        <f t="shared" ref="N13:N14" si="27">IF(C13=0,"",C13*M13)</f>
        <v>4698.2</v>
      </c>
      <c r="O13" s="191">
        <f t="shared" ref="O13:O14" si="28">IF(B13=0,"",VLOOKUP(B13,inventario,13,0))</f>
        <v>2818.9199999999996</v>
      </c>
      <c r="P13" s="197">
        <f t="shared" ref="P13:P14" si="29">IF(C13=0,"",O13*C13)</f>
        <v>2818.9199999999996</v>
      </c>
      <c r="R13" s="207">
        <f t="shared" ref="R13:R14" si="30">IF(B13=0,"",IF($R$6="LOCAÇÃO",VLOOKUP(B13,inventario,13,0),VLOOKUP(B13,inventario,12,0)))</f>
        <v>4698.2</v>
      </c>
      <c r="S13" s="207">
        <f t="shared" ref="S13:S14" si="31">IF(R13="","",R13*C13)</f>
        <v>4698.2</v>
      </c>
      <c r="T13" s="207">
        <f t="shared" ref="T13:T14" si="32">IF($R$6="VENDA",ROUNDUP(M13*$O$5,0),IF($R$6="LOCAÇÃO",ROUNDUP(O13*$O$5,0)))</f>
        <v>5149</v>
      </c>
    </row>
    <row r="14" spans="1:23" ht="21.75" customHeight="1" thickBot="1" x14ac:dyDescent="0.3">
      <c r="A14" s="189">
        <v>9</v>
      </c>
      <c r="B14" s="195" t="s">
        <v>19022</v>
      </c>
      <c r="C14" s="195">
        <v>1</v>
      </c>
      <c r="D14" s="401">
        <f>IF(B14=0,"",VLOOKUP(B14,' SEP 15_09_2020'!$1:$1048576,3,0))</f>
        <v>0</v>
      </c>
      <c r="E14" s="401">
        <f>IF(B14=0,"",VLOOKUP(B14,' SEP 15_09_2020'!$1:$1048576,4,0))</f>
        <v>0</v>
      </c>
      <c r="F14" s="401">
        <f>IF(B14=0,"",VLOOKUP(B14,' SEP 15_09_2020'!$1:$1048576,5,0))</f>
        <v>0</v>
      </c>
      <c r="G14" s="189"/>
      <c r="H14" s="188" t="str">
        <f t="shared" si="22"/>
        <v>Ovo de páscoa na cor rosa com bolinhas brancas, produzido em fibra de vidro</v>
      </c>
      <c r="I14" s="189">
        <f t="shared" si="23"/>
        <v>0</v>
      </c>
      <c r="J14" s="189">
        <f t="shared" si="24"/>
        <v>0</v>
      </c>
      <c r="K14" s="189">
        <f t="shared" si="25"/>
        <v>3.85</v>
      </c>
      <c r="L14" s="189">
        <f t="shared" si="26"/>
        <v>3.85</v>
      </c>
      <c r="M14" s="190">
        <f>IF(B14="","",IF($M$6="VENDA SD",VLOOKUP(B14,inventario,12,0),VLOOKUP(B14,inventario,12,0)))</f>
        <v>1585.8960000000002</v>
      </c>
      <c r="N14" s="190">
        <f t="shared" si="27"/>
        <v>1585.8960000000002</v>
      </c>
      <c r="O14" s="191">
        <f t="shared" si="28"/>
        <v>951.53760000000011</v>
      </c>
      <c r="P14" s="197">
        <f t="shared" si="29"/>
        <v>951.53760000000011</v>
      </c>
      <c r="R14" s="207">
        <f t="shared" si="30"/>
        <v>1585.8960000000002</v>
      </c>
      <c r="S14" s="207">
        <f t="shared" si="31"/>
        <v>1585.8960000000002</v>
      </c>
      <c r="T14" s="207">
        <f t="shared" si="32"/>
        <v>1738</v>
      </c>
    </row>
    <row r="15" spans="1:23" ht="21.75" customHeight="1" thickBot="1" x14ac:dyDescent="0.3">
      <c r="A15" s="189">
        <v>5</v>
      </c>
      <c r="B15" s="195" t="s">
        <v>23101</v>
      </c>
      <c r="C15" s="195">
        <v>1</v>
      </c>
      <c r="D15" s="401" t="e">
        <f>IF(B15=0,"",VLOOKUP(B15,' SEP 15_09_2020'!$1:$1048576,3,0))</f>
        <v>#N/A</v>
      </c>
      <c r="E15" s="401" t="e">
        <f>IF(B15=0,"",VLOOKUP(B15,' SEP 15_09_2020'!$1:$1048576,4,0))</f>
        <v>#N/A</v>
      </c>
      <c r="F15" s="401" t="e">
        <f>IF(B15=0,"",VLOOKUP(B15,' SEP 15_09_2020'!$1:$1048576,5,0))</f>
        <v>#N/A</v>
      </c>
      <c r="G15" s="189"/>
      <c r="H15" s="188" t="str">
        <f t="shared" si="17"/>
        <v>Docinho formado por bola de 0,50m com cobertura amarela com confetes e embalagem para docinhos, produzido em fibra de vidro.</v>
      </c>
      <c r="I15" s="189">
        <f t="shared" si="0"/>
        <v>0</v>
      </c>
      <c r="J15" s="189">
        <f t="shared" si="1"/>
        <v>0</v>
      </c>
      <c r="K15" s="189">
        <f t="shared" si="2"/>
        <v>0</v>
      </c>
      <c r="L15" s="189">
        <f t="shared" si="18"/>
        <v>0</v>
      </c>
      <c r="M15" s="190">
        <f>IF(B15="","",IF($M$6="VENDA SD",VLOOKUP(B15,inventario,12,0),VLOOKUP(B15,inventario,12,0)))</f>
        <v>2619.5</v>
      </c>
      <c r="N15" s="190">
        <f t="shared" si="3"/>
        <v>2619.5</v>
      </c>
      <c r="O15" s="191">
        <f t="shared" si="4"/>
        <v>1571.7</v>
      </c>
      <c r="P15" s="197">
        <f t="shared" si="5"/>
        <v>1571.7</v>
      </c>
      <c r="R15" s="207">
        <f t="shared" si="19"/>
        <v>2619.5</v>
      </c>
      <c r="S15" s="207">
        <f t="shared" si="20"/>
        <v>2619.5</v>
      </c>
      <c r="T15" s="207">
        <f t="shared" si="21"/>
        <v>2871</v>
      </c>
    </row>
    <row r="16" spans="1:23" ht="21.75" customHeight="1" thickBot="1" x14ac:dyDescent="0.3">
      <c r="A16" s="189">
        <v>8</v>
      </c>
      <c r="B16" s="195" t="s">
        <v>22244</v>
      </c>
      <c r="C16" s="195">
        <v>1</v>
      </c>
      <c r="D16" s="401" t="e">
        <f>IF(B16=0,"",VLOOKUP(B16,' SEP 15_09_2020'!$1:$1048576,3,0))</f>
        <v>#N/A</v>
      </c>
      <c r="E16" s="401" t="e">
        <f>IF(B16=0,"",VLOOKUP(B16,' SEP 15_09_2020'!$1:$1048576,4,0))</f>
        <v>#N/A</v>
      </c>
      <c r="F16" s="401" t="e">
        <f>IF(B16=0,"",VLOOKUP(B16,' SEP 15_09_2020'!$1:$1048576,5,0))</f>
        <v>#N/A</v>
      </c>
      <c r="G16" s="189"/>
      <c r="H16" s="188" t="str">
        <f t="shared" si="17"/>
        <v>Ovo de páscoa na cor lilás com patinhas brancas, produzido em fibra de vidro</v>
      </c>
      <c r="I16" s="189">
        <f t="shared" si="0"/>
        <v>0</v>
      </c>
      <c r="J16" s="189">
        <f t="shared" si="1"/>
        <v>0</v>
      </c>
      <c r="K16" s="189">
        <f t="shared" si="2"/>
        <v>8.1</v>
      </c>
      <c r="L16" s="189">
        <f t="shared" si="18"/>
        <v>8.1</v>
      </c>
      <c r="M16" s="190">
        <f>IF(B16="","",IF($M$6="VENDA SD",VLOOKUP(B16,inventario,12,0),VLOOKUP(B16,inventario,12,0)))</f>
        <v>4698.2</v>
      </c>
      <c r="N16" s="190">
        <f t="shared" si="3"/>
        <v>4698.2</v>
      </c>
      <c r="O16" s="191">
        <f t="shared" si="4"/>
        <v>2818.9199999999996</v>
      </c>
      <c r="P16" s="197">
        <f t="shared" si="5"/>
        <v>2818.9199999999996</v>
      </c>
      <c r="R16" s="207">
        <f t="shared" si="19"/>
        <v>4698.2</v>
      </c>
      <c r="S16" s="207">
        <f t="shared" si="20"/>
        <v>4698.2</v>
      </c>
      <c r="T16" s="207">
        <f t="shared" si="21"/>
        <v>5149</v>
      </c>
    </row>
    <row r="17" spans="1:20" ht="21.75" customHeight="1" thickBot="1" x14ac:dyDescent="0.3">
      <c r="A17" s="189">
        <v>9</v>
      </c>
      <c r="B17" s="195" t="s">
        <v>19024</v>
      </c>
      <c r="C17" s="195">
        <v>1</v>
      </c>
      <c r="D17" s="401">
        <f>IF(B17=0,"",VLOOKUP(B17,' SEP 15_09_2020'!$1:$1048576,3,0))</f>
        <v>0</v>
      </c>
      <c r="E17" s="401">
        <f>IF(B17=0,"",VLOOKUP(B17,' SEP 15_09_2020'!$1:$1048576,4,0))</f>
        <v>1</v>
      </c>
      <c r="F17" s="401">
        <f>IF(B17=0,"",VLOOKUP(B17,' SEP 15_09_2020'!$1:$1048576,5,0))</f>
        <v>1</v>
      </c>
      <c r="G17" s="189"/>
      <c r="H17" s="188" t="str">
        <f t="shared" si="17"/>
        <v>Ovo de páscoa na cor vermelha com bolinhas brancas, produzido em fibra de vidro</v>
      </c>
      <c r="I17" s="189">
        <f t="shared" si="0"/>
        <v>0</v>
      </c>
      <c r="J17" s="189">
        <f t="shared" si="1"/>
        <v>0</v>
      </c>
      <c r="K17" s="189">
        <f t="shared" si="2"/>
        <v>3.85</v>
      </c>
      <c r="L17" s="189">
        <f t="shared" si="18"/>
        <v>3.85</v>
      </c>
      <c r="M17" s="190">
        <f>IF(B17="","",IF($M$6="VENDA SD",VLOOKUP(B17,inventario,12,0),VLOOKUP(B17,inventario,12,0)))</f>
        <v>1585.8960000000002</v>
      </c>
      <c r="N17" s="190">
        <f t="shared" si="3"/>
        <v>1585.8960000000002</v>
      </c>
      <c r="O17" s="191">
        <f t="shared" si="4"/>
        <v>951.53760000000011</v>
      </c>
      <c r="P17" s="197">
        <f t="shared" si="5"/>
        <v>951.53760000000011</v>
      </c>
      <c r="R17" s="207">
        <f t="shared" si="19"/>
        <v>1585.8960000000002</v>
      </c>
      <c r="S17" s="207">
        <f t="shared" si="20"/>
        <v>1585.8960000000002</v>
      </c>
      <c r="T17" s="207">
        <f t="shared" si="21"/>
        <v>1738</v>
      </c>
    </row>
    <row r="18" spans="1:20" ht="21.75" customHeight="1" thickBot="1" x14ac:dyDescent="0.3">
      <c r="A18" s="189">
        <v>10</v>
      </c>
      <c r="B18" s="195" t="s">
        <v>19018</v>
      </c>
      <c r="C18" s="195">
        <v>1</v>
      </c>
      <c r="D18" s="401">
        <f>IF(B18=0,"",VLOOKUP(B18,' SEP 15_09_2020'!$1:$1048576,3,0))</f>
        <v>0</v>
      </c>
      <c r="E18" s="401">
        <f>IF(B18=0,"",VLOOKUP(B18,' SEP 15_09_2020'!$1:$1048576,4,0))</f>
        <v>0</v>
      </c>
      <c r="F18" s="401">
        <f>IF(B18=0,"",VLOOKUP(B18,' SEP 15_09_2020'!$1:$1048576,5,0))</f>
        <v>0</v>
      </c>
      <c r="G18" s="189"/>
      <c r="H18" s="188" t="str">
        <f t="shared" si="17"/>
        <v>Ovo de páscoa na cor verde com bolinhas brancas, produzido em fibra de vidro</v>
      </c>
      <c r="I18" s="189">
        <f t="shared" si="0"/>
        <v>0</v>
      </c>
      <c r="J18" s="189">
        <f t="shared" si="1"/>
        <v>0</v>
      </c>
      <c r="K18" s="189">
        <f t="shared" si="2"/>
        <v>0</v>
      </c>
      <c r="L18" s="189">
        <f t="shared" si="18"/>
        <v>0</v>
      </c>
      <c r="M18" s="190">
        <f>IF(B18="","",IF($M$6="VENDA SD",VLOOKUP(B18,inventario,12,0),VLOOKUP(B18,inventario,12,0)))</f>
        <v>679.88700000000006</v>
      </c>
      <c r="N18" s="190">
        <f t="shared" si="3"/>
        <v>679.88700000000006</v>
      </c>
      <c r="O18" s="191">
        <f t="shared" si="4"/>
        <v>407.93220000000002</v>
      </c>
      <c r="P18" s="197">
        <f t="shared" si="5"/>
        <v>407.93220000000002</v>
      </c>
      <c r="Q18" s="203"/>
      <c r="R18" s="207">
        <f t="shared" si="19"/>
        <v>679.88700000000006</v>
      </c>
      <c r="S18" s="207">
        <f t="shared" si="20"/>
        <v>679.88700000000006</v>
      </c>
      <c r="T18" s="207">
        <f t="shared" si="21"/>
        <v>746</v>
      </c>
    </row>
    <row r="19" spans="1:20" ht="21.75" customHeight="1" thickBot="1" x14ac:dyDescent="0.3">
      <c r="A19" s="189">
        <v>11</v>
      </c>
      <c r="B19" s="195" t="s">
        <v>14015</v>
      </c>
      <c r="C19" s="195">
        <v>30</v>
      </c>
      <c r="D19" s="401">
        <f>IF(B19=0,"",VLOOKUP(B19,' SEP 15_09_2020'!$1:$1048576,3,0))</f>
        <v>200</v>
      </c>
      <c r="E19" s="401">
        <f>IF(B19=0,"",VLOOKUP(B19,' SEP 15_09_2020'!$1:$1048576,4,0))</f>
        <v>-567</v>
      </c>
      <c r="F19" s="401">
        <f>IF(B19=0,"",VLOOKUP(B19,' SEP 15_09_2020'!$1:$1048576,5,0))</f>
        <v>-367</v>
      </c>
      <c r="G19" s="189"/>
      <c r="H19" s="188" t="str">
        <f t="shared" si="17"/>
        <v xml:space="preserve">M² de grama sintética verde 12mm </v>
      </c>
      <c r="I19" s="189">
        <f t="shared" si="0"/>
        <v>0</v>
      </c>
      <c r="J19" s="189">
        <f t="shared" si="1"/>
        <v>0</v>
      </c>
      <c r="K19" s="189">
        <f t="shared" si="2"/>
        <v>0</v>
      </c>
      <c r="L19" s="189">
        <f t="shared" si="18"/>
        <v>0</v>
      </c>
      <c r="M19" s="190">
        <f>IF(B19="","",IF($M$6="VENDA SD",VLOOKUP(B19,inventario,12,0),VLOOKUP(B19,inventario,12,0)))</f>
        <v>109</v>
      </c>
      <c r="N19" s="190">
        <f t="shared" si="3"/>
        <v>3270</v>
      </c>
      <c r="O19" s="191">
        <f t="shared" si="4"/>
        <v>109</v>
      </c>
      <c r="P19" s="197">
        <f t="shared" si="5"/>
        <v>3270</v>
      </c>
      <c r="Q19" s="203"/>
      <c r="R19" s="207">
        <f t="shared" si="19"/>
        <v>109</v>
      </c>
      <c r="S19" s="207">
        <f t="shared" si="20"/>
        <v>3270</v>
      </c>
      <c r="T19" s="207">
        <f t="shared" si="21"/>
        <v>120</v>
      </c>
    </row>
    <row r="20" spans="1:20" ht="21.75" customHeight="1" thickBot="1" x14ac:dyDescent="0.3">
      <c r="A20" s="189">
        <v>12</v>
      </c>
      <c r="B20" s="195"/>
      <c r="C20" s="195"/>
      <c r="D20" s="401" t="str">
        <f>IF(B20=0,"",VLOOKUP(B20,' SEP 15_09_2020'!$1:$1048576,3,0))</f>
        <v/>
      </c>
      <c r="E20" s="401" t="str">
        <f>IF(B20=0,"",VLOOKUP(B20,' SEP 15_09_2020'!$1:$1048576,4,0))</f>
        <v/>
      </c>
      <c r="F20" s="401" t="str">
        <f>IF(B20=0,"",VLOOKUP(B20,' SEP 15_09_2020'!$1:$1048576,5,0))</f>
        <v/>
      </c>
      <c r="G20" s="189"/>
      <c r="H20" s="188" t="str">
        <f t="shared" si="17"/>
        <v/>
      </c>
      <c r="I20" s="189" t="str">
        <f t="shared" si="0"/>
        <v/>
      </c>
      <c r="J20" s="189" t="str">
        <f t="shared" si="1"/>
        <v/>
      </c>
      <c r="K20" s="189" t="str">
        <f t="shared" si="2"/>
        <v/>
      </c>
      <c r="L20" s="189" t="str">
        <f t="shared" si="18"/>
        <v/>
      </c>
      <c r="M20" s="190" t="str">
        <f>IF(B20="","",IF($M$6="VENDA SD",VLOOKUP(B20,inventario,12,0),VLOOKUP(B20,inventario,12,0)))</f>
        <v/>
      </c>
      <c r="N20" s="190" t="str">
        <f t="shared" si="3"/>
        <v/>
      </c>
      <c r="O20" s="191" t="str">
        <f t="shared" si="4"/>
        <v/>
      </c>
      <c r="P20" s="197" t="str">
        <f t="shared" si="5"/>
        <v/>
      </c>
      <c r="R20" s="207" t="str">
        <f t="shared" si="19"/>
        <v/>
      </c>
      <c r="S20" s="207" t="str">
        <f t="shared" si="20"/>
        <v/>
      </c>
      <c r="T20" s="207" t="e">
        <f t="shared" si="21"/>
        <v>#VALUE!</v>
      </c>
    </row>
    <row r="21" spans="1:20" ht="21.75" customHeight="1" thickBot="1" x14ac:dyDescent="0.3">
      <c r="A21" s="189">
        <v>13</v>
      </c>
      <c r="B21" s="195"/>
      <c r="C21" s="195"/>
      <c r="D21" s="401" t="str">
        <f>IF(B21=0,"",VLOOKUP(B21,' SEP 15_09_2020'!$1:$1048576,3,0))</f>
        <v/>
      </c>
      <c r="E21" s="401" t="str">
        <f>IF(B21=0,"",VLOOKUP(B21,' SEP 15_09_2020'!$1:$1048576,4,0))</f>
        <v/>
      </c>
      <c r="F21" s="401" t="str">
        <f>IF(B21=0,"",VLOOKUP(B21,' SEP 15_09_2020'!$1:$1048576,5,0))</f>
        <v/>
      </c>
      <c r="G21" s="189"/>
      <c r="H21" s="183" t="s">
        <v>24253</v>
      </c>
      <c r="I21" s="189" t="str">
        <f t="shared" si="0"/>
        <v/>
      </c>
      <c r="J21" s="189" t="str">
        <f t="shared" si="1"/>
        <v/>
      </c>
      <c r="K21" s="189" t="str">
        <f t="shared" si="2"/>
        <v/>
      </c>
      <c r="L21" s="189" t="str">
        <f t="shared" si="18"/>
        <v/>
      </c>
      <c r="M21" s="190" t="str">
        <f>IF(B21="","",IF($M$6="VENDA SD",VLOOKUP(B21,inventario,12,0),VLOOKUP(B21,inventario,12,0)))</f>
        <v/>
      </c>
      <c r="N21" s="190" t="str">
        <f t="shared" si="3"/>
        <v/>
      </c>
      <c r="O21" s="191" t="str">
        <f t="shared" si="4"/>
        <v/>
      </c>
      <c r="P21" s="197" t="str">
        <f t="shared" si="5"/>
        <v/>
      </c>
      <c r="R21" s="207" t="str">
        <f t="shared" si="19"/>
        <v/>
      </c>
      <c r="S21" s="207" t="str">
        <f t="shared" si="20"/>
        <v/>
      </c>
      <c r="T21" s="207" t="e">
        <f t="shared" si="21"/>
        <v>#VALUE!</v>
      </c>
    </row>
    <row r="22" spans="1:20" ht="21.75" customHeight="1" thickBot="1" x14ac:dyDescent="0.3">
      <c r="A22" s="189">
        <v>14</v>
      </c>
      <c r="B22" s="195" t="s">
        <v>4425</v>
      </c>
      <c r="C22" s="195">
        <v>1</v>
      </c>
      <c r="D22" s="401">
        <f>IF(B22=0,"",VLOOKUP(B22,' SEP 15_09_2020'!$1:$1048576,3,0))</f>
        <v>0</v>
      </c>
      <c r="E22" s="401">
        <f>IF(B22=0,"",VLOOKUP(B22,' SEP 15_09_2020'!$1:$1048576,4,0))</f>
        <v>1</v>
      </c>
      <c r="F22" s="401">
        <f>IF(B22=0,"",VLOOKUP(B22,' SEP 15_09_2020'!$1:$1048576,5,0))</f>
        <v>1</v>
      </c>
      <c r="G22" s="189"/>
      <c r="H22" s="188" t="str">
        <f t="shared" si="17"/>
        <v>Bota Casa, produzido em fibra de vidro</v>
      </c>
      <c r="I22" s="189">
        <f t="shared" si="0"/>
        <v>0</v>
      </c>
      <c r="J22" s="189">
        <f t="shared" si="1"/>
        <v>0</v>
      </c>
      <c r="K22" s="189">
        <f t="shared" si="2"/>
        <v>0</v>
      </c>
      <c r="L22" s="189">
        <f t="shared" si="18"/>
        <v>0</v>
      </c>
      <c r="M22" s="190">
        <f>IF(B22="","",IF($M$6="VENDA SD",VLOOKUP(B22,inventario,12,0),VLOOKUP(B22,inventario,12,0)))</f>
        <v>67990</v>
      </c>
      <c r="N22" s="190">
        <f t="shared" si="3"/>
        <v>67990</v>
      </c>
      <c r="O22" s="191">
        <f t="shared" si="4"/>
        <v>37394.5</v>
      </c>
      <c r="P22" s="197">
        <f t="shared" si="5"/>
        <v>37394.5</v>
      </c>
      <c r="R22" s="207">
        <f t="shared" si="19"/>
        <v>67990</v>
      </c>
      <c r="S22" s="207">
        <f t="shared" si="20"/>
        <v>67990</v>
      </c>
      <c r="T22" s="207">
        <f t="shared" si="21"/>
        <v>74504</v>
      </c>
    </row>
    <row r="23" spans="1:20" ht="21.75" customHeight="1" thickBot="1" x14ac:dyDescent="0.3">
      <c r="A23" s="189">
        <v>15</v>
      </c>
      <c r="B23" s="195" t="s">
        <v>4429</v>
      </c>
      <c r="C23" s="195">
        <v>1</v>
      </c>
      <c r="D23" s="401">
        <f>IF(B23=0,"",VLOOKUP(B23,' SEP 15_09_2020'!$1:$1048576,3,0))</f>
        <v>1</v>
      </c>
      <c r="E23" s="401">
        <f>IF(B23=0,"",VLOOKUP(B23,' SEP 15_09_2020'!$1:$1048576,4,0))</f>
        <v>3</v>
      </c>
      <c r="F23" s="401">
        <f>IF(B23=0,"",VLOOKUP(B23,' SEP 15_09_2020'!$1:$1048576,5,0))</f>
        <v>4</v>
      </c>
      <c r="G23" s="189"/>
      <c r="H23" s="188" t="str">
        <f t="shared" si="17"/>
        <v>Coelho com cesto, segurando ovo, produzido em fibra de vidro</v>
      </c>
      <c r="I23" s="189">
        <f t="shared" si="0"/>
        <v>0</v>
      </c>
      <c r="J23" s="189">
        <f t="shared" si="1"/>
        <v>0</v>
      </c>
      <c r="K23" s="189">
        <f t="shared" si="2"/>
        <v>0</v>
      </c>
      <c r="L23" s="189">
        <f t="shared" si="18"/>
        <v>0</v>
      </c>
      <c r="M23" s="190">
        <f>IF(B23="","",IF($M$6="VENDA SD",VLOOKUP(B23,inventario,12,0),VLOOKUP(B23,inventario,12,0)))</f>
        <v>7632.2955280000006</v>
      </c>
      <c r="N23" s="190">
        <f t="shared" si="3"/>
        <v>7632.2955280000006</v>
      </c>
      <c r="O23" s="191">
        <f t="shared" si="4"/>
        <v>4579.3773167999998</v>
      </c>
      <c r="P23" s="197">
        <f t="shared" si="5"/>
        <v>4579.3773167999998</v>
      </c>
      <c r="R23" s="207">
        <f t="shared" si="19"/>
        <v>7632.2955280000006</v>
      </c>
      <c r="S23" s="207">
        <f t="shared" si="20"/>
        <v>7632.2955280000006</v>
      </c>
      <c r="T23" s="207">
        <f t="shared" si="21"/>
        <v>8364</v>
      </c>
    </row>
    <row r="24" spans="1:20" ht="21.75" customHeight="1" thickBot="1" x14ac:dyDescent="0.3">
      <c r="A24" s="189">
        <v>16</v>
      </c>
      <c r="B24" s="195" t="s">
        <v>19091</v>
      </c>
      <c r="C24" s="195">
        <v>3</v>
      </c>
      <c r="D24" s="401">
        <f>IF(B24=0,"",VLOOKUP(B24,' SEP 15_09_2020'!$1:$1048576,3,0))</f>
        <v>3</v>
      </c>
      <c r="E24" s="401">
        <f>IF(B24=0,"",VLOOKUP(B24,' SEP 15_09_2020'!$1:$1048576,4,0))</f>
        <v>0</v>
      </c>
      <c r="F24" s="401">
        <f>IF(B24=0,"",VLOOKUP(B24,' SEP 15_09_2020'!$1:$1048576,5,0))</f>
        <v>3</v>
      </c>
      <c r="G24" s="189"/>
      <c r="H24" s="188" t="str">
        <f t="shared" si="17"/>
        <v>Cenoura inteira, produzida em fibra de vidro</v>
      </c>
      <c r="I24" s="189">
        <f t="shared" si="0"/>
        <v>0</v>
      </c>
      <c r="J24" s="189">
        <f t="shared" si="1"/>
        <v>0</v>
      </c>
      <c r="K24" s="189">
        <f t="shared" si="2"/>
        <v>3.5</v>
      </c>
      <c r="L24" s="189">
        <f t="shared" si="18"/>
        <v>10.5</v>
      </c>
      <c r="M24" s="190">
        <f>IF(B24="","",IF($M$6="VENDA SD",VLOOKUP(B24,inventario,12,0),VLOOKUP(B24,inventario,12,0)))</f>
        <v>997.09324000000026</v>
      </c>
      <c r="N24" s="190">
        <f t="shared" si="3"/>
        <v>2991.2797200000009</v>
      </c>
      <c r="O24" s="191">
        <f t="shared" si="4"/>
        <v>598.25594400000011</v>
      </c>
      <c r="P24" s="197">
        <f t="shared" si="5"/>
        <v>1794.7678320000005</v>
      </c>
      <c r="R24" s="207">
        <f t="shared" si="19"/>
        <v>997.09324000000026</v>
      </c>
      <c r="S24" s="207">
        <f t="shared" si="20"/>
        <v>2991.2797200000009</v>
      </c>
      <c r="T24" s="207">
        <f t="shared" si="21"/>
        <v>1093</v>
      </c>
    </row>
    <row r="25" spans="1:20" ht="21.75" customHeight="1" thickBot="1" x14ac:dyDescent="0.3">
      <c r="A25" s="189">
        <v>17</v>
      </c>
      <c r="B25" s="195" t="s">
        <v>22206</v>
      </c>
      <c r="C25" s="195">
        <v>1</v>
      </c>
      <c r="D25" s="401" t="e">
        <f>IF(B25=0,"",VLOOKUP(B25,' SEP 15_09_2020'!$1:$1048576,3,0))</f>
        <v>#N/A</v>
      </c>
      <c r="E25" s="401" t="e">
        <f>IF(B25=0,"",VLOOKUP(B25,' SEP 15_09_2020'!$1:$1048576,4,0))</f>
        <v>#N/A</v>
      </c>
      <c r="F25" s="401" t="e">
        <f>IF(B25=0,"",VLOOKUP(B25,' SEP 15_09_2020'!$1:$1048576,5,0))</f>
        <v>#N/A</v>
      </c>
      <c r="G25" s="189"/>
      <c r="H25" s="188" t="str">
        <f t="shared" si="17"/>
        <v>Ovo de páscoa na cor vermelha com bolinhas brancas, produzido em fibra de vidro</v>
      </c>
      <c r="I25" s="189">
        <f t="shared" si="0"/>
        <v>0</v>
      </c>
      <c r="J25" s="189">
        <f t="shared" si="1"/>
        <v>0</v>
      </c>
      <c r="K25" s="189">
        <f t="shared" si="2"/>
        <v>8.1</v>
      </c>
      <c r="L25" s="189">
        <f t="shared" si="18"/>
        <v>8.1</v>
      </c>
      <c r="M25" s="190">
        <f>IF(B25="","",IF($M$6="VENDA SD",VLOOKUP(B25,inventario,12,0),VLOOKUP(B25,inventario,12,0)))</f>
        <v>4698.2</v>
      </c>
      <c r="N25" s="190">
        <f t="shared" si="3"/>
        <v>4698.2</v>
      </c>
      <c r="O25" s="191">
        <f t="shared" si="4"/>
        <v>2818.9199999999996</v>
      </c>
      <c r="P25" s="197">
        <f t="shared" si="5"/>
        <v>2818.9199999999996</v>
      </c>
      <c r="R25" s="207">
        <f t="shared" si="19"/>
        <v>4698.2</v>
      </c>
      <c r="S25" s="207">
        <f t="shared" si="20"/>
        <v>4698.2</v>
      </c>
      <c r="T25" s="207">
        <f t="shared" si="21"/>
        <v>5149</v>
      </c>
    </row>
    <row r="26" spans="1:20" ht="21.75" customHeight="1" thickBot="1" x14ac:dyDescent="0.3">
      <c r="A26" s="189">
        <v>18</v>
      </c>
      <c r="B26" s="195" t="s">
        <v>20983</v>
      </c>
      <c r="C26" s="195">
        <v>1</v>
      </c>
      <c r="D26" s="401">
        <f>IF(B26=0,"",VLOOKUP(B26,' SEP 15_09_2020'!$1:$1048576,3,0))</f>
        <v>0</v>
      </c>
      <c r="E26" s="401">
        <f>IF(B26=0,"",VLOOKUP(B26,' SEP 15_09_2020'!$1:$1048576,4,0))</f>
        <v>0</v>
      </c>
      <c r="F26" s="401">
        <f>IF(B26=0,"",VLOOKUP(B26,' SEP 15_09_2020'!$1:$1048576,5,0))</f>
        <v>0</v>
      </c>
      <c r="G26" s="189"/>
      <c r="H26" s="188" t="str">
        <f t="shared" si="17"/>
        <v>Ovo de páscoa na cor lilás com patinhas brancas, produzido em fibra de vidro</v>
      </c>
      <c r="I26" s="189">
        <f t="shared" si="0"/>
        <v>0</v>
      </c>
      <c r="J26" s="189">
        <f t="shared" si="1"/>
        <v>0</v>
      </c>
      <c r="K26" s="189">
        <f t="shared" si="2"/>
        <v>3.85</v>
      </c>
      <c r="L26" s="189">
        <f t="shared" si="18"/>
        <v>3.85</v>
      </c>
      <c r="M26" s="190">
        <f>IF(B26="","",IF($M$6="VENDA SD",VLOOKUP(B26,inventario,12,0),VLOOKUP(B26,inventario,12,0)))</f>
        <v>1585.8960000000002</v>
      </c>
      <c r="N26" s="190">
        <f t="shared" si="3"/>
        <v>1585.8960000000002</v>
      </c>
      <c r="O26" s="191">
        <f t="shared" si="4"/>
        <v>951.53760000000011</v>
      </c>
      <c r="P26" s="197">
        <f t="shared" si="5"/>
        <v>951.53760000000011</v>
      </c>
      <c r="R26" s="207">
        <f t="shared" si="19"/>
        <v>1585.8960000000002</v>
      </c>
      <c r="S26" s="207">
        <f t="shared" si="20"/>
        <v>1585.8960000000002</v>
      </c>
      <c r="T26" s="207">
        <f t="shared" si="21"/>
        <v>1738</v>
      </c>
    </row>
    <row r="27" spans="1:20" ht="21.75" customHeight="1" thickBot="1" x14ac:dyDescent="0.3">
      <c r="A27" s="189">
        <v>18</v>
      </c>
      <c r="B27" s="195" t="s">
        <v>19047</v>
      </c>
      <c r="C27" s="195">
        <v>1</v>
      </c>
      <c r="D27" s="401">
        <f>IF(B27=0,"",VLOOKUP(B27,' SEP 15_09_2020'!$1:$1048576,3,0))</f>
        <v>0</v>
      </c>
      <c r="E27" s="401">
        <f>IF(B27=0,"",VLOOKUP(B27,' SEP 15_09_2020'!$1:$1048576,4,0))</f>
        <v>5</v>
      </c>
      <c r="F27" s="401">
        <f>IF(B27=0,"",VLOOKUP(B27,' SEP 15_09_2020'!$1:$1048576,5,0))</f>
        <v>5</v>
      </c>
      <c r="G27" s="189"/>
      <c r="H27" s="188" t="str">
        <f t="shared" ref="H27" si="33">IF(B27=0,"",VLOOKUP(B27,inventario,3,0))</f>
        <v>Ovo de páscoa na cor verde com patinhas brancas, produzido em fibra de vidro</v>
      </c>
      <c r="I27" s="189">
        <f t="shared" ref="I27" si="34">IF(B27=0,"",VLOOKUP(B27,inventario,9,0))</f>
        <v>0</v>
      </c>
      <c r="J27" s="189">
        <f t="shared" ref="J27" si="35">IF(C27=0,"",I27*C27)</f>
        <v>0</v>
      </c>
      <c r="K27" s="189">
        <f t="shared" ref="K27" si="36">IF(B27=0,"",VLOOKUP(B27,inventario,11,0))</f>
        <v>3.85</v>
      </c>
      <c r="L27" s="189">
        <f t="shared" ref="L27" si="37">IF(C27=0,"",K27*C27)</f>
        <v>3.85</v>
      </c>
      <c r="M27" s="190">
        <f>IF(B27="","",IF($M$6="VENDA SD",VLOOKUP(B27,inventario,12,0),VLOOKUP(B27,inventario,12,0)))</f>
        <v>1585.8960000000002</v>
      </c>
      <c r="N27" s="190">
        <f t="shared" ref="N27" si="38">IF(C27=0,"",C27*M27)</f>
        <v>1585.8960000000002</v>
      </c>
      <c r="O27" s="191">
        <f t="shared" ref="O27" si="39">IF(B27=0,"",VLOOKUP(B27,inventario,13,0))</f>
        <v>951.53760000000011</v>
      </c>
      <c r="P27" s="197">
        <f t="shared" ref="P27" si="40">IF(C27=0,"",O27*C27)</f>
        <v>951.53760000000011</v>
      </c>
      <c r="R27" s="207">
        <f t="shared" ref="R27" si="41">IF(B27=0,"",IF($R$6="LOCAÇÃO",VLOOKUP(B27,inventario,13,0),VLOOKUP(B27,inventario,12,0)))</f>
        <v>1585.8960000000002</v>
      </c>
      <c r="S27" s="207">
        <f t="shared" ref="S27" si="42">IF(R27="","",R27*C27)</f>
        <v>1585.8960000000002</v>
      </c>
      <c r="T27" s="207">
        <f t="shared" ref="T27" si="43">IF($R$6="VENDA",ROUNDUP(M27*$O$5,0),IF($R$6="LOCAÇÃO",ROUNDUP(O27*$O$5,0)))</f>
        <v>1738</v>
      </c>
    </row>
    <row r="28" spans="1:20" ht="21.75" customHeight="1" thickBot="1" x14ac:dyDescent="0.3">
      <c r="A28" s="189">
        <v>19</v>
      </c>
      <c r="B28" s="195" t="s">
        <v>19017</v>
      </c>
      <c r="C28" s="195">
        <v>1</v>
      </c>
      <c r="D28" s="401">
        <f>IF(B28=0,"",VLOOKUP(B28,' SEP 15_09_2020'!$1:$1048576,3,0))</f>
        <v>0</v>
      </c>
      <c r="E28" s="401">
        <f>IF(B28=0,"",VLOOKUP(B28,' SEP 15_09_2020'!$1:$1048576,4,0))</f>
        <v>0</v>
      </c>
      <c r="F28" s="401">
        <f>IF(B28=0,"",VLOOKUP(B28,' SEP 15_09_2020'!$1:$1048576,5,0))</f>
        <v>0</v>
      </c>
      <c r="G28" s="189"/>
      <c r="H28" s="188" t="str">
        <f t="shared" si="17"/>
        <v>Ovo de páscoa na cor rosa com bolinhas brancas, produzido em fibra de vidro</v>
      </c>
      <c r="I28" s="189">
        <f t="shared" si="0"/>
        <v>0</v>
      </c>
      <c r="J28" s="189">
        <f t="shared" si="1"/>
        <v>0</v>
      </c>
      <c r="K28" s="189">
        <f t="shared" si="2"/>
        <v>0</v>
      </c>
      <c r="L28" s="189">
        <f t="shared" si="18"/>
        <v>0</v>
      </c>
      <c r="M28" s="190">
        <f>IF(B28="","",IF($M$6="VENDA SD",VLOOKUP(B28,inventario,12,0),VLOOKUP(B28,inventario,12,0)))</f>
        <v>679.88700000000006</v>
      </c>
      <c r="N28" s="190">
        <f t="shared" si="3"/>
        <v>679.88700000000006</v>
      </c>
      <c r="O28" s="191">
        <f t="shared" si="4"/>
        <v>407.93220000000002</v>
      </c>
      <c r="P28" s="197">
        <f t="shared" si="5"/>
        <v>407.93220000000002</v>
      </c>
      <c r="R28" s="207">
        <f t="shared" si="19"/>
        <v>679.88700000000006</v>
      </c>
      <c r="S28" s="207">
        <f t="shared" si="20"/>
        <v>679.88700000000006</v>
      </c>
      <c r="T28" s="207">
        <f t="shared" si="21"/>
        <v>746</v>
      </c>
    </row>
    <row r="29" spans="1:20" ht="21.75" customHeight="1" thickBot="1" x14ac:dyDescent="0.3">
      <c r="A29" s="189">
        <v>21</v>
      </c>
      <c r="B29" s="195" t="s">
        <v>14015</v>
      </c>
      <c r="C29" s="195">
        <v>30</v>
      </c>
      <c r="D29" s="401">
        <f>IF(B29=0,"",VLOOKUP(B29,' SEP 15_09_2020'!$1:$1048576,3,0))</f>
        <v>200</v>
      </c>
      <c r="E29" s="401">
        <f>IF(B29=0,"",VLOOKUP(B29,' SEP 15_09_2020'!$1:$1048576,4,0))</f>
        <v>-567</v>
      </c>
      <c r="F29" s="401">
        <f>IF(B29=0,"",VLOOKUP(B29,' SEP 15_09_2020'!$1:$1048576,5,0))</f>
        <v>-367</v>
      </c>
      <c r="G29" s="189"/>
      <c r="H29" s="188" t="str">
        <f t="shared" si="17"/>
        <v xml:space="preserve">M² de grama sintética verde 12mm </v>
      </c>
      <c r="I29" s="189">
        <f t="shared" si="0"/>
        <v>0</v>
      </c>
      <c r="J29" s="189">
        <f t="shared" si="1"/>
        <v>0</v>
      </c>
      <c r="K29" s="189">
        <f t="shared" si="2"/>
        <v>0</v>
      </c>
      <c r="L29" s="189">
        <f t="shared" si="18"/>
        <v>0</v>
      </c>
      <c r="M29" s="190">
        <f>IF(B29="","",IF($M$6="VENDA SD",VLOOKUP(B29,inventario,12,0),VLOOKUP(B29,inventario,12,0)))</f>
        <v>109</v>
      </c>
      <c r="N29" s="190">
        <f t="shared" si="3"/>
        <v>3270</v>
      </c>
      <c r="O29" s="191">
        <f t="shared" si="4"/>
        <v>109</v>
      </c>
      <c r="P29" s="197">
        <f t="shared" si="5"/>
        <v>3270</v>
      </c>
      <c r="R29" s="207">
        <f t="shared" si="19"/>
        <v>109</v>
      </c>
      <c r="S29" s="207">
        <f t="shared" si="20"/>
        <v>3270</v>
      </c>
      <c r="T29" s="207">
        <f t="shared" si="21"/>
        <v>120</v>
      </c>
    </row>
    <row r="30" spans="1:20" ht="21.75" customHeight="1" thickBot="1" x14ac:dyDescent="0.3">
      <c r="A30" s="189">
        <v>22</v>
      </c>
      <c r="B30" s="195"/>
      <c r="C30" s="195"/>
      <c r="D30" s="401" t="str">
        <f>IF(B30=0,"",VLOOKUP(B30,' SEP 15_09_2020'!$1:$1048576,3,0))</f>
        <v/>
      </c>
      <c r="E30" s="401" t="str">
        <f>IF(B30=0,"",VLOOKUP(B30,' SEP 15_09_2020'!$1:$1048576,4,0))</f>
        <v/>
      </c>
      <c r="F30" s="401" t="str">
        <f>IF(B30=0,"",VLOOKUP(B30,' SEP 15_09_2020'!$1:$1048576,5,0))</f>
        <v/>
      </c>
      <c r="G30" s="189"/>
      <c r="H30" s="188" t="str">
        <f t="shared" si="17"/>
        <v/>
      </c>
      <c r="I30" s="189" t="str">
        <f t="shared" si="0"/>
        <v/>
      </c>
      <c r="J30" s="189" t="str">
        <f t="shared" si="1"/>
        <v/>
      </c>
      <c r="K30" s="189" t="str">
        <f t="shared" si="2"/>
        <v/>
      </c>
      <c r="L30" s="189" t="str">
        <f t="shared" si="18"/>
        <v/>
      </c>
      <c r="M30" s="190" t="str">
        <f>IF(B30="","",IF($M$6="VENDA SD",VLOOKUP(B30,inventario,12,0),VLOOKUP(B30,inventario,12,0)))</f>
        <v/>
      </c>
      <c r="N30" s="190" t="str">
        <f t="shared" si="3"/>
        <v/>
      </c>
      <c r="O30" s="191" t="str">
        <f t="shared" si="4"/>
        <v/>
      </c>
      <c r="P30" s="197" t="str">
        <f t="shared" si="5"/>
        <v/>
      </c>
      <c r="Q30" s="203"/>
      <c r="R30" s="207" t="str">
        <f t="shared" si="19"/>
        <v/>
      </c>
      <c r="S30" s="207" t="str">
        <f t="shared" si="20"/>
        <v/>
      </c>
      <c r="T30" s="207" t="e">
        <f t="shared" si="21"/>
        <v>#VALUE!</v>
      </c>
    </row>
    <row r="31" spans="1:20" ht="21.75" customHeight="1" thickBot="1" x14ac:dyDescent="0.3">
      <c r="A31" s="189">
        <v>23</v>
      </c>
      <c r="B31" s="195"/>
      <c r="C31" s="195"/>
      <c r="D31" s="401" t="str">
        <f>IF(B31=0,"",VLOOKUP(B31,' SEP 15_09_2020'!$1:$1048576,3,0))</f>
        <v/>
      </c>
      <c r="E31" s="401" t="str">
        <f>IF(B31=0,"",VLOOKUP(B31,' SEP 15_09_2020'!$1:$1048576,4,0))</f>
        <v/>
      </c>
      <c r="F31" s="401" t="str">
        <f>IF(B31=0,"",VLOOKUP(B31,' SEP 15_09_2020'!$1:$1048576,5,0))</f>
        <v/>
      </c>
      <c r="G31" s="189"/>
      <c r="H31" s="188"/>
      <c r="I31" s="189" t="str">
        <f t="shared" si="0"/>
        <v/>
      </c>
      <c r="J31" s="189" t="str">
        <f t="shared" si="1"/>
        <v/>
      </c>
      <c r="K31" s="189" t="str">
        <f t="shared" si="2"/>
        <v/>
      </c>
      <c r="L31" s="189" t="str">
        <f t="shared" si="18"/>
        <v/>
      </c>
      <c r="M31" s="190" t="str">
        <f>IF(B31="","",IF($M$6="VENDA SD",VLOOKUP(B31,inventario,12,0),VLOOKUP(B31,inventario,12,0)))</f>
        <v/>
      </c>
      <c r="N31" s="190" t="str">
        <f t="shared" si="3"/>
        <v/>
      </c>
      <c r="O31" s="191" t="str">
        <f t="shared" si="4"/>
        <v/>
      </c>
      <c r="P31" s="197" t="str">
        <f t="shared" si="5"/>
        <v/>
      </c>
      <c r="R31" s="207" t="str">
        <f t="shared" si="19"/>
        <v/>
      </c>
      <c r="S31" s="207" t="str">
        <f t="shared" si="20"/>
        <v/>
      </c>
      <c r="T31" s="207" t="e">
        <f t="shared" si="21"/>
        <v>#VALUE!</v>
      </c>
    </row>
    <row r="32" spans="1:20" ht="21.75" customHeight="1" thickBot="1" x14ac:dyDescent="0.3">
      <c r="A32" s="189">
        <v>24</v>
      </c>
      <c r="B32" s="195"/>
      <c r="C32" s="195"/>
      <c r="D32" s="401" t="str">
        <f>IF(B32=0,"",VLOOKUP(B32,' SEP 15_09_2020'!$1:$1048576,3,0))</f>
        <v/>
      </c>
      <c r="E32" s="401" t="str">
        <f>IF(B32=0,"",VLOOKUP(B32,' SEP 15_09_2020'!$1:$1048576,4,0))</f>
        <v/>
      </c>
      <c r="F32" s="401" t="str">
        <f>IF(B32=0,"",VLOOKUP(B32,' SEP 15_09_2020'!$1:$1048576,5,0))</f>
        <v/>
      </c>
      <c r="G32" s="189"/>
      <c r="H32" s="183" t="s">
        <v>24254</v>
      </c>
      <c r="I32" s="189" t="str">
        <f t="shared" si="0"/>
        <v/>
      </c>
      <c r="J32" s="189" t="str">
        <f t="shared" si="1"/>
        <v/>
      </c>
      <c r="K32" s="189" t="str">
        <f t="shared" si="2"/>
        <v/>
      </c>
      <c r="L32" s="189" t="str">
        <f t="shared" si="18"/>
        <v/>
      </c>
      <c r="M32" s="190" t="str">
        <f>IF(B32="","",IF($M$6="VENDA SD",VLOOKUP(B32,inventario,12,0),VLOOKUP(B32,inventario,12,0)))</f>
        <v/>
      </c>
      <c r="N32" s="190" t="str">
        <f t="shared" si="3"/>
        <v/>
      </c>
      <c r="O32" s="191" t="str">
        <f t="shared" si="4"/>
        <v/>
      </c>
      <c r="P32" s="197" t="str">
        <f t="shared" si="5"/>
        <v/>
      </c>
      <c r="R32" s="207" t="str">
        <f t="shared" si="19"/>
        <v/>
      </c>
      <c r="S32" s="207" t="str">
        <f t="shared" si="20"/>
        <v/>
      </c>
      <c r="T32" s="207" t="e">
        <f t="shared" si="21"/>
        <v>#VALUE!</v>
      </c>
    </row>
    <row r="33" spans="1:20" ht="21.75" customHeight="1" thickBot="1" x14ac:dyDescent="0.3">
      <c r="A33" s="189">
        <v>25</v>
      </c>
      <c r="B33" s="195" t="s">
        <v>23853</v>
      </c>
      <c r="C33" s="195">
        <v>1</v>
      </c>
      <c r="D33" s="401" t="e">
        <f>IF(B33=0,"",VLOOKUP(B33,' SEP 15_09_2020'!$1:$1048576,3,0))</f>
        <v>#N/A</v>
      </c>
      <c r="E33" s="401" t="e">
        <f>IF(B33=0,"",VLOOKUP(B33,' SEP 15_09_2020'!$1:$1048576,4,0))</f>
        <v>#N/A</v>
      </c>
      <c r="F33" s="401" t="e">
        <f>IF(B33=0,"",VLOOKUP(B33,' SEP 15_09_2020'!$1:$1048576,5,0))</f>
        <v>#N/A</v>
      </c>
      <c r="G33" s="189"/>
      <c r="H33" s="188" t="str">
        <f t="shared" si="17"/>
        <v>Torre produzida em fibra de vidro e com pintura automotiva, com coelho produzido em PVC impresso, espiando na janelinha.</v>
      </c>
      <c r="I33" s="189">
        <f t="shared" si="0"/>
        <v>0</v>
      </c>
      <c r="J33" s="189">
        <f t="shared" si="1"/>
        <v>0</v>
      </c>
      <c r="K33" s="189">
        <f t="shared" si="2"/>
        <v>0</v>
      </c>
      <c r="L33" s="189">
        <f t="shared" si="18"/>
        <v>0</v>
      </c>
      <c r="M33" s="190">
        <f>IF(B33="","",IF($M$6="VENDA SD",VLOOKUP(B33,inventario,12,0),VLOOKUP(B33,inventario,12,0)))</f>
        <v>63890.45</v>
      </c>
      <c r="N33" s="190">
        <f t="shared" si="3"/>
        <v>63890.45</v>
      </c>
      <c r="O33" s="191">
        <f t="shared" si="4"/>
        <v>35139.747499999998</v>
      </c>
      <c r="P33" s="197">
        <f t="shared" si="5"/>
        <v>35139.747499999998</v>
      </c>
      <c r="R33" s="207">
        <f t="shared" si="19"/>
        <v>63890.45</v>
      </c>
      <c r="S33" s="207">
        <f t="shared" si="20"/>
        <v>63890.45</v>
      </c>
      <c r="T33" s="207">
        <f t="shared" si="21"/>
        <v>70012</v>
      </c>
    </row>
    <row r="34" spans="1:20" ht="21.75" customHeight="1" thickBot="1" x14ac:dyDescent="0.3">
      <c r="A34" s="189">
        <v>26</v>
      </c>
      <c r="B34" s="195" t="s">
        <v>18989</v>
      </c>
      <c r="C34" s="195">
        <v>1</v>
      </c>
      <c r="D34" s="401">
        <f>IF(B34=0,"",VLOOKUP(B34,' SEP 15_09_2020'!$1:$1048576,3,0))</f>
        <v>0</v>
      </c>
      <c r="E34" s="401">
        <f>IF(B34=0,"",VLOOKUP(B34,' SEP 15_09_2020'!$1:$1048576,4,0))</f>
        <v>0</v>
      </c>
      <c r="F34" s="401">
        <f>IF(B34=0,"",VLOOKUP(B34,' SEP 15_09_2020'!$1:$1048576,5,0))</f>
        <v>0</v>
      </c>
      <c r="G34" s="189"/>
      <c r="H34" s="188" t="str">
        <f t="shared" si="17"/>
        <v>Coelha com blusa rosa (pintura), c/ carrinho e 2 ovos PP, produzida em fibra de vidro</v>
      </c>
      <c r="I34" s="189">
        <f t="shared" si="0"/>
        <v>0</v>
      </c>
      <c r="J34" s="189">
        <f t="shared" si="1"/>
        <v>0</v>
      </c>
      <c r="K34" s="189">
        <f t="shared" si="2"/>
        <v>0</v>
      </c>
      <c r="L34" s="189">
        <f t="shared" si="18"/>
        <v>0</v>
      </c>
      <c r="M34" s="190">
        <f>IF(B34="","",IF($M$6="VENDA SD",VLOOKUP(B34,inventario,12,0),VLOOKUP(B34,inventario,12,0)))</f>
        <v>6084.534885</v>
      </c>
      <c r="N34" s="190">
        <f t="shared" si="3"/>
        <v>6084.534885</v>
      </c>
      <c r="O34" s="191">
        <f t="shared" si="4"/>
        <v>3650.7209309999998</v>
      </c>
      <c r="P34" s="197">
        <f t="shared" si="5"/>
        <v>3650.7209309999998</v>
      </c>
      <c r="R34" s="207">
        <f t="shared" si="19"/>
        <v>6084.534885</v>
      </c>
      <c r="S34" s="207">
        <f t="shared" si="20"/>
        <v>6084.534885</v>
      </c>
      <c r="T34" s="207">
        <f t="shared" si="21"/>
        <v>6668</v>
      </c>
    </row>
    <row r="35" spans="1:20" ht="21.75" customHeight="1" thickBot="1" x14ac:dyDescent="0.3">
      <c r="A35" s="189">
        <v>27</v>
      </c>
      <c r="B35" s="195" t="s">
        <v>23101</v>
      </c>
      <c r="C35" s="195">
        <v>1</v>
      </c>
      <c r="D35" s="401" t="e">
        <f>IF(B35=0,"",VLOOKUP(B35,' SEP 15_09_2020'!$1:$1048576,3,0))</f>
        <v>#N/A</v>
      </c>
      <c r="E35" s="401" t="e">
        <f>IF(B35=0,"",VLOOKUP(B35,' SEP 15_09_2020'!$1:$1048576,4,0))</f>
        <v>#N/A</v>
      </c>
      <c r="F35" s="401" t="e">
        <f>IF(B35=0,"",VLOOKUP(B35,' SEP 15_09_2020'!$1:$1048576,5,0))</f>
        <v>#N/A</v>
      </c>
      <c r="G35" s="189"/>
      <c r="H35" s="188" t="str">
        <f t="shared" si="17"/>
        <v>Docinho formado por bola de 0,50m com cobertura amarela com confetes e embalagem para docinhos, produzido em fibra de vidro.</v>
      </c>
      <c r="I35" s="189">
        <f t="shared" si="0"/>
        <v>0</v>
      </c>
      <c r="J35" s="189">
        <f t="shared" si="1"/>
        <v>0</v>
      </c>
      <c r="K35" s="189">
        <f t="shared" si="2"/>
        <v>0</v>
      </c>
      <c r="L35" s="189">
        <f t="shared" si="18"/>
        <v>0</v>
      </c>
      <c r="M35" s="190">
        <f>IF(B35="","",IF($M$6="VENDA SD",VLOOKUP(B35,inventario,12,0),VLOOKUP(B35,inventario,12,0)))</f>
        <v>2619.5</v>
      </c>
      <c r="N35" s="190">
        <f t="shared" si="3"/>
        <v>2619.5</v>
      </c>
      <c r="O35" s="191">
        <f t="shared" si="4"/>
        <v>1571.7</v>
      </c>
      <c r="P35" s="197">
        <f t="shared" si="5"/>
        <v>1571.7</v>
      </c>
      <c r="R35" s="207">
        <f t="shared" si="19"/>
        <v>2619.5</v>
      </c>
      <c r="S35" s="207">
        <f t="shared" si="20"/>
        <v>2619.5</v>
      </c>
      <c r="T35" s="207">
        <f t="shared" si="21"/>
        <v>2871</v>
      </c>
    </row>
    <row r="36" spans="1:20" ht="21.75" customHeight="1" thickBot="1" x14ac:dyDescent="0.3">
      <c r="A36" s="189">
        <v>29</v>
      </c>
      <c r="B36" s="195" t="s">
        <v>23105</v>
      </c>
      <c r="C36" s="195">
        <v>1</v>
      </c>
      <c r="D36" s="401" t="e">
        <f>IF(B36=0,"",VLOOKUP(B36,' SEP 15_09_2020'!$1:$1048576,3,0))</f>
        <v>#N/A</v>
      </c>
      <c r="E36" s="401" t="e">
        <f>IF(B36=0,"",VLOOKUP(B36,' SEP 15_09_2020'!$1:$1048576,4,0))</f>
        <v>#N/A</v>
      </c>
      <c r="F36" s="401" t="e">
        <f>IF(B36=0,"",VLOOKUP(B36,' SEP 15_09_2020'!$1:$1048576,5,0))</f>
        <v>#N/A</v>
      </c>
      <c r="G36" s="189"/>
      <c r="H36" s="188" t="str">
        <f t="shared" si="17"/>
        <v>Docinho formado por bola de 0,70m com cobertura verde com confetes e embalagem para docinhos, produzido em fibra de vidro.</v>
      </c>
      <c r="I36" s="189">
        <f t="shared" si="0"/>
        <v>0</v>
      </c>
      <c r="J36" s="189">
        <f t="shared" si="1"/>
        <v>0</v>
      </c>
      <c r="K36" s="189">
        <f t="shared" si="2"/>
        <v>0</v>
      </c>
      <c r="L36" s="189">
        <f t="shared" si="18"/>
        <v>0</v>
      </c>
      <c r="M36" s="190">
        <f>IF(B36="","",IF($M$6="VENDA SD",VLOOKUP(B36,inventario,12,0),VLOOKUP(B36,inventario,12,0)))</f>
        <v>4975.3600000000006</v>
      </c>
      <c r="N36" s="190">
        <f t="shared" si="3"/>
        <v>4975.3600000000006</v>
      </c>
      <c r="O36" s="191">
        <f t="shared" si="4"/>
        <v>2985.2160000000003</v>
      </c>
      <c r="P36" s="197">
        <f t="shared" si="5"/>
        <v>2985.2160000000003</v>
      </c>
      <c r="R36" s="207">
        <f t="shared" si="19"/>
        <v>4975.3600000000006</v>
      </c>
      <c r="S36" s="207">
        <f t="shared" si="20"/>
        <v>4975.3600000000006</v>
      </c>
      <c r="T36" s="207">
        <f t="shared" si="21"/>
        <v>5452</v>
      </c>
    </row>
    <row r="37" spans="1:20" ht="21.75" customHeight="1" thickBot="1" x14ac:dyDescent="0.3">
      <c r="A37" s="189">
        <v>35</v>
      </c>
      <c r="B37" s="195" t="s">
        <v>19024</v>
      </c>
      <c r="C37" s="195">
        <v>1</v>
      </c>
      <c r="D37" s="401">
        <f>IF(B37=0,"",VLOOKUP(B37,' SEP 15_09_2020'!$1:$1048576,3,0))</f>
        <v>0</v>
      </c>
      <c r="E37" s="401">
        <f>IF(B37=0,"",VLOOKUP(B37,' SEP 15_09_2020'!$1:$1048576,4,0))</f>
        <v>1</v>
      </c>
      <c r="F37" s="401">
        <f>IF(B37=0,"",VLOOKUP(B37,' SEP 15_09_2020'!$1:$1048576,5,0))</f>
        <v>1</v>
      </c>
      <c r="G37" s="189"/>
      <c r="H37" s="188" t="str">
        <f t="shared" ref="H37:H40" si="44">IF(B37=0,"",VLOOKUP(B37,inventario,3,0))</f>
        <v>Ovo de páscoa na cor vermelha com bolinhas brancas, produzido em fibra de vidro</v>
      </c>
      <c r="I37" s="189">
        <f t="shared" ref="I37:I40" si="45">IF(B37=0,"",VLOOKUP(B37,inventario,9,0))</f>
        <v>0</v>
      </c>
      <c r="J37" s="189">
        <f t="shared" ref="J37:J40" si="46">IF(C37=0,"",I37*C37)</f>
        <v>0</v>
      </c>
      <c r="K37" s="189">
        <f t="shared" ref="K37:K40" si="47">IF(B37=0,"",VLOOKUP(B37,inventario,11,0))</f>
        <v>3.85</v>
      </c>
      <c r="L37" s="189">
        <f t="shared" ref="L37:L40" si="48">IF(C37=0,"",K37*C37)</f>
        <v>3.85</v>
      </c>
      <c r="M37" s="190">
        <f>IF(B37="","",IF($M$6="VENDA SD",VLOOKUP(B37,inventario,12,0),VLOOKUP(B37,inventario,12,0)))</f>
        <v>1585.8960000000002</v>
      </c>
      <c r="N37" s="190">
        <f t="shared" ref="N37:N40" si="49">IF(C37=0,"",C37*M37)</f>
        <v>1585.8960000000002</v>
      </c>
      <c r="O37" s="191">
        <f t="shared" ref="O37:O40" si="50">IF(B37=0,"",VLOOKUP(B37,inventario,13,0))</f>
        <v>951.53760000000011</v>
      </c>
      <c r="P37" s="197">
        <f t="shared" ref="P37:P40" si="51">IF(C37=0,"",O37*C37)</f>
        <v>951.53760000000011</v>
      </c>
      <c r="R37" s="207">
        <f t="shared" ref="R37:R40" si="52">IF(B37=0,"",IF($R$6="LOCAÇÃO",VLOOKUP(B37,inventario,13,0),VLOOKUP(B37,inventario,12,0)))</f>
        <v>1585.8960000000002</v>
      </c>
      <c r="S37" s="207">
        <f t="shared" ref="S37:S40" si="53">IF(R37="","",R37*C37)</f>
        <v>1585.8960000000002</v>
      </c>
      <c r="T37" s="207">
        <f t="shared" ref="T37:T40" si="54">IF($R$6="VENDA",ROUNDUP(M37*$O$5,0),IF($R$6="LOCAÇÃO",ROUNDUP(O37*$O$5,0)))</f>
        <v>1738</v>
      </c>
    </row>
    <row r="38" spans="1:20" ht="21.75" customHeight="1" thickBot="1" x14ac:dyDescent="0.3">
      <c r="A38" s="189">
        <v>36</v>
      </c>
      <c r="B38" s="195" t="s">
        <v>20978</v>
      </c>
      <c r="C38" s="195">
        <v>1</v>
      </c>
      <c r="D38" s="401">
        <f>IF(B38=0,"",VLOOKUP(B38,' SEP 15_09_2020'!$1:$1048576,3,0))</f>
        <v>0</v>
      </c>
      <c r="E38" s="401">
        <f>IF(B38=0,"",VLOOKUP(B38,' SEP 15_09_2020'!$1:$1048576,4,0))</f>
        <v>0</v>
      </c>
      <c r="F38" s="401">
        <f>IF(B38=0,"",VLOOKUP(B38,' SEP 15_09_2020'!$1:$1048576,5,0))</f>
        <v>0</v>
      </c>
      <c r="G38" s="189"/>
      <c r="H38" s="188" t="str">
        <f t="shared" si="44"/>
        <v>Ovo de páscoa na cor lilás com bolinhas brancas, produzido em fibra de vidro</v>
      </c>
      <c r="I38" s="189">
        <f t="shared" si="45"/>
        <v>0</v>
      </c>
      <c r="J38" s="189">
        <f t="shared" si="46"/>
        <v>0</v>
      </c>
      <c r="K38" s="189">
        <f t="shared" si="47"/>
        <v>0</v>
      </c>
      <c r="L38" s="189">
        <f t="shared" si="48"/>
        <v>0</v>
      </c>
      <c r="M38" s="190">
        <f>IF(B38="","",IF($M$6="VENDA SD",VLOOKUP(B38,inventario,12,0),VLOOKUP(B38,inventario,12,0)))</f>
        <v>679.88700000000006</v>
      </c>
      <c r="N38" s="190">
        <f t="shared" si="49"/>
        <v>679.88700000000006</v>
      </c>
      <c r="O38" s="191">
        <f t="shared" si="50"/>
        <v>407.93220000000002</v>
      </c>
      <c r="P38" s="197">
        <f t="shared" si="51"/>
        <v>407.93220000000002</v>
      </c>
      <c r="R38" s="207">
        <f t="shared" si="52"/>
        <v>679.88700000000006</v>
      </c>
      <c r="S38" s="207">
        <f t="shared" si="53"/>
        <v>679.88700000000006</v>
      </c>
      <c r="T38" s="207">
        <f t="shared" si="54"/>
        <v>746</v>
      </c>
    </row>
    <row r="39" spans="1:20" ht="21.75" customHeight="1" thickBot="1" x14ac:dyDescent="0.3">
      <c r="A39" s="189">
        <v>37</v>
      </c>
      <c r="B39" s="195" t="s">
        <v>22242</v>
      </c>
      <c r="C39" s="195">
        <v>1</v>
      </c>
      <c r="D39" s="401" t="e">
        <f>IF(B39=0,"",VLOOKUP(B39,' SEP 15_09_2020'!$1:$1048576,3,0))</f>
        <v>#N/A</v>
      </c>
      <c r="E39" s="401" t="e">
        <f>IF(B39=0,"",VLOOKUP(B39,' SEP 15_09_2020'!$1:$1048576,4,0))</f>
        <v>#N/A</v>
      </c>
      <c r="F39" s="401" t="e">
        <f>IF(B39=0,"",VLOOKUP(B39,' SEP 15_09_2020'!$1:$1048576,5,0))</f>
        <v>#N/A</v>
      </c>
      <c r="G39" s="189"/>
      <c r="H39" s="188" t="str">
        <f t="shared" si="44"/>
        <v>Ovo de páscoa na cor vermelha com patinhas brancas, produzido em fibra de vidro</v>
      </c>
      <c r="I39" s="189">
        <f t="shared" si="45"/>
        <v>0</v>
      </c>
      <c r="J39" s="189">
        <f t="shared" si="46"/>
        <v>0</v>
      </c>
      <c r="K39" s="189">
        <f t="shared" si="47"/>
        <v>8.1</v>
      </c>
      <c r="L39" s="189">
        <f t="shared" si="48"/>
        <v>8.1</v>
      </c>
      <c r="M39" s="190">
        <f>IF(B39="","",IF($M$6="VENDA SD",VLOOKUP(B39,inventario,12,0),VLOOKUP(B39,inventario,12,0)))</f>
        <v>4698.2</v>
      </c>
      <c r="N39" s="190">
        <f t="shared" si="49"/>
        <v>4698.2</v>
      </c>
      <c r="O39" s="191">
        <f t="shared" si="50"/>
        <v>2818.9199999999996</v>
      </c>
      <c r="P39" s="197">
        <f t="shared" si="51"/>
        <v>2818.9199999999996</v>
      </c>
      <c r="R39" s="207">
        <f t="shared" si="52"/>
        <v>4698.2</v>
      </c>
      <c r="S39" s="207">
        <f t="shared" si="53"/>
        <v>4698.2</v>
      </c>
      <c r="T39" s="207">
        <f t="shared" si="54"/>
        <v>5149</v>
      </c>
    </row>
    <row r="40" spans="1:20" ht="21.75" customHeight="1" thickBot="1" x14ac:dyDescent="0.3">
      <c r="A40" s="189">
        <v>38</v>
      </c>
      <c r="B40" s="195" t="s">
        <v>19047</v>
      </c>
      <c r="C40" s="195">
        <v>1</v>
      </c>
      <c r="D40" s="401">
        <f>IF(B40=0,"",VLOOKUP(B40,' SEP 15_09_2020'!$1:$1048576,3,0))</f>
        <v>0</v>
      </c>
      <c r="E40" s="401">
        <f>IF(B40=0,"",VLOOKUP(B40,' SEP 15_09_2020'!$1:$1048576,4,0))</f>
        <v>5</v>
      </c>
      <c r="F40" s="401">
        <f>IF(B40=0,"",VLOOKUP(B40,' SEP 15_09_2020'!$1:$1048576,5,0))</f>
        <v>5</v>
      </c>
      <c r="G40" s="189"/>
      <c r="H40" s="188" t="str">
        <f t="shared" si="44"/>
        <v>Ovo de páscoa na cor verde com patinhas brancas, produzido em fibra de vidro</v>
      </c>
      <c r="I40" s="189">
        <f t="shared" si="45"/>
        <v>0</v>
      </c>
      <c r="J40" s="189">
        <f t="shared" si="46"/>
        <v>0</v>
      </c>
      <c r="K40" s="189">
        <f t="shared" si="47"/>
        <v>3.85</v>
      </c>
      <c r="L40" s="189">
        <f t="shared" si="48"/>
        <v>3.85</v>
      </c>
      <c r="M40" s="190">
        <f>IF(B40="","",IF($M$6="VENDA SD",VLOOKUP(B40,inventario,12,0),VLOOKUP(B40,inventario,12,0)))</f>
        <v>1585.8960000000002</v>
      </c>
      <c r="N40" s="190">
        <f t="shared" si="49"/>
        <v>1585.8960000000002</v>
      </c>
      <c r="O40" s="191">
        <f t="shared" si="50"/>
        <v>951.53760000000011</v>
      </c>
      <c r="P40" s="197">
        <f t="shared" si="51"/>
        <v>951.53760000000011</v>
      </c>
      <c r="R40" s="207">
        <f t="shared" si="52"/>
        <v>1585.8960000000002</v>
      </c>
      <c r="S40" s="207">
        <f t="shared" si="53"/>
        <v>1585.8960000000002</v>
      </c>
      <c r="T40" s="207">
        <f t="shared" si="54"/>
        <v>1738</v>
      </c>
    </row>
    <row r="41" spans="1:20" ht="21.75" customHeight="1" thickBot="1" x14ac:dyDescent="0.3">
      <c r="A41" s="189">
        <v>30</v>
      </c>
      <c r="B41" s="195" t="s">
        <v>14015</v>
      </c>
      <c r="C41" s="195">
        <v>20</v>
      </c>
      <c r="D41" s="401">
        <f>IF(B41=0,"",VLOOKUP(B41,' SEP 15_09_2020'!$1:$1048576,3,0))</f>
        <v>200</v>
      </c>
      <c r="E41" s="401">
        <f>IF(B41=0,"",VLOOKUP(B41,' SEP 15_09_2020'!$1:$1048576,4,0))</f>
        <v>-567</v>
      </c>
      <c r="F41" s="401">
        <f>IF(B41=0,"",VLOOKUP(B41,' SEP 15_09_2020'!$1:$1048576,5,0))</f>
        <v>-367</v>
      </c>
      <c r="G41" s="189"/>
      <c r="H41" s="188" t="str">
        <f t="shared" si="17"/>
        <v xml:space="preserve">M² de grama sintética verde 12mm </v>
      </c>
      <c r="I41" s="189">
        <f t="shared" si="0"/>
        <v>0</v>
      </c>
      <c r="J41" s="189">
        <f t="shared" si="1"/>
        <v>0</v>
      </c>
      <c r="K41" s="189">
        <f t="shared" si="2"/>
        <v>0</v>
      </c>
      <c r="L41" s="189">
        <f t="shared" si="18"/>
        <v>0</v>
      </c>
      <c r="M41" s="190">
        <f>IF(B41="","",IF($M$6="VENDA SD",VLOOKUP(B41,inventario,12,0),VLOOKUP(B41,inventario,12,0)))</f>
        <v>109</v>
      </c>
      <c r="N41" s="190">
        <f t="shared" si="3"/>
        <v>2180</v>
      </c>
      <c r="O41" s="191">
        <f t="shared" si="4"/>
        <v>109</v>
      </c>
      <c r="P41" s="197">
        <f t="shared" si="5"/>
        <v>2180</v>
      </c>
      <c r="R41" s="207">
        <f t="shared" si="19"/>
        <v>109</v>
      </c>
      <c r="S41" s="207">
        <f t="shared" si="20"/>
        <v>2180</v>
      </c>
      <c r="T41" s="207">
        <f t="shared" si="21"/>
        <v>120</v>
      </c>
    </row>
    <row r="42" spans="1:20" ht="21.75" customHeight="1" thickBot="1" x14ac:dyDescent="0.3">
      <c r="A42" s="189">
        <v>31</v>
      </c>
      <c r="B42" s="195"/>
      <c r="C42" s="195"/>
      <c r="D42" s="401" t="str">
        <f>IF(B42=0,"",VLOOKUP(B42,' SEP 15_09_2020'!$1:$1048576,3,0))</f>
        <v/>
      </c>
      <c r="E42" s="401" t="str">
        <f>IF(B42=0,"",VLOOKUP(B42,' SEP 15_09_2020'!$1:$1048576,4,0))</f>
        <v/>
      </c>
      <c r="F42" s="401" t="str">
        <f>IF(B42=0,"",VLOOKUP(B42,' SEP 15_09_2020'!$1:$1048576,5,0))</f>
        <v/>
      </c>
      <c r="G42" s="189"/>
      <c r="H42" s="188" t="str">
        <f t="shared" si="17"/>
        <v/>
      </c>
      <c r="I42" s="189" t="str">
        <f t="shared" si="0"/>
        <v/>
      </c>
      <c r="J42" s="189" t="str">
        <f t="shared" si="1"/>
        <v/>
      </c>
      <c r="K42" s="189" t="str">
        <f t="shared" si="2"/>
        <v/>
      </c>
      <c r="L42" s="189" t="str">
        <f t="shared" si="18"/>
        <v/>
      </c>
      <c r="M42" s="190" t="str">
        <f>IF(B42="","",IF($M$6="VENDA SD",VLOOKUP(B42,inventario,12,0),VLOOKUP(B42,inventario,12,0)))</f>
        <v/>
      </c>
      <c r="N42" s="190" t="str">
        <f t="shared" si="3"/>
        <v/>
      </c>
      <c r="O42" s="191" t="str">
        <f t="shared" si="4"/>
        <v/>
      </c>
      <c r="P42" s="197" t="str">
        <f t="shared" si="5"/>
        <v/>
      </c>
      <c r="R42" s="207" t="str">
        <f t="shared" si="19"/>
        <v/>
      </c>
      <c r="S42" s="207" t="str">
        <f t="shared" si="20"/>
        <v/>
      </c>
      <c r="T42" s="207" t="e">
        <f t="shared" si="21"/>
        <v>#VALUE!</v>
      </c>
    </row>
    <row r="43" spans="1:20" ht="21.75" customHeight="1" thickBot="1" x14ac:dyDescent="0.3">
      <c r="A43" s="189">
        <v>32</v>
      </c>
      <c r="B43" s="195"/>
      <c r="C43" s="195"/>
      <c r="D43" s="401" t="str">
        <f>IF(B43=0,"",VLOOKUP(B43,' SEP 15_09_2020'!$1:$1048576,3,0))</f>
        <v/>
      </c>
      <c r="E43" s="401" t="str">
        <f>IF(B43=0,"",VLOOKUP(B43,' SEP 15_09_2020'!$1:$1048576,4,0))</f>
        <v/>
      </c>
      <c r="F43" s="401" t="str">
        <f>IF(B43=0,"",VLOOKUP(B43,' SEP 15_09_2020'!$1:$1048576,5,0))</f>
        <v/>
      </c>
      <c r="G43" s="189"/>
      <c r="H43" s="183" t="s">
        <v>24255</v>
      </c>
      <c r="I43" s="189" t="str">
        <f t="shared" si="0"/>
        <v/>
      </c>
      <c r="J43" s="189" t="str">
        <f t="shared" si="1"/>
        <v/>
      </c>
      <c r="K43" s="189" t="str">
        <f t="shared" si="2"/>
        <v/>
      </c>
      <c r="L43" s="189" t="str">
        <f t="shared" si="18"/>
        <v/>
      </c>
      <c r="M43" s="190" t="str">
        <f>IF(B43="","",IF($M$6="VENDA SD",VLOOKUP(B43,inventario,12,0),VLOOKUP(B43,inventario,12,0)))</f>
        <v/>
      </c>
      <c r="N43" s="190" t="str">
        <f t="shared" si="3"/>
        <v/>
      </c>
      <c r="O43" s="191" t="str">
        <f t="shared" si="4"/>
        <v/>
      </c>
      <c r="P43" s="197" t="str">
        <f t="shared" si="5"/>
        <v/>
      </c>
      <c r="R43" s="207" t="str">
        <f t="shared" si="19"/>
        <v/>
      </c>
      <c r="S43" s="207" t="str">
        <f t="shared" si="20"/>
        <v/>
      </c>
      <c r="T43" s="207" t="e">
        <f t="shared" si="21"/>
        <v>#VALUE!</v>
      </c>
    </row>
    <row r="44" spans="1:20" ht="21.75" customHeight="1" thickBot="1" x14ac:dyDescent="0.3">
      <c r="A44" s="189">
        <v>33</v>
      </c>
      <c r="B44" s="195" t="s">
        <v>23095</v>
      </c>
      <c r="C44" s="195">
        <v>1</v>
      </c>
      <c r="D44" s="401" t="e">
        <f>IF(B44=0,"",VLOOKUP(B44,' SEP 15_09_2020'!$1:$1048576,3,0))</f>
        <v>#N/A</v>
      </c>
      <c r="E44" s="401" t="e">
        <f>IF(B44=0,"",VLOOKUP(B44,' SEP 15_09_2020'!$1:$1048576,4,0))</f>
        <v>#N/A</v>
      </c>
      <c r="F44" s="401" t="e">
        <f>IF(B44=0,"",VLOOKUP(B44,' SEP 15_09_2020'!$1:$1048576,5,0))</f>
        <v>#N/A</v>
      </c>
      <c r="G44" s="189"/>
      <c r="H44" s="188" t="str">
        <f t="shared" si="17"/>
        <v>Letreiro "Feliz Páscoa" luminoso, tridimensional, produzido em estrutura metálica, mangueira luminosa e preenchimento com LED's.</v>
      </c>
      <c r="I44" s="189">
        <f t="shared" si="0"/>
        <v>0</v>
      </c>
      <c r="J44" s="189">
        <f t="shared" si="1"/>
        <v>0</v>
      </c>
      <c r="K44" s="189">
        <f t="shared" si="2"/>
        <v>0</v>
      </c>
      <c r="L44" s="189">
        <f t="shared" si="18"/>
        <v>0</v>
      </c>
      <c r="M44" s="190">
        <f>IF(B44="","",IF($M$6="VENDA SD",VLOOKUP(B44,inventario,12,0),VLOOKUP(B44,inventario,12,0)))</f>
        <v>29000</v>
      </c>
      <c r="N44" s="190">
        <f t="shared" si="3"/>
        <v>29000</v>
      </c>
      <c r="O44" s="191">
        <f t="shared" si="4"/>
        <v>21170</v>
      </c>
      <c r="P44" s="197">
        <f t="shared" si="5"/>
        <v>21170</v>
      </c>
      <c r="R44" s="207">
        <f t="shared" si="19"/>
        <v>29000</v>
      </c>
      <c r="S44" s="207">
        <f t="shared" si="20"/>
        <v>29000</v>
      </c>
      <c r="T44" s="207">
        <f t="shared" si="21"/>
        <v>31779</v>
      </c>
    </row>
    <row r="45" spans="1:20" ht="21.75" customHeight="1" thickBot="1" x14ac:dyDescent="0.3">
      <c r="A45" s="189">
        <v>34</v>
      </c>
      <c r="B45" s="195" t="s">
        <v>22240</v>
      </c>
      <c r="C45" s="195">
        <v>1</v>
      </c>
      <c r="D45" s="401" t="e">
        <f>IF(B45=0,"",VLOOKUP(B45,' SEP 15_09_2020'!$1:$1048576,3,0))</f>
        <v>#N/A</v>
      </c>
      <c r="E45" s="401" t="e">
        <f>IF(B45=0,"",VLOOKUP(B45,' SEP 15_09_2020'!$1:$1048576,4,0))</f>
        <v>#N/A</v>
      </c>
      <c r="F45" s="401" t="e">
        <f>IF(B45=0,"",VLOOKUP(B45,' SEP 15_09_2020'!$1:$1048576,5,0))</f>
        <v>#N/A</v>
      </c>
      <c r="G45" s="189"/>
      <c r="H45" s="188" t="str">
        <f t="shared" si="17"/>
        <v>Ovo de páscoa na cor rosa com patinhas brancas, produzido em fibra de vidro</v>
      </c>
      <c r="I45" s="189">
        <f t="shared" si="0"/>
        <v>0</v>
      </c>
      <c r="J45" s="189">
        <f t="shared" si="1"/>
        <v>0</v>
      </c>
      <c r="K45" s="189">
        <f t="shared" si="2"/>
        <v>8.1</v>
      </c>
      <c r="L45" s="189">
        <f t="shared" si="18"/>
        <v>8.1</v>
      </c>
      <c r="M45" s="190">
        <f>IF(B45="","",IF($M$6="VENDA SD",VLOOKUP(B45,inventario,12,0),VLOOKUP(B45,inventario,12,0)))</f>
        <v>4698.2</v>
      </c>
      <c r="N45" s="190">
        <f t="shared" si="3"/>
        <v>4698.2</v>
      </c>
      <c r="O45" s="191">
        <f t="shared" si="4"/>
        <v>2818.9199999999996</v>
      </c>
      <c r="P45" s="197">
        <f t="shared" si="5"/>
        <v>2818.9199999999996</v>
      </c>
      <c r="R45" s="207">
        <f t="shared" si="19"/>
        <v>4698.2</v>
      </c>
      <c r="S45" s="207">
        <f t="shared" si="20"/>
        <v>4698.2</v>
      </c>
      <c r="T45" s="207">
        <f t="shared" si="21"/>
        <v>5149</v>
      </c>
    </row>
    <row r="46" spans="1:20" ht="21.75" customHeight="1" thickBot="1" x14ac:dyDescent="0.3">
      <c r="A46" s="189">
        <v>35</v>
      </c>
      <c r="B46" s="195" t="s">
        <v>19024</v>
      </c>
      <c r="C46" s="195">
        <v>1</v>
      </c>
      <c r="D46" s="401">
        <f>IF(B46=0,"",VLOOKUP(B46,' SEP 15_09_2020'!$1:$1048576,3,0))</f>
        <v>0</v>
      </c>
      <c r="E46" s="401">
        <f>IF(B46=0,"",VLOOKUP(B46,' SEP 15_09_2020'!$1:$1048576,4,0))</f>
        <v>1</v>
      </c>
      <c r="F46" s="401">
        <f>IF(B46=0,"",VLOOKUP(B46,' SEP 15_09_2020'!$1:$1048576,5,0))</f>
        <v>1</v>
      </c>
      <c r="G46" s="189"/>
      <c r="H46" s="188" t="str">
        <f t="shared" si="17"/>
        <v>Ovo de páscoa na cor vermelha com bolinhas brancas, produzido em fibra de vidro</v>
      </c>
      <c r="I46" s="189">
        <f t="shared" si="0"/>
        <v>0</v>
      </c>
      <c r="J46" s="189">
        <f t="shared" si="1"/>
        <v>0</v>
      </c>
      <c r="K46" s="189">
        <f t="shared" si="2"/>
        <v>3.85</v>
      </c>
      <c r="L46" s="189">
        <f t="shared" si="18"/>
        <v>3.85</v>
      </c>
      <c r="M46" s="190">
        <f>IF(B46="","",IF($M$6="VENDA SD",VLOOKUP(B46,inventario,12,0),VLOOKUP(B46,inventario,12,0)))</f>
        <v>1585.8960000000002</v>
      </c>
      <c r="N46" s="190">
        <f t="shared" si="3"/>
        <v>1585.8960000000002</v>
      </c>
      <c r="O46" s="191">
        <f t="shared" si="4"/>
        <v>951.53760000000011</v>
      </c>
      <c r="P46" s="197">
        <f t="shared" si="5"/>
        <v>951.53760000000011</v>
      </c>
      <c r="R46" s="207">
        <f t="shared" si="19"/>
        <v>1585.8960000000002</v>
      </c>
      <c r="S46" s="207">
        <f t="shared" si="20"/>
        <v>1585.8960000000002</v>
      </c>
      <c r="T46" s="207">
        <f t="shared" si="21"/>
        <v>1738</v>
      </c>
    </row>
    <row r="47" spans="1:20" ht="21.75" customHeight="1" thickBot="1" x14ac:dyDescent="0.3">
      <c r="A47" s="189">
        <v>36</v>
      </c>
      <c r="B47" s="195" t="s">
        <v>20978</v>
      </c>
      <c r="C47" s="195">
        <v>1</v>
      </c>
      <c r="D47" s="401">
        <f>IF(B47=0,"",VLOOKUP(B47,' SEP 15_09_2020'!$1:$1048576,3,0))</f>
        <v>0</v>
      </c>
      <c r="E47" s="401">
        <f>IF(B47=0,"",VLOOKUP(B47,' SEP 15_09_2020'!$1:$1048576,4,0))</f>
        <v>0</v>
      </c>
      <c r="F47" s="401">
        <f>IF(B47=0,"",VLOOKUP(B47,' SEP 15_09_2020'!$1:$1048576,5,0))</f>
        <v>0</v>
      </c>
      <c r="G47" s="189"/>
      <c r="H47" s="188" t="str">
        <f t="shared" si="17"/>
        <v>Ovo de páscoa na cor lilás com bolinhas brancas, produzido em fibra de vidro</v>
      </c>
      <c r="I47" s="189">
        <f t="shared" si="0"/>
        <v>0</v>
      </c>
      <c r="J47" s="189">
        <f t="shared" si="1"/>
        <v>0</v>
      </c>
      <c r="K47" s="189">
        <f t="shared" si="2"/>
        <v>0</v>
      </c>
      <c r="L47" s="189">
        <f t="shared" si="18"/>
        <v>0</v>
      </c>
      <c r="M47" s="190">
        <f>IF(B47="","",IF($M$6="VENDA SD",VLOOKUP(B47,inventario,12,0),VLOOKUP(B47,inventario,12,0)))</f>
        <v>679.88700000000006</v>
      </c>
      <c r="N47" s="190">
        <f t="shared" si="3"/>
        <v>679.88700000000006</v>
      </c>
      <c r="O47" s="191">
        <f t="shared" si="4"/>
        <v>407.93220000000002</v>
      </c>
      <c r="P47" s="197">
        <f t="shared" si="5"/>
        <v>407.93220000000002</v>
      </c>
      <c r="R47" s="207">
        <f t="shared" si="19"/>
        <v>679.88700000000006</v>
      </c>
      <c r="S47" s="207">
        <f t="shared" si="20"/>
        <v>679.88700000000006</v>
      </c>
      <c r="T47" s="207">
        <f t="shared" si="21"/>
        <v>746</v>
      </c>
    </row>
    <row r="48" spans="1:20" ht="21.75" customHeight="1" thickBot="1" x14ac:dyDescent="0.3">
      <c r="A48" s="189">
        <v>37</v>
      </c>
      <c r="B48" s="195" t="s">
        <v>22242</v>
      </c>
      <c r="C48" s="195">
        <v>1</v>
      </c>
      <c r="D48" s="401" t="e">
        <f>IF(B48=0,"",VLOOKUP(B48,' SEP 15_09_2020'!$1:$1048576,3,0))</f>
        <v>#N/A</v>
      </c>
      <c r="E48" s="401" t="e">
        <f>IF(B48=0,"",VLOOKUP(B48,' SEP 15_09_2020'!$1:$1048576,4,0))</f>
        <v>#N/A</v>
      </c>
      <c r="F48" s="401" t="e">
        <f>IF(B48=0,"",VLOOKUP(B48,' SEP 15_09_2020'!$1:$1048576,5,0))</f>
        <v>#N/A</v>
      </c>
      <c r="G48" s="189"/>
      <c r="H48" s="188" t="str">
        <f t="shared" si="17"/>
        <v>Ovo de páscoa na cor vermelha com patinhas brancas, produzido em fibra de vidro</v>
      </c>
      <c r="I48" s="189">
        <f t="shared" si="0"/>
        <v>0</v>
      </c>
      <c r="J48" s="189">
        <f t="shared" si="1"/>
        <v>0</v>
      </c>
      <c r="K48" s="189">
        <f t="shared" si="2"/>
        <v>8.1</v>
      </c>
      <c r="L48" s="189">
        <f t="shared" si="18"/>
        <v>8.1</v>
      </c>
      <c r="M48" s="190">
        <f>IF(B48="","",IF($M$6="VENDA SD",VLOOKUP(B48,inventario,12,0),VLOOKUP(B48,inventario,12,0)))</f>
        <v>4698.2</v>
      </c>
      <c r="N48" s="190">
        <f t="shared" si="3"/>
        <v>4698.2</v>
      </c>
      <c r="O48" s="191">
        <f t="shared" si="4"/>
        <v>2818.9199999999996</v>
      </c>
      <c r="P48" s="197">
        <f t="shared" si="5"/>
        <v>2818.9199999999996</v>
      </c>
      <c r="R48" s="207">
        <f t="shared" si="19"/>
        <v>4698.2</v>
      </c>
      <c r="S48" s="207">
        <f t="shared" si="20"/>
        <v>4698.2</v>
      </c>
      <c r="T48" s="207">
        <f t="shared" si="21"/>
        <v>5149</v>
      </c>
    </row>
    <row r="49" spans="1:20" ht="21.75" customHeight="1" thickBot="1" x14ac:dyDescent="0.3">
      <c r="A49" s="189">
        <v>38</v>
      </c>
      <c r="B49" s="195" t="s">
        <v>19047</v>
      </c>
      <c r="C49" s="195">
        <v>1</v>
      </c>
      <c r="D49" s="401">
        <f>IF(B49=0,"",VLOOKUP(B49,' SEP 15_09_2020'!$1:$1048576,3,0))</f>
        <v>0</v>
      </c>
      <c r="E49" s="401">
        <f>IF(B49=0,"",VLOOKUP(B49,' SEP 15_09_2020'!$1:$1048576,4,0))</f>
        <v>5</v>
      </c>
      <c r="F49" s="401">
        <f>IF(B49=0,"",VLOOKUP(B49,' SEP 15_09_2020'!$1:$1048576,5,0))</f>
        <v>5</v>
      </c>
      <c r="G49" s="189"/>
      <c r="H49" s="188" t="str">
        <f t="shared" si="17"/>
        <v>Ovo de páscoa na cor verde com patinhas brancas, produzido em fibra de vidro</v>
      </c>
      <c r="I49" s="189">
        <f t="shared" si="0"/>
        <v>0</v>
      </c>
      <c r="J49" s="189">
        <f t="shared" si="1"/>
        <v>0</v>
      </c>
      <c r="K49" s="189">
        <f t="shared" si="2"/>
        <v>3.85</v>
      </c>
      <c r="L49" s="189">
        <f t="shared" si="18"/>
        <v>3.85</v>
      </c>
      <c r="M49" s="190">
        <f>IF(B49="","",IF($M$6="VENDA SD",VLOOKUP(B49,inventario,12,0),VLOOKUP(B49,inventario,12,0)))</f>
        <v>1585.8960000000002</v>
      </c>
      <c r="N49" s="190">
        <f t="shared" si="3"/>
        <v>1585.8960000000002</v>
      </c>
      <c r="O49" s="191">
        <f t="shared" si="4"/>
        <v>951.53760000000011</v>
      </c>
      <c r="P49" s="197">
        <f t="shared" si="5"/>
        <v>951.53760000000011</v>
      </c>
      <c r="R49" s="207">
        <f t="shared" si="19"/>
        <v>1585.8960000000002</v>
      </c>
      <c r="S49" s="207">
        <f t="shared" si="20"/>
        <v>1585.8960000000002</v>
      </c>
      <c r="T49" s="207">
        <f t="shared" si="21"/>
        <v>1738</v>
      </c>
    </row>
    <row r="50" spans="1:20" ht="21.75" customHeight="1" thickBot="1" x14ac:dyDescent="0.3">
      <c r="A50" s="189">
        <v>39</v>
      </c>
      <c r="B50" s="195" t="s">
        <v>19039</v>
      </c>
      <c r="C50" s="195">
        <v>1</v>
      </c>
      <c r="D50" s="401">
        <f>IF(B50=0,"",VLOOKUP(B50,' SEP 15_09_2020'!$1:$1048576,3,0))</f>
        <v>0</v>
      </c>
      <c r="E50" s="401">
        <f>IF(B50=0,"",VLOOKUP(B50,' SEP 15_09_2020'!$1:$1048576,4,0))</f>
        <v>1</v>
      </c>
      <c r="F50" s="401">
        <f>IF(B50=0,"",VLOOKUP(B50,' SEP 15_09_2020'!$1:$1048576,5,0))</f>
        <v>1</v>
      </c>
      <c r="G50" s="189"/>
      <c r="H50" s="188" t="str">
        <f t="shared" si="17"/>
        <v>Ovo de páscoa na cor azul com patinhas brancas, produzido em fibra de vidro</v>
      </c>
      <c r="I50" s="189">
        <f t="shared" si="0"/>
        <v>0</v>
      </c>
      <c r="J50" s="189">
        <f t="shared" si="1"/>
        <v>0</v>
      </c>
      <c r="K50" s="189">
        <f t="shared" si="2"/>
        <v>0</v>
      </c>
      <c r="L50" s="189">
        <f t="shared" si="18"/>
        <v>0</v>
      </c>
      <c r="M50" s="190">
        <f>IF(B50="","",IF($M$6="VENDA SD",VLOOKUP(B50,inventario,12,0),VLOOKUP(B50,inventario,12,0)))</f>
        <v>679.88700000000006</v>
      </c>
      <c r="N50" s="190">
        <f t="shared" si="3"/>
        <v>679.88700000000006</v>
      </c>
      <c r="O50" s="191">
        <f t="shared" si="4"/>
        <v>407.93220000000002</v>
      </c>
      <c r="P50" s="197">
        <f t="shared" si="5"/>
        <v>407.93220000000002</v>
      </c>
      <c r="R50" s="207">
        <f t="shared" si="19"/>
        <v>679.88700000000006</v>
      </c>
      <c r="S50" s="207">
        <f t="shared" si="20"/>
        <v>679.88700000000006</v>
      </c>
      <c r="T50" s="207">
        <f t="shared" si="21"/>
        <v>746</v>
      </c>
    </row>
    <row r="51" spans="1:20" ht="21.75" customHeight="1" thickBot="1" x14ac:dyDescent="0.3">
      <c r="A51" s="189">
        <v>40</v>
      </c>
      <c r="B51" s="195"/>
      <c r="C51" s="195"/>
      <c r="D51" s="401" t="str">
        <f>IF(B51=0,"",VLOOKUP(B51,' SEP 15_09_2020'!$1:$1048576,3,0))</f>
        <v/>
      </c>
      <c r="E51" s="401" t="str">
        <f>IF(B51=0,"",VLOOKUP(B51,' SEP 15_09_2020'!$1:$1048576,4,0))</f>
        <v/>
      </c>
      <c r="F51" s="401" t="str">
        <f>IF(B51=0,"",VLOOKUP(B51,' SEP 15_09_2020'!$1:$1048576,5,0))</f>
        <v/>
      </c>
      <c r="G51" s="189"/>
      <c r="H51" s="188" t="str">
        <f t="shared" si="17"/>
        <v/>
      </c>
      <c r="I51" s="189" t="str">
        <f t="shared" si="0"/>
        <v/>
      </c>
      <c r="J51" s="189" t="str">
        <f t="shared" si="1"/>
        <v/>
      </c>
      <c r="K51" s="189" t="str">
        <f t="shared" si="2"/>
        <v/>
      </c>
      <c r="L51" s="189" t="str">
        <f t="shared" si="18"/>
        <v/>
      </c>
      <c r="M51" s="190" t="str">
        <f>IF(B51="","",IF($M$6="VENDA SD",VLOOKUP(B51,inventario,12,0),VLOOKUP(B51,inventario,12,0)))</f>
        <v/>
      </c>
      <c r="N51" s="190" t="str">
        <f t="shared" si="3"/>
        <v/>
      </c>
      <c r="O51" s="191" t="str">
        <f t="shared" si="4"/>
        <v/>
      </c>
      <c r="P51" s="197" t="str">
        <f t="shared" si="5"/>
        <v/>
      </c>
      <c r="R51" s="207" t="str">
        <f t="shared" si="19"/>
        <v/>
      </c>
      <c r="S51" s="207" t="str">
        <f t="shared" si="20"/>
        <v/>
      </c>
      <c r="T51" s="207" t="e">
        <f t="shared" si="21"/>
        <v>#VALUE!</v>
      </c>
    </row>
    <row r="52" spans="1:20" ht="21.75" customHeight="1" thickBot="1" x14ac:dyDescent="0.3">
      <c r="A52" s="189">
        <v>49</v>
      </c>
      <c r="B52" s="195"/>
      <c r="C52" s="195"/>
      <c r="D52" s="401" t="str">
        <f>IF(B52=0,"",VLOOKUP(B52,' SEP 15_09_2020'!$1:$1048576,3,0))</f>
        <v/>
      </c>
      <c r="E52" s="401" t="str">
        <f>IF(B52=0,"",VLOOKUP(B52,' SEP 15_09_2020'!$1:$1048576,4,0))</f>
        <v/>
      </c>
      <c r="F52" s="401" t="str">
        <f>IF(B52=0,"",VLOOKUP(B52,' SEP 15_09_2020'!$1:$1048576,5,0))</f>
        <v/>
      </c>
      <c r="G52" s="189"/>
      <c r="H52" s="183" t="s">
        <v>24257</v>
      </c>
      <c r="I52" s="189" t="str">
        <f t="shared" si="0"/>
        <v/>
      </c>
      <c r="J52" s="189" t="str">
        <f t="shared" si="1"/>
        <v/>
      </c>
      <c r="K52" s="189" t="str">
        <f t="shared" si="2"/>
        <v/>
      </c>
      <c r="L52" s="189" t="str">
        <f t="shared" si="18"/>
        <v/>
      </c>
      <c r="M52" s="190" t="str">
        <f>IF(B52="","",IF($M$6="VENDA SD",VLOOKUP(B52,inventario,12,0),VLOOKUP(B52,inventario,12,0)))</f>
        <v/>
      </c>
      <c r="N52" s="190" t="str">
        <f t="shared" si="3"/>
        <v/>
      </c>
      <c r="O52" s="191" t="str">
        <f t="shared" si="4"/>
        <v/>
      </c>
      <c r="P52" s="197" t="str">
        <f t="shared" si="5"/>
        <v/>
      </c>
      <c r="R52" s="207" t="str">
        <f t="shared" si="19"/>
        <v/>
      </c>
      <c r="S52" s="207" t="str">
        <f t="shared" si="20"/>
        <v/>
      </c>
      <c r="T52" s="207" t="e">
        <f t="shared" si="21"/>
        <v>#VALUE!</v>
      </c>
    </row>
    <row r="53" spans="1:20" ht="21.75" customHeight="1" thickBot="1" x14ac:dyDescent="0.3">
      <c r="A53" s="189">
        <v>50</v>
      </c>
      <c r="B53" s="195" t="s">
        <v>23882</v>
      </c>
      <c r="C53" s="195">
        <v>1</v>
      </c>
      <c r="D53" s="401" t="e">
        <f>IF(B53=0,"",VLOOKUP(B53,' SEP 15_09_2020'!$1:$1048576,3,0))</f>
        <v>#N/A</v>
      </c>
      <c r="E53" s="401" t="e">
        <f>IF(B53=0,"",VLOOKUP(B53,' SEP 15_09_2020'!$1:$1048576,4,0))</f>
        <v>#N/A</v>
      </c>
      <c r="F53" s="401" t="e">
        <f>IF(B53=0,"",VLOOKUP(B53,' SEP 15_09_2020'!$1:$1048576,5,0))</f>
        <v>#N/A</v>
      </c>
      <c r="G53" s="189"/>
      <c r="H53" s="188" t="str">
        <f t="shared" si="17"/>
        <v>Guirlanda de 1,55m de diâmetro, com laço em fibra de vidro, decorada com ovinhos de plástico, conjuntos de LED e flores permanentes.</v>
      </c>
      <c r="I53" s="189">
        <f t="shared" si="0"/>
        <v>39</v>
      </c>
      <c r="J53" s="189">
        <f t="shared" si="1"/>
        <v>39</v>
      </c>
      <c r="K53" s="189">
        <f t="shared" si="2"/>
        <v>0</v>
      </c>
      <c r="L53" s="189">
        <f t="shared" si="18"/>
        <v>0</v>
      </c>
      <c r="M53" s="190">
        <f>IF(B53="","",IF($M$6="VENDA SD",VLOOKUP(B53,inventario,12,0),VLOOKUP(B53,inventario,12,0)))</f>
        <v>3916.1525000000001</v>
      </c>
      <c r="N53" s="190">
        <f t="shared" si="3"/>
        <v>3916.1525000000001</v>
      </c>
      <c r="O53" s="191">
        <f t="shared" si="4"/>
        <v>2741.3067500000002</v>
      </c>
      <c r="P53" s="197">
        <f t="shared" si="5"/>
        <v>2741.3067500000002</v>
      </c>
      <c r="R53" s="207">
        <f t="shared" si="19"/>
        <v>3916.1525000000001</v>
      </c>
      <c r="S53" s="207">
        <f t="shared" si="20"/>
        <v>3916.1525000000001</v>
      </c>
      <c r="T53" s="207">
        <f t="shared" si="21"/>
        <v>4292</v>
      </c>
    </row>
    <row r="54" spans="1:20" ht="21.75" customHeight="1" thickBot="1" x14ac:dyDescent="0.3">
      <c r="A54" s="189">
        <v>60</v>
      </c>
      <c r="B54" s="195" t="s">
        <v>4427</v>
      </c>
      <c r="C54" s="195">
        <v>1</v>
      </c>
      <c r="D54" s="401">
        <f>IF(B54=0,"",VLOOKUP(B54,' SEP 15_09_2020'!$1:$1048576,3,0))</f>
        <v>-1</v>
      </c>
      <c r="E54" s="401">
        <f>IF(B54=0,"",VLOOKUP(B54,' SEP 15_09_2020'!$1:$1048576,4,0))</f>
        <v>2</v>
      </c>
      <c r="F54" s="401">
        <f>IF(B54=0,"",VLOOKUP(B54,' SEP 15_09_2020'!$1:$1048576,5,0))</f>
        <v>1</v>
      </c>
      <c r="G54" s="189"/>
      <c r="H54" s="188" t="str">
        <f t="shared" ref="H54:H57" si="55">IF(B54=0,"",VLOOKUP(B54,inventario,3,0))</f>
        <v>Coelho, produzido em fibra de vidro</v>
      </c>
      <c r="I54" s="189">
        <f t="shared" ref="I54:I57" si="56">IF(B54=0,"",VLOOKUP(B54,inventario,9,0))</f>
        <v>0</v>
      </c>
      <c r="J54" s="189">
        <f t="shared" ref="J54:J57" si="57">IF(C54=0,"",I54*C54)</f>
        <v>0</v>
      </c>
      <c r="K54" s="189">
        <f t="shared" ref="K54:K57" si="58">IF(B54=0,"",VLOOKUP(B54,inventario,11,0))</f>
        <v>0</v>
      </c>
      <c r="L54" s="189">
        <f t="shared" ref="L54:L57" si="59">IF(C54=0,"",K54*C54)</f>
        <v>0</v>
      </c>
      <c r="M54" s="190">
        <f>IF(B54="","",IF($M$6="VENDA SD",VLOOKUP(B54,inventario,12,0),VLOOKUP(B54,inventario,12,0)))</f>
        <v>6302.0825009999999</v>
      </c>
      <c r="N54" s="190">
        <f t="shared" ref="N54:N57" si="60">IF(C54=0,"",C54*M54)</f>
        <v>6302.0825009999999</v>
      </c>
      <c r="O54" s="191">
        <f t="shared" ref="O54:O57" si="61">IF(B54=0,"",VLOOKUP(B54,inventario,13,0))</f>
        <v>3781.2495005999999</v>
      </c>
      <c r="P54" s="197">
        <f t="shared" ref="P54:P57" si="62">IF(C54=0,"",O54*C54)</f>
        <v>3781.2495005999999</v>
      </c>
      <c r="R54" s="207">
        <f t="shared" si="19"/>
        <v>6302.0825009999999</v>
      </c>
      <c r="S54" s="207">
        <f t="shared" si="20"/>
        <v>6302.0825009999999</v>
      </c>
      <c r="T54" s="207">
        <f t="shared" si="21"/>
        <v>6906</v>
      </c>
    </row>
    <row r="55" spans="1:20" ht="21.75" customHeight="1" thickBot="1" x14ac:dyDescent="0.3">
      <c r="A55" s="189">
        <v>61</v>
      </c>
      <c r="B55" s="195" t="s">
        <v>19041</v>
      </c>
      <c r="C55" s="195">
        <v>1</v>
      </c>
      <c r="D55" s="401">
        <f>IF(B55=0,"",VLOOKUP(B55,' SEP 15_09_2020'!$1:$1048576,3,0))</f>
        <v>0</v>
      </c>
      <c r="E55" s="401">
        <f>IF(B55=0,"",VLOOKUP(B55,' SEP 15_09_2020'!$1:$1048576,4,0))</f>
        <v>0</v>
      </c>
      <c r="F55" s="401">
        <f>IF(B55=0,"",VLOOKUP(B55,' SEP 15_09_2020'!$1:$1048576,5,0))</f>
        <v>0</v>
      </c>
      <c r="G55" s="189"/>
      <c r="H55" s="188" t="str">
        <f t="shared" si="55"/>
        <v>Ovo de páscoa na cor verde com patinhas brancas, produzido em fibra de vidro</v>
      </c>
      <c r="I55" s="189">
        <f t="shared" si="56"/>
        <v>0</v>
      </c>
      <c r="J55" s="189">
        <f t="shared" si="57"/>
        <v>0</v>
      </c>
      <c r="K55" s="189">
        <f t="shared" si="58"/>
        <v>0</v>
      </c>
      <c r="L55" s="189">
        <f t="shared" si="59"/>
        <v>0</v>
      </c>
      <c r="M55" s="190">
        <f>IF(B55="","",IF($M$6="VENDA SD",VLOOKUP(B55,inventario,12,0),VLOOKUP(B55,inventario,12,0)))</f>
        <v>679.88700000000006</v>
      </c>
      <c r="N55" s="190">
        <f t="shared" si="60"/>
        <v>679.88700000000006</v>
      </c>
      <c r="O55" s="191">
        <f t="shared" si="61"/>
        <v>407.93220000000002</v>
      </c>
      <c r="P55" s="197">
        <f t="shared" si="62"/>
        <v>407.93220000000002</v>
      </c>
      <c r="R55" s="207">
        <f t="shared" si="19"/>
        <v>679.88700000000006</v>
      </c>
      <c r="S55" s="207">
        <f t="shared" si="20"/>
        <v>679.88700000000006</v>
      </c>
      <c r="T55" s="207">
        <f t="shared" si="21"/>
        <v>746</v>
      </c>
    </row>
    <row r="56" spans="1:20" ht="21.75" customHeight="1" thickBot="1" x14ac:dyDescent="0.3">
      <c r="A56" s="189">
        <v>62</v>
      </c>
      <c r="B56" s="195" t="s">
        <v>19024</v>
      </c>
      <c r="C56" s="195">
        <v>1</v>
      </c>
      <c r="D56" s="401">
        <f>IF(B56=0,"",VLOOKUP(B56,' SEP 15_09_2020'!$1:$1048576,3,0))</f>
        <v>0</v>
      </c>
      <c r="E56" s="401">
        <f>IF(B56=0,"",VLOOKUP(B56,' SEP 15_09_2020'!$1:$1048576,4,0))</f>
        <v>1</v>
      </c>
      <c r="F56" s="401">
        <f>IF(B56=0,"",VLOOKUP(B56,' SEP 15_09_2020'!$1:$1048576,5,0))</f>
        <v>1</v>
      </c>
      <c r="G56" s="189"/>
      <c r="H56" s="188" t="str">
        <f t="shared" si="55"/>
        <v>Ovo de páscoa na cor vermelha com bolinhas brancas, produzido em fibra de vidro</v>
      </c>
      <c r="I56" s="189">
        <f t="shared" si="56"/>
        <v>0</v>
      </c>
      <c r="J56" s="189">
        <f t="shared" si="57"/>
        <v>0</v>
      </c>
      <c r="K56" s="189">
        <f t="shared" si="58"/>
        <v>3.85</v>
      </c>
      <c r="L56" s="189">
        <f t="shared" si="59"/>
        <v>3.85</v>
      </c>
      <c r="M56" s="190">
        <f>IF(B56="","",IF($M$6="VENDA SD",VLOOKUP(B56,inventario,12,0),VLOOKUP(B56,inventario,12,0)))</f>
        <v>1585.8960000000002</v>
      </c>
      <c r="N56" s="190">
        <f t="shared" si="60"/>
        <v>1585.8960000000002</v>
      </c>
      <c r="O56" s="191">
        <f t="shared" si="61"/>
        <v>951.53760000000011</v>
      </c>
      <c r="P56" s="197">
        <f t="shared" si="62"/>
        <v>951.53760000000011</v>
      </c>
      <c r="R56" s="207">
        <f t="shared" si="19"/>
        <v>1585.8960000000002</v>
      </c>
      <c r="S56" s="207">
        <f t="shared" si="20"/>
        <v>1585.8960000000002</v>
      </c>
      <c r="T56" s="207">
        <f t="shared" si="21"/>
        <v>1738</v>
      </c>
    </row>
    <row r="57" spans="1:20" ht="21.75" customHeight="1" thickBot="1" x14ac:dyDescent="0.3">
      <c r="A57" s="189">
        <v>69</v>
      </c>
      <c r="B57" s="195" t="s">
        <v>19091</v>
      </c>
      <c r="C57" s="195">
        <v>1</v>
      </c>
      <c r="D57" s="401">
        <f>IF(B57=0,"",VLOOKUP(B57,' SEP 15_09_2020'!$1:$1048576,3,0))</f>
        <v>3</v>
      </c>
      <c r="E57" s="401">
        <f>IF(B57=0,"",VLOOKUP(B57,' SEP 15_09_2020'!$1:$1048576,4,0))</f>
        <v>0</v>
      </c>
      <c r="F57" s="401">
        <f>IF(B57=0,"",VLOOKUP(B57,' SEP 15_09_2020'!$1:$1048576,5,0))</f>
        <v>3</v>
      </c>
      <c r="G57" s="189"/>
      <c r="H57" s="188" t="str">
        <f t="shared" si="55"/>
        <v>Cenoura inteira, produzida em fibra de vidro</v>
      </c>
      <c r="I57" s="189">
        <f t="shared" si="56"/>
        <v>0</v>
      </c>
      <c r="J57" s="189">
        <f t="shared" si="57"/>
        <v>0</v>
      </c>
      <c r="K57" s="189">
        <f t="shared" si="58"/>
        <v>3.5</v>
      </c>
      <c r="L57" s="189">
        <f t="shared" si="59"/>
        <v>3.5</v>
      </c>
      <c r="M57" s="190">
        <f>IF(B57="","",IF($M$6="VENDA SD",VLOOKUP(B57,inventario,12,0),VLOOKUP(B57,inventario,12,0)))</f>
        <v>997.09324000000026</v>
      </c>
      <c r="N57" s="190">
        <f t="shared" si="60"/>
        <v>997.09324000000026</v>
      </c>
      <c r="O57" s="191">
        <f t="shared" si="61"/>
        <v>598.25594400000011</v>
      </c>
      <c r="P57" s="197">
        <f t="shared" si="62"/>
        <v>598.25594400000011</v>
      </c>
      <c r="R57" s="207">
        <f t="shared" si="19"/>
        <v>997.09324000000026</v>
      </c>
      <c r="S57" s="207">
        <f t="shared" si="20"/>
        <v>997.09324000000026</v>
      </c>
      <c r="T57" s="207">
        <f t="shared" si="21"/>
        <v>1093</v>
      </c>
    </row>
    <row r="58" spans="1:20" ht="21.75" customHeight="1" thickBot="1" x14ac:dyDescent="0.3">
      <c r="A58" s="189">
        <v>57</v>
      </c>
      <c r="B58" s="195"/>
      <c r="C58" s="195"/>
      <c r="D58" s="401" t="str">
        <f>IF(B58=0,"",VLOOKUP(B58,' SEP 15_09_2020'!$1:$1048576,3,0))</f>
        <v/>
      </c>
      <c r="E58" s="401" t="str">
        <f>IF(B58=0,"",VLOOKUP(B58,' SEP 15_09_2020'!$1:$1048576,4,0))</f>
        <v/>
      </c>
      <c r="F58" s="401" t="str">
        <f>IF(B58=0,"",VLOOKUP(B58,' SEP 15_09_2020'!$1:$1048576,5,0))</f>
        <v/>
      </c>
      <c r="G58" s="189"/>
      <c r="H58" s="188" t="str">
        <f t="shared" si="17"/>
        <v/>
      </c>
      <c r="I58" s="189" t="str">
        <f t="shared" si="0"/>
        <v/>
      </c>
      <c r="J58" s="189" t="str">
        <f t="shared" si="1"/>
        <v/>
      </c>
      <c r="K58" s="189" t="str">
        <f t="shared" si="2"/>
        <v/>
      </c>
      <c r="L58" s="189" t="str">
        <f t="shared" si="18"/>
        <v/>
      </c>
      <c r="M58" s="190" t="str">
        <f>IF(B58="","",IF($M$6="VENDA SD",VLOOKUP(B58,inventario,12,0),VLOOKUP(B58,inventario,12,0)))</f>
        <v/>
      </c>
      <c r="N58" s="190" t="str">
        <f t="shared" si="3"/>
        <v/>
      </c>
      <c r="O58" s="191" t="str">
        <f t="shared" si="4"/>
        <v/>
      </c>
      <c r="P58" s="197" t="str">
        <f t="shared" si="5"/>
        <v/>
      </c>
      <c r="R58" s="207" t="str">
        <f t="shared" ref="R58:R116" si="63">IF(B58=0,"",IF($R$6="LOCAÇÃO",VLOOKUP(B58,inventario,13,0),VLOOKUP(B58,inventario,12,0)))</f>
        <v/>
      </c>
      <c r="S58" s="207" t="str">
        <f t="shared" ref="S58:S116" si="64">IF(R58="","",R58*C58)</f>
        <v/>
      </c>
      <c r="T58" s="207" t="e">
        <f t="shared" ref="T58:T121" si="65">IF($R$6="VENDA",ROUNDUP(M58*$O$5,0),IF($R$6="LOCAÇÃO",ROUNDUP(O58*$O$5,0)))</f>
        <v>#VALUE!</v>
      </c>
    </row>
    <row r="59" spans="1:20" ht="21.75" customHeight="1" thickBot="1" x14ac:dyDescent="0.3">
      <c r="A59" s="189">
        <v>58</v>
      </c>
      <c r="B59" s="195"/>
      <c r="C59" s="195"/>
      <c r="D59" s="401" t="str">
        <f>IF(B59=0,"",VLOOKUP(B59,' SEP 15_09_2020'!$1:$1048576,3,0))</f>
        <v/>
      </c>
      <c r="E59" s="401" t="str">
        <f>IF(B59=0,"",VLOOKUP(B59,' SEP 15_09_2020'!$1:$1048576,4,0))</f>
        <v/>
      </c>
      <c r="F59" s="401" t="str">
        <f>IF(B59=0,"",VLOOKUP(B59,' SEP 15_09_2020'!$1:$1048576,5,0))</f>
        <v/>
      </c>
      <c r="G59" s="189"/>
      <c r="H59" s="183" t="s">
        <v>24258</v>
      </c>
      <c r="I59" s="189" t="str">
        <f t="shared" si="0"/>
        <v/>
      </c>
      <c r="J59" s="189" t="str">
        <f t="shared" si="1"/>
        <v/>
      </c>
      <c r="K59" s="189" t="str">
        <f t="shared" si="2"/>
        <v/>
      </c>
      <c r="L59" s="189" t="str">
        <f t="shared" si="18"/>
        <v/>
      </c>
      <c r="M59" s="190" t="str">
        <f>IF(B59="","",IF($M$6="VENDA SD",VLOOKUP(B59,inventario,12,0),VLOOKUP(B59,inventario,12,0)))</f>
        <v/>
      </c>
      <c r="N59" s="190" t="str">
        <f t="shared" si="3"/>
        <v/>
      </c>
      <c r="O59" s="191" t="str">
        <f t="shared" si="4"/>
        <v/>
      </c>
      <c r="P59" s="197" t="str">
        <f t="shared" si="5"/>
        <v/>
      </c>
      <c r="R59" s="207" t="str">
        <f t="shared" si="63"/>
        <v/>
      </c>
      <c r="S59" s="207" t="str">
        <f t="shared" si="64"/>
        <v/>
      </c>
      <c r="T59" s="207" t="e">
        <f t="shared" si="65"/>
        <v>#VALUE!</v>
      </c>
    </row>
    <row r="60" spans="1:20" ht="21.75" customHeight="1" thickBot="1" x14ac:dyDescent="0.3">
      <c r="A60" s="189">
        <v>59</v>
      </c>
      <c r="B60" s="195" t="s">
        <v>4651</v>
      </c>
      <c r="C60" s="195">
        <v>1</v>
      </c>
      <c r="D60" s="401">
        <f>IF(B60=0,"",VLOOKUP(B60,' SEP 15_09_2020'!$1:$1048576,3,0))</f>
        <v>2</v>
      </c>
      <c r="E60" s="401">
        <f>IF(B60=0,"",VLOOKUP(B60,' SEP 15_09_2020'!$1:$1048576,4,0))</f>
        <v>0</v>
      </c>
      <c r="F60" s="401">
        <f>IF(B60=0,"",VLOOKUP(B60,' SEP 15_09_2020'!$1:$1048576,5,0))</f>
        <v>2</v>
      </c>
      <c r="G60" s="189"/>
      <c r="H60" s="188" t="str">
        <f t="shared" si="17"/>
        <v>Coelho saindo do Ovo, produzido em fibra de vidro</v>
      </c>
      <c r="I60" s="189">
        <f t="shared" si="0"/>
        <v>0</v>
      </c>
      <c r="J60" s="189">
        <f t="shared" si="1"/>
        <v>0</v>
      </c>
      <c r="K60" s="189">
        <f t="shared" si="2"/>
        <v>0</v>
      </c>
      <c r="L60" s="189">
        <f t="shared" si="18"/>
        <v>0</v>
      </c>
      <c r="M60" s="190">
        <f>IF(B60="","",IF($M$6="VENDA SD",VLOOKUP(B60,inventario,12,0),VLOOKUP(B60,inventario,12,0)))</f>
        <v>11041.182151000001</v>
      </c>
      <c r="N60" s="190">
        <f t="shared" si="3"/>
        <v>11041.182151000001</v>
      </c>
      <c r="O60" s="191">
        <f t="shared" si="4"/>
        <v>6624.7092906000007</v>
      </c>
      <c r="P60" s="197">
        <f t="shared" si="5"/>
        <v>6624.7092906000007</v>
      </c>
      <c r="R60" s="207">
        <f t="shared" si="63"/>
        <v>11041.182151000001</v>
      </c>
      <c r="S60" s="207">
        <f t="shared" si="64"/>
        <v>11041.182151000001</v>
      </c>
      <c r="T60" s="207">
        <f t="shared" si="65"/>
        <v>12099</v>
      </c>
    </row>
    <row r="61" spans="1:20" ht="21.75" customHeight="1" thickBot="1" x14ac:dyDescent="0.3">
      <c r="A61" s="189">
        <v>60</v>
      </c>
      <c r="B61" s="195" t="s">
        <v>19020</v>
      </c>
      <c r="C61" s="195">
        <v>1</v>
      </c>
      <c r="D61" s="401">
        <f>IF(B61=0,"",VLOOKUP(B61,' SEP 15_09_2020'!$1:$1048576,3,0))</f>
        <v>0</v>
      </c>
      <c r="E61" s="401">
        <f>IF(B61=0,"",VLOOKUP(B61,' SEP 15_09_2020'!$1:$1048576,4,0))</f>
        <v>0</v>
      </c>
      <c r="F61" s="401">
        <f>IF(B61=0,"",VLOOKUP(B61,' SEP 15_09_2020'!$1:$1048576,5,0))</f>
        <v>0</v>
      </c>
      <c r="G61" s="189"/>
      <c r="H61" s="188" t="str">
        <f t="shared" si="17"/>
        <v>Ovo de páscoa na cor amarela com bolinhas brancas, produzido em fibra de vidro</v>
      </c>
      <c r="I61" s="189">
        <f t="shared" si="0"/>
        <v>0</v>
      </c>
      <c r="J61" s="189">
        <f t="shared" si="1"/>
        <v>0</v>
      </c>
      <c r="K61" s="189">
        <f t="shared" si="2"/>
        <v>3.85</v>
      </c>
      <c r="L61" s="189">
        <f t="shared" si="18"/>
        <v>3.85</v>
      </c>
      <c r="M61" s="190">
        <f>IF(B61="","",IF($M$6="VENDA SD",VLOOKUP(B61,inventario,12,0),VLOOKUP(B61,inventario,12,0)))</f>
        <v>1585.8960000000002</v>
      </c>
      <c r="N61" s="190">
        <f t="shared" si="3"/>
        <v>1585.8960000000002</v>
      </c>
      <c r="O61" s="191">
        <f t="shared" si="4"/>
        <v>951.53760000000011</v>
      </c>
      <c r="P61" s="197">
        <f t="shared" si="5"/>
        <v>951.53760000000011</v>
      </c>
      <c r="R61" s="207">
        <f t="shared" si="63"/>
        <v>1585.8960000000002</v>
      </c>
      <c r="S61" s="207">
        <f t="shared" si="64"/>
        <v>1585.8960000000002</v>
      </c>
      <c r="T61" s="207">
        <f t="shared" si="65"/>
        <v>1738</v>
      </c>
    </row>
    <row r="62" spans="1:20" ht="21.75" customHeight="1" thickBot="1" x14ac:dyDescent="0.3">
      <c r="A62" s="189">
        <v>61</v>
      </c>
      <c r="B62" s="195" t="s">
        <v>22246</v>
      </c>
      <c r="C62" s="195">
        <v>1</v>
      </c>
      <c r="D62" s="401" t="e">
        <f>IF(B62=0,"",VLOOKUP(B62,' SEP 15_09_2020'!$1:$1048576,3,0))</f>
        <v>#N/A</v>
      </c>
      <c r="E62" s="401" t="e">
        <f>IF(B62=0,"",VLOOKUP(B62,' SEP 15_09_2020'!$1:$1048576,4,0))</f>
        <v>#N/A</v>
      </c>
      <c r="F62" s="401" t="e">
        <f>IF(B62=0,"",VLOOKUP(B62,' SEP 15_09_2020'!$1:$1048576,5,0))</f>
        <v>#N/A</v>
      </c>
      <c r="G62" s="189"/>
      <c r="H62" s="188" t="str">
        <f t="shared" si="17"/>
        <v>Ovo de páscoa na cor azul com patinhas brancas, produzido em fibra de vidro</v>
      </c>
      <c r="I62" s="189">
        <f t="shared" si="0"/>
        <v>0</v>
      </c>
      <c r="J62" s="189">
        <f t="shared" si="1"/>
        <v>0</v>
      </c>
      <c r="K62" s="189">
        <f t="shared" si="2"/>
        <v>12.95</v>
      </c>
      <c r="L62" s="189">
        <f t="shared" si="18"/>
        <v>12.95</v>
      </c>
      <c r="M62" s="190">
        <f>IF(B62="","",IF($M$6="VENDA SD",VLOOKUP(B62,inventario,12,0),VLOOKUP(B62,inventario,12,0)))</f>
        <v>7113.21</v>
      </c>
      <c r="N62" s="190">
        <f t="shared" si="3"/>
        <v>7113.21</v>
      </c>
      <c r="O62" s="191">
        <f t="shared" si="4"/>
        <v>4267.9259999999995</v>
      </c>
      <c r="P62" s="197">
        <f t="shared" si="5"/>
        <v>4267.9259999999995</v>
      </c>
      <c r="R62" s="207">
        <f t="shared" si="63"/>
        <v>7113.21</v>
      </c>
      <c r="S62" s="207">
        <f t="shared" si="64"/>
        <v>7113.21</v>
      </c>
      <c r="T62" s="207">
        <f t="shared" si="65"/>
        <v>7795</v>
      </c>
    </row>
    <row r="63" spans="1:20" ht="21.75" customHeight="1" thickBot="1" x14ac:dyDescent="0.3">
      <c r="A63" s="189">
        <v>62</v>
      </c>
      <c r="B63" s="195" t="s">
        <v>22206</v>
      </c>
      <c r="C63" s="195">
        <v>1</v>
      </c>
      <c r="D63" s="401" t="e">
        <f>IF(B63=0,"",VLOOKUP(B63,' SEP 15_09_2020'!$1:$1048576,3,0))</f>
        <v>#N/A</v>
      </c>
      <c r="E63" s="401" t="e">
        <f>IF(B63=0,"",VLOOKUP(B63,' SEP 15_09_2020'!$1:$1048576,4,0))</f>
        <v>#N/A</v>
      </c>
      <c r="F63" s="401" t="e">
        <f>IF(B63=0,"",VLOOKUP(B63,' SEP 15_09_2020'!$1:$1048576,5,0))</f>
        <v>#N/A</v>
      </c>
      <c r="G63" s="189"/>
      <c r="H63" s="188" t="str">
        <f t="shared" si="17"/>
        <v>Ovo de páscoa na cor vermelha com bolinhas brancas, produzido em fibra de vidro</v>
      </c>
      <c r="I63" s="189">
        <f t="shared" si="0"/>
        <v>0</v>
      </c>
      <c r="J63" s="189">
        <f t="shared" si="1"/>
        <v>0</v>
      </c>
      <c r="K63" s="189">
        <f t="shared" si="2"/>
        <v>8.1</v>
      </c>
      <c r="L63" s="189">
        <f t="shared" si="18"/>
        <v>8.1</v>
      </c>
      <c r="M63" s="190">
        <f>IF(B63="","",IF($M$6="VENDA SD",VLOOKUP(B63,inventario,12,0),VLOOKUP(B63,inventario,12,0)))</f>
        <v>4698.2</v>
      </c>
      <c r="N63" s="190">
        <f t="shared" si="3"/>
        <v>4698.2</v>
      </c>
      <c r="O63" s="191">
        <f t="shared" si="4"/>
        <v>2818.9199999999996</v>
      </c>
      <c r="P63" s="197">
        <f t="shared" si="5"/>
        <v>2818.9199999999996</v>
      </c>
      <c r="R63" s="207">
        <f t="shared" si="63"/>
        <v>4698.2</v>
      </c>
      <c r="S63" s="207">
        <f t="shared" si="64"/>
        <v>4698.2</v>
      </c>
      <c r="T63" s="207">
        <f t="shared" si="65"/>
        <v>5149</v>
      </c>
    </row>
    <row r="64" spans="1:20" ht="21.75" customHeight="1" thickBot="1" x14ac:dyDescent="0.3">
      <c r="A64" s="189">
        <v>63</v>
      </c>
      <c r="B64" s="195"/>
      <c r="C64" s="195"/>
      <c r="D64" s="401" t="str">
        <f>IF(B64=0,"",VLOOKUP(B64,' SEP 15_09_2020'!$1:$1048576,3,0))</f>
        <v/>
      </c>
      <c r="E64" s="401" t="str">
        <f>IF(B64=0,"",VLOOKUP(B64,' SEP 15_09_2020'!$1:$1048576,4,0))</f>
        <v/>
      </c>
      <c r="F64" s="401" t="str">
        <f>IF(B64=0,"",VLOOKUP(B64,' SEP 15_09_2020'!$1:$1048576,5,0))</f>
        <v/>
      </c>
      <c r="G64" s="189"/>
      <c r="H64" s="188" t="str">
        <f t="shared" si="17"/>
        <v/>
      </c>
      <c r="I64" s="189" t="str">
        <f t="shared" si="0"/>
        <v/>
      </c>
      <c r="J64" s="189" t="str">
        <f t="shared" si="1"/>
        <v/>
      </c>
      <c r="K64" s="189" t="str">
        <f t="shared" si="2"/>
        <v/>
      </c>
      <c r="L64" s="189" t="str">
        <f t="shared" si="18"/>
        <v/>
      </c>
      <c r="M64" s="190" t="str">
        <f>IF(B64="","",IF($M$6="VENDA SD",VLOOKUP(B64,inventario,12,0),VLOOKUP(B64,inventario,12,0)))</f>
        <v/>
      </c>
      <c r="N64" s="190" t="str">
        <f t="shared" si="3"/>
        <v/>
      </c>
      <c r="O64" s="191" t="str">
        <f t="shared" si="4"/>
        <v/>
      </c>
      <c r="P64" s="534">
        <f>SUM(P10:P63)</f>
        <v>194268.28066500014</v>
      </c>
      <c r="R64" s="207" t="str">
        <f t="shared" si="63"/>
        <v/>
      </c>
      <c r="S64" s="207" t="str">
        <f t="shared" si="64"/>
        <v/>
      </c>
      <c r="T64" s="207" t="e">
        <f t="shared" si="65"/>
        <v>#VALUE!</v>
      </c>
    </row>
    <row r="65" spans="1:20" ht="21.75" customHeight="1" thickBot="1" x14ac:dyDescent="0.3">
      <c r="A65" s="189">
        <v>64</v>
      </c>
      <c r="B65" s="195"/>
      <c r="C65" s="195"/>
      <c r="D65" s="401" t="str">
        <f>IF(B65=0,"",VLOOKUP(B65,' SEP 15_09_2020'!$1:$1048576,3,0))</f>
        <v/>
      </c>
      <c r="E65" s="401" t="str">
        <f>IF(B65=0,"",VLOOKUP(B65,' SEP 15_09_2020'!$1:$1048576,4,0))</f>
        <v/>
      </c>
      <c r="F65" s="401" t="str">
        <f>IF(B65=0,"",VLOOKUP(B65,' SEP 15_09_2020'!$1:$1048576,5,0))</f>
        <v/>
      </c>
      <c r="G65" s="189"/>
      <c r="H65" s="188" t="str">
        <f t="shared" si="17"/>
        <v/>
      </c>
      <c r="I65" s="189" t="str">
        <f t="shared" si="0"/>
        <v/>
      </c>
      <c r="J65" s="189" t="str">
        <f t="shared" si="1"/>
        <v/>
      </c>
      <c r="K65" s="189" t="str">
        <f t="shared" si="2"/>
        <v/>
      </c>
      <c r="L65" s="189" t="str">
        <f t="shared" si="18"/>
        <v/>
      </c>
      <c r="M65" s="190" t="str">
        <f>IF(B65="","",IF($M$6="VENDA SD",VLOOKUP(B65,inventario,12,0),VLOOKUP(B65,inventario,12,0)))</f>
        <v/>
      </c>
      <c r="N65" s="190" t="str">
        <f t="shared" si="3"/>
        <v/>
      </c>
      <c r="O65" s="191" t="str">
        <f t="shared" si="4"/>
        <v/>
      </c>
      <c r="P65" s="197"/>
      <c r="R65" s="207" t="str">
        <f t="shared" si="63"/>
        <v/>
      </c>
      <c r="S65" s="207" t="str">
        <f t="shared" si="64"/>
        <v/>
      </c>
      <c r="T65" s="207" t="e">
        <f t="shared" si="65"/>
        <v>#VALUE!</v>
      </c>
    </row>
    <row r="66" spans="1:20" ht="21.75" customHeight="1" thickBot="1" x14ac:dyDescent="0.3">
      <c r="A66" s="189">
        <v>65</v>
      </c>
      <c r="B66" s="195"/>
      <c r="C66" s="195"/>
      <c r="D66" s="401" t="str">
        <f>IF(B66=0,"",VLOOKUP(B66,' SEP 15_09_2020'!$1:$1048576,3,0))</f>
        <v/>
      </c>
      <c r="E66" s="401" t="str">
        <f>IF(B66=0,"",VLOOKUP(B66,' SEP 15_09_2020'!$1:$1048576,4,0))</f>
        <v/>
      </c>
      <c r="F66" s="401" t="str">
        <f>IF(B66=0,"",VLOOKUP(B66,' SEP 15_09_2020'!$1:$1048576,5,0))</f>
        <v/>
      </c>
      <c r="G66" s="189"/>
      <c r="H66" s="188" t="str">
        <f t="shared" si="17"/>
        <v/>
      </c>
      <c r="I66" s="189" t="str">
        <f t="shared" ref="I66:I129" si="66">IF(B66=0,"",VLOOKUP(B66,inventario,9,0))</f>
        <v/>
      </c>
      <c r="J66" s="189" t="str">
        <f t="shared" ref="J66:J129" si="67">IF(C66=0,"",I66*C66)</f>
        <v/>
      </c>
      <c r="K66" s="189" t="str">
        <f t="shared" ref="K66:K129" si="68">IF(B66=0,"",VLOOKUP(B66,inventario,11,0))</f>
        <v/>
      </c>
      <c r="L66" s="189" t="str">
        <f t="shared" ref="L66:L129" si="69">IF(C66=0,"",K66*C66)</f>
        <v/>
      </c>
      <c r="M66" s="190" t="str">
        <f>IF(B66="","",IF($M$6="VENDA SD",VLOOKUP(B66,inventario,12,0),VLOOKUP(B66,inventario,12,0)))</f>
        <v/>
      </c>
      <c r="N66" s="190" t="str">
        <f t="shared" ref="N66:N129" si="70">IF(C66=0,"",C66*M66)</f>
        <v/>
      </c>
      <c r="O66" s="191" t="str">
        <f t="shared" ref="O66:O129" si="71">IF(B66=0,"",VLOOKUP(B66,inventario,13,0))</f>
        <v/>
      </c>
      <c r="P66" s="197"/>
      <c r="R66" s="207" t="str">
        <f t="shared" si="63"/>
        <v/>
      </c>
      <c r="S66" s="207" t="str">
        <f t="shared" si="64"/>
        <v/>
      </c>
      <c r="T66" s="207" t="e">
        <f t="shared" si="65"/>
        <v>#VALUE!</v>
      </c>
    </row>
    <row r="67" spans="1:20" ht="21.75" customHeight="1" thickBot="1" x14ac:dyDescent="0.3">
      <c r="A67" s="189">
        <v>66</v>
      </c>
      <c r="B67" s="195"/>
      <c r="C67" s="195"/>
      <c r="D67" s="401" t="str">
        <f>IF(B67=0,"",VLOOKUP(B67,' SEP 15_09_2020'!$1:$1048576,3,0))</f>
        <v/>
      </c>
      <c r="E67" s="401" t="str">
        <f>IF(B67=0,"",VLOOKUP(B67,' SEP 15_09_2020'!$1:$1048576,4,0))</f>
        <v/>
      </c>
      <c r="F67" s="401" t="str">
        <f>IF(B67=0,"",VLOOKUP(B67,' SEP 15_09_2020'!$1:$1048576,5,0))</f>
        <v/>
      </c>
      <c r="G67" s="189"/>
      <c r="H67" s="188" t="str">
        <f t="shared" si="17"/>
        <v/>
      </c>
      <c r="I67" s="189" t="str">
        <f t="shared" si="66"/>
        <v/>
      </c>
      <c r="J67" s="189" t="str">
        <f t="shared" si="67"/>
        <v/>
      </c>
      <c r="K67" s="189" t="str">
        <f t="shared" si="68"/>
        <v/>
      </c>
      <c r="L67" s="189" t="str">
        <f t="shared" si="69"/>
        <v/>
      </c>
      <c r="M67" s="190" t="str">
        <f>IF(B67="","",IF($M$6="VENDA SD",VLOOKUP(B67,inventario,12,0),VLOOKUP(B67,inventario,12,0)))</f>
        <v/>
      </c>
      <c r="N67" s="190" t="str">
        <f t="shared" si="70"/>
        <v/>
      </c>
      <c r="O67" s="191" t="str">
        <f t="shared" si="71"/>
        <v/>
      </c>
      <c r="P67" s="197" t="str">
        <f t="shared" ref="P67:P129" si="72">IF(C67=0,"",O67*C67)</f>
        <v/>
      </c>
      <c r="R67" s="207" t="str">
        <f t="shared" si="63"/>
        <v/>
      </c>
      <c r="S67" s="207" t="str">
        <f t="shared" si="64"/>
        <v/>
      </c>
      <c r="T67" s="207" t="e">
        <f t="shared" si="65"/>
        <v>#VALUE!</v>
      </c>
    </row>
    <row r="68" spans="1:20" ht="21.75" customHeight="1" thickBot="1" x14ac:dyDescent="0.3">
      <c r="A68" s="189">
        <v>67</v>
      </c>
      <c r="B68" s="195"/>
      <c r="C68" s="195"/>
      <c r="D68" s="401" t="str">
        <f>IF(B68=0,"",VLOOKUP(B68,' SEP 15_09_2020'!$1:$1048576,3,0))</f>
        <v/>
      </c>
      <c r="E68" s="401" t="str">
        <f>IF(B68=0,"",VLOOKUP(B68,' SEP 15_09_2020'!$1:$1048576,4,0))</f>
        <v/>
      </c>
      <c r="F68" s="401" t="str">
        <f>IF(B68=0,"",VLOOKUP(B68,' SEP 15_09_2020'!$1:$1048576,5,0))</f>
        <v/>
      </c>
      <c r="G68" s="189"/>
      <c r="H68" s="188" t="str">
        <f t="shared" si="17"/>
        <v/>
      </c>
      <c r="I68" s="189" t="str">
        <f t="shared" si="66"/>
        <v/>
      </c>
      <c r="J68" s="189" t="str">
        <f t="shared" si="67"/>
        <v/>
      </c>
      <c r="K68" s="189" t="str">
        <f t="shared" si="68"/>
        <v/>
      </c>
      <c r="L68" s="189" t="str">
        <f t="shared" si="69"/>
        <v/>
      </c>
      <c r="M68" s="190" t="str">
        <f>IF(B68="","",IF($M$6="VENDA SD",VLOOKUP(B68,inventario,12,0),VLOOKUP(B68,inventario,12,0)))</f>
        <v/>
      </c>
      <c r="N68" s="190" t="str">
        <f t="shared" si="70"/>
        <v/>
      </c>
      <c r="O68" s="191" t="str">
        <f t="shared" si="71"/>
        <v/>
      </c>
      <c r="P68" s="197" t="str">
        <f t="shared" si="72"/>
        <v/>
      </c>
      <c r="R68" s="207" t="str">
        <f t="shared" si="63"/>
        <v/>
      </c>
      <c r="S68" s="207" t="str">
        <f t="shared" si="64"/>
        <v/>
      </c>
      <c r="T68" s="207" t="e">
        <f t="shared" si="65"/>
        <v>#VALUE!</v>
      </c>
    </row>
    <row r="69" spans="1:20" ht="21.75" customHeight="1" thickBot="1" x14ac:dyDescent="0.3">
      <c r="A69" s="189">
        <v>68</v>
      </c>
      <c r="B69" s="195"/>
      <c r="C69" s="195"/>
      <c r="D69" s="401" t="str">
        <f>IF(B69=0,"",VLOOKUP(B69,' SEP 15_09_2020'!$1:$1048576,3,0))</f>
        <v/>
      </c>
      <c r="E69" s="401" t="str">
        <f>IF(B69=0,"",VLOOKUP(B69,' SEP 15_09_2020'!$1:$1048576,4,0))</f>
        <v/>
      </c>
      <c r="F69" s="401" t="str">
        <f>IF(B69=0,"",VLOOKUP(B69,' SEP 15_09_2020'!$1:$1048576,5,0))</f>
        <v/>
      </c>
      <c r="G69" s="189"/>
      <c r="H69" s="188" t="str">
        <f t="shared" ref="H69:H129" si="73">IF(B69=0,"",VLOOKUP(B69,inventario,3,0))</f>
        <v/>
      </c>
      <c r="I69" s="189" t="str">
        <f t="shared" si="66"/>
        <v/>
      </c>
      <c r="J69" s="189" t="str">
        <f t="shared" si="67"/>
        <v/>
      </c>
      <c r="K69" s="189" t="str">
        <f t="shared" si="68"/>
        <v/>
      </c>
      <c r="L69" s="189" t="str">
        <f t="shared" si="69"/>
        <v/>
      </c>
      <c r="M69" s="190" t="str">
        <f>IF(B69="","",IF($M$6="VENDA SD",VLOOKUP(B69,inventario,12,0),VLOOKUP(B69,inventario,12,0)))</f>
        <v/>
      </c>
      <c r="N69" s="190" t="str">
        <f t="shared" si="70"/>
        <v/>
      </c>
      <c r="O69" s="191" t="str">
        <f t="shared" si="71"/>
        <v/>
      </c>
      <c r="P69" s="197" t="str">
        <f t="shared" si="72"/>
        <v/>
      </c>
      <c r="R69" s="207" t="str">
        <f t="shared" si="63"/>
        <v/>
      </c>
      <c r="S69" s="207" t="str">
        <f t="shared" si="64"/>
        <v/>
      </c>
      <c r="T69" s="207" t="e">
        <f t="shared" si="65"/>
        <v>#VALUE!</v>
      </c>
    </row>
    <row r="70" spans="1:20" ht="21.75" customHeight="1" thickBot="1" x14ac:dyDescent="0.3">
      <c r="A70" s="189">
        <v>69</v>
      </c>
      <c r="B70" s="195"/>
      <c r="C70" s="195"/>
      <c r="D70" s="401" t="str">
        <f>IF(B70=0,"",VLOOKUP(B70,' SEP 15_09_2020'!$1:$1048576,3,0))</f>
        <v/>
      </c>
      <c r="E70" s="401" t="str">
        <f>IF(B70=0,"",VLOOKUP(B70,' SEP 15_09_2020'!$1:$1048576,4,0))</f>
        <v/>
      </c>
      <c r="F70" s="401" t="str">
        <f>IF(B70=0,"",VLOOKUP(B70,' SEP 15_09_2020'!$1:$1048576,5,0))</f>
        <v/>
      </c>
      <c r="G70" s="189"/>
      <c r="H70" s="188" t="str">
        <f t="shared" si="73"/>
        <v/>
      </c>
      <c r="I70" s="189" t="str">
        <f t="shared" si="66"/>
        <v/>
      </c>
      <c r="J70" s="189" t="str">
        <f t="shared" si="67"/>
        <v/>
      </c>
      <c r="K70" s="189" t="str">
        <f t="shared" si="68"/>
        <v/>
      </c>
      <c r="L70" s="189" t="str">
        <f t="shared" si="69"/>
        <v/>
      </c>
      <c r="M70" s="190" t="str">
        <f>IF(B70="","",IF($M$6="VENDA SD",VLOOKUP(B70,inventario,12,0),VLOOKUP(B70,inventario,12,0)))</f>
        <v/>
      </c>
      <c r="N70" s="190" t="str">
        <f t="shared" si="70"/>
        <v/>
      </c>
      <c r="O70" s="191" t="str">
        <f t="shared" si="71"/>
        <v/>
      </c>
      <c r="P70" s="197" t="str">
        <f t="shared" si="72"/>
        <v/>
      </c>
      <c r="R70" s="207" t="str">
        <f t="shared" si="63"/>
        <v/>
      </c>
      <c r="S70" s="207" t="str">
        <f t="shared" si="64"/>
        <v/>
      </c>
      <c r="T70" s="207" t="e">
        <f t="shared" si="65"/>
        <v>#VALUE!</v>
      </c>
    </row>
    <row r="71" spans="1:20" ht="21.75" customHeight="1" thickBot="1" x14ac:dyDescent="0.3">
      <c r="A71" s="189">
        <v>70</v>
      </c>
      <c r="B71" s="195"/>
      <c r="C71" s="195"/>
      <c r="D71" s="401" t="str">
        <f>IF(B71=0,"",VLOOKUP(B71,' SEP 15_09_2020'!$1:$1048576,3,0))</f>
        <v/>
      </c>
      <c r="E71" s="401" t="str">
        <f>IF(B71=0,"",VLOOKUP(B71,' SEP 15_09_2020'!$1:$1048576,4,0))</f>
        <v/>
      </c>
      <c r="F71" s="401" t="str">
        <f>IF(B71=0,"",VLOOKUP(B71,' SEP 15_09_2020'!$1:$1048576,5,0))</f>
        <v/>
      </c>
      <c r="G71" s="189"/>
      <c r="H71" s="188" t="str">
        <f t="shared" si="73"/>
        <v/>
      </c>
      <c r="I71" s="189" t="str">
        <f t="shared" si="66"/>
        <v/>
      </c>
      <c r="J71" s="189" t="str">
        <f t="shared" si="67"/>
        <v/>
      </c>
      <c r="K71" s="189" t="str">
        <f t="shared" si="68"/>
        <v/>
      </c>
      <c r="L71" s="189" t="str">
        <f t="shared" si="69"/>
        <v/>
      </c>
      <c r="M71" s="190" t="str">
        <f>IF(B71="","",IF($M$6="VENDA SD",VLOOKUP(B71,inventario,12,0),VLOOKUP(B71,inventario,12,0)))</f>
        <v/>
      </c>
      <c r="N71" s="190" t="str">
        <f t="shared" si="70"/>
        <v/>
      </c>
      <c r="O71" s="191" t="str">
        <f t="shared" si="71"/>
        <v/>
      </c>
      <c r="P71" s="197" t="str">
        <f t="shared" si="72"/>
        <v/>
      </c>
      <c r="R71" s="207" t="str">
        <f t="shared" si="63"/>
        <v/>
      </c>
      <c r="S71" s="207" t="str">
        <f t="shared" si="64"/>
        <v/>
      </c>
      <c r="T71" s="207" t="e">
        <f t="shared" si="65"/>
        <v>#VALUE!</v>
      </c>
    </row>
    <row r="72" spans="1:20" ht="21.75" customHeight="1" thickBot="1" x14ac:dyDescent="0.3">
      <c r="A72" s="189">
        <v>71</v>
      </c>
      <c r="B72" s="195"/>
      <c r="C72" s="195"/>
      <c r="D72" s="401" t="str">
        <f>IF(B72=0,"",VLOOKUP(B72,' SEP 15_09_2020'!$1:$1048576,3,0))</f>
        <v/>
      </c>
      <c r="E72" s="401" t="str">
        <f>IF(B72=0,"",VLOOKUP(B72,' SEP 15_09_2020'!$1:$1048576,4,0))</f>
        <v/>
      </c>
      <c r="F72" s="401" t="str">
        <f>IF(B72=0,"",VLOOKUP(B72,' SEP 15_09_2020'!$1:$1048576,5,0))</f>
        <v/>
      </c>
      <c r="G72" s="189"/>
      <c r="H72" s="188" t="str">
        <f t="shared" si="73"/>
        <v/>
      </c>
      <c r="I72" s="189" t="str">
        <f t="shared" si="66"/>
        <v/>
      </c>
      <c r="J72" s="189" t="str">
        <f t="shared" si="67"/>
        <v/>
      </c>
      <c r="K72" s="189" t="str">
        <f t="shared" si="68"/>
        <v/>
      </c>
      <c r="L72" s="189" t="str">
        <f t="shared" si="69"/>
        <v/>
      </c>
      <c r="M72" s="190" t="str">
        <f>IF(B72="","",IF($M$6="VENDA SD",VLOOKUP(B72,inventario,12,0),VLOOKUP(B72,inventario,12,0)))</f>
        <v/>
      </c>
      <c r="N72" s="190" t="str">
        <f t="shared" si="70"/>
        <v/>
      </c>
      <c r="O72" s="191" t="str">
        <f t="shared" si="71"/>
        <v/>
      </c>
      <c r="P72" s="197" t="str">
        <f t="shared" si="72"/>
        <v/>
      </c>
      <c r="R72" s="207" t="str">
        <f t="shared" si="63"/>
        <v/>
      </c>
      <c r="S72" s="207" t="str">
        <f t="shared" si="64"/>
        <v/>
      </c>
      <c r="T72" s="207" t="e">
        <f t="shared" si="65"/>
        <v>#VALUE!</v>
      </c>
    </row>
    <row r="73" spans="1:20" ht="21.75" customHeight="1" thickBot="1" x14ac:dyDescent="0.3">
      <c r="A73" s="189">
        <v>72</v>
      </c>
      <c r="B73" s="195"/>
      <c r="C73" s="195"/>
      <c r="D73" s="401" t="str">
        <f>IF(B73=0,"",VLOOKUP(B73,' SEP 15_09_2020'!$1:$1048576,3,0))</f>
        <v/>
      </c>
      <c r="E73" s="401" t="str">
        <f>IF(B73=0,"",VLOOKUP(B73,' SEP 15_09_2020'!$1:$1048576,4,0))</f>
        <v/>
      </c>
      <c r="F73" s="401" t="str">
        <f>IF(B73=0,"",VLOOKUP(B73,' SEP 15_09_2020'!$1:$1048576,5,0))</f>
        <v/>
      </c>
      <c r="G73" s="189"/>
      <c r="H73" s="188" t="str">
        <f t="shared" si="73"/>
        <v/>
      </c>
      <c r="I73" s="189" t="str">
        <f t="shared" si="66"/>
        <v/>
      </c>
      <c r="J73" s="189" t="str">
        <f t="shared" si="67"/>
        <v/>
      </c>
      <c r="K73" s="189" t="str">
        <f t="shared" si="68"/>
        <v/>
      </c>
      <c r="L73" s="189" t="str">
        <f t="shared" si="69"/>
        <v/>
      </c>
      <c r="M73" s="190" t="str">
        <f>IF(B73="","",IF($M$6="VENDA SD",VLOOKUP(B73,inventario,12,0),VLOOKUP(B73,inventario,12,0)))</f>
        <v/>
      </c>
      <c r="N73" s="190" t="str">
        <f t="shared" si="70"/>
        <v/>
      </c>
      <c r="O73" s="191" t="str">
        <f t="shared" si="71"/>
        <v/>
      </c>
      <c r="P73" s="197" t="str">
        <f t="shared" si="72"/>
        <v/>
      </c>
      <c r="R73" s="207" t="str">
        <f t="shared" si="63"/>
        <v/>
      </c>
      <c r="S73" s="207" t="str">
        <f t="shared" si="64"/>
        <v/>
      </c>
      <c r="T73" s="207" t="e">
        <f t="shared" si="65"/>
        <v>#VALUE!</v>
      </c>
    </row>
    <row r="74" spans="1:20" ht="21.75" customHeight="1" thickBot="1" x14ac:dyDescent="0.3">
      <c r="A74" s="189">
        <v>73</v>
      </c>
      <c r="B74" s="195"/>
      <c r="C74" s="195"/>
      <c r="D74" s="401" t="str">
        <f>IF(B74=0,"",VLOOKUP(B74,' SEP 15_09_2020'!$1:$1048576,3,0))</f>
        <v/>
      </c>
      <c r="E74" s="401" t="str">
        <f>IF(B74=0,"",VLOOKUP(B74,' SEP 15_09_2020'!$1:$1048576,4,0))</f>
        <v/>
      </c>
      <c r="F74" s="401" t="str">
        <f>IF(B74=0,"",VLOOKUP(B74,' SEP 15_09_2020'!$1:$1048576,5,0))</f>
        <v/>
      </c>
      <c r="G74" s="189"/>
      <c r="H74" s="188" t="str">
        <f t="shared" si="73"/>
        <v/>
      </c>
      <c r="I74" s="189" t="str">
        <f t="shared" si="66"/>
        <v/>
      </c>
      <c r="J74" s="189" t="str">
        <f t="shared" si="67"/>
        <v/>
      </c>
      <c r="K74" s="189" t="str">
        <f t="shared" si="68"/>
        <v/>
      </c>
      <c r="L74" s="189" t="str">
        <f t="shared" si="69"/>
        <v/>
      </c>
      <c r="M74" s="190" t="str">
        <f>IF(B74="","",IF($M$6="VENDA SD",VLOOKUP(B74,inventario,12,0),VLOOKUP(B74,inventario,12,0)))</f>
        <v/>
      </c>
      <c r="N74" s="190" t="str">
        <f t="shared" si="70"/>
        <v/>
      </c>
      <c r="O74" s="191" t="str">
        <f t="shared" si="71"/>
        <v/>
      </c>
      <c r="P74" s="197" t="str">
        <f t="shared" si="72"/>
        <v/>
      </c>
      <c r="R74" s="207" t="str">
        <f t="shared" si="63"/>
        <v/>
      </c>
      <c r="S74" s="207" t="str">
        <f t="shared" si="64"/>
        <v/>
      </c>
      <c r="T74" s="207" t="e">
        <f t="shared" si="65"/>
        <v>#VALUE!</v>
      </c>
    </row>
    <row r="75" spans="1:20" ht="21.75" customHeight="1" thickBot="1" x14ac:dyDescent="0.3">
      <c r="A75" s="189">
        <v>74</v>
      </c>
      <c r="B75" s="195"/>
      <c r="C75" s="195"/>
      <c r="D75" s="401" t="str">
        <f>IF(B75=0,"",VLOOKUP(B75,' SEP 15_09_2020'!$1:$1048576,3,0))</f>
        <v/>
      </c>
      <c r="E75" s="401" t="str">
        <f>IF(B75=0,"",VLOOKUP(B75,' SEP 15_09_2020'!$1:$1048576,4,0))</f>
        <v/>
      </c>
      <c r="F75" s="401" t="str">
        <f>IF(B75=0,"",VLOOKUP(B75,' SEP 15_09_2020'!$1:$1048576,5,0))</f>
        <v/>
      </c>
      <c r="G75" s="189"/>
      <c r="H75" s="188" t="str">
        <f t="shared" si="73"/>
        <v/>
      </c>
      <c r="I75" s="189" t="str">
        <f t="shared" si="66"/>
        <v/>
      </c>
      <c r="J75" s="189" t="str">
        <f t="shared" si="67"/>
        <v/>
      </c>
      <c r="K75" s="189" t="str">
        <f t="shared" si="68"/>
        <v/>
      </c>
      <c r="L75" s="189" t="str">
        <f t="shared" si="69"/>
        <v/>
      </c>
      <c r="M75" s="190" t="str">
        <f>IF(B75="","",IF($M$6="VENDA SD",VLOOKUP(B75,inventario,12,0),VLOOKUP(B75,inventario,12,0)))</f>
        <v/>
      </c>
      <c r="N75" s="190" t="str">
        <f t="shared" si="70"/>
        <v/>
      </c>
      <c r="O75" s="191" t="str">
        <f t="shared" si="71"/>
        <v/>
      </c>
      <c r="P75" s="197" t="str">
        <f t="shared" si="72"/>
        <v/>
      </c>
      <c r="R75" s="207" t="str">
        <f t="shared" si="63"/>
        <v/>
      </c>
      <c r="S75" s="207" t="str">
        <f t="shared" si="64"/>
        <v/>
      </c>
      <c r="T75" s="207" t="e">
        <f t="shared" si="65"/>
        <v>#VALUE!</v>
      </c>
    </row>
    <row r="76" spans="1:20" ht="21.75" customHeight="1" thickBot="1" x14ac:dyDescent="0.3">
      <c r="A76" s="189">
        <v>75</v>
      </c>
      <c r="B76" s="195"/>
      <c r="C76" s="195"/>
      <c r="D76" s="401" t="str">
        <f>IF(B76=0,"",VLOOKUP(B76,' SEP 15_09_2020'!$1:$1048576,3,0))</f>
        <v/>
      </c>
      <c r="E76" s="401" t="str">
        <f>IF(B76=0,"",VLOOKUP(B76,' SEP 15_09_2020'!$1:$1048576,4,0))</f>
        <v/>
      </c>
      <c r="F76" s="401" t="str">
        <f>IF(B76=0,"",VLOOKUP(B76,' SEP 15_09_2020'!$1:$1048576,5,0))</f>
        <v/>
      </c>
      <c r="G76" s="189"/>
      <c r="H76" s="188" t="str">
        <f t="shared" si="73"/>
        <v/>
      </c>
      <c r="I76" s="189" t="str">
        <f t="shared" si="66"/>
        <v/>
      </c>
      <c r="J76" s="189" t="str">
        <f t="shared" si="67"/>
        <v/>
      </c>
      <c r="K76" s="189" t="str">
        <f t="shared" si="68"/>
        <v/>
      </c>
      <c r="L76" s="189" t="str">
        <f t="shared" si="69"/>
        <v/>
      </c>
      <c r="M76" s="190" t="str">
        <f>IF(B76="","",IF($M$6="VENDA SD",VLOOKUP(B76,inventario,12,0),VLOOKUP(B76,inventario,12,0)))</f>
        <v/>
      </c>
      <c r="N76" s="190" t="str">
        <f t="shared" si="70"/>
        <v/>
      </c>
      <c r="O76" s="191" t="str">
        <f t="shared" si="71"/>
        <v/>
      </c>
      <c r="P76" s="197" t="str">
        <f t="shared" si="72"/>
        <v/>
      </c>
      <c r="R76" s="207" t="str">
        <f t="shared" si="63"/>
        <v/>
      </c>
      <c r="S76" s="207" t="str">
        <f t="shared" si="64"/>
        <v/>
      </c>
      <c r="T76" s="207" t="e">
        <f t="shared" si="65"/>
        <v>#VALUE!</v>
      </c>
    </row>
    <row r="77" spans="1:20" ht="21.75" customHeight="1" thickBot="1" x14ac:dyDescent="0.3">
      <c r="A77" s="189">
        <v>76</v>
      </c>
      <c r="B77" s="195"/>
      <c r="C77" s="195"/>
      <c r="D77" s="401" t="str">
        <f>IF(B77=0,"",VLOOKUP(B77,' SEP 15_09_2020'!$1:$1048576,3,0))</f>
        <v/>
      </c>
      <c r="E77" s="401" t="str">
        <f>IF(B77=0,"",VLOOKUP(B77,' SEP 15_09_2020'!$1:$1048576,4,0))</f>
        <v/>
      </c>
      <c r="F77" s="401" t="str">
        <f>IF(B77=0,"",VLOOKUP(B77,' SEP 15_09_2020'!$1:$1048576,5,0))</f>
        <v/>
      </c>
      <c r="G77" s="189"/>
      <c r="H77" s="188" t="str">
        <f t="shared" si="73"/>
        <v/>
      </c>
      <c r="I77" s="189" t="str">
        <f t="shared" si="66"/>
        <v/>
      </c>
      <c r="J77" s="189" t="str">
        <f t="shared" si="67"/>
        <v/>
      </c>
      <c r="K77" s="189" t="str">
        <f t="shared" si="68"/>
        <v/>
      </c>
      <c r="L77" s="189" t="str">
        <f t="shared" si="69"/>
        <v/>
      </c>
      <c r="M77" s="190" t="str">
        <f>IF(B77="","",IF($M$6="VENDA SD",VLOOKUP(B77,inventario,12,0),VLOOKUP(B77,inventario,12,0)))</f>
        <v/>
      </c>
      <c r="N77" s="190" t="str">
        <f t="shared" si="70"/>
        <v/>
      </c>
      <c r="O77" s="191" t="str">
        <f t="shared" si="71"/>
        <v/>
      </c>
      <c r="P77" s="197" t="str">
        <f t="shared" si="72"/>
        <v/>
      </c>
      <c r="R77" s="207" t="str">
        <f t="shared" si="63"/>
        <v/>
      </c>
      <c r="S77" s="207" t="str">
        <f t="shared" si="64"/>
        <v/>
      </c>
      <c r="T77" s="207" t="e">
        <f t="shared" si="65"/>
        <v>#VALUE!</v>
      </c>
    </row>
    <row r="78" spans="1:20" ht="21.75" customHeight="1" thickBot="1" x14ac:dyDescent="0.3">
      <c r="A78" s="189">
        <v>77</v>
      </c>
      <c r="B78" s="195"/>
      <c r="C78" s="195"/>
      <c r="D78" s="401" t="str">
        <f>IF(B78=0,"",VLOOKUP(B78,' SEP 15_09_2020'!$1:$1048576,3,0))</f>
        <v/>
      </c>
      <c r="E78" s="401" t="str">
        <f>IF(B78=0,"",VLOOKUP(B78,' SEP 15_09_2020'!$1:$1048576,4,0))</f>
        <v/>
      </c>
      <c r="F78" s="401" t="str">
        <f>IF(B78=0,"",VLOOKUP(B78,' SEP 15_09_2020'!$1:$1048576,5,0))</f>
        <v/>
      </c>
      <c r="G78" s="189"/>
      <c r="H78" s="188" t="str">
        <f t="shared" si="73"/>
        <v/>
      </c>
      <c r="I78" s="189" t="str">
        <f t="shared" si="66"/>
        <v/>
      </c>
      <c r="J78" s="189" t="str">
        <f t="shared" si="67"/>
        <v/>
      </c>
      <c r="K78" s="189" t="str">
        <f t="shared" si="68"/>
        <v/>
      </c>
      <c r="L78" s="189" t="str">
        <f t="shared" si="69"/>
        <v/>
      </c>
      <c r="M78" s="190" t="str">
        <f>IF(B78="","",IF($M$6="VENDA SD",VLOOKUP(B78,inventario,12,0),VLOOKUP(B78,inventario,12,0)))</f>
        <v/>
      </c>
      <c r="N78" s="190" t="str">
        <f t="shared" si="70"/>
        <v/>
      </c>
      <c r="O78" s="191" t="str">
        <f t="shared" si="71"/>
        <v/>
      </c>
      <c r="P78" s="197" t="str">
        <f t="shared" si="72"/>
        <v/>
      </c>
      <c r="R78" s="207" t="str">
        <f t="shared" si="63"/>
        <v/>
      </c>
      <c r="S78" s="207" t="str">
        <f t="shared" si="64"/>
        <v/>
      </c>
      <c r="T78" s="207" t="e">
        <f t="shared" si="65"/>
        <v>#VALUE!</v>
      </c>
    </row>
    <row r="79" spans="1:20" ht="21.75" customHeight="1" thickBot="1" x14ac:dyDescent="0.3">
      <c r="A79" s="189">
        <v>78</v>
      </c>
      <c r="B79" s="195"/>
      <c r="C79" s="195"/>
      <c r="D79" s="401" t="str">
        <f>IF(B79=0,"",VLOOKUP(B79,' SEP 15_09_2020'!$1:$1048576,3,0))</f>
        <v/>
      </c>
      <c r="E79" s="401" t="str">
        <f>IF(B79=0,"",VLOOKUP(B79,' SEP 15_09_2020'!$1:$1048576,4,0))</f>
        <v/>
      </c>
      <c r="F79" s="401" t="str">
        <f>IF(B79=0,"",VLOOKUP(B79,' SEP 15_09_2020'!$1:$1048576,5,0))</f>
        <v/>
      </c>
      <c r="G79" s="189"/>
      <c r="H79" s="188" t="str">
        <f t="shared" si="73"/>
        <v/>
      </c>
      <c r="I79" s="189" t="str">
        <f t="shared" si="66"/>
        <v/>
      </c>
      <c r="J79" s="189" t="str">
        <f t="shared" si="67"/>
        <v/>
      </c>
      <c r="K79" s="189" t="str">
        <f t="shared" si="68"/>
        <v/>
      </c>
      <c r="L79" s="189" t="str">
        <f t="shared" si="69"/>
        <v/>
      </c>
      <c r="M79" s="190" t="str">
        <f>IF(B79="","",IF($M$6="VENDA SD",VLOOKUP(B79,inventario,12,0),VLOOKUP(B79,inventario,12,0)))</f>
        <v/>
      </c>
      <c r="N79" s="190" t="str">
        <f t="shared" si="70"/>
        <v/>
      </c>
      <c r="O79" s="191" t="str">
        <f t="shared" si="71"/>
        <v/>
      </c>
      <c r="P79" s="197" t="str">
        <f t="shared" si="72"/>
        <v/>
      </c>
      <c r="R79" s="207" t="str">
        <f t="shared" si="63"/>
        <v/>
      </c>
      <c r="S79" s="207" t="str">
        <f t="shared" si="64"/>
        <v/>
      </c>
      <c r="T79" s="207" t="e">
        <f t="shared" si="65"/>
        <v>#VALUE!</v>
      </c>
    </row>
    <row r="80" spans="1:20" ht="21.75" customHeight="1" thickBot="1" x14ac:dyDescent="0.3">
      <c r="A80" s="189">
        <v>79</v>
      </c>
      <c r="B80" s="195"/>
      <c r="C80" s="195"/>
      <c r="D80" s="401" t="str">
        <f>IF(B80=0,"",VLOOKUP(B80,' SEP 15_09_2020'!$1:$1048576,3,0))</f>
        <v/>
      </c>
      <c r="E80" s="401" t="str">
        <f>IF(B80=0,"",VLOOKUP(B80,' SEP 15_09_2020'!$1:$1048576,4,0))</f>
        <v/>
      </c>
      <c r="F80" s="401" t="str">
        <f>IF(B80=0,"",VLOOKUP(B80,' SEP 15_09_2020'!$1:$1048576,5,0))</f>
        <v/>
      </c>
      <c r="G80" s="189"/>
      <c r="H80" s="188" t="str">
        <f t="shared" si="73"/>
        <v/>
      </c>
      <c r="I80" s="189" t="str">
        <f t="shared" si="66"/>
        <v/>
      </c>
      <c r="J80" s="189" t="str">
        <f t="shared" si="67"/>
        <v/>
      </c>
      <c r="K80" s="189" t="str">
        <f t="shared" si="68"/>
        <v/>
      </c>
      <c r="L80" s="189" t="str">
        <f t="shared" si="69"/>
        <v/>
      </c>
      <c r="M80" s="190" t="str">
        <f>IF(B80="","",IF($M$6="VENDA SD",VLOOKUP(B80,inventario,12,0),VLOOKUP(B80,inventario,12,0)))</f>
        <v/>
      </c>
      <c r="N80" s="190" t="str">
        <f t="shared" si="70"/>
        <v/>
      </c>
      <c r="O80" s="191" t="str">
        <f t="shared" si="71"/>
        <v/>
      </c>
      <c r="P80" s="197" t="str">
        <f t="shared" si="72"/>
        <v/>
      </c>
      <c r="R80" s="207" t="str">
        <f t="shared" si="63"/>
        <v/>
      </c>
      <c r="S80" s="207" t="str">
        <f t="shared" si="64"/>
        <v/>
      </c>
      <c r="T80" s="207" t="e">
        <f t="shared" si="65"/>
        <v>#VALUE!</v>
      </c>
    </row>
    <row r="81" spans="1:20" ht="21.75" customHeight="1" thickBot="1" x14ac:dyDescent="0.3">
      <c r="A81" s="189">
        <v>80</v>
      </c>
      <c r="B81" s="195"/>
      <c r="C81" s="195"/>
      <c r="D81" s="401" t="str">
        <f>IF(B81=0,"",VLOOKUP(B81,' SEP 15_09_2020'!$1:$1048576,3,0))</f>
        <v/>
      </c>
      <c r="E81" s="401" t="str">
        <f>IF(B81=0,"",VLOOKUP(B81,' SEP 15_09_2020'!$1:$1048576,4,0))</f>
        <v/>
      </c>
      <c r="F81" s="401" t="str">
        <f>IF(B81=0,"",VLOOKUP(B81,' SEP 15_09_2020'!$1:$1048576,5,0))</f>
        <v/>
      </c>
      <c r="G81" s="189"/>
      <c r="H81" s="188" t="str">
        <f t="shared" si="73"/>
        <v/>
      </c>
      <c r="I81" s="189" t="str">
        <f t="shared" si="66"/>
        <v/>
      </c>
      <c r="J81" s="189" t="str">
        <f t="shared" si="67"/>
        <v/>
      </c>
      <c r="K81" s="189" t="str">
        <f t="shared" si="68"/>
        <v/>
      </c>
      <c r="L81" s="189" t="str">
        <f t="shared" si="69"/>
        <v/>
      </c>
      <c r="M81" s="190" t="str">
        <f>IF(B81="","",IF($M$6="VENDA SD",VLOOKUP(B81,inventario,12,0),VLOOKUP(B81,inventario,12,0)))</f>
        <v/>
      </c>
      <c r="N81" s="190" t="str">
        <f t="shared" si="70"/>
        <v/>
      </c>
      <c r="O81" s="191" t="str">
        <f t="shared" si="71"/>
        <v/>
      </c>
      <c r="P81" s="197" t="str">
        <f t="shared" si="72"/>
        <v/>
      </c>
      <c r="R81" s="207" t="str">
        <f t="shared" si="63"/>
        <v/>
      </c>
      <c r="S81" s="207" t="str">
        <f t="shared" si="64"/>
        <v/>
      </c>
      <c r="T81" s="207" t="e">
        <f t="shared" si="65"/>
        <v>#VALUE!</v>
      </c>
    </row>
    <row r="82" spans="1:20" ht="21.75" customHeight="1" thickBot="1" x14ac:dyDescent="0.3">
      <c r="A82" s="189">
        <v>81</v>
      </c>
      <c r="B82" s="195"/>
      <c r="C82" s="195"/>
      <c r="D82" s="401" t="str">
        <f>IF(B82=0,"",VLOOKUP(B82,' SEP 15_09_2020'!$1:$1048576,3,0))</f>
        <v/>
      </c>
      <c r="E82" s="401" t="str">
        <f>IF(B82=0,"",VLOOKUP(B82,' SEP 15_09_2020'!$1:$1048576,4,0))</f>
        <v/>
      </c>
      <c r="F82" s="401" t="str">
        <f>IF(B82=0,"",VLOOKUP(B82,' SEP 15_09_2020'!$1:$1048576,5,0))</f>
        <v/>
      </c>
      <c r="G82" s="189"/>
      <c r="H82" s="188" t="str">
        <f t="shared" si="73"/>
        <v/>
      </c>
      <c r="I82" s="189" t="str">
        <f t="shared" si="66"/>
        <v/>
      </c>
      <c r="J82" s="189" t="str">
        <f t="shared" si="67"/>
        <v/>
      </c>
      <c r="K82" s="189" t="str">
        <f t="shared" si="68"/>
        <v/>
      </c>
      <c r="L82" s="189" t="str">
        <f t="shared" si="69"/>
        <v/>
      </c>
      <c r="M82" s="190" t="str">
        <f>IF(B82="","",IF($M$6="VENDA SD",VLOOKUP(B82,inventario,12,0),VLOOKUP(B82,inventario,12,0)))</f>
        <v/>
      </c>
      <c r="N82" s="190" t="str">
        <f t="shared" si="70"/>
        <v/>
      </c>
      <c r="O82" s="191" t="str">
        <f t="shared" si="71"/>
        <v/>
      </c>
      <c r="P82" s="197" t="str">
        <f t="shared" si="72"/>
        <v/>
      </c>
      <c r="R82" s="207" t="str">
        <f t="shared" si="63"/>
        <v/>
      </c>
      <c r="S82" s="207" t="str">
        <f t="shared" si="64"/>
        <v/>
      </c>
      <c r="T82" s="207" t="e">
        <f t="shared" si="65"/>
        <v>#VALUE!</v>
      </c>
    </row>
    <row r="83" spans="1:20" ht="21.75" customHeight="1" thickBot="1" x14ac:dyDescent="0.3">
      <c r="A83" s="189">
        <v>82</v>
      </c>
      <c r="B83" s="195"/>
      <c r="C83" s="195"/>
      <c r="D83" s="401" t="str">
        <f>IF(B83=0,"",VLOOKUP(B83,' SEP 15_09_2020'!$1:$1048576,3,0))</f>
        <v/>
      </c>
      <c r="E83" s="401" t="str">
        <f>IF(B83=0,"",VLOOKUP(B83,' SEP 15_09_2020'!$1:$1048576,4,0))</f>
        <v/>
      </c>
      <c r="F83" s="401" t="str">
        <f>IF(B83=0,"",VLOOKUP(B83,' SEP 15_09_2020'!$1:$1048576,5,0))</f>
        <v/>
      </c>
      <c r="G83" s="189"/>
      <c r="H83" s="188" t="str">
        <f t="shared" si="73"/>
        <v/>
      </c>
      <c r="I83" s="189" t="str">
        <f t="shared" si="66"/>
        <v/>
      </c>
      <c r="J83" s="189" t="str">
        <f t="shared" si="67"/>
        <v/>
      </c>
      <c r="K83" s="189" t="str">
        <f t="shared" si="68"/>
        <v/>
      </c>
      <c r="L83" s="189" t="str">
        <f t="shared" si="69"/>
        <v/>
      </c>
      <c r="M83" s="190" t="str">
        <f>IF(B83="","",IF($M$6="VENDA SD",VLOOKUP(B83,inventario,12,0),VLOOKUP(B83,inventario,12,0)))</f>
        <v/>
      </c>
      <c r="N83" s="190" t="str">
        <f t="shared" si="70"/>
        <v/>
      </c>
      <c r="O83" s="191" t="str">
        <f t="shared" si="71"/>
        <v/>
      </c>
      <c r="P83" s="197" t="str">
        <f t="shared" si="72"/>
        <v/>
      </c>
      <c r="R83" s="207" t="str">
        <f t="shared" si="63"/>
        <v/>
      </c>
      <c r="S83" s="207" t="str">
        <f t="shared" si="64"/>
        <v/>
      </c>
      <c r="T83" s="207" t="e">
        <f t="shared" si="65"/>
        <v>#VALUE!</v>
      </c>
    </row>
    <row r="84" spans="1:20" ht="21.75" customHeight="1" thickBot="1" x14ac:dyDescent="0.3">
      <c r="A84" s="189">
        <v>83</v>
      </c>
      <c r="B84" s="195"/>
      <c r="C84" s="195"/>
      <c r="D84" s="401" t="str">
        <f>IF(B84=0,"",VLOOKUP(B84,' SEP 15_09_2020'!$1:$1048576,3,0))</f>
        <v/>
      </c>
      <c r="E84" s="401" t="str">
        <f>IF(B84=0,"",VLOOKUP(B84,' SEP 15_09_2020'!$1:$1048576,4,0))</f>
        <v/>
      </c>
      <c r="F84" s="401" t="str">
        <f>IF(B84=0,"",VLOOKUP(B84,' SEP 15_09_2020'!$1:$1048576,5,0))</f>
        <v/>
      </c>
      <c r="G84" s="189"/>
      <c r="H84" s="188" t="str">
        <f t="shared" si="73"/>
        <v/>
      </c>
      <c r="I84" s="189" t="str">
        <f t="shared" si="66"/>
        <v/>
      </c>
      <c r="J84" s="189" t="str">
        <f t="shared" si="67"/>
        <v/>
      </c>
      <c r="K84" s="189" t="str">
        <f t="shared" si="68"/>
        <v/>
      </c>
      <c r="L84" s="189" t="str">
        <f t="shared" si="69"/>
        <v/>
      </c>
      <c r="M84" s="190" t="str">
        <f>IF(B84="","",IF($M$6="VENDA SD",VLOOKUP(B84,inventario,12,0),VLOOKUP(B84,inventario,12,0)))</f>
        <v/>
      </c>
      <c r="N84" s="190" t="str">
        <f t="shared" si="70"/>
        <v/>
      </c>
      <c r="O84" s="191" t="str">
        <f t="shared" si="71"/>
        <v/>
      </c>
      <c r="P84" s="197" t="str">
        <f t="shared" si="72"/>
        <v/>
      </c>
      <c r="R84" s="207" t="str">
        <f t="shared" si="63"/>
        <v/>
      </c>
      <c r="S84" s="207" t="str">
        <f t="shared" si="64"/>
        <v/>
      </c>
      <c r="T84" s="207" t="e">
        <f t="shared" si="65"/>
        <v>#VALUE!</v>
      </c>
    </row>
    <row r="85" spans="1:20" ht="21.75" customHeight="1" thickBot="1" x14ac:dyDescent="0.3">
      <c r="A85" s="189">
        <v>84</v>
      </c>
      <c r="B85" s="195"/>
      <c r="C85" s="195"/>
      <c r="D85" s="401" t="str">
        <f>IF(B85=0,"",VLOOKUP(B85,' SEP 15_09_2020'!$1:$1048576,3,0))</f>
        <v/>
      </c>
      <c r="E85" s="401" t="str">
        <f>IF(B85=0,"",VLOOKUP(B85,' SEP 15_09_2020'!$1:$1048576,4,0))</f>
        <v/>
      </c>
      <c r="F85" s="401" t="str">
        <f>IF(B85=0,"",VLOOKUP(B85,' SEP 15_09_2020'!$1:$1048576,5,0))</f>
        <v/>
      </c>
      <c r="G85" s="189"/>
      <c r="H85" s="188" t="str">
        <f t="shared" si="73"/>
        <v/>
      </c>
      <c r="I85" s="189" t="str">
        <f t="shared" si="66"/>
        <v/>
      </c>
      <c r="J85" s="189" t="str">
        <f t="shared" si="67"/>
        <v/>
      </c>
      <c r="K85" s="189" t="str">
        <f t="shared" si="68"/>
        <v/>
      </c>
      <c r="L85" s="189" t="str">
        <f t="shared" si="69"/>
        <v/>
      </c>
      <c r="M85" s="190" t="str">
        <f>IF(B85="","",IF($M$6="VENDA SD",VLOOKUP(B85,inventario,12,0),VLOOKUP(B85,inventario,12,0)))</f>
        <v/>
      </c>
      <c r="N85" s="190" t="str">
        <f t="shared" si="70"/>
        <v/>
      </c>
      <c r="O85" s="191" t="str">
        <f t="shared" si="71"/>
        <v/>
      </c>
      <c r="P85" s="197" t="str">
        <f t="shared" si="72"/>
        <v/>
      </c>
      <c r="R85" s="207" t="str">
        <f t="shared" si="63"/>
        <v/>
      </c>
      <c r="S85" s="207" t="str">
        <f t="shared" si="64"/>
        <v/>
      </c>
      <c r="T85" s="207" t="e">
        <f t="shared" si="65"/>
        <v>#VALUE!</v>
      </c>
    </row>
    <row r="86" spans="1:20" ht="21.75" customHeight="1" thickBot="1" x14ac:dyDescent="0.3">
      <c r="A86" s="189">
        <v>85</v>
      </c>
      <c r="B86" s="195"/>
      <c r="C86" s="195"/>
      <c r="D86" s="401" t="str">
        <f>IF(B86=0,"",VLOOKUP(B86,' SEP 15_09_2020'!$1:$1048576,3,0))</f>
        <v/>
      </c>
      <c r="E86" s="401" t="str">
        <f>IF(B86=0,"",VLOOKUP(B86,' SEP 15_09_2020'!$1:$1048576,4,0))</f>
        <v/>
      </c>
      <c r="F86" s="401" t="str">
        <f>IF(B86=0,"",VLOOKUP(B86,' SEP 15_09_2020'!$1:$1048576,5,0))</f>
        <v/>
      </c>
      <c r="G86" s="189"/>
      <c r="H86" s="188" t="str">
        <f t="shared" si="73"/>
        <v/>
      </c>
      <c r="I86" s="189" t="str">
        <f t="shared" si="66"/>
        <v/>
      </c>
      <c r="J86" s="189" t="str">
        <f t="shared" si="67"/>
        <v/>
      </c>
      <c r="K86" s="189" t="str">
        <f t="shared" si="68"/>
        <v/>
      </c>
      <c r="L86" s="189" t="str">
        <f t="shared" si="69"/>
        <v/>
      </c>
      <c r="M86" s="190" t="str">
        <f>IF(B86="","",IF($M$6="VENDA SD",VLOOKUP(B86,inventario,12,0),VLOOKUP(B86,inventario,12,0)))</f>
        <v/>
      </c>
      <c r="N86" s="190" t="str">
        <f t="shared" si="70"/>
        <v/>
      </c>
      <c r="O86" s="191" t="str">
        <f t="shared" si="71"/>
        <v/>
      </c>
      <c r="P86" s="197" t="str">
        <f t="shared" si="72"/>
        <v/>
      </c>
      <c r="R86" s="207" t="str">
        <f t="shared" si="63"/>
        <v/>
      </c>
      <c r="S86" s="207" t="str">
        <f t="shared" si="64"/>
        <v/>
      </c>
      <c r="T86" s="207" t="e">
        <f t="shared" si="65"/>
        <v>#VALUE!</v>
      </c>
    </row>
    <row r="87" spans="1:20" ht="21.75" customHeight="1" thickBot="1" x14ac:dyDescent="0.3">
      <c r="A87" s="189">
        <v>86</v>
      </c>
      <c r="B87" s="195"/>
      <c r="C87" s="195"/>
      <c r="D87" s="401" t="str">
        <f>IF(B87=0,"",VLOOKUP(B87,' SEP 15_09_2020'!$1:$1048576,3,0))</f>
        <v/>
      </c>
      <c r="E87" s="401" t="str">
        <f>IF(B87=0,"",VLOOKUP(B87,' SEP 15_09_2020'!$1:$1048576,4,0))</f>
        <v/>
      </c>
      <c r="F87" s="401" t="str">
        <f>IF(B87=0,"",VLOOKUP(B87,' SEP 15_09_2020'!$1:$1048576,5,0))</f>
        <v/>
      </c>
      <c r="G87" s="189"/>
      <c r="H87" s="188" t="str">
        <f t="shared" si="73"/>
        <v/>
      </c>
      <c r="I87" s="189" t="str">
        <f t="shared" si="66"/>
        <v/>
      </c>
      <c r="J87" s="189" t="str">
        <f t="shared" si="67"/>
        <v/>
      </c>
      <c r="K87" s="189" t="str">
        <f t="shared" si="68"/>
        <v/>
      </c>
      <c r="L87" s="189" t="str">
        <f t="shared" si="69"/>
        <v/>
      </c>
      <c r="M87" s="190" t="str">
        <f>IF(B87="","",IF($M$6="VENDA SD",VLOOKUP(B87,inventario,12,0),VLOOKUP(B87,inventario,12,0)))</f>
        <v/>
      </c>
      <c r="N87" s="190" t="str">
        <f t="shared" si="70"/>
        <v/>
      </c>
      <c r="O87" s="191" t="str">
        <f t="shared" si="71"/>
        <v/>
      </c>
      <c r="P87" s="197" t="str">
        <f t="shared" si="72"/>
        <v/>
      </c>
      <c r="R87" s="207" t="str">
        <f t="shared" si="63"/>
        <v/>
      </c>
      <c r="S87" s="207" t="str">
        <f t="shared" si="64"/>
        <v/>
      </c>
      <c r="T87" s="207" t="e">
        <f t="shared" si="65"/>
        <v>#VALUE!</v>
      </c>
    </row>
    <row r="88" spans="1:20" ht="21.75" customHeight="1" thickBot="1" x14ac:dyDescent="0.3">
      <c r="A88" s="189">
        <v>87</v>
      </c>
      <c r="B88" s="195"/>
      <c r="C88" s="195"/>
      <c r="D88" s="401" t="str">
        <f>IF(B88=0,"",VLOOKUP(B88,' SEP 15_09_2020'!$1:$1048576,3,0))</f>
        <v/>
      </c>
      <c r="E88" s="401" t="str">
        <f>IF(B88=0,"",VLOOKUP(B88,' SEP 15_09_2020'!$1:$1048576,4,0))</f>
        <v/>
      </c>
      <c r="F88" s="401" t="str">
        <f>IF(B88=0,"",VLOOKUP(B88,' SEP 15_09_2020'!$1:$1048576,5,0))</f>
        <v/>
      </c>
      <c r="G88" s="189"/>
      <c r="H88" s="188" t="str">
        <f t="shared" si="73"/>
        <v/>
      </c>
      <c r="I88" s="189" t="str">
        <f t="shared" si="66"/>
        <v/>
      </c>
      <c r="J88" s="189" t="str">
        <f t="shared" si="67"/>
        <v/>
      </c>
      <c r="K88" s="189" t="str">
        <f t="shared" si="68"/>
        <v/>
      </c>
      <c r="L88" s="189" t="str">
        <f t="shared" si="69"/>
        <v/>
      </c>
      <c r="M88" s="190" t="str">
        <f>IF(B88="","",IF($M$6="VENDA SD",VLOOKUP(B88,inventario,12,0),VLOOKUP(B88,inventario,12,0)))</f>
        <v/>
      </c>
      <c r="N88" s="190" t="str">
        <f t="shared" si="70"/>
        <v/>
      </c>
      <c r="O88" s="191" t="str">
        <f t="shared" si="71"/>
        <v/>
      </c>
      <c r="P88" s="197" t="str">
        <f t="shared" si="72"/>
        <v/>
      </c>
      <c r="R88" s="207" t="str">
        <f t="shared" si="63"/>
        <v/>
      </c>
      <c r="S88" s="207" t="str">
        <f t="shared" si="64"/>
        <v/>
      </c>
      <c r="T88" s="207" t="e">
        <f t="shared" si="65"/>
        <v>#VALUE!</v>
      </c>
    </row>
    <row r="89" spans="1:20" ht="21.75" customHeight="1" thickBot="1" x14ac:dyDescent="0.3">
      <c r="A89" s="189">
        <v>88</v>
      </c>
      <c r="B89" s="195"/>
      <c r="C89" s="195"/>
      <c r="D89" s="401" t="str">
        <f>IF(B89=0,"",VLOOKUP(B89,' SEP 15_09_2020'!$1:$1048576,3,0))</f>
        <v/>
      </c>
      <c r="E89" s="401" t="str">
        <f>IF(B89=0,"",VLOOKUP(B89,' SEP 15_09_2020'!$1:$1048576,4,0))</f>
        <v/>
      </c>
      <c r="F89" s="401" t="str">
        <f>IF(B89=0,"",VLOOKUP(B89,' SEP 15_09_2020'!$1:$1048576,5,0))</f>
        <v/>
      </c>
      <c r="G89" s="189"/>
      <c r="H89" s="188" t="str">
        <f t="shared" si="73"/>
        <v/>
      </c>
      <c r="I89" s="189" t="str">
        <f t="shared" si="66"/>
        <v/>
      </c>
      <c r="J89" s="189" t="str">
        <f t="shared" si="67"/>
        <v/>
      </c>
      <c r="K89" s="189" t="str">
        <f t="shared" si="68"/>
        <v/>
      </c>
      <c r="L89" s="189" t="str">
        <f t="shared" si="69"/>
        <v/>
      </c>
      <c r="M89" s="190" t="str">
        <f>IF(B89="","",IF($M$6="VENDA SD",VLOOKUP(B89,inventario,12,0),VLOOKUP(B89,inventario,12,0)))</f>
        <v/>
      </c>
      <c r="N89" s="190" t="str">
        <f t="shared" si="70"/>
        <v/>
      </c>
      <c r="O89" s="191" t="str">
        <f t="shared" si="71"/>
        <v/>
      </c>
      <c r="P89" s="197" t="str">
        <f t="shared" si="72"/>
        <v/>
      </c>
      <c r="R89" s="207" t="str">
        <f t="shared" si="63"/>
        <v/>
      </c>
      <c r="S89" s="207" t="str">
        <f t="shared" si="64"/>
        <v/>
      </c>
      <c r="T89" s="207" t="e">
        <f t="shared" si="65"/>
        <v>#VALUE!</v>
      </c>
    </row>
    <row r="90" spans="1:20" ht="21.75" customHeight="1" thickBot="1" x14ac:dyDescent="0.3">
      <c r="A90" s="189">
        <v>89</v>
      </c>
      <c r="B90" s="195"/>
      <c r="C90" s="195"/>
      <c r="D90" s="401" t="str">
        <f>IF(B90=0,"",VLOOKUP(B90,' SEP 15_09_2020'!$1:$1048576,3,0))</f>
        <v/>
      </c>
      <c r="E90" s="401" t="str">
        <f>IF(B90=0,"",VLOOKUP(B90,' SEP 15_09_2020'!$1:$1048576,4,0))</f>
        <v/>
      </c>
      <c r="F90" s="401" t="str">
        <f>IF(B90=0,"",VLOOKUP(B90,' SEP 15_09_2020'!$1:$1048576,5,0))</f>
        <v/>
      </c>
      <c r="G90" s="189"/>
      <c r="H90" s="188" t="str">
        <f t="shared" si="73"/>
        <v/>
      </c>
      <c r="I90" s="189" t="str">
        <f t="shared" si="66"/>
        <v/>
      </c>
      <c r="J90" s="189" t="str">
        <f t="shared" si="67"/>
        <v/>
      </c>
      <c r="K90" s="189" t="str">
        <f t="shared" si="68"/>
        <v/>
      </c>
      <c r="L90" s="189" t="str">
        <f t="shared" si="69"/>
        <v/>
      </c>
      <c r="M90" s="190" t="str">
        <f>IF(B90="","",IF($M$6="VENDA SD",VLOOKUP(B90,inventario,12,0),VLOOKUP(B90,inventario,12,0)))</f>
        <v/>
      </c>
      <c r="N90" s="190" t="str">
        <f t="shared" si="70"/>
        <v/>
      </c>
      <c r="O90" s="191" t="str">
        <f t="shared" si="71"/>
        <v/>
      </c>
      <c r="P90" s="197" t="str">
        <f t="shared" si="72"/>
        <v/>
      </c>
      <c r="R90" s="207" t="str">
        <f t="shared" si="63"/>
        <v/>
      </c>
      <c r="S90" s="207" t="str">
        <f t="shared" si="64"/>
        <v/>
      </c>
      <c r="T90" s="207" t="e">
        <f t="shared" si="65"/>
        <v>#VALUE!</v>
      </c>
    </row>
    <row r="91" spans="1:20" ht="21.75" customHeight="1" thickBot="1" x14ac:dyDescent="0.3">
      <c r="A91" s="189">
        <v>90</v>
      </c>
      <c r="B91" s="195"/>
      <c r="C91" s="195"/>
      <c r="D91" s="401" t="str">
        <f>IF(B91=0,"",VLOOKUP(B91,' SEP 15_09_2020'!$1:$1048576,3,0))</f>
        <v/>
      </c>
      <c r="E91" s="401" t="str">
        <f>IF(B91=0,"",VLOOKUP(B91,' SEP 15_09_2020'!$1:$1048576,4,0))</f>
        <v/>
      </c>
      <c r="F91" s="401" t="str">
        <f>IF(B91=0,"",VLOOKUP(B91,' SEP 15_09_2020'!$1:$1048576,5,0))</f>
        <v/>
      </c>
      <c r="G91" s="189"/>
      <c r="H91" s="188" t="str">
        <f t="shared" si="73"/>
        <v/>
      </c>
      <c r="I91" s="189" t="str">
        <f t="shared" si="66"/>
        <v/>
      </c>
      <c r="J91" s="189" t="str">
        <f t="shared" si="67"/>
        <v/>
      </c>
      <c r="K91" s="189" t="str">
        <f t="shared" si="68"/>
        <v/>
      </c>
      <c r="L91" s="189" t="str">
        <f t="shared" si="69"/>
        <v/>
      </c>
      <c r="M91" s="190" t="str">
        <f>IF(B91="","",IF($M$6="VENDA SD",VLOOKUP(B91,inventario,12,0),VLOOKUP(B91,inventario,12,0)))</f>
        <v/>
      </c>
      <c r="N91" s="190" t="str">
        <f t="shared" si="70"/>
        <v/>
      </c>
      <c r="O91" s="191" t="str">
        <f t="shared" si="71"/>
        <v/>
      </c>
      <c r="P91" s="197" t="str">
        <f t="shared" si="72"/>
        <v/>
      </c>
      <c r="R91" s="207" t="str">
        <f t="shared" si="63"/>
        <v/>
      </c>
      <c r="S91" s="207" t="str">
        <f t="shared" si="64"/>
        <v/>
      </c>
      <c r="T91" s="207" t="e">
        <f t="shared" si="65"/>
        <v>#VALUE!</v>
      </c>
    </row>
    <row r="92" spans="1:20" ht="21.75" customHeight="1" thickBot="1" x14ac:dyDescent="0.3">
      <c r="A92" s="189">
        <v>91</v>
      </c>
      <c r="B92" s="195"/>
      <c r="C92" s="195"/>
      <c r="D92" s="401" t="str">
        <f>IF(B92=0,"",VLOOKUP(B92,' SEP 15_09_2020'!$1:$1048576,3,0))</f>
        <v/>
      </c>
      <c r="E92" s="401" t="str">
        <f>IF(B92=0,"",VLOOKUP(B92,' SEP 15_09_2020'!$1:$1048576,4,0))</f>
        <v/>
      </c>
      <c r="F92" s="401" t="str">
        <f>IF(B92=0,"",VLOOKUP(B92,' SEP 15_09_2020'!$1:$1048576,5,0))</f>
        <v/>
      </c>
      <c r="G92" s="189"/>
      <c r="H92" s="188" t="str">
        <f t="shared" si="73"/>
        <v/>
      </c>
      <c r="I92" s="189" t="str">
        <f t="shared" si="66"/>
        <v/>
      </c>
      <c r="J92" s="189" t="str">
        <f t="shared" si="67"/>
        <v/>
      </c>
      <c r="K92" s="189" t="str">
        <f t="shared" si="68"/>
        <v/>
      </c>
      <c r="L92" s="189" t="str">
        <f t="shared" si="69"/>
        <v/>
      </c>
      <c r="M92" s="190" t="str">
        <f>IF(B92="","",IF($M$6="VENDA SD",VLOOKUP(B92,inventario,12,0),VLOOKUP(B92,inventario,12,0)))</f>
        <v/>
      </c>
      <c r="N92" s="190" t="str">
        <f t="shared" si="70"/>
        <v/>
      </c>
      <c r="O92" s="191" t="str">
        <f t="shared" si="71"/>
        <v/>
      </c>
      <c r="P92" s="197" t="str">
        <f t="shared" si="72"/>
        <v/>
      </c>
      <c r="R92" s="207" t="str">
        <f t="shared" si="63"/>
        <v/>
      </c>
      <c r="S92" s="207" t="str">
        <f t="shared" si="64"/>
        <v/>
      </c>
      <c r="T92" s="207" t="e">
        <f t="shared" si="65"/>
        <v>#VALUE!</v>
      </c>
    </row>
    <row r="93" spans="1:20" ht="21.75" customHeight="1" thickBot="1" x14ac:dyDescent="0.3">
      <c r="A93" s="189">
        <v>92</v>
      </c>
      <c r="B93" s="195"/>
      <c r="C93" s="195"/>
      <c r="D93" s="401" t="str">
        <f>IF(B93=0,"",VLOOKUP(B93,' SEP 15_09_2020'!$1:$1048576,3,0))</f>
        <v/>
      </c>
      <c r="E93" s="401" t="str">
        <f>IF(B93=0,"",VLOOKUP(B93,' SEP 15_09_2020'!$1:$1048576,4,0))</f>
        <v/>
      </c>
      <c r="F93" s="401" t="str">
        <f>IF(B93=0,"",VLOOKUP(B93,' SEP 15_09_2020'!$1:$1048576,5,0))</f>
        <v/>
      </c>
      <c r="G93" s="189"/>
      <c r="H93" s="188" t="str">
        <f t="shared" si="73"/>
        <v/>
      </c>
      <c r="I93" s="189" t="str">
        <f t="shared" si="66"/>
        <v/>
      </c>
      <c r="J93" s="189" t="str">
        <f t="shared" si="67"/>
        <v/>
      </c>
      <c r="K93" s="189" t="str">
        <f t="shared" si="68"/>
        <v/>
      </c>
      <c r="L93" s="189" t="str">
        <f t="shared" si="69"/>
        <v/>
      </c>
      <c r="M93" s="190" t="str">
        <f>IF(B93="","",IF($M$6="VENDA SD",VLOOKUP(B93,inventario,12,0),VLOOKUP(B93,inventario,12,0)))</f>
        <v/>
      </c>
      <c r="N93" s="190" t="str">
        <f t="shared" si="70"/>
        <v/>
      </c>
      <c r="O93" s="191" t="str">
        <f t="shared" si="71"/>
        <v/>
      </c>
      <c r="P93" s="197" t="str">
        <f t="shared" si="72"/>
        <v/>
      </c>
      <c r="R93" s="207" t="str">
        <f t="shared" si="63"/>
        <v/>
      </c>
      <c r="S93" s="207" t="str">
        <f t="shared" si="64"/>
        <v/>
      </c>
      <c r="T93" s="207" t="e">
        <f t="shared" si="65"/>
        <v>#VALUE!</v>
      </c>
    </row>
    <row r="94" spans="1:20" ht="21.75" customHeight="1" thickBot="1" x14ac:dyDescent="0.3">
      <c r="A94" s="189">
        <v>93</v>
      </c>
      <c r="B94" s="195"/>
      <c r="C94" s="195"/>
      <c r="D94" s="401" t="str">
        <f>IF(B94=0,"",VLOOKUP(B94,' SEP 15_09_2020'!$1:$1048576,3,0))</f>
        <v/>
      </c>
      <c r="E94" s="401" t="str">
        <f>IF(B94=0,"",VLOOKUP(B94,' SEP 15_09_2020'!$1:$1048576,4,0))</f>
        <v/>
      </c>
      <c r="F94" s="401" t="str">
        <f>IF(B94=0,"",VLOOKUP(B94,' SEP 15_09_2020'!$1:$1048576,5,0))</f>
        <v/>
      </c>
      <c r="G94" s="189"/>
      <c r="H94" s="188" t="str">
        <f t="shared" si="73"/>
        <v/>
      </c>
      <c r="I94" s="189" t="str">
        <f t="shared" si="66"/>
        <v/>
      </c>
      <c r="J94" s="189" t="str">
        <f t="shared" si="67"/>
        <v/>
      </c>
      <c r="K94" s="189" t="str">
        <f t="shared" si="68"/>
        <v/>
      </c>
      <c r="L94" s="189" t="str">
        <f t="shared" si="69"/>
        <v/>
      </c>
      <c r="M94" s="190" t="str">
        <f>IF(B94="","",IF($M$6="VENDA SD",VLOOKUP(B94,inventario,12,0),VLOOKUP(B94,inventario,12,0)))</f>
        <v/>
      </c>
      <c r="N94" s="190" t="str">
        <f t="shared" si="70"/>
        <v/>
      </c>
      <c r="O94" s="191" t="str">
        <f t="shared" si="71"/>
        <v/>
      </c>
      <c r="P94" s="197" t="str">
        <f t="shared" si="72"/>
        <v/>
      </c>
      <c r="R94" s="207" t="str">
        <f t="shared" si="63"/>
        <v/>
      </c>
      <c r="S94" s="207" t="str">
        <f t="shared" si="64"/>
        <v/>
      </c>
      <c r="T94" s="207" t="e">
        <f t="shared" si="65"/>
        <v>#VALUE!</v>
      </c>
    </row>
    <row r="95" spans="1:20" ht="21.75" customHeight="1" thickBot="1" x14ac:dyDescent="0.3">
      <c r="A95" s="189">
        <v>94</v>
      </c>
      <c r="B95" s="195"/>
      <c r="C95" s="195"/>
      <c r="D95" s="401" t="str">
        <f>IF(B95=0,"",VLOOKUP(B95,' SEP 15_09_2020'!$1:$1048576,3,0))</f>
        <v/>
      </c>
      <c r="E95" s="401" t="str">
        <f>IF(B95=0,"",VLOOKUP(B95,' SEP 15_09_2020'!$1:$1048576,4,0))</f>
        <v/>
      </c>
      <c r="F95" s="401" t="str">
        <f>IF(B95=0,"",VLOOKUP(B95,' SEP 15_09_2020'!$1:$1048576,5,0))</f>
        <v/>
      </c>
      <c r="G95" s="189"/>
      <c r="H95" s="188" t="str">
        <f t="shared" si="73"/>
        <v/>
      </c>
      <c r="I95" s="189" t="str">
        <f t="shared" si="66"/>
        <v/>
      </c>
      <c r="J95" s="189" t="str">
        <f t="shared" si="67"/>
        <v/>
      </c>
      <c r="K95" s="189" t="str">
        <f t="shared" si="68"/>
        <v/>
      </c>
      <c r="L95" s="189" t="str">
        <f t="shared" si="69"/>
        <v/>
      </c>
      <c r="M95" s="190" t="str">
        <f>IF(B95="","",IF($M$6="VENDA SD",VLOOKUP(B95,inventario,12,0),VLOOKUP(B95,inventario,12,0)))</f>
        <v/>
      </c>
      <c r="N95" s="190" t="str">
        <f t="shared" si="70"/>
        <v/>
      </c>
      <c r="O95" s="191" t="str">
        <f t="shared" si="71"/>
        <v/>
      </c>
      <c r="P95" s="197" t="str">
        <f t="shared" si="72"/>
        <v/>
      </c>
      <c r="R95" s="207" t="str">
        <f t="shared" si="63"/>
        <v/>
      </c>
      <c r="S95" s="207" t="str">
        <f t="shared" si="64"/>
        <v/>
      </c>
      <c r="T95" s="207" t="e">
        <f t="shared" si="65"/>
        <v>#VALUE!</v>
      </c>
    </row>
    <row r="96" spans="1:20" ht="21.75" customHeight="1" thickBot="1" x14ac:dyDescent="0.3">
      <c r="A96" s="189">
        <v>95</v>
      </c>
      <c r="B96" s="195"/>
      <c r="C96" s="195"/>
      <c r="D96" s="401" t="str">
        <f>IF(B96=0,"",VLOOKUP(B96,' SEP 15_09_2020'!$1:$1048576,3,0))</f>
        <v/>
      </c>
      <c r="E96" s="401" t="str">
        <f>IF(B96=0,"",VLOOKUP(B96,' SEP 15_09_2020'!$1:$1048576,4,0))</f>
        <v/>
      </c>
      <c r="F96" s="401" t="str">
        <f>IF(B96=0,"",VLOOKUP(B96,' SEP 15_09_2020'!$1:$1048576,5,0))</f>
        <v/>
      </c>
      <c r="G96" s="189"/>
      <c r="H96" s="188" t="str">
        <f t="shared" si="73"/>
        <v/>
      </c>
      <c r="I96" s="189" t="str">
        <f t="shared" si="66"/>
        <v/>
      </c>
      <c r="J96" s="189" t="str">
        <f t="shared" si="67"/>
        <v/>
      </c>
      <c r="K96" s="189" t="str">
        <f t="shared" si="68"/>
        <v/>
      </c>
      <c r="L96" s="189" t="str">
        <f t="shared" si="69"/>
        <v/>
      </c>
      <c r="M96" s="190" t="str">
        <f>IF(B96="","",IF($M$6="VENDA SD",VLOOKUP(B96,inventario,12,0),VLOOKUP(B96,inventario,12,0)))</f>
        <v/>
      </c>
      <c r="N96" s="190" t="str">
        <f t="shared" si="70"/>
        <v/>
      </c>
      <c r="O96" s="191" t="str">
        <f t="shared" si="71"/>
        <v/>
      </c>
      <c r="P96" s="197" t="str">
        <f t="shared" si="72"/>
        <v/>
      </c>
      <c r="R96" s="207" t="str">
        <f t="shared" si="63"/>
        <v/>
      </c>
      <c r="S96" s="207" t="str">
        <f t="shared" si="64"/>
        <v/>
      </c>
      <c r="T96" s="207" t="e">
        <f t="shared" si="65"/>
        <v>#VALUE!</v>
      </c>
    </row>
    <row r="97" spans="1:20" ht="21.75" customHeight="1" thickBot="1" x14ac:dyDescent="0.3">
      <c r="A97" s="189">
        <v>96</v>
      </c>
      <c r="B97" s="195"/>
      <c r="C97" s="195"/>
      <c r="D97" s="401" t="str">
        <f>IF(B97=0,"",VLOOKUP(B97,' SEP 15_09_2020'!$1:$1048576,3,0))</f>
        <v/>
      </c>
      <c r="E97" s="401" t="str">
        <f>IF(B97=0,"",VLOOKUP(B97,' SEP 15_09_2020'!$1:$1048576,4,0))</f>
        <v/>
      </c>
      <c r="F97" s="401" t="str">
        <f>IF(B97=0,"",VLOOKUP(B97,' SEP 15_09_2020'!$1:$1048576,5,0))</f>
        <v/>
      </c>
      <c r="G97" s="189"/>
      <c r="H97" s="188" t="str">
        <f t="shared" si="73"/>
        <v/>
      </c>
      <c r="I97" s="189" t="str">
        <f t="shared" si="66"/>
        <v/>
      </c>
      <c r="J97" s="189" t="str">
        <f t="shared" si="67"/>
        <v/>
      </c>
      <c r="K97" s="189" t="str">
        <f t="shared" si="68"/>
        <v/>
      </c>
      <c r="L97" s="189" t="str">
        <f t="shared" si="69"/>
        <v/>
      </c>
      <c r="M97" s="190" t="str">
        <f>IF(B97="","",IF($M$6="VENDA SD",VLOOKUP(B97,inventario,12,0),VLOOKUP(B97,inventario,12,0)))</f>
        <v/>
      </c>
      <c r="N97" s="190" t="str">
        <f t="shared" si="70"/>
        <v/>
      </c>
      <c r="O97" s="191" t="str">
        <f t="shared" si="71"/>
        <v/>
      </c>
      <c r="P97" s="197" t="str">
        <f t="shared" si="72"/>
        <v/>
      </c>
      <c r="R97" s="207" t="str">
        <f t="shared" si="63"/>
        <v/>
      </c>
      <c r="S97" s="207" t="str">
        <f t="shared" si="64"/>
        <v/>
      </c>
      <c r="T97" s="207" t="e">
        <f t="shared" si="65"/>
        <v>#VALUE!</v>
      </c>
    </row>
    <row r="98" spans="1:20" ht="21.75" customHeight="1" thickBot="1" x14ac:dyDescent="0.3">
      <c r="A98" s="189">
        <v>97</v>
      </c>
      <c r="B98" s="195"/>
      <c r="C98" s="195"/>
      <c r="D98" s="401" t="str">
        <f>IF(B98=0,"",VLOOKUP(B98,' SEP 15_09_2020'!$1:$1048576,3,0))</f>
        <v/>
      </c>
      <c r="E98" s="401" t="str">
        <f>IF(B98=0,"",VLOOKUP(B98,' SEP 15_09_2020'!$1:$1048576,4,0))</f>
        <v/>
      </c>
      <c r="F98" s="401" t="str">
        <f>IF(B98=0,"",VLOOKUP(B98,' SEP 15_09_2020'!$1:$1048576,5,0))</f>
        <v/>
      </c>
      <c r="G98" s="189"/>
      <c r="H98" s="188" t="str">
        <f t="shared" si="73"/>
        <v/>
      </c>
      <c r="I98" s="189" t="str">
        <f t="shared" si="66"/>
        <v/>
      </c>
      <c r="J98" s="189" t="str">
        <f t="shared" si="67"/>
        <v/>
      </c>
      <c r="K98" s="189" t="str">
        <f t="shared" si="68"/>
        <v/>
      </c>
      <c r="L98" s="189" t="str">
        <f t="shared" si="69"/>
        <v/>
      </c>
      <c r="M98" s="190" t="str">
        <f>IF(B98="","",IF($M$6="VENDA SD",VLOOKUP(B98,inventario,12,0),VLOOKUP(B98,inventario,12,0)))</f>
        <v/>
      </c>
      <c r="N98" s="190" t="str">
        <f t="shared" si="70"/>
        <v/>
      </c>
      <c r="O98" s="191" t="str">
        <f t="shared" si="71"/>
        <v/>
      </c>
      <c r="P98" s="197" t="str">
        <f t="shared" si="72"/>
        <v/>
      </c>
      <c r="R98" s="207" t="str">
        <f t="shared" si="63"/>
        <v/>
      </c>
      <c r="S98" s="207" t="str">
        <f t="shared" si="64"/>
        <v/>
      </c>
      <c r="T98" s="207" t="e">
        <f t="shared" si="65"/>
        <v>#VALUE!</v>
      </c>
    </row>
    <row r="99" spans="1:20" ht="21.75" customHeight="1" thickBot="1" x14ac:dyDescent="0.3">
      <c r="A99" s="189">
        <v>98</v>
      </c>
      <c r="B99" s="195"/>
      <c r="C99" s="195"/>
      <c r="D99" s="401" t="str">
        <f>IF(B99=0,"",VLOOKUP(B99,' SEP 15_09_2020'!$1:$1048576,3,0))</f>
        <v/>
      </c>
      <c r="E99" s="401" t="str">
        <f>IF(B99=0,"",VLOOKUP(B99,' SEP 15_09_2020'!$1:$1048576,4,0))</f>
        <v/>
      </c>
      <c r="F99" s="401" t="str">
        <f>IF(B99=0,"",VLOOKUP(B99,' SEP 15_09_2020'!$1:$1048576,5,0))</f>
        <v/>
      </c>
      <c r="G99" s="189"/>
      <c r="H99" s="188" t="str">
        <f t="shared" si="73"/>
        <v/>
      </c>
      <c r="I99" s="189" t="str">
        <f t="shared" si="66"/>
        <v/>
      </c>
      <c r="J99" s="189" t="str">
        <f t="shared" si="67"/>
        <v/>
      </c>
      <c r="K99" s="189" t="str">
        <f t="shared" si="68"/>
        <v/>
      </c>
      <c r="L99" s="189" t="str">
        <f t="shared" si="69"/>
        <v/>
      </c>
      <c r="M99" s="190" t="str">
        <f>IF(B99="","",IF($M$6="VENDA SD",VLOOKUP(B99,inventario,12,0),VLOOKUP(B99,inventario,12,0)))</f>
        <v/>
      </c>
      <c r="N99" s="190" t="str">
        <f t="shared" si="70"/>
        <v/>
      </c>
      <c r="O99" s="191" t="str">
        <f t="shared" si="71"/>
        <v/>
      </c>
      <c r="P99" s="197" t="str">
        <f t="shared" si="72"/>
        <v/>
      </c>
      <c r="R99" s="207" t="str">
        <f t="shared" si="63"/>
        <v/>
      </c>
      <c r="S99" s="207" t="str">
        <f t="shared" si="64"/>
        <v/>
      </c>
      <c r="T99" s="207" t="e">
        <f t="shared" si="65"/>
        <v>#VALUE!</v>
      </c>
    </row>
    <row r="100" spans="1:20" ht="21.75" customHeight="1" thickBot="1" x14ac:dyDescent="0.3">
      <c r="A100" s="189">
        <v>99</v>
      </c>
      <c r="B100" s="195"/>
      <c r="C100" s="195"/>
      <c r="D100" s="401" t="str">
        <f>IF(B100=0,"",VLOOKUP(B100,' SEP 15_09_2020'!$1:$1048576,3,0))</f>
        <v/>
      </c>
      <c r="E100" s="401" t="str">
        <f>IF(B100=0,"",VLOOKUP(B100,' SEP 15_09_2020'!$1:$1048576,4,0))</f>
        <v/>
      </c>
      <c r="F100" s="401" t="str">
        <f>IF(B100=0,"",VLOOKUP(B100,' SEP 15_09_2020'!$1:$1048576,5,0))</f>
        <v/>
      </c>
      <c r="G100" s="189"/>
      <c r="H100" s="188" t="str">
        <f t="shared" si="73"/>
        <v/>
      </c>
      <c r="I100" s="189" t="str">
        <f t="shared" si="66"/>
        <v/>
      </c>
      <c r="J100" s="189" t="str">
        <f t="shared" si="67"/>
        <v/>
      </c>
      <c r="K100" s="189" t="str">
        <f t="shared" si="68"/>
        <v/>
      </c>
      <c r="L100" s="189" t="str">
        <f t="shared" si="69"/>
        <v/>
      </c>
      <c r="M100" s="190" t="str">
        <f>IF(B100="","",IF($M$6="VENDA SD",VLOOKUP(B100,inventario,12,0),VLOOKUP(B100,inventario,12,0)))</f>
        <v/>
      </c>
      <c r="N100" s="190" t="str">
        <f t="shared" si="70"/>
        <v/>
      </c>
      <c r="O100" s="191" t="str">
        <f t="shared" si="71"/>
        <v/>
      </c>
      <c r="P100" s="197" t="str">
        <f t="shared" si="72"/>
        <v/>
      </c>
      <c r="R100" s="207" t="str">
        <f t="shared" si="63"/>
        <v/>
      </c>
      <c r="S100" s="207" t="str">
        <f t="shared" si="64"/>
        <v/>
      </c>
      <c r="T100" s="207" t="e">
        <f t="shared" si="65"/>
        <v>#VALUE!</v>
      </c>
    </row>
    <row r="101" spans="1:20" ht="21.75" customHeight="1" thickBot="1" x14ac:dyDescent="0.3">
      <c r="A101" s="189">
        <v>100</v>
      </c>
      <c r="B101" s="195"/>
      <c r="C101" s="195"/>
      <c r="D101" s="401" t="str">
        <f>IF(B101=0,"",VLOOKUP(B101,' SEP 15_09_2020'!$1:$1048576,3,0))</f>
        <v/>
      </c>
      <c r="E101" s="401" t="str">
        <f>IF(B101=0,"",VLOOKUP(B101,' SEP 15_09_2020'!$1:$1048576,4,0))</f>
        <v/>
      </c>
      <c r="F101" s="401" t="str">
        <f>IF(B101=0,"",VLOOKUP(B101,' SEP 15_09_2020'!$1:$1048576,5,0))</f>
        <v/>
      </c>
      <c r="G101" s="189"/>
      <c r="H101" s="188" t="str">
        <f t="shared" si="73"/>
        <v/>
      </c>
      <c r="I101" s="189" t="str">
        <f t="shared" si="66"/>
        <v/>
      </c>
      <c r="J101" s="189" t="str">
        <f t="shared" si="67"/>
        <v/>
      </c>
      <c r="K101" s="189" t="str">
        <f t="shared" si="68"/>
        <v/>
      </c>
      <c r="L101" s="189" t="str">
        <f t="shared" si="69"/>
        <v/>
      </c>
      <c r="M101" s="190" t="str">
        <f>IF(B101="","",IF($M$6="VENDA SD",VLOOKUP(B101,inventario,12,0),VLOOKUP(B101,inventario,12,0)))</f>
        <v/>
      </c>
      <c r="N101" s="190" t="str">
        <f t="shared" si="70"/>
        <v/>
      </c>
      <c r="O101" s="191" t="str">
        <f t="shared" si="71"/>
        <v/>
      </c>
      <c r="P101" s="197" t="str">
        <f t="shared" si="72"/>
        <v/>
      </c>
      <c r="R101" s="207" t="str">
        <f t="shared" si="63"/>
        <v/>
      </c>
      <c r="S101" s="207" t="str">
        <f t="shared" si="64"/>
        <v/>
      </c>
      <c r="T101" s="207" t="e">
        <f t="shared" si="65"/>
        <v>#VALUE!</v>
      </c>
    </row>
    <row r="102" spans="1:20" ht="21.75" customHeight="1" thickBot="1" x14ac:dyDescent="0.3">
      <c r="A102" s="189">
        <v>101</v>
      </c>
      <c r="B102" s="195"/>
      <c r="C102" s="195"/>
      <c r="D102" s="401" t="str">
        <f>IF(B102=0,"",VLOOKUP(B102,' SEP 15_09_2020'!$1:$1048576,3,0))</f>
        <v/>
      </c>
      <c r="E102" s="401" t="str">
        <f>IF(B102=0,"",VLOOKUP(B102,' SEP 15_09_2020'!$1:$1048576,4,0))</f>
        <v/>
      </c>
      <c r="F102" s="401" t="str">
        <f>IF(B102=0,"",VLOOKUP(B102,' SEP 15_09_2020'!$1:$1048576,5,0))</f>
        <v/>
      </c>
      <c r="G102" s="189"/>
      <c r="H102" s="188" t="str">
        <f t="shared" si="73"/>
        <v/>
      </c>
      <c r="I102" s="189" t="str">
        <f t="shared" si="66"/>
        <v/>
      </c>
      <c r="J102" s="189" t="str">
        <f t="shared" si="67"/>
        <v/>
      </c>
      <c r="K102" s="189" t="str">
        <f t="shared" si="68"/>
        <v/>
      </c>
      <c r="L102" s="189" t="str">
        <f t="shared" si="69"/>
        <v/>
      </c>
      <c r="M102" s="190" t="str">
        <f>IF(B102="","",IF($M$6="VENDA SD",VLOOKUP(B102,inventario,12,0),VLOOKUP(B102,inventario,12,0)))</f>
        <v/>
      </c>
      <c r="N102" s="190" t="str">
        <f t="shared" si="70"/>
        <v/>
      </c>
      <c r="O102" s="191" t="str">
        <f t="shared" si="71"/>
        <v/>
      </c>
      <c r="P102" s="197" t="str">
        <f t="shared" si="72"/>
        <v/>
      </c>
      <c r="R102" s="207" t="str">
        <f t="shared" si="63"/>
        <v/>
      </c>
      <c r="S102" s="207" t="str">
        <f t="shared" si="64"/>
        <v/>
      </c>
      <c r="T102" s="207" t="e">
        <f t="shared" si="65"/>
        <v>#VALUE!</v>
      </c>
    </row>
    <row r="103" spans="1:20" ht="21.75" customHeight="1" thickBot="1" x14ac:dyDescent="0.3">
      <c r="A103" s="189">
        <v>102</v>
      </c>
      <c r="B103" s="195"/>
      <c r="C103" s="195"/>
      <c r="D103" s="401" t="str">
        <f>IF(B103=0,"",VLOOKUP(B103,' SEP 15_09_2020'!$1:$1048576,3,0))</f>
        <v/>
      </c>
      <c r="E103" s="401" t="str">
        <f>IF(B103=0,"",VLOOKUP(B103,' SEP 15_09_2020'!$1:$1048576,4,0))</f>
        <v/>
      </c>
      <c r="F103" s="401" t="str">
        <f>IF(B103=0,"",VLOOKUP(B103,' SEP 15_09_2020'!$1:$1048576,5,0))</f>
        <v/>
      </c>
      <c r="G103" s="189"/>
      <c r="H103" s="188" t="str">
        <f t="shared" si="73"/>
        <v/>
      </c>
      <c r="I103" s="189" t="str">
        <f t="shared" si="66"/>
        <v/>
      </c>
      <c r="J103" s="189" t="str">
        <f t="shared" si="67"/>
        <v/>
      </c>
      <c r="K103" s="189" t="str">
        <f t="shared" si="68"/>
        <v/>
      </c>
      <c r="L103" s="189" t="str">
        <f t="shared" si="69"/>
        <v/>
      </c>
      <c r="M103" s="190" t="str">
        <f>IF(B103="","",IF($M$6="VENDA SD",VLOOKUP(B103,inventario,12,0),VLOOKUP(B103,inventario,12,0)))</f>
        <v/>
      </c>
      <c r="N103" s="190" t="str">
        <f t="shared" si="70"/>
        <v/>
      </c>
      <c r="O103" s="191" t="str">
        <f t="shared" si="71"/>
        <v/>
      </c>
      <c r="P103" s="197" t="str">
        <f t="shared" si="72"/>
        <v/>
      </c>
      <c r="R103" s="207" t="str">
        <f t="shared" si="63"/>
        <v/>
      </c>
      <c r="S103" s="207" t="str">
        <f t="shared" si="64"/>
        <v/>
      </c>
      <c r="T103" s="207" t="e">
        <f t="shared" si="65"/>
        <v>#VALUE!</v>
      </c>
    </row>
    <row r="104" spans="1:20" ht="21.75" customHeight="1" thickBot="1" x14ac:dyDescent="0.3">
      <c r="A104" s="189">
        <v>103</v>
      </c>
      <c r="B104" s="195"/>
      <c r="C104" s="195"/>
      <c r="D104" s="401" t="str">
        <f>IF(B104=0,"",VLOOKUP(B104,' SEP 15_09_2020'!$1:$1048576,3,0))</f>
        <v/>
      </c>
      <c r="E104" s="401" t="str">
        <f>IF(B104=0,"",VLOOKUP(B104,' SEP 15_09_2020'!$1:$1048576,4,0))</f>
        <v/>
      </c>
      <c r="F104" s="401" t="str">
        <f>IF(B104=0,"",VLOOKUP(B104,' SEP 15_09_2020'!$1:$1048576,5,0))</f>
        <v/>
      </c>
      <c r="G104" s="189"/>
      <c r="H104" s="188" t="str">
        <f t="shared" si="73"/>
        <v/>
      </c>
      <c r="I104" s="189" t="str">
        <f t="shared" si="66"/>
        <v/>
      </c>
      <c r="J104" s="189" t="str">
        <f t="shared" si="67"/>
        <v/>
      </c>
      <c r="K104" s="189" t="str">
        <f t="shared" si="68"/>
        <v/>
      </c>
      <c r="L104" s="189" t="str">
        <f t="shared" si="69"/>
        <v/>
      </c>
      <c r="M104" s="190" t="str">
        <f>IF(B104="","",IF($M$6="VENDA SD",VLOOKUP(B104,inventario,12,0),VLOOKUP(B104,inventario,12,0)))</f>
        <v/>
      </c>
      <c r="N104" s="190" t="str">
        <f t="shared" si="70"/>
        <v/>
      </c>
      <c r="O104" s="191" t="str">
        <f t="shared" si="71"/>
        <v/>
      </c>
      <c r="P104" s="197" t="str">
        <f t="shared" si="72"/>
        <v/>
      </c>
      <c r="R104" s="207" t="str">
        <f t="shared" si="63"/>
        <v/>
      </c>
      <c r="S104" s="207" t="str">
        <f t="shared" si="64"/>
        <v/>
      </c>
      <c r="T104" s="207" t="e">
        <f t="shared" si="65"/>
        <v>#VALUE!</v>
      </c>
    </row>
    <row r="105" spans="1:20" ht="21.75" customHeight="1" thickBot="1" x14ac:dyDescent="0.3">
      <c r="A105" s="189">
        <v>104</v>
      </c>
      <c r="B105" s="195"/>
      <c r="C105" s="195"/>
      <c r="D105" s="401" t="str">
        <f>IF(B105=0,"",VLOOKUP(B105,' SEP 15_09_2020'!$1:$1048576,3,0))</f>
        <v/>
      </c>
      <c r="E105" s="401" t="str">
        <f>IF(B105=0,"",VLOOKUP(B105,' SEP 15_09_2020'!$1:$1048576,4,0))</f>
        <v/>
      </c>
      <c r="F105" s="401" t="str">
        <f>IF(B105=0,"",VLOOKUP(B105,' SEP 15_09_2020'!$1:$1048576,5,0))</f>
        <v/>
      </c>
      <c r="G105" s="189"/>
      <c r="H105" s="188" t="str">
        <f t="shared" si="73"/>
        <v/>
      </c>
      <c r="I105" s="189" t="str">
        <f t="shared" si="66"/>
        <v/>
      </c>
      <c r="J105" s="189" t="str">
        <f t="shared" si="67"/>
        <v/>
      </c>
      <c r="K105" s="189" t="str">
        <f t="shared" si="68"/>
        <v/>
      </c>
      <c r="L105" s="189" t="str">
        <f t="shared" si="69"/>
        <v/>
      </c>
      <c r="M105" s="190" t="str">
        <f>IF(B105="","",IF($M$6="VENDA SD",VLOOKUP(B105,inventario,12,0),VLOOKUP(B105,inventario,12,0)))</f>
        <v/>
      </c>
      <c r="N105" s="190" t="str">
        <f t="shared" si="70"/>
        <v/>
      </c>
      <c r="O105" s="191" t="str">
        <f t="shared" si="71"/>
        <v/>
      </c>
      <c r="P105" s="197" t="str">
        <f t="shared" si="72"/>
        <v/>
      </c>
      <c r="R105" s="207" t="str">
        <f t="shared" si="63"/>
        <v/>
      </c>
      <c r="S105" s="207" t="str">
        <f t="shared" si="64"/>
        <v/>
      </c>
      <c r="T105" s="207" t="e">
        <f t="shared" si="65"/>
        <v>#VALUE!</v>
      </c>
    </row>
    <row r="106" spans="1:20" ht="21.75" customHeight="1" thickBot="1" x14ac:dyDescent="0.3">
      <c r="A106" s="189">
        <v>105</v>
      </c>
      <c r="B106" s="195"/>
      <c r="C106" s="195"/>
      <c r="D106" s="401" t="str">
        <f>IF(B106=0,"",VLOOKUP(B106,' SEP 15_09_2020'!$1:$1048576,3,0))</f>
        <v/>
      </c>
      <c r="E106" s="401" t="str">
        <f>IF(B106=0,"",VLOOKUP(B106,' SEP 15_09_2020'!$1:$1048576,4,0))</f>
        <v/>
      </c>
      <c r="F106" s="401" t="str">
        <f>IF(B106=0,"",VLOOKUP(B106,' SEP 15_09_2020'!$1:$1048576,5,0))</f>
        <v/>
      </c>
      <c r="G106" s="189"/>
      <c r="H106" s="188" t="str">
        <f t="shared" si="73"/>
        <v/>
      </c>
      <c r="I106" s="189" t="str">
        <f t="shared" si="66"/>
        <v/>
      </c>
      <c r="J106" s="189" t="str">
        <f t="shared" si="67"/>
        <v/>
      </c>
      <c r="K106" s="189" t="str">
        <f t="shared" si="68"/>
        <v/>
      </c>
      <c r="L106" s="189" t="str">
        <f t="shared" si="69"/>
        <v/>
      </c>
      <c r="M106" s="190" t="str">
        <f>IF(B106="","",IF($M$6="VENDA SD",VLOOKUP(B106,inventario,12,0),VLOOKUP(B106,inventario,12,0)))</f>
        <v/>
      </c>
      <c r="N106" s="190" t="str">
        <f t="shared" si="70"/>
        <v/>
      </c>
      <c r="O106" s="191" t="str">
        <f t="shared" si="71"/>
        <v/>
      </c>
      <c r="P106" s="197" t="str">
        <f t="shared" si="72"/>
        <v/>
      </c>
      <c r="R106" s="207" t="str">
        <f t="shared" si="63"/>
        <v/>
      </c>
      <c r="S106" s="207" t="str">
        <f t="shared" si="64"/>
        <v/>
      </c>
      <c r="T106" s="207" t="e">
        <f t="shared" si="65"/>
        <v>#VALUE!</v>
      </c>
    </row>
    <row r="107" spans="1:20" ht="21.75" customHeight="1" thickBot="1" x14ac:dyDescent="0.3">
      <c r="A107" s="189">
        <v>106</v>
      </c>
      <c r="B107" s="195"/>
      <c r="C107" s="195"/>
      <c r="D107" s="401" t="str">
        <f>IF(B107=0,"",VLOOKUP(B107,' SEP 15_09_2020'!$1:$1048576,3,0))</f>
        <v/>
      </c>
      <c r="E107" s="401" t="str">
        <f>IF(B107=0,"",VLOOKUP(B107,' SEP 15_09_2020'!$1:$1048576,4,0))</f>
        <v/>
      </c>
      <c r="F107" s="401" t="str">
        <f>IF(B107=0,"",VLOOKUP(B107,' SEP 15_09_2020'!$1:$1048576,5,0))</f>
        <v/>
      </c>
      <c r="G107" s="189"/>
      <c r="H107" s="188" t="str">
        <f t="shared" si="73"/>
        <v/>
      </c>
      <c r="I107" s="189" t="str">
        <f t="shared" si="66"/>
        <v/>
      </c>
      <c r="J107" s="189" t="str">
        <f t="shared" si="67"/>
        <v/>
      </c>
      <c r="K107" s="189" t="str">
        <f t="shared" si="68"/>
        <v/>
      </c>
      <c r="L107" s="189" t="str">
        <f t="shared" si="69"/>
        <v/>
      </c>
      <c r="M107" s="190" t="str">
        <f>IF(B107="","",IF($M$6="VENDA SD",VLOOKUP(B107,inventario,12,0),VLOOKUP(B107,inventario,12,0)))</f>
        <v/>
      </c>
      <c r="N107" s="190" t="str">
        <f t="shared" si="70"/>
        <v/>
      </c>
      <c r="O107" s="191" t="str">
        <f t="shared" si="71"/>
        <v/>
      </c>
      <c r="P107" s="197" t="str">
        <f t="shared" si="72"/>
        <v/>
      </c>
      <c r="R107" s="207" t="str">
        <f t="shared" si="63"/>
        <v/>
      </c>
      <c r="S107" s="207" t="str">
        <f t="shared" si="64"/>
        <v/>
      </c>
      <c r="T107" s="207" t="e">
        <f t="shared" si="65"/>
        <v>#VALUE!</v>
      </c>
    </row>
    <row r="108" spans="1:20" ht="21.75" customHeight="1" thickBot="1" x14ac:dyDescent="0.3">
      <c r="A108" s="189">
        <v>107</v>
      </c>
      <c r="B108" s="195"/>
      <c r="C108" s="195"/>
      <c r="D108" s="401" t="str">
        <f>IF(B108=0,"",VLOOKUP(B108,' SEP 15_09_2020'!$1:$1048576,3,0))</f>
        <v/>
      </c>
      <c r="E108" s="401" t="str">
        <f>IF(B108=0,"",VLOOKUP(B108,' SEP 15_09_2020'!$1:$1048576,4,0))</f>
        <v/>
      </c>
      <c r="F108" s="401" t="str">
        <f>IF(B108=0,"",VLOOKUP(B108,' SEP 15_09_2020'!$1:$1048576,5,0))</f>
        <v/>
      </c>
      <c r="G108" s="189"/>
      <c r="H108" s="188" t="str">
        <f t="shared" si="73"/>
        <v/>
      </c>
      <c r="I108" s="189" t="str">
        <f t="shared" si="66"/>
        <v/>
      </c>
      <c r="J108" s="189" t="str">
        <f t="shared" si="67"/>
        <v/>
      </c>
      <c r="K108" s="189" t="str">
        <f t="shared" si="68"/>
        <v/>
      </c>
      <c r="L108" s="189" t="str">
        <f t="shared" si="69"/>
        <v/>
      </c>
      <c r="M108" s="190" t="str">
        <f>IF(B108="","",IF($M$6="VENDA SD",VLOOKUP(B108,inventario,12,0),VLOOKUP(B108,inventario,12,0)))</f>
        <v/>
      </c>
      <c r="N108" s="190" t="str">
        <f t="shared" si="70"/>
        <v/>
      </c>
      <c r="O108" s="191" t="str">
        <f t="shared" si="71"/>
        <v/>
      </c>
      <c r="P108" s="197" t="str">
        <f t="shared" si="72"/>
        <v/>
      </c>
      <c r="R108" s="207" t="str">
        <f t="shared" si="63"/>
        <v/>
      </c>
      <c r="S108" s="207" t="str">
        <f t="shared" si="64"/>
        <v/>
      </c>
      <c r="T108" s="207" t="e">
        <f t="shared" si="65"/>
        <v>#VALUE!</v>
      </c>
    </row>
    <row r="109" spans="1:20" ht="21.75" customHeight="1" thickBot="1" x14ac:dyDescent="0.3">
      <c r="A109" s="189">
        <v>108</v>
      </c>
      <c r="B109" s="195"/>
      <c r="C109" s="195"/>
      <c r="D109" s="401" t="str">
        <f>IF(B109=0,"",VLOOKUP(B109,' SEP 15_09_2020'!$1:$1048576,3,0))</f>
        <v/>
      </c>
      <c r="E109" s="401" t="str">
        <f>IF(B109=0,"",VLOOKUP(B109,' SEP 15_09_2020'!$1:$1048576,4,0))</f>
        <v/>
      </c>
      <c r="F109" s="401" t="str">
        <f>IF(B109=0,"",VLOOKUP(B109,' SEP 15_09_2020'!$1:$1048576,5,0))</f>
        <v/>
      </c>
      <c r="G109" s="189"/>
      <c r="H109" s="188" t="str">
        <f t="shared" si="73"/>
        <v/>
      </c>
      <c r="I109" s="189" t="str">
        <f t="shared" si="66"/>
        <v/>
      </c>
      <c r="J109" s="189" t="str">
        <f t="shared" si="67"/>
        <v/>
      </c>
      <c r="K109" s="189" t="str">
        <f t="shared" si="68"/>
        <v/>
      </c>
      <c r="L109" s="189" t="str">
        <f t="shared" si="69"/>
        <v/>
      </c>
      <c r="M109" s="190" t="str">
        <f>IF(B109="","",IF($M$6="VENDA SD",VLOOKUP(B109,inventario,12,0),VLOOKUP(B109,inventario,12,0)))</f>
        <v/>
      </c>
      <c r="N109" s="190" t="str">
        <f t="shared" si="70"/>
        <v/>
      </c>
      <c r="O109" s="191" t="str">
        <f t="shared" si="71"/>
        <v/>
      </c>
      <c r="P109" s="197" t="str">
        <f t="shared" si="72"/>
        <v/>
      </c>
      <c r="R109" s="207" t="str">
        <f t="shared" si="63"/>
        <v/>
      </c>
      <c r="S109" s="207" t="str">
        <f t="shared" si="64"/>
        <v/>
      </c>
      <c r="T109" s="207" t="e">
        <f t="shared" si="65"/>
        <v>#VALUE!</v>
      </c>
    </row>
    <row r="110" spans="1:20" ht="21.75" customHeight="1" thickBot="1" x14ac:dyDescent="0.3">
      <c r="A110" s="189">
        <v>109</v>
      </c>
      <c r="B110" s="195"/>
      <c r="C110" s="195"/>
      <c r="D110" s="401" t="str">
        <f>IF(B110=0,"",VLOOKUP(B110,' SEP 15_09_2020'!$1:$1048576,3,0))</f>
        <v/>
      </c>
      <c r="E110" s="401" t="str">
        <f>IF(B110=0,"",VLOOKUP(B110,' SEP 15_09_2020'!$1:$1048576,4,0))</f>
        <v/>
      </c>
      <c r="F110" s="401" t="str">
        <f>IF(B110=0,"",VLOOKUP(B110,' SEP 15_09_2020'!$1:$1048576,5,0))</f>
        <v/>
      </c>
      <c r="G110" s="189"/>
      <c r="H110" s="188" t="str">
        <f t="shared" si="73"/>
        <v/>
      </c>
      <c r="I110" s="189" t="str">
        <f t="shared" si="66"/>
        <v/>
      </c>
      <c r="J110" s="189" t="str">
        <f t="shared" si="67"/>
        <v/>
      </c>
      <c r="K110" s="189" t="str">
        <f t="shared" si="68"/>
        <v/>
      </c>
      <c r="L110" s="189" t="str">
        <f t="shared" si="69"/>
        <v/>
      </c>
      <c r="M110" s="190" t="str">
        <f>IF(B110="","",IF($M$6="VENDA SD",VLOOKUP(B110,inventario,12,0),VLOOKUP(B110,inventario,12,0)))</f>
        <v/>
      </c>
      <c r="N110" s="190" t="str">
        <f t="shared" si="70"/>
        <v/>
      </c>
      <c r="O110" s="191" t="str">
        <f t="shared" si="71"/>
        <v/>
      </c>
      <c r="P110" s="197" t="str">
        <f t="shared" si="72"/>
        <v/>
      </c>
      <c r="R110" s="207" t="str">
        <f t="shared" si="63"/>
        <v/>
      </c>
      <c r="S110" s="207" t="str">
        <f t="shared" si="64"/>
        <v/>
      </c>
      <c r="T110" s="207" t="e">
        <f t="shared" si="65"/>
        <v>#VALUE!</v>
      </c>
    </row>
    <row r="111" spans="1:20" ht="21.75" customHeight="1" thickBot="1" x14ac:dyDescent="0.3">
      <c r="A111" s="189">
        <v>110</v>
      </c>
      <c r="B111" s="195"/>
      <c r="C111" s="195"/>
      <c r="D111" s="401" t="str">
        <f>IF(B111=0,"",VLOOKUP(B111,' SEP 15_09_2020'!$1:$1048576,3,0))</f>
        <v/>
      </c>
      <c r="E111" s="401" t="str">
        <f>IF(B111=0,"",VLOOKUP(B111,' SEP 15_09_2020'!$1:$1048576,4,0))</f>
        <v/>
      </c>
      <c r="F111" s="401" t="str">
        <f>IF(B111=0,"",VLOOKUP(B111,' SEP 15_09_2020'!$1:$1048576,5,0))</f>
        <v/>
      </c>
      <c r="G111" s="189"/>
      <c r="H111" s="188" t="str">
        <f t="shared" si="73"/>
        <v/>
      </c>
      <c r="I111" s="189" t="str">
        <f t="shared" si="66"/>
        <v/>
      </c>
      <c r="J111" s="189" t="str">
        <f t="shared" si="67"/>
        <v/>
      </c>
      <c r="K111" s="189" t="str">
        <f t="shared" si="68"/>
        <v/>
      </c>
      <c r="L111" s="189" t="str">
        <f t="shared" si="69"/>
        <v/>
      </c>
      <c r="M111" s="190" t="str">
        <f>IF(B111="","",IF($M$6="VENDA SD",VLOOKUP(B111,inventario,12,0),VLOOKUP(B111,inventario,12,0)))</f>
        <v/>
      </c>
      <c r="N111" s="190" t="str">
        <f t="shared" si="70"/>
        <v/>
      </c>
      <c r="O111" s="191" t="str">
        <f t="shared" si="71"/>
        <v/>
      </c>
      <c r="P111" s="197" t="str">
        <f t="shared" si="72"/>
        <v/>
      </c>
      <c r="R111" s="207" t="str">
        <f t="shared" si="63"/>
        <v/>
      </c>
      <c r="S111" s="207" t="str">
        <f t="shared" si="64"/>
        <v/>
      </c>
      <c r="T111" s="207" t="e">
        <f t="shared" si="65"/>
        <v>#VALUE!</v>
      </c>
    </row>
    <row r="112" spans="1:20" ht="21.75" customHeight="1" thickBot="1" x14ac:dyDescent="0.3">
      <c r="A112" s="189">
        <v>111</v>
      </c>
      <c r="B112" s="195"/>
      <c r="C112" s="195"/>
      <c r="D112" s="401" t="str">
        <f>IF(B112=0,"",VLOOKUP(B112,' SEP 15_09_2020'!$1:$1048576,3,0))</f>
        <v/>
      </c>
      <c r="E112" s="401" t="str">
        <f>IF(B112=0,"",VLOOKUP(B112,' SEP 15_09_2020'!$1:$1048576,4,0))</f>
        <v/>
      </c>
      <c r="F112" s="401" t="str">
        <f>IF(B112=0,"",VLOOKUP(B112,' SEP 15_09_2020'!$1:$1048576,5,0))</f>
        <v/>
      </c>
      <c r="G112" s="189"/>
      <c r="H112" s="188" t="str">
        <f t="shared" si="73"/>
        <v/>
      </c>
      <c r="I112" s="189" t="str">
        <f t="shared" si="66"/>
        <v/>
      </c>
      <c r="J112" s="189" t="str">
        <f t="shared" si="67"/>
        <v/>
      </c>
      <c r="K112" s="189" t="str">
        <f t="shared" si="68"/>
        <v/>
      </c>
      <c r="L112" s="189" t="str">
        <f t="shared" si="69"/>
        <v/>
      </c>
      <c r="M112" s="190" t="str">
        <f>IF(B112="","",IF($M$6="VENDA SD",VLOOKUP(B112,inventario,12,0),VLOOKUP(B112,inventario,12,0)))</f>
        <v/>
      </c>
      <c r="N112" s="190" t="str">
        <f t="shared" si="70"/>
        <v/>
      </c>
      <c r="O112" s="191" t="str">
        <f t="shared" si="71"/>
        <v/>
      </c>
      <c r="P112" s="197" t="str">
        <f t="shared" si="72"/>
        <v/>
      </c>
      <c r="R112" s="207" t="str">
        <f t="shared" si="63"/>
        <v/>
      </c>
      <c r="S112" s="207" t="str">
        <f t="shared" si="64"/>
        <v/>
      </c>
      <c r="T112" s="207" t="e">
        <f t="shared" si="65"/>
        <v>#VALUE!</v>
      </c>
    </row>
    <row r="113" spans="1:20" ht="21.75" customHeight="1" thickBot="1" x14ac:dyDescent="0.3">
      <c r="A113" s="189">
        <v>112</v>
      </c>
      <c r="B113" s="195"/>
      <c r="C113" s="195"/>
      <c r="D113" s="401" t="str">
        <f>IF(B113=0,"",VLOOKUP(B113,' SEP 15_09_2020'!$1:$1048576,3,0))</f>
        <v/>
      </c>
      <c r="E113" s="401" t="str">
        <f>IF(B113=0,"",VLOOKUP(B113,' SEP 15_09_2020'!$1:$1048576,4,0))</f>
        <v/>
      </c>
      <c r="F113" s="401" t="str">
        <f>IF(B113=0,"",VLOOKUP(B113,' SEP 15_09_2020'!$1:$1048576,5,0))</f>
        <v/>
      </c>
      <c r="G113" s="189"/>
      <c r="H113" s="188" t="str">
        <f t="shared" si="73"/>
        <v/>
      </c>
      <c r="I113" s="189" t="str">
        <f t="shared" si="66"/>
        <v/>
      </c>
      <c r="J113" s="189" t="str">
        <f t="shared" si="67"/>
        <v/>
      </c>
      <c r="K113" s="189" t="str">
        <f t="shared" si="68"/>
        <v/>
      </c>
      <c r="L113" s="189" t="str">
        <f t="shared" si="69"/>
        <v/>
      </c>
      <c r="M113" s="190" t="str">
        <f>IF(B113="","",IF($M$6="VENDA SD",VLOOKUP(B113,inventario,12,0),VLOOKUP(B113,inventario,12,0)))</f>
        <v/>
      </c>
      <c r="N113" s="190" t="str">
        <f t="shared" si="70"/>
        <v/>
      </c>
      <c r="O113" s="191" t="str">
        <f t="shared" si="71"/>
        <v/>
      </c>
      <c r="P113" s="197" t="str">
        <f t="shared" si="72"/>
        <v/>
      </c>
      <c r="R113" s="207" t="str">
        <f t="shared" si="63"/>
        <v/>
      </c>
      <c r="S113" s="207" t="str">
        <f t="shared" si="64"/>
        <v/>
      </c>
      <c r="T113" s="207" t="e">
        <f t="shared" si="65"/>
        <v>#VALUE!</v>
      </c>
    </row>
    <row r="114" spans="1:20" ht="21.75" customHeight="1" thickBot="1" x14ac:dyDescent="0.3">
      <c r="A114" s="189">
        <v>113</v>
      </c>
      <c r="B114" s="195"/>
      <c r="C114" s="195"/>
      <c r="D114" s="401" t="str">
        <f>IF(B114=0,"",VLOOKUP(B114,' SEP 15_09_2020'!$1:$1048576,3,0))</f>
        <v/>
      </c>
      <c r="E114" s="401" t="str">
        <f>IF(B114=0,"",VLOOKUP(B114,' SEP 15_09_2020'!$1:$1048576,4,0))</f>
        <v/>
      </c>
      <c r="F114" s="401" t="str">
        <f>IF(B114=0,"",VLOOKUP(B114,' SEP 15_09_2020'!$1:$1048576,5,0))</f>
        <v/>
      </c>
      <c r="G114" s="189"/>
      <c r="H114" s="188" t="str">
        <f t="shared" si="73"/>
        <v/>
      </c>
      <c r="I114" s="189" t="str">
        <f t="shared" si="66"/>
        <v/>
      </c>
      <c r="J114" s="189" t="str">
        <f t="shared" si="67"/>
        <v/>
      </c>
      <c r="K114" s="189" t="str">
        <f t="shared" si="68"/>
        <v/>
      </c>
      <c r="L114" s="189" t="str">
        <f t="shared" si="69"/>
        <v/>
      </c>
      <c r="M114" s="190" t="str">
        <f>IF(B114="","",IF($M$6="VENDA SD",VLOOKUP(B114,inventario,12,0),VLOOKUP(B114,inventario,12,0)))</f>
        <v/>
      </c>
      <c r="N114" s="190" t="str">
        <f t="shared" si="70"/>
        <v/>
      </c>
      <c r="O114" s="191" t="str">
        <f t="shared" si="71"/>
        <v/>
      </c>
      <c r="P114" s="197" t="str">
        <f t="shared" si="72"/>
        <v/>
      </c>
      <c r="R114" s="207" t="str">
        <f t="shared" si="63"/>
        <v/>
      </c>
      <c r="S114" s="207" t="str">
        <f t="shared" si="64"/>
        <v/>
      </c>
      <c r="T114" s="207" t="e">
        <f t="shared" si="65"/>
        <v>#VALUE!</v>
      </c>
    </row>
    <row r="115" spans="1:20" ht="21.75" customHeight="1" thickBot="1" x14ac:dyDescent="0.3">
      <c r="A115" s="189">
        <v>114</v>
      </c>
      <c r="B115" s="195"/>
      <c r="C115" s="195"/>
      <c r="D115" s="401" t="str">
        <f>IF(B115=0,"",VLOOKUP(B115,' SEP 15_09_2020'!$1:$1048576,3,0))</f>
        <v/>
      </c>
      <c r="E115" s="401" t="str">
        <f>IF(B115=0,"",VLOOKUP(B115,' SEP 15_09_2020'!$1:$1048576,4,0))</f>
        <v/>
      </c>
      <c r="F115" s="401" t="str">
        <f>IF(B115=0,"",VLOOKUP(B115,' SEP 15_09_2020'!$1:$1048576,5,0))</f>
        <v/>
      </c>
      <c r="G115" s="189"/>
      <c r="H115" s="188" t="str">
        <f t="shared" si="73"/>
        <v/>
      </c>
      <c r="I115" s="189" t="str">
        <f t="shared" si="66"/>
        <v/>
      </c>
      <c r="J115" s="189" t="str">
        <f t="shared" si="67"/>
        <v/>
      </c>
      <c r="K115" s="189" t="str">
        <f t="shared" si="68"/>
        <v/>
      </c>
      <c r="L115" s="189" t="str">
        <f t="shared" si="69"/>
        <v/>
      </c>
      <c r="M115" s="190" t="str">
        <f>IF(B115="","",IF($M$6="VENDA SD",VLOOKUP(B115,inventario,12,0),VLOOKUP(B115,inventario,12,0)))</f>
        <v/>
      </c>
      <c r="N115" s="190" t="str">
        <f t="shared" si="70"/>
        <v/>
      </c>
      <c r="O115" s="191" t="str">
        <f t="shared" si="71"/>
        <v/>
      </c>
      <c r="P115" s="197" t="str">
        <f t="shared" si="72"/>
        <v/>
      </c>
      <c r="R115" s="207" t="str">
        <f t="shared" si="63"/>
        <v/>
      </c>
      <c r="S115" s="207" t="str">
        <f t="shared" si="64"/>
        <v/>
      </c>
      <c r="T115" s="207" t="e">
        <f t="shared" si="65"/>
        <v>#VALUE!</v>
      </c>
    </row>
    <row r="116" spans="1:20" ht="21.75" customHeight="1" thickBot="1" x14ac:dyDescent="0.3">
      <c r="A116" s="189">
        <v>115</v>
      </c>
      <c r="B116" s="195"/>
      <c r="C116" s="195"/>
      <c r="D116" s="401" t="str">
        <f>IF(B116=0,"",VLOOKUP(B116,' SEP 15_09_2020'!$1:$1048576,3,0))</f>
        <v/>
      </c>
      <c r="E116" s="401" t="str">
        <f>IF(B116=0,"",VLOOKUP(B116,' SEP 15_09_2020'!$1:$1048576,4,0))</f>
        <v/>
      </c>
      <c r="F116" s="401" t="str">
        <f>IF(B116=0,"",VLOOKUP(B116,' SEP 15_09_2020'!$1:$1048576,5,0))</f>
        <v/>
      </c>
      <c r="G116" s="189"/>
      <c r="H116" s="188" t="str">
        <f t="shared" si="73"/>
        <v/>
      </c>
      <c r="I116" s="189" t="str">
        <f t="shared" si="66"/>
        <v/>
      </c>
      <c r="J116" s="189" t="str">
        <f t="shared" si="67"/>
        <v/>
      </c>
      <c r="K116" s="189" t="str">
        <f t="shared" si="68"/>
        <v/>
      </c>
      <c r="L116" s="189" t="str">
        <f t="shared" si="69"/>
        <v/>
      </c>
      <c r="M116" s="190" t="str">
        <f>IF(B116="","",IF($M$6="VENDA SD",VLOOKUP(B116,inventario,12,0),VLOOKUP(B116,inventario,12,0)))</f>
        <v/>
      </c>
      <c r="N116" s="190" t="str">
        <f t="shared" si="70"/>
        <v/>
      </c>
      <c r="O116" s="191" t="str">
        <f t="shared" si="71"/>
        <v/>
      </c>
      <c r="P116" s="197" t="str">
        <f t="shared" si="72"/>
        <v/>
      </c>
      <c r="R116" s="207" t="str">
        <f t="shared" si="63"/>
        <v/>
      </c>
      <c r="S116" s="207" t="str">
        <f t="shared" si="64"/>
        <v/>
      </c>
      <c r="T116" s="207" t="e">
        <f t="shared" si="65"/>
        <v>#VALUE!</v>
      </c>
    </row>
    <row r="117" spans="1:20" ht="21.75" customHeight="1" thickBot="1" x14ac:dyDescent="0.3">
      <c r="A117" s="189">
        <v>116</v>
      </c>
      <c r="B117" s="195"/>
      <c r="C117" s="195"/>
      <c r="D117" s="401" t="str">
        <f>IF(B117=0,"",VLOOKUP(B117,' SEP 15_09_2020'!$1:$1048576,3,0))</f>
        <v/>
      </c>
      <c r="E117" s="401" t="str">
        <f>IF(B117=0,"",VLOOKUP(B117,' SEP 15_09_2020'!$1:$1048576,4,0))</f>
        <v/>
      </c>
      <c r="F117" s="401" t="str">
        <f>IF(B117=0,"",VLOOKUP(B117,' SEP 15_09_2020'!$1:$1048576,5,0))</f>
        <v/>
      </c>
      <c r="G117" s="189"/>
      <c r="H117" s="188" t="str">
        <f t="shared" si="73"/>
        <v/>
      </c>
      <c r="I117" s="189" t="str">
        <f t="shared" si="66"/>
        <v/>
      </c>
      <c r="J117" s="189" t="str">
        <f t="shared" si="67"/>
        <v/>
      </c>
      <c r="K117" s="189" t="str">
        <f t="shared" si="68"/>
        <v/>
      </c>
      <c r="L117" s="189" t="str">
        <f t="shared" si="69"/>
        <v/>
      </c>
      <c r="M117" s="190" t="str">
        <f>IF(B117="","",IF($M$6="VENDA SD",VLOOKUP(B117,inventario,12,0),VLOOKUP(B117,inventario,12,0)))</f>
        <v/>
      </c>
      <c r="N117" s="190" t="str">
        <f t="shared" si="70"/>
        <v/>
      </c>
      <c r="O117" s="191" t="str">
        <f t="shared" si="71"/>
        <v/>
      </c>
      <c r="P117" s="197" t="str">
        <f t="shared" si="72"/>
        <v/>
      </c>
      <c r="R117" s="207" t="str">
        <f t="shared" ref="R117:R180" si="74">IF(B117=0,"",IF($R$6="LOCAÇÃO",VLOOKUP(B117,inventario,13,0),VLOOKUP(B117,inventario,12,0)))</f>
        <v/>
      </c>
      <c r="S117" s="207" t="str">
        <f t="shared" ref="S117:S180" si="75">IF(R117="","",R117*C117)</f>
        <v/>
      </c>
      <c r="T117" s="207" t="e">
        <f t="shared" si="65"/>
        <v>#VALUE!</v>
      </c>
    </row>
    <row r="118" spans="1:20" ht="21.75" customHeight="1" thickBot="1" x14ac:dyDescent="0.3">
      <c r="A118" s="189">
        <v>117</v>
      </c>
      <c r="B118" s="195"/>
      <c r="C118" s="195"/>
      <c r="D118" s="401" t="str">
        <f>IF(B118=0,"",VLOOKUP(B118,' SEP 15_09_2020'!$1:$1048576,3,0))</f>
        <v/>
      </c>
      <c r="E118" s="401" t="str">
        <f>IF(B118=0,"",VLOOKUP(B118,' SEP 15_09_2020'!$1:$1048576,4,0))</f>
        <v/>
      </c>
      <c r="F118" s="401" t="str">
        <f>IF(B118=0,"",VLOOKUP(B118,' SEP 15_09_2020'!$1:$1048576,5,0))</f>
        <v/>
      </c>
      <c r="G118" s="189"/>
      <c r="H118" s="188" t="str">
        <f t="shared" si="73"/>
        <v/>
      </c>
      <c r="I118" s="189" t="str">
        <f t="shared" si="66"/>
        <v/>
      </c>
      <c r="J118" s="189" t="str">
        <f t="shared" si="67"/>
        <v/>
      </c>
      <c r="K118" s="189" t="str">
        <f t="shared" si="68"/>
        <v/>
      </c>
      <c r="L118" s="189" t="str">
        <f t="shared" si="69"/>
        <v/>
      </c>
      <c r="M118" s="190" t="str">
        <f>IF(B118="","",IF($M$6="VENDA SD",VLOOKUP(B118,inventario,12,0),VLOOKUP(B118,inventario,12,0)))</f>
        <v/>
      </c>
      <c r="N118" s="190" t="str">
        <f t="shared" si="70"/>
        <v/>
      </c>
      <c r="O118" s="191" t="str">
        <f t="shared" si="71"/>
        <v/>
      </c>
      <c r="P118" s="197" t="str">
        <f t="shared" si="72"/>
        <v/>
      </c>
      <c r="R118" s="207" t="str">
        <f t="shared" si="74"/>
        <v/>
      </c>
      <c r="S118" s="207" t="str">
        <f t="shared" si="75"/>
        <v/>
      </c>
      <c r="T118" s="207" t="e">
        <f t="shared" si="65"/>
        <v>#VALUE!</v>
      </c>
    </row>
    <row r="119" spans="1:20" ht="21.75" customHeight="1" thickBot="1" x14ac:dyDescent="0.3">
      <c r="A119" s="189">
        <v>118</v>
      </c>
      <c r="B119" s="195"/>
      <c r="C119" s="195"/>
      <c r="D119" s="401" t="str">
        <f>IF(B119=0,"",VLOOKUP(B119,' SEP 15_09_2020'!$1:$1048576,3,0))</f>
        <v/>
      </c>
      <c r="E119" s="401" t="str">
        <f>IF(B119=0,"",VLOOKUP(B119,' SEP 15_09_2020'!$1:$1048576,4,0))</f>
        <v/>
      </c>
      <c r="F119" s="401" t="str">
        <f>IF(B119=0,"",VLOOKUP(B119,' SEP 15_09_2020'!$1:$1048576,5,0))</f>
        <v/>
      </c>
      <c r="G119" s="189"/>
      <c r="H119" s="188" t="str">
        <f t="shared" si="73"/>
        <v/>
      </c>
      <c r="I119" s="189" t="str">
        <f t="shared" si="66"/>
        <v/>
      </c>
      <c r="J119" s="189" t="str">
        <f t="shared" si="67"/>
        <v/>
      </c>
      <c r="K119" s="189" t="str">
        <f t="shared" si="68"/>
        <v/>
      </c>
      <c r="L119" s="189" t="str">
        <f t="shared" si="69"/>
        <v/>
      </c>
      <c r="M119" s="190" t="str">
        <f>IF(B119="","",IF($M$6="VENDA SD",VLOOKUP(B119,inventario,12,0),VLOOKUP(B119,inventario,12,0)))</f>
        <v/>
      </c>
      <c r="N119" s="190" t="str">
        <f t="shared" si="70"/>
        <v/>
      </c>
      <c r="O119" s="191" t="str">
        <f t="shared" si="71"/>
        <v/>
      </c>
      <c r="P119" s="197" t="str">
        <f t="shared" si="72"/>
        <v/>
      </c>
      <c r="R119" s="207" t="str">
        <f t="shared" si="74"/>
        <v/>
      </c>
      <c r="S119" s="207" t="str">
        <f t="shared" si="75"/>
        <v/>
      </c>
      <c r="T119" s="207" t="e">
        <f t="shared" si="65"/>
        <v>#VALUE!</v>
      </c>
    </row>
    <row r="120" spans="1:20" ht="21.75" customHeight="1" thickBot="1" x14ac:dyDescent="0.3">
      <c r="A120" s="189">
        <v>119</v>
      </c>
      <c r="B120" s="195"/>
      <c r="C120" s="195"/>
      <c r="D120" s="401" t="str">
        <f>IF(B120=0,"",VLOOKUP(B120,' SEP 15_09_2020'!$1:$1048576,3,0))</f>
        <v/>
      </c>
      <c r="E120" s="401" t="str">
        <f>IF(B120=0,"",VLOOKUP(B120,' SEP 15_09_2020'!$1:$1048576,4,0))</f>
        <v/>
      </c>
      <c r="F120" s="401" t="str">
        <f>IF(B120=0,"",VLOOKUP(B120,' SEP 15_09_2020'!$1:$1048576,5,0))</f>
        <v/>
      </c>
      <c r="G120" s="189"/>
      <c r="H120" s="188" t="str">
        <f t="shared" si="73"/>
        <v/>
      </c>
      <c r="I120" s="189" t="str">
        <f t="shared" si="66"/>
        <v/>
      </c>
      <c r="J120" s="189" t="str">
        <f t="shared" si="67"/>
        <v/>
      </c>
      <c r="K120" s="189" t="str">
        <f t="shared" si="68"/>
        <v/>
      </c>
      <c r="L120" s="189" t="str">
        <f t="shared" si="69"/>
        <v/>
      </c>
      <c r="M120" s="190" t="str">
        <f>IF(B120="","",IF($M$6="VENDA SD",VLOOKUP(B120,inventario,12,0),VLOOKUP(B120,inventario,12,0)))</f>
        <v/>
      </c>
      <c r="N120" s="190" t="str">
        <f t="shared" si="70"/>
        <v/>
      </c>
      <c r="O120" s="191" t="str">
        <f t="shared" si="71"/>
        <v/>
      </c>
      <c r="P120" s="197" t="str">
        <f t="shared" si="72"/>
        <v/>
      </c>
      <c r="R120" s="207" t="str">
        <f t="shared" si="74"/>
        <v/>
      </c>
      <c r="S120" s="207" t="str">
        <f t="shared" si="75"/>
        <v/>
      </c>
      <c r="T120" s="207" t="e">
        <f t="shared" si="65"/>
        <v>#VALUE!</v>
      </c>
    </row>
    <row r="121" spans="1:20" ht="21.75" customHeight="1" thickBot="1" x14ac:dyDescent="0.3">
      <c r="A121" s="189">
        <v>120</v>
      </c>
      <c r="B121" s="195"/>
      <c r="C121" s="195"/>
      <c r="D121" s="401" t="str">
        <f>IF(B121=0,"",VLOOKUP(B121,' SEP 15_09_2020'!$1:$1048576,3,0))</f>
        <v/>
      </c>
      <c r="E121" s="401" t="str">
        <f>IF(B121=0,"",VLOOKUP(B121,' SEP 15_09_2020'!$1:$1048576,4,0))</f>
        <v/>
      </c>
      <c r="F121" s="401" t="str">
        <f>IF(B121=0,"",VLOOKUP(B121,' SEP 15_09_2020'!$1:$1048576,5,0))</f>
        <v/>
      </c>
      <c r="G121" s="189"/>
      <c r="H121" s="188" t="str">
        <f t="shared" si="73"/>
        <v/>
      </c>
      <c r="I121" s="189" t="str">
        <f t="shared" si="66"/>
        <v/>
      </c>
      <c r="J121" s="189" t="str">
        <f t="shared" si="67"/>
        <v/>
      </c>
      <c r="K121" s="189" t="str">
        <f t="shared" si="68"/>
        <v/>
      </c>
      <c r="L121" s="189" t="str">
        <f t="shared" si="69"/>
        <v/>
      </c>
      <c r="M121" s="190" t="str">
        <f>IF(B121="","",IF($M$6="VENDA SD",VLOOKUP(B121,inventario,12,0),VLOOKUP(B121,inventario,12,0)))</f>
        <v/>
      </c>
      <c r="N121" s="190" t="str">
        <f t="shared" si="70"/>
        <v/>
      </c>
      <c r="O121" s="191" t="str">
        <f t="shared" si="71"/>
        <v/>
      </c>
      <c r="P121" s="197" t="str">
        <f t="shared" si="72"/>
        <v/>
      </c>
      <c r="R121" s="207" t="str">
        <f t="shared" si="74"/>
        <v/>
      </c>
      <c r="S121" s="207" t="str">
        <f t="shared" si="75"/>
        <v/>
      </c>
      <c r="T121" s="207" t="e">
        <f t="shared" si="65"/>
        <v>#VALUE!</v>
      </c>
    </row>
    <row r="122" spans="1:20" ht="21.75" customHeight="1" thickBot="1" x14ac:dyDescent="0.3">
      <c r="A122" s="189">
        <v>121</v>
      </c>
      <c r="B122" s="195"/>
      <c r="C122" s="195"/>
      <c r="D122" s="401" t="str">
        <f>IF(B122=0,"",VLOOKUP(B122,' SEP 15_09_2020'!$1:$1048576,3,0))</f>
        <v/>
      </c>
      <c r="E122" s="401" t="str">
        <f>IF(B122=0,"",VLOOKUP(B122,' SEP 15_09_2020'!$1:$1048576,4,0))</f>
        <v/>
      </c>
      <c r="F122" s="401" t="str">
        <f>IF(B122=0,"",VLOOKUP(B122,' SEP 15_09_2020'!$1:$1048576,5,0))</f>
        <v/>
      </c>
      <c r="G122" s="189"/>
      <c r="H122" s="188" t="str">
        <f t="shared" si="73"/>
        <v/>
      </c>
      <c r="I122" s="189" t="str">
        <f t="shared" si="66"/>
        <v/>
      </c>
      <c r="J122" s="189" t="str">
        <f t="shared" si="67"/>
        <v/>
      </c>
      <c r="K122" s="189" t="str">
        <f t="shared" si="68"/>
        <v/>
      </c>
      <c r="L122" s="189" t="str">
        <f t="shared" si="69"/>
        <v/>
      </c>
      <c r="M122" s="190" t="str">
        <f>IF(B122="","",IF($M$6="VENDA SD",VLOOKUP(B122,inventario,12,0),VLOOKUP(B122,inventario,12,0)))</f>
        <v/>
      </c>
      <c r="N122" s="190" t="str">
        <f t="shared" si="70"/>
        <v/>
      </c>
      <c r="O122" s="191" t="str">
        <f t="shared" si="71"/>
        <v/>
      </c>
      <c r="P122" s="197" t="str">
        <f t="shared" si="72"/>
        <v/>
      </c>
      <c r="R122" s="207" t="str">
        <f t="shared" si="74"/>
        <v/>
      </c>
      <c r="S122" s="207" t="str">
        <f t="shared" si="75"/>
        <v/>
      </c>
      <c r="T122" s="207" t="e">
        <f t="shared" ref="T122:T185" si="76">IF($R$6="VENDA",ROUNDUP(M122*$O$5,0),IF($R$6="LOCAÇÃO",ROUNDUP(O122*$O$5,0)))</f>
        <v>#VALUE!</v>
      </c>
    </row>
    <row r="123" spans="1:20" ht="21.75" customHeight="1" thickBot="1" x14ac:dyDescent="0.3">
      <c r="A123" s="189">
        <v>122</v>
      </c>
      <c r="B123" s="195"/>
      <c r="C123" s="195"/>
      <c r="D123" s="401" t="str">
        <f>IF(B123=0,"",VLOOKUP(B123,' SEP 15_09_2020'!$1:$1048576,3,0))</f>
        <v/>
      </c>
      <c r="E123" s="401" t="str">
        <f>IF(B123=0,"",VLOOKUP(B123,' SEP 15_09_2020'!$1:$1048576,4,0))</f>
        <v/>
      </c>
      <c r="F123" s="401" t="str">
        <f>IF(B123=0,"",VLOOKUP(B123,' SEP 15_09_2020'!$1:$1048576,5,0))</f>
        <v/>
      </c>
      <c r="G123" s="189"/>
      <c r="H123" s="188" t="str">
        <f t="shared" si="73"/>
        <v/>
      </c>
      <c r="I123" s="189" t="str">
        <f t="shared" si="66"/>
        <v/>
      </c>
      <c r="J123" s="189" t="str">
        <f t="shared" si="67"/>
        <v/>
      </c>
      <c r="K123" s="189" t="str">
        <f t="shared" si="68"/>
        <v/>
      </c>
      <c r="L123" s="189" t="str">
        <f t="shared" si="69"/>
        <v/>
      </c>
      <c r="M123" s="190" t="str">
        <f>IF(B123="","",IF($M$6="VENDA SD",VLOOKUP(B123,inventario,12,0),VLOOKUP(B123,inventario,12,0)))</f>
        <v/>
      </c>
      <c r="N123" s="190" t="str">
        <f t="shared" si="70"/>
        <v/>
      </c>
      <c r="O123" s="191" t="str">
        <f t="shared" si="71"/>
        <v/>
      </c>
      <c r="P123" s="197" t="str">
        <f t="shared" si="72"/>
        <v/>
      </c>
      <c r="R123" s="207" t="str">
        <f t="shared" si="74"/>
        <v/>
      </c>
      <c r="S123" s="207" t="str">
        <f t="shared" si="75"/>
        <v/>
      </c>
      <c r="T123" s="207" t="e">
        <f t="shared" si="76"/>
        <v>#VALUE!</v>
      </c>
    </row>
    <row r="124" spans="1:20" ht="21.75" customHeight="1" thickBot="1" x14ac:dyDescent="0.3">
      <c r="A124" s="189">
        <v>123</v>
      </c>
      <c r="B124" s="195"/>
      <c r="C124" s="195"/>
      <c r="D124" s="401" t="str">
        <f>IF(B124=0,"",VLOOKUP(B124,' SEP 15_09_2020'!$1:$1048576,3,0))</f>
        <v/>
      </c>
      <c r="E124" s="401" t="str">
        <f>IF(B124=0,"",VLOOKUP(B124,' SEP 15_09_2020'!$1:$1048576,4,0))</f>
        <v/>
      </c>
      <c r="F124" s="401" t="str">
        <f>IF(B124=0,"",VLOOKUP(B124,' SEP 15_09_2020'!$1:$1048576,5,0))</f>
        <v/>
      </c>
      <c r="G124" s="189"/>
      <c r="H124" s="188" t="str">
        <f t="shared" si="73"/>
        <v/>
      </c>
      <c r="I124" s="189" t="str">
        <f t="shared" si="66"/>
        <v/>
      </c>
      <c r="J124" s="189" t="str">
        <f t="shared" si="67"/>
        <v/>
      </c>
      <c r="K124" s="189" t="str">
        <f t="shared" si="68"/>
        <v/>
      </c>
      <c r="L124" s="189" t="str">
        <f t="shared" si="69"/>
        <v/>
      </c>
      <c r="M124" s="190" t="str">
        <f>IF(B124="","",IF($M$6="VENDA SD",VLOOKUP(B124,inventario,12,0),VLOOKUP(B124,inventario,12,0)))</f>
        <v/>
      </c>
      <c r="N124" s="190" t="str">
        <f t="shared" si="70"/>
        <v/>
      </c>
      <c r="O124" s="191" t="str">
        <f t="shared" si="71"/>
        <v/>
      </c>
      <c r="P124" s="197" t="str">
        <f t="shared" si="72"/>
        <v/>
      </c>
      <c r="R124" s="207" t="str">
        <f t="shared" si="74"/>
        <v/>
      </c>
      <c r="S124" s="207" t="str">
        <f t="shared" si="75"/>
        <v/>
      </c>
      <c r="T124" s="207" t="e">
        <f t="shared" si="76"/>
        <v>#VALUE!</v>
      </c>
    </row>
    <row r="125" spans="1:20" ht="21.75" customHeight="1" thickBot="1" x14ac:dyDescent="0.3">
      <c r="A125" s="189">
        <v>124</v>
      </c>
      <c r="B125" s="195"/>
      <c r="C125" s="195"/>
      <c r="D125" s="401" t="str">
        <f>IF(B125=0,"",VLOOKUP(B125,' SEP 15_09_2020'!$1:$1048576,3,0))</f>
        <v/>
      </c>
      <c r="E125" s="401" t="str">
        <f>IF(B125=0,"",VLOOKUP(B125,' SEP 15_09_2020'!$1:$1048576,4,0))</f>
        <v/>
      </c>
      <c r="F125" s="401" t="str">
        <f>IF(B125=0,"",VLOOKUP(B125,' SEP 15_09_2020'!$1:$1048576,5,0))</f>
        <v/>
      </c>
      <c r="G125" s="189"/>
      <c r="H125" s="188" t="str">
        <f t="shared" si="73"/>
        <v/>
      </c>
      <c r="I125" s="189" t="str">
        <f t="shared" si="66"/>
        <v/>
      </c>
      <c r="J125" s="189" t="str">
        <f t="shared" si="67"/>
        <v/>
      </c>
      <c r="K125" s="189" t="str">
        <f t="shared" si="68"/>
        <v/>
      </c>
      <c r="L125" s="189" t="str">
        <f t="shared" si="69"/>
        <v/>
      </c>
      <c r="M125" s="190" t="str">
        <f>IF(B125="","",IF($M$6="VENDA SD",VLOOKUP(B125,inventario,12,0),VLOOKUP(B125,inventario,12,0)))</f>
        <v/>
      </c>
      <c r="N125" s="190" t="str">
        <f t="shared" si="70"/>
        <v/>
      </c>
      <c r="O125" s="191" t="str">
        <f t="shared" si="71"/>
        <v/>
      </c>
      <c r="P125" s="197" t="str">
        <f t="shared" si="72"/>
        <v/>
      </c>
      <c r="R125" s="207" t="str">
        <f t="shared" si="74"/>
        <v/>
      </c>
      <c r="S125" s="207" t="str">
        <f t="shared" si="75"/>
        <v/>
      </c>
      <c r="T125" s="207" t="e">
        <f t="shared" si="76"/>
        <v>#VALUE!</v>
      </c>
    </row>
    <row r="126" spans="1:20" ht="21.75" customHeight="1" thickBot="1" x14ac:dyDescent="0.3">
      <c r="A126" s="189">
        <v>125</v>
      </c>
      <c r="B126" s="195"/>
      <c r="C126" s="195"/>
      <c r="D126" s="401" t="str">
        <f>IF(B126=0,"",VLOOKUP(B126,' SEP 15_09_2020'!$1:$1048576,3,0))</f>
        <v/>
      </c>
      <c r="E126" s="401" t="str">
        <f>IF(B126=0,"",VLOOKUP(B126,' SEP 15_09_2020'!$1:$1048576,4,0))</f>
        <v/>
      </c>
      <c r="F126" s="401" t="str">
        <f>IF(B126=0,"",VLOOKUP(B126,' SEP 15_09_2020'!$1:$1048576,5,0))</f>
        <v/>
      </c>
      <c r="G126" s="189"/>
      <c r="H126" s="188" t="str">
        <f t="shared" si="73"/>
        <v/>
      </c>
      <c r="I126" s="189" t="str">
        <f t="shared" si="66"/>
        <v/>
      </c>
      <c r="J126" s="189" t="str">
        <f t="shared" si="67"/>
        <v/>
      </c>
      <c r="K126" s="189" t="str">
        <f t="shared" si="68"/>
        <v/>
      </c>
      <c r="L126" s="189" t="str">
        <f t="shared" si="69"/>
        <v/>
      </c>
      <c r="M126" s="190" t="str">
        <f>IF(B126="","",IF($M$6="VENDA SD",VLOOKUP(B126,inventario,12,0),VLOOKUP(B126,inventario,12,0)))</f>
        <v/>
      </c>
      <c r="N126" s="190" t="str">
        <f t="shared" si="70"/>
        <v/>
      </c>
      <c r="O126" s="191" t="str">
        <f t="shared" si="71"/>
        <v/>
      </c>
      <c r="P126" s="197" t="str">
        <f t="shared" si="72"/>
        <v/>
      </c>
      <c r="R126" s="207" t="str">
        <f t="shared" si="74"/>
        <v/>
      </c>
      <c r="S126" s="207" t="str">
        <f t="shared" si="75"/>
        <v/>
      </c>
      <c r="T126" s="207" t="e">
        <f t="shared" si="76"/>
        <v>#VALUE!</v>
      </c>
    </row>
    <row r="127" spans="1:20" ht="21.75" customHeight="1" thickBot="1" x14ac:dyDescent="0.3">
      <c r="A127" s="189">
        <v>126</v>
      </c>
      <c r="B127" s="195"/>
      <c r="C127" s="195"/>
      <c r="D127" s="401" t="str">
        <f>IF(B127=0,"",VLOOKUP(B127,' SEP 15_09_2020'!$1:$1048576,3,0))</f>
        <v/>
      </c>
      <c r="E127" s="401" t="str">
        <f>IF(B127=0,"",VLOOKUP(B127,' SEP 15_09_2020'!$1:$1048576,4,0))</f>
        <v/>
      </c>
      <c r="F127" s="401" t="str">
        <f>IF(B127=0,"",VLOOKUP(B127,' SEP 15_09_2020'!$1:$1048576,5,0))</f>
        <v/>
      </c>
      <c r="G127" s="189"/>
      <c r="H127" s="188" t="str">
        <f t="shared" si="73"/>
        <v/>
      </c>
      <c r="I127" s="189" t="str">
        <f t="shared" si="66"/>
        <v/>
      </c>
      <c r="J127" s="189" t="str">
        <f t="shared" si="67"/>
        <v/>
      </c>
      <c r="K127" s="189" t="str">
        <f t="shared" si="68"/>
        <v/>
      </c>
      <c r="L127" s="189" t="str">
        <f t="shared" si="69"/>
        <v/>
      </c>
      <c r="M127" s="190" t="str">
        <f>IF(B127="","",IF($M$6="VENDA SD",VLOOKUP(B127,inventario,12,0),VLOOKUP(B127,inventario,12,0)))</f>
        <v/>
      </c>
      <c r="N127" s="190" t="str">
        <f t="shared" si="70"/>
        <v/>
      </c>
      <c r="O127" s="191" t="str">
        <f t="shared" si="71"/>
        <v/>
      </c>
      <c r="P127" s="197" t="str">
        <f t="shared" si="72"/>
        <v/>
      </c>
      <c r="R127" s="207" t="str">
        <f t="shared" si="74"/>
        <v/>
      </c>
      <c r="S127" s="207" t="str">
        <f t="shared" si="75"/>
        <v/>
      </c>
      <c r="T127" s="207" t="e">
        <f t="shared" si="76"/>
        <v>#VALUE!</v>
      </c>
    </row>
    <row r="128" spans="1:20" ht="21.75" customHeight="1" thickBot="1" x14ac:dyDescent="0.3">
      <c r="A128" s="189">
        <v>127</v>
      </c>
      <c r="B128" s="195"/>
      <c r="C128" s="195"/>
      <c r="D128" s="401" t="str">
        <f>IF(B128=0,"",VLOOKUP(B128,' SEP 15_09_2020'!$1:$1048576,3,0))</f>
        <v/>
      </c>
      <c r="E128" s="401" t="str">
        <f>IF(B128=0,"",VLOOKUP(B128,' SEP 15_09_2020'!$1:$1048576,4,0))</f>
        <v/>
      </c>
      <c r="F128" s="401" t="str">
        <f>IF(B128=0,"",VLOOKUP(B128,' SEP 15_09_2020'!$1:$1048576,5,0))</f>
        <v/>
      </c>
      <c r="G128" s="189"/>
      <c r="H128" s="188" t="str">
        <f t="shared" si="73"/>
        <v/>
      </c>
      <c r="I128" s="189" t="str">
        <f t="shared" si="66"/>
        <v/>
      </c>
      <c r="J128" s="189" t="str">
        <f t="shared" si="67"/>
        <v/>
      </c>
      <c r="K128" s="189" t="str">
        <f t="shared" si="68"/>
        <v/>
      </c>
      <c r="L128" s="189" t="str">
        <f t="shared" si="69"/>
        <v/>
      </c>
      <c r="M128" s="190" t="str">
        <f>IF(B128="","",IF($M$6="VENDA SD",VLOOKUP(B128,inventario,12,0),VLOOKUP(B128,inventario,12,0)))</f>
        <v/>
      </c>
      <c r="N128" s="190" t="str">
        <f t="shared" si="70"/>
        <v/>
      </c>
      <c r="O128" s="191" t="str">
        <f t="shared" si="71"/>
        <v/>
      </c>
      <c r="P128" s="197" t="str">
        <f t="shared" si="72"/>
        <v/>
      </c>
      <c r="R128" s="207" t="str">
        <f t="shared" si="74"/>
        <v/>
      </c>
      <c r="S128" s="207" t="str">
        <f t="shared" si="75"/>
        <v/>
      </c>
      <c r="T128" s="207" t="e">
        <f t="shared" si="76"/>
        <v>#VALUE!</v>
      </c>
    </row>
    <row r="129" spans="1:20" ht="21.75" customHeight="1" thickBot="1" x14ac:dyDescent="0.3">
      <c r="A129" s="189">
        <v>128</v>
      </c>
      <c r="B129" s="195"/>
      <c r="C129" s="195"/>
      <c r="D129" s="401" t="str">
        <f>IF(B129=0,"",VLOOKUP(B129,' SEP 15_09_2020'!$1:$1048576,3,0))</f>
        <v/>
      </c>
      <c r="E129" s="401" t="str">
        <f>IF(B129=0,"",VLOOKUP(B129,' SEP 15_09_2020'!$1:$1048576,4,0))</f>
        <v/>
      </c>
      <c r="F129" s="401" t="str">
        <f>IF(B129=0,"",VLOOKUP(B129,' SEP 15_09_2020'!$1:$1048576,5,0))</f>
        <v/>
      </c>
      <c r="G129" s="189"/>
      <c r="H129" s="188" t="str">
        <f t="shared" si="73"/>
        <v/>
      </c>
      <c r="I129" s="189" t="str">
        <f t="shared" si="66"/>
        <v/>
      </c>
      <c r="J129" s="189" t="str">
        <f t="shared" si="67"/>
        <v/>
      </c>
      <c r="K129" s="189" t="str">
        <f t="shared" si="68"/>
        <v/>
      </c>
      <c r="L129" s="189" t="str">
        <f t="shared" si="69"/>
        <v/>
      </c>
      <c r="M129" s="190" t="str">
        <f>IF(B129="","",IF($M$6="VENDA SD",VLOOKUP(B129,inventario,12,0),VLOOKUP(B129,inventario,12,0)))</f>
        <v/>
      </c>
      <c r="N129" s="190" t="str">
        <f t="shared" si="70"/>
        <v/>
      </c>
      <c r="O129" s="191" t="str">
        <f t="shared" si="71"/>
        <v/>
      </c>
      <c r="P129" s="197" t="str">
        <f t="shared" si="72"/>
        <v/>
      </c>
      <c r="R129" s="207" t="str">
        <f t="shared" si="74"/>
        <v/>
      </c>
      <c r="S129" s="207" t="str">
        <f t="shared" si="75"/>
        <v/>
      </c>
      <c r="T129" s="207" t="e">
        <f t="shared" si="76"/>
        <v>#VALUE!</v>
      </c>
    </row>
    <row r="130" spans="1:20" ht="21.75" customHeight="1" thickBot="1" x14ac:dyDescent="0.3">
      <c r="A130" s="189">
        <v>129</v>
      </c>
      <c r="B130" s="195"/>
      <c r="C130" s="195"/>
      <c r="D130" s="401" t="str">
        <f>IF(B130=0,"",VLOOKUP(B130,' SEP 15_09_2020'!$1:$1048576,3,0))</f>
        <v/>
      </c>
      <c r="E130" s="401" t="str">
        <f>IF(B130=0,"",VLOOKUP(B130,' SEP 15_09_2020'!$1:$1048576,4,0))</f>
        <v/>
      </c>
      <c r="F130" s="401" t="str">
        <f>IF(B130=0,"",VLOOKUP(B130,' SEP 15_09_2020'!$1:$1048576,5,0))</f>
        <v/>
      </c>
      <c r="G130" s="189"/>
      <c r="H130" s="188" t="str">
        <f t="shared" ref="H130:H193" si="77">IF(B130=0,"",VLOOKUP(B130,inventario,3,0))</f>
        <v/>
      </c>
      <c r="I130" s="189" t="str">
        <f t="shared" ref="I130:I193" si="78">IF(B130=0,"",VLOOKUP(B130,inventario,9,0))</f>
        <v/>
      </c>
      <c r="J130" s="189" t="str">
        <f t="shared" ref="J130:J193" si="79">IF(C130=0,"",I130*C130)</f>
        <v/>
      </c>
      <c r="K130" s="189" t="str">
        <f t="shared" ref="K130:K193" si="80">IF(B130=0,"",VLOOKUP(B130,inventario,11,0))</f>
        <v/>
      </c>
      <c r="L130" s="189" t="str">
        <f t="shared" ref="L130:L193" si="81">IF(C130=0,"",K130*C130)</f>
        <v/>
      </c>
      <c r="M130" s="190" t="str">
        <f>IF(B130="","",IF($M$6="VENDA SD",VLOOKUP(B130,inventario,12,0),VLOOKUP(B130,inventario,12,0)))</f>
        <v/>
      </c>
      <c r="N130" s="190" t="str">
        <f t="shared" ref="N130:N193" si="82">IF(C130=0,"",C130*M130)</f>
        <v/>
      </c>
      <c r="O130" s="191" t="str">
        <f t="shared" ref="O130:O193" si="83">IF(B130=0,"",VLOOKUP(B130,inventario,13,0))</f>
        <v/>
      </c>
      <c r="P130" s="197" t="str">
        <f t="shared" ref="P130:P193" si="84">IF(C130=0,"",O130*C130)</f>
        <v/>
      </c>
      <c r="R130" s="207" t="str">
        <f t="shared" si="74"/>
        <v/>
      </c>
      <c r="S130" s="207" t="str">
        <f t="shared" si="75"/>
        <v/>
      </c>
      <c r="T130" s="207" t="e">
        <f t="shared" si="76"/>
        <v>#VALUE!</v>
      </c>
    </row>
    <row r="131" spans="1:20" ht="21.75" customHeight="1" thickBot="1" x14ac:dyDescent="0.3">
      <c r="A131" s="189">
        <v>130</v>
      </c>
      <c r="B131" s="195"/>
      <c r="C131" s="195"/>
      <c r="D131" s="401" t="str">
        <f>IF(B131=0,"",VLOOKUP(B131,' SEP 15_09_2020'!$1:$1048576,3,0))</f>
        <v/>
      </c>
      <c r="E131" s="401" t="str">
        <f>IF(B131=0,"",VLOOKUP(B131,' SEP 15_09_2020'!$1:$1048576,4,0))</f>
        <v/>
      </c>
      <c r="F131" s="401" t="str">
        <f>IF(B131=0,"",VLOOKUP(B131,' SEP 15_09_2020'!$1:$1048576,5,0))</f>
        <v/>
      </c>
      <c r="G131" s="189"/>
      <c r="H131" s="188" t="str">
        <f t="shared" si="77"/>
        <v/>
      </c>
      <c r="I131" s="189" t="str">
        <f t="shared" si="78"/>
        <v/>
      </c>
      <c r="J131" s="189" t="str">
        <f t="shared" si="79"/>
        <v/>
      </c>
      <c r="K131" s="189" t="str">
        <f t="shared" si="80"/>
        <v/>
      </c>
      <c r="L131" s="189" t="str">
        <f t="shared" si="81"/>
        <v/>
      </c>
      <c r="M131" s="190" t="str">
        <f>IF(B131="","",IF($M$6="VENDA SD",VLOOKUP(B131,inventario,12,0),VLOOKUP(B131,inventario,12,0)))</f>
        <v/>
      </c>
      <c r="N131" s="190" t="str">
        <f t="shared" si="82"/>
        <v/>
      </c>
      <c r="O131" s="191" t="str">
        <f t="shared" si="83"/>
        <v/>
      </c>
      <c r="P131" s="197" t="str">
        <f t="shared" si="84"/>
        <v/>
      </c>
      <c r="R131" s="207" t="str">
        <f t="shared" si="74"/>
        <v/>
      </c>
      <c r="S131" s="207" t="str">
        <f t="shared" si="75"/>
        <v/>
      </c>
      <c r="T131" s="207" t="e">
        <f t="shared" si="76"/>
        <v>#VALUE!</v>
      </c>
    </row>
    <row r="132" spans="1:20" ht="21.75" customHeight="1" thickBot="1" x14ac:dyDescent="0.3">
      <c r="A132" s="189">
        <v>131</v>
      </c>
      <c r="B132" s="195"/>
      <c r="C132" s="195"/>
      <c r="D132" s="401" t="str">
        <f>IF(B132=0,"",VLOOKUP(B132,' SEP 15_09_2020'!$1:$1048576,3,0))</f>
        <v/>
      </c>
      <c r="E132" s="401" t="str">
        <f>IF(B132=0,"",VLOOKUP(B132,' SEP 15_09_2020'!$1:$1048576,4,0))</f>
        <v/>
      </c>
      <c r="F132" s="401" t="str">
        <f>IF(B132=0,"",VLOOKUP(B132,' SEP 15_09_2020'!$1:$1048576,5,0))</f>
        <v/>
      </c>
      <c r="G132" s="189"/>
      <c r="H132" s="188" t="str">
        <f t="shared" si="77"/>
        <v/>
      </c>
      <c r="I132" s="189" t="str">
        <f t="shared" si="78"/>
        <v/>
      </c>
      <c r="J132" s="189" t="str">
        <f t="shared" si="79"/>
        <v/>
      </c>
      <c r="K132" s="189" t="str">
        <f t="shared" si="80"/>
        <v/>
      </c>
      <c r="L132" s="189" t="str">
        <f t="shared" si="81"/>
        <v/>
      </c>
      <c r="M132" s="190" t="str">
        <f>IF(B132="","",IF($M$6="VENDA SD",VLOOKUP(B132,inventario,12,0),VLOOKUP(B132,inventario,12,0)))</f>
        <v/>
      </c>
      <c r="N132" s="190" t="str">
        <f t="shared" si="82"/>
        <v/>
      </c>
      <c r="O132" s="191" t="str">
        <f t="shared" si="83"/>
        <v/>
      </c>
      <c r="P132" s="197" t="str">
        <f t="shared" si="84"/>
        <v/>
      </c>
      <c r="R132" s="207" t="str">
        <f t="shared" si="74"/>
        <v/>
      </c>
      <c r="S132" s="207" t="str">
        <f t="shared" si="75"/>
        <v/>
      </c>
      <c r="T132" s="207" t="e">
        <f t="shared" si="76"/>
        <v>#VALUE!</v>
      </c>
    </row>
    <row r="133" spans="1:20" ht="21.75" customHeight="1" thickBot="1" x14ac:dyDescent="0.3">
      <c r="A133" s="189">
        <v>132</v>
      </c>
      <c r="B133" s="195"/>
      <c r="C133" s="195"/>
      <c r="D133" s="401" t="str">
        <f>IF(B133=0,"",VLOOKUP(B133,' SEP 15_09_2020'!$1:$1048576,3,0))</f>
        <v/>
      </c>
      <c r="E133" s="401" t="str">
        <f>IF(B133=0,"",VLOOKUP(B133,' SEP 15_09_2020'!$1:$1048576,4,0))</f>
        <v/>
      </c>
      <c r="F133" s="401" t="str">
        <f>IF(B133=0,"",VLOOKUP(B133,' SEP 15_09_2020'!$1:$1048576,5,0))</f>
        <v/>
      </c>
      <c r="G133" s="189"/>
      <c r="H133" s="188" t="str">
        <f t="shared" si="77"/>
        <v/>
      </c>
      <c r="I133" s="189" t="str">
        <f t="shared" si="78"/>
        <v/>
      </c>
      <c r="J133" s="189" t="str">
        <f t="shared" si="79"/>
        <v/>
      </c>
      <c r="K133" s="189" t="str">
        <f t="shared" si="80"/>
        <v/>
      </c>
      <c r="L133" s="189" t="str">
        <f t="shared" si="81"/>
        <v/>
      </c>
      <c r="M133" s="190" t="str">
        <f>IF(B133="","",IF($M$6="VENDA SD",VLOOKUP(B133,inventario,12,0),VLOOKUP(B133,inventario,12,0)))</f>
        <v/>
      </c>
      <c r="N133" s="190" t="str">
        <f t="shared" si="82"/>
        <v/>
      </c>
      <c r="O133" s="191" t="str">
        <f t="shared" si="83"/>
        <v/>
      </c>
      <c r="P133" s="197" t="str">
        <f t="shared" si="84"/>
        <v/>
      </c>
      <c r="R133" s="207" t="str">
        <f t="shared" si="74"/>
        <v/>
      </c>
      <c r="S133" s="207" t="str">
        <f t="shared" si="75"/>
        <v/>
      </c>
      <c r="T133" s="207" t="e">
        <f t="shared" si="76"/>
        <v>#VALUE!</v>
      </c>
    </row>
    <row r="134" spans="1:20" ht="21.75" customHeight="1" thickBot="1" x14ac:dyDescent="0.3">
      <c r="A134" s="189">
        <v>133</v>
      </c>
      <c r="B134" s="195"/>
      <c r="C134" s="195"/>
      <c r="D134" s="401" t="str">
        <f>IF(B134=0,"",VLOOKUP(B134,' SEP 15_09_2020'!$1:$1048576,3,0))</f>
        <v/>
      </c>
      <c r="E134" s="401" t="str">
        <f>IF(B134=0,"",VLOOKUP(B134,' SEP 15_09_2020'!$1:$1048576,4,0))</f>
        <v/>
      </c>
      <c r="F134" s="401" t="str">
        <f>IF(B134=0,"",VLOOKUP(B134,' SEP 15_09_2020'!$1:$1048576,5,0))</f>
        <v/>
      </c>
      <c r="G134" s="189"/>
      <c r="H134" s="188" t="str">
        <f t="shared" si="77"/>
        <v/>
      </c>
      <c r="I134" s="189" t="str">
        <f t="shared" si="78"/>
        <v/>
      </c>
      <c r="J134" s="189" t="str">
        <f t="shared" si="79"/>
        <v/>
      </c>
      <c r="K134" s="189" t="str">
        <f t="shared" si="80"/>
        <v/>
      </c>
      <c r="L134" s="189" t="str">
        <f t="shared" si="81"/>
        <v/>
      </c>
      <c r="M134" s="190" t="str">
        <f>IF(B134="","",IF($M$6="VENDA SD",VLOOKUP(B134,inventario,12,0),VLOOKUP(B134,inventario,12,0)))</f>
        <v/>
      </c>
      <c r="N134" s="190" t="str">
        <f t="shared" si="82"/>
        <v/>
      </c>
      <c r="O134" s="191" t="str">
        <f t="shared" si="83"/>
        <v/>
      </c>
      <c r="P134" s="197" t="str">
        <f t="shared" si="84"/>
        <v/>
      </c>
      <c r="R134" s="207" t="str">
        <f t="shared" si="74"/>
        <v/>
      </c>
      <c r="S134" s="207" t="str">
        <f t="shared" si="75"/>
        <v/>
      </c>
      <c r="T134" s="207" t="e">
        <f t="shared" si="76"/>
        <v>#VALUE!</v>
      </c>
    </row>
    <row r="135" spans="1:20" ht="21.75" customHeight="1" thickBot="1" x14ac:dyDescent="0.3">
      <c r="A135" s="189">
        <v>134</v>
      </c>
      <c r="B135" s="195"/>
      <c r="C135" s="195"/>
      <c r="D135" s="401" t="str">
        <f>IF(B135=0,"",VLOOKUP(B135,' SEP 15_09_2020'!$1:$1048576,3,0))</f>
        <v/>
      </c>
      <c r="E135" s="401" t="str">
        <f>IF(B135=0,"",VLOOKUP(B135,' SEP 15_09_2020'!$1:$1048576,4,0))</f>
        <v/>
      </c>
      <c r="F135" s="401" t="str">
        <f>IF(B135=0,"",VLOOKUP(B135,' SEP 15_09_2020'!$1:$1048576,5,0))</f>
        <v/>
      </c>
      <c r="G135" s="189"/>
      <c r="H135" s="188" t="str">
        <f t="shared" si="77"/>
        <v/>
      </c>
      <c r="I135" s="189" t="str">
        <f t="shared" si="78"/>
        <v/>
      </c>
      <c r="J135" s="189" t="str">
        <f t="shared" si="79"/>
        <v/>
      </c>
      <c r="K135" s="189" t="str">
        <f t="shared" si="80"/>
        <v/>
      </c>
      <c r="L135" s="189" t="str">
        <f t="shared" si="81"/>
        <v/>
      </c>
      <c r="M135" s="190" t="str">
        <f>IF(B135="","",IF($M$6="VENDA SD",VLOOKUP(B135,inventario,12,0),VLOOKUP(B135,inventario,12,0)))</f>
        <v/>
      </c>
      <c r="N135" s="190" t="str">
        <f t="shared" si="82"/>
        <v/>
      </c>
      <c r="O135" s="191" t="str">
        <f t="shared" si="83"/>
        <v/>
      </c>
      <c r="P135" s="197" t="str">
        <f t="shared" si="84"/>
        <v/>
      </c>
      <c r="R135" s="207" t="str">
        <f t="shared" si="74"/>
        <v/>
      </c>
      <c r="S135" s="207" t="str">
        <f t="shared" si="75"/>
        <v/>
      </c>
      <c r="T135" s="207" t="e">
        <f t="shared" si="76"/>
        <v>#VALUE!</v>
      </c>
    </row>
    <row r="136" spans="1:20" ht="21.75" customHeight="1" thickBot="1" x14ac:dyDescent="0.3">
      <c r="A136" s="189">
        <v>135</v>
      </c>
      <c r="B136" s="195"/>
      <c r="C136" s="195"/>
      <c r="D136" s="401" t="str">
        <f>IF(B136=0,"",VLOOKUP(B136,' SEP 15_09_2020'!$1:$1048576,3,0))</f>
        <v/>
      </c>
      <c r="E136" s="401" t="str">
        <f>IF(B136=0,"",VLOOKUP(B136,' SEP 15_09_2020'!$1:$1048576,4,0))</f>
        <v/>
      </c>
      <c r="F136" s="401" t="str">
        <f>IF(B136=0,"",VLOOKUP(B136,' SEP 15_09_2020'!$1:$1048576,5,0))</f>
        <v/>
      </c>
      <c r="G136" s="189"/>
      <c r="H136" s="188" t="str">
        <f t="shared" si="77"/>
        <v/>
      </c>
      <c r="I136" s="189" t="str">
        <f t="shared" si="78"/>
        <v/>
      </c>
      <c r="J136" s="189" t="str">
        <f t="shared" si="79"/>
        <v/>
      </c>
      <c r="K136" s="189" t="str">
        <f t="shared" si="80"/>
        <v/>
      </c>
      <c r="L136" s="189" t="str">
        <f t="shared" si="81"/>
        <v/>
      </c>
      <c r="M136" s="190" t="str">
        <f>IF(B136="","",IF($M$6="VENDA SD",VLOOKUP(B136,inventario,12,0),VLOOKUP(B136,inventario,12,0)))</f>
        <v/>
      </c>
      <c r="N136" s="190" t="str">
        <f t="shared" si="82"/>
        <v/>
      </c>
      <c r="O136" s="191" t="str">
        <f t="shared" si="83"/>
        <v/>
      </c>
      <c r="P136" s="197" t="str">
        <f t="shared" si="84"/>
        <v/>
      </c>
      <c r="R136" s="207" t="str">
        <f t="shared" si="74"/>
        <v/>
      </c>
      <c r="S136" s="207" t="str">
        <f t="shared" si="75"/>
        <v/>
      </c>
      <c r="T136" s="207" t="e">
        <f t="shared" si="76"/>
        <v>#VALUE!</v>
      </c>
    </row>
    <row r="137" spans="1:20" ht="21.75" customHeight="1" thickBot="1" x14ac:dyDescent="0.3">
      <c r="A137" s="189">
        <v>136</v>
      </c>
      <c r="B137" s="195"/>
      <c r="C137" s="195"/>
      <c r="D137" s="401" t="str">
        <f>IF(B137=0,"",VLOOKUP(B137,' SEP 15_09_2020'!$1:$1048576,3,0))</f>
        <v/>
      </c>
      <c r="E137" s="401" t="str">
        <f>IF(B137=0,"",VLOOKUP(B137,' SEP 15_09_2020'!$1:$1048576,4,0))</f>
        <v/>
      </c>
      <c r="F137" s="401" t="str">
        <f>IF(B137=0,"",VLOOKUP(B137,' SEP 15_09_2020'!$1:$1048576,5,0))</f>
        <v/>
      </c>
      <c r="G137" s="189"/>
      <c r="H137" s="188" t="str">
        <f t="shared" si="77"/>
        <v/>
      </c>
      <c r="I137" s="189" t="str">
        <f t="shared" si="78"/>
        <v/>
      </c>
      <c r="J137" s="189" t="str">
        <f t="shared" si="79"/>
        <v/>
      </c>
      <c r="K137" s="189" t="str">
        <f t="shared" si="80"/>
        <v/>
      </c>
      <c r="L137" s="189" t="str">
        <f t="shared" si="81"/>
        <v/>
      </c>
      <c r="M137" s="190" t="str">
        <f>IF(B137="","",IF($M$6="VENDA SD",VLOOKUP(B137,inventario,12,0),VLOOKUP(B137,inventario,12,0)))</f>
        <v/>
      </c>
      <c r="N137" s="190" t="str">
        <f t="shared" si="82"/>
        <v/>
      </c>
      <c r="O137" s="191" t="str">
        <f t="shared" si="83"/>
        <v/>
      </c>
      <c r="P137" s="197" t="str">
        <f t="shared" si="84"/>
        <v/>
      </c>
      <c r="R137" s="207" t="str">
        <f t="shared" si="74"/>
        <v/>
      </c>
      <c r="S137" s="207" t="str">
        <f t="shared" si="75"/>
        <v/>
      </c>
      <c r="T137" s="207" t="e">
        <f t="shared" si="76"/>
        <v>#VALUE!</v>
      </c>
    </row>
    <row r="138" spans="1:20" ht="21.75" customHeight="1" thickBot="1" x14ac:dyDescent="0.3">
      <c r="A138" s="189">
        <v>137</v>
      </c>
      <c r="B138" s="195"/>
      <c r="C138" s="195"/>
      <c r="D138" s="401" t="str">
        <f>IF(B138=0,"",VLOOKUP(B138,' SEP 15_09_2020'!$1:$1048576,3,0))</f>
        <v/>
      </c>
      <c r="E138" s="401" t="str">
        <f>IF(B138=0,"",VLOOKUP(B138,' SEP 15_09_2020'!$1:$1048576,4,0))</f>
        <v/>
      </c>
      <c r="F138" s="401" t="str">
        <f>IF(B138=0,"",VLOOKUP(B138,' SEP 15_09_2020'!$1:$1048576,5,0))</f>
        <v/>
      </c>
      <c r="G138" s="189"/>
      <c r="H138" s="188" t="str">
        <f t="shared" si="77"/>
        <v/>
      </c>
      <c r="I138" s="189" t="str">
        <f t="shared" si="78"/>
        <v/>
      </c>
      <c r="J138" s="189" t="str">
        <f t="shared" si="79"/>
        <v/>
      </c>
      <c r="K138" s="189" t="str">
        <f t="shared" si="80"/>
        <v/>
      </c>
      <c r="L138" s="189" t="str">
        <f t="shared" si="81"/>
        <v/>
      </c>
      <c r="M138" s="190" t="str">
        <f>IF(B138="","",IF($M$6="VENDA SD",VLOOKUP(B138,inventario,12,0),VLOOKUP(B138,inventario,12,0)))</f>
        <v/>
      </c>
      <c r="N138" s="190" t="str">
        <f t="shared" si="82"/>
        <v/>
      </c>
      <c r="O138" s="191" t="str">
        <f t="shared" si="83"/>
        <v/>
      </c>
      <c r="P138" s="197" t="str">
        <f t="shared" si="84"/>
        <v/>
      </c>
      <c r="R138" s="207" t="str">
        <f t="shared" si="74"/>
        <v/>
      </c>
      <c r="S138" s="207" t="str">
        <f t="shared" si="75"/>
        <v/>
      </c>
      <c r="T138" s="207" t="e">
        <f t="shared" si="76"/>
        <v>#VALUE!</v>
      </c>
    </row>
    <row r="139" spans="1:20" ht="21.75" customHeight="1" thickBot="1" x14ac:dyDescent="0.3">
      <c r="A139" s="189">
        <v>138</v>
      </c>
      <c r="B139" s="195"/>
      <c r="C139" s="195"/>
      <c r="D139" s="401" t="str">
        <f>IF(B139=0,"",VLOOKUP(B139,' SEP 15_09_2020'!$1:$1048576,3,0))</f>
        <v/>
      </c>
      <c r="E139" s="401" t="str">
        <f>IF(B139=0,"",VLOOKUP(B139,' SEP 15_09_2020'!$1:$1048576,4,0))</f>
        <v/>
      </c>
      <c r="F139" s="401" t="str">
        <f>IF(B139=0,"",VLOOKUP(B139,' SEP 15_09_2020'!$1:$1048576,5,0))</f>
        <v/>
      </c>
      <c r="G139" s="189"/>
      <c r="H139" s="188" t="str">
        <f t="shared" si="77"/>
        <v/>
      </c>
      <c r="I139" s="189" t="str">
        <f t="shared" si="78"/>
        <v/>
      </c>
      <c r="J139" s="189" t="str">
        <f t="shared" si="79"/>
        <v/>
      </c>
      <c r="K139" s="189" t="str">
        <f t="shared" si="80"/>
        <v/>
      </c>
      <c r="L139" s="189" t="str">
        <f t="shared" si="81"/>
        <v/>
      </c>
      <c r="M139" s="190" t="str">
        <f>IF(B139="","",IF($M$6="VENDA SD",VLOOKUP(B139,inventario,12,0),VLOOKUP(B139,inventario,12,0)))</f>
        <v/>
      </c>
      <c r="N139" s="190" t="str">
        <f t="shared" si="82"/>
        <v/>
      </c>
      <c r="O139" s="191" t="str">
        <f t="shared" si="83"/>
        <v/>
      </c>
      <c r="P139" s="197" t="str">
        <f t="shared" si="84"/>
        <v/>
      </c>
      <c r="R139" s="207" t="str">
        <f t="shared" si="74"/>
        <v/>
      </c>
      <c r="S139" s="207" t="str">
        <f t="shared" si="75"/>
        <v/>
      </c>
      <c r="T139" s="207" t="e">
        <f t="shared" si="76"/>
        <v>#VALUE!</v>
      </c>
    </row>
    <row r="140" spans="1:20" ht="21.75" customHeight="1" thickBot="1" x14ac:dyDescent="0.3">
      <c r="A140" s="189">
        <v>139</v>
      </c>
      <c r="B140" s="195"/>
      <c r="C140" s="195"/>
      <c r="D140" s="401" t="str">
        <f>IF(B140=0,"",VLOOKUP(B140,' SEP 15_09_2020'!$1:$1048576,3,0))</f>
        <v/>
      </c>
      <c r="E140" s="401" t="str">
        <f>IF(B140=0,"",VLOOKUP(B140,' SEP 15_09_2020'!$1:$1048576,4,0))</f>
        <v/>
      </c>
      <c r="F140" s="401" t="str">
        <f>IF(B140=0,"",VLOOKUP(B140,' SEP 15_09_2020'!$1:$1048576,5,0))</f>
        <v/>
      </c>
      <c r="G140" s="189"/>
      <c r="H140" s="188" t="str">
        <f t="shared" si="77"/>
        <v/>
      </c>
      <c r="I140" s="189" t="str">
        <f t="shared" si="78"/>
        <v/>
      </c>
      <c r="J140" s="189" t="str">
        <f t="shared" si="79"/>
        <v/>
      </c>
      <c r="K140" s="189" t="str">
        <f t="shared" si="80"/>
        <v/>
      </c>
      <c r="L140" s="189" t="str">
        <f t="shared" si="81"/>
        <v/>
      </c>
      <c r="M140" s="190" t="str">
        <f>IF(B140="","",IF($M$6="VENDA SD",VLOOKUP(B140,inventario,12,0),VLOOKUP(B140,inventario,12,0)))</f>
        <v/>
      </c>
      <c r="N140" s="190" t="str">
        <f t="shared" si="82"/>
        <v/>
      </c>
      <c r="O140" s="191" t="str">
        <f t="shared" si="83"/>
        <v/>
      </c>
      <c r="P140" s="197" t="str">
        <f t="shared" si="84"/>
        <v/>
      </c>
      <c r="R140" s="207" t="str">
        <f t="shared" si="74"/>
        <v/>
      </c>
      <c r="S140" s="207" t="str">
        <f t="shared" si="75"/>
        <v/>
      </c>
      <c r="T140" s="207" t="e">
        <f t="shared" si="76"/>
        <v>#VALUE!</v>
      </c>
    </row>
    <row r="141" spans="1:20" ht="21.75" customHeight="1" thickBot="1" x14ac:dyDescent="0.3">
      <c r="A141" s="189">
        <v>140</v>
      </c>
      <c r="B141" s="195"/>
      <c r="C141" s="195"/>
      <c r="D141" s="401" t="str">
        <f>IF(B141=0,"",VLOOKUP(B141,' SEP 15_09_2020'!$1:$1048576,3,0))</f>
        <v/>
      </c>
      <c r="E141" s="401" t="str">
        <f>IF(B141=0,"",VLOOKUP(B141,' SEP 15_09_2020'!$1:$1048576,4,0))</f>
        <v/>
      </c>
      <c r="F141" s="401" t="str">
        <f>IF(B141=0,"",VLOOKUP(B141,' SEP 15_09_2020'!$1:$1048576,5,0))</f>
        <v/>
      </c>
      <c r="G141" s="189"/>
      <c r="H141" s="188" t="str">
        <f t="shared" si="77"/>
        <v/>
      </c>
      <c r="I141" s="189" t="str">
        <f t="shared" si="78"/>
        <v/>
      </c>
      <c r="J141" s="189" t="str">
        <f t="shared" si="79"/>
        <v/>
      </c>
      <c r="K141" s="189" t="str">
        <f t="shared" si="80"/>
        <v/>
      </c>
      <c r="L141" s="189" t="str">
        <f t="shared" si="81"/>
        <v/>
      </c>
      <c r="M141" s="190" t="str">
        <f>IF(B141="","",IF($M$6="VENDA SD",VLOOKUP(B141,inventario,12,0),VLOOKUP(B141,inventario,12,0)))</f>
        <v/>
      </c>
      <c r="N141" s="190" t="str">
        <f t="shared" si="82"/>
        <v/>
      </c>
      <c r="O141" s="191" t="str">
        <f t="shared" si="83"/>
        <v/>
      </c>
      <c r="P141" s="197" t="str">
        <f t="shared" si="84"/>
        <v/>
      </c>
      <c r="R141" s="207" t="str">
        <f t="shared" si="74"/>
        <v/>
      </c>
      <c r="S141" s="207" t="str">
        <f t="shared" si="75"/>
        <v/>
      </c>
      <c r="T141" s="207" t="e">
        <f t="shared" si="76"/>
        <v>#VALUE!</v>
      </c>
    </row>
    <row r="142" spans="1:20" ht="21.75" customHeight="1" thickBot="1" x14ac:dyDescent="0.3">
      <c r="A142" s="189">
        <v>141</v>
      </c>
      <c r="B142" s="195"/>
      <c r="C142" s="195"/>
      <c r="D142" s="401" t="str">
        <f>IF(B142=0,"",VLOOKUP(B142,' SEP 15_09_2020'!$1:$1048576,3,0))</f>
        <v/>
      </c>
      <c r="E142" s="401" t="str">
        <f>IF(B142=0,"",VLOOKUP(B142,' SEP 15_09_2020'!$1:$1048576,4,0))</f>
        <v/>
      </c>
      <c r="F142" s="401" t="str">
        <f>IF(B142=0,"",VLOOKUP(B142,' SEP 15_09_2020'!$1:$1048576,5,0))</f>
        <v/>
      </c>
      <c r="G142" s="189"/>
      <c r="H142" s="188" t="str">
        <f t="shared" si="77"/>
        <v/>
      </c>
      <c r="I142" s="189" t="str">
        <f t="shared" si="78"/>
        <v/>
      </c>
      <c r="J142" s="189" t="str">
        <f t="shared" si="79"/>
        <v/>
      </c>
      <c r="K142" s="189" t="str">
        <f t="shared" si="80"/>
        <v/>
      </c>
      <c r="L142" s="189" t="str">
        <f t="shared" si="81"/>
        <v/>
      </c>
      <c r="M142" s="190" t="str">
        <f>IF(B142="","",IF($M$6="VENDA SD",VLOOKUP(B142,inventario,12,0),VLOOKUP(B142,inventario,12,0)))</f>
        <v/>
      </c>
      <c r="N142" s="190" t="str">
        <f t="shared" si="82"/>
        <v/>
      </c>
      <c r="O142" s="191" t="str">
        <f t="shared" si="83"/>
        <v/>
      </c>
      <c r="P142" s="197" t="str">
        <f t="shared" si="84"/>
        <v/>
      </c>
      <c r="R142" s="207" t="str">
        <f t="shared" si="74"/>
        <v/>
      </c>
      <c r="S142" s="207" t="str">
        <f t="shared" si="75"/>
        <v/>
      </c>
      <c r="T142" s="207" t="e">
        <f t="shared" si="76"/>
        <v>#VALUE!</v>
      </c>
    </row>
    <row r="143" spans="1:20" ht="21.75" customHeight="1" thickBot="1" x14ac:dyDescent="0.3">
      <c r="A143" s="189">
        <v>142</v>
      </c>
      <c r="B143" s="195"/>
      <c r="C143" s="195"/>
      <c r="D143" s="401" t="str">
        <f>IF(B143=0,"",VLOOKUP(B143,' SEP 15_09_2020'!$1:$1048576,3,0))</f>
        <v/>
      </c>
      <c r="E143" s="401" t="str">
        <f>IF(B143=0,"",VLOOKUP(B143,' SEP 15_09_2020'!$1:$1048576,4,0))</f>
        <v/>
      </c>
      <c r="F143" s="401" t="str">
        <f>IF(B143=0,"",VLOOKUP(B143,' SEP 15_09_2020'!$1:$1048576,5,0))</f>
        <v/>
      </c>
      <c r="G143" s="189"/>
      <c r="H143" s="188" t="str">
        <f t="shared" si="77"/>
        <v/>
      </c>
      <c r="I143" s="189" t="str">
        <f t="shared" si="78"/>
        <v/>
      </c>
      <c r="J143" s="189" t="str">
        <f t="shared" si="79"/>
        <v/>
      </c>
      <c r="K143" s="189" t="str">
        <f t="shared" si="80"/>
        <v/>
      </c>
      <c r="L143" s="189" t="str">
        <f t="shared" si="81"/>
        <v/>
      </c>
      <c r="M143" s="190" t="str">
        <f>IF(B143="","",IF($M$6="VENDA SD",VLOOKUP(B143,inventario,12,0),VLOOKUP(B143,inventario,12,0)))</f>
        <v/>
      </c>
      <c r="N143" s="190" t="str">
        <f t="shared" si="82"/>
        <v/>
      </c>
      <c r="O143" s="191" t="str">
        <f t="shared" si="83"/>
        <v/>
      </c>
      <c r="P143" s="197" t="str">
        <f t="shared" si="84"/>
        <v/>
      </c>
      <c r="R143" s="207" t="str">
        <f t="shared" si="74"/>
        <v/>
      </c>
      <c r="S143" s="207" t="str">
        <f t="shared" si="75"/>
        <v/>
      </c>
      <c r="T143" s="207" t="e">
        <f t="shared" si="76"/>
        <v>#VALUE!</v>
      </c>
    </row>
    <row r="144" spans="1:20" ht="21.75" customHeight="1" thickBot="1" x14ac:dyDescent="0.3">
      <c r="A144" s="189">
        <v>143</v>
      </c>
      <c r="B144" s="195"/>
      <c r="C144" s="195"/>
      <c r="D144" s="401" t="str">
        <f>IF(B144=0,"",VLOOKUP(B144,' SEP 15_09_2020'!$1:$1048576,3,0))</f>
        <v/>
      </c>
      <c r="E144" s="401" t="str">
        <f>IF(B144=0,"",VLOOKUP(B144,' SEP 15_09_2020'!$1:$1048576,4,0))</f>
        <v/>
      </c>
      <c r="F144" s="401" t="str">
        <f>IF(B144=0,"",VLOOKUP(B144,' SEP 15_09_2020'!$1:$1048576,5,0))</f>
        <v/>
      </c>
      <c r="G144" s="189"/>
      <c r="H144" s="188" t="str">
        <f t="shared" si="77"/>
        <v/>
      </c>
      <c r="I144" s="189" t="str">
        <f t="shared" si="78"/>
        <v/>
      </c>
      <c r="J144" s="189" t="str">
        <f t="shared" si="79"/>
        <v/>
      </c>
      <c r="K144" s="189" t="str">
        <f t="shared" si="80"/>
        <v/>
      </c>
      <c r="L144" s="189" t="str">
        <f t="shared" si="81"/>
        <v/>
      </c>
      <c r="M144" s="190" t="str">
        <f>IF(B144="","",IF($M$6="VENDA SD",VLOOKUP(B144,inventario,12,0),VLOOKUP(B144,inventario,12,0)))</f>
        <v/>
      </c>
      <c r="N144" s="190" t="str">
        <f t="shared" si="82"/>
        <v/>
      </c>
      <c r="O144" s="191" t="str">
        <f t="shared" si="83"/>
        <v/>
      </c>
      <c r="P144" s="197" t="str">
        <f t="shared" si="84"/>
        <v/>
      </c>
      <c r="R144" s="207" t="str">
        <f t="shared" si="74"/>
        <v/>
      </c>
      <c r="S144" s="207" t="str">
        <f t="shared" si="75"/>
        <v/>
      </c>
      <c r="T144" s="207" t="e">
        <f t="shared" si="76"/>
        <v>#VALUE!</v>
      </c>
    </row>
    <row r="145" spans="1:20" ht="21.75" customHeight="1" thickBot="1" x14ac:dyDescent="0.3">
      <c r="A145" s="189">
        <v>144</v>
      </c>
      <c r="B145" s="195"/>
      <c r="C145" s="195"/>
      <c r="D145" s="401" t="str">
        <f>IF(B145=0,"",VLOOKUP(B145,' SEP 15_09_2020'!$1:$1048576,3,0))</f>
        <v/>
      </c>
      <c r="E145" s="401" t="str">
        <f>IF(B145=0,"",VLOOKUP(B145,' SEP 15_09_2020'!$1:$1048576,4,0))</f>
        <v/>
      </c>
      <c r="F145" s="401" t="str">
        <f>IF(B145=0,"",VLOOKUP(B145,' SEP 15_09_2020'!$1:$1048576,5,0))</f>
        <v/>
      </c>
      <c r="G145" s="189"/>
      <c r="H145" s="188" t="str">
        <f t="shared" si="77"/>
        <v/>
      </c>
      <c r="I145" s="189" t="str">
        <f t="shared" si="78"/>
        <v/>
      </c>
      <c r="J145" s="189" t="str">
        <f t="shared" si="79"/>
        <v/>
      </c>
      <c r="K145" s="189" t="str">
        <f t="shared" si="80"/>
        <v/>
      </c>
      <c r="L145" s="189" t="str">
        <f t="shared" si="81"/>
        <v/>
      </c>
      <c r="M145" s="190" t="str">
        <f>IF(B145="","",IF($M$6="VENDA SD",VLOOKUP(B145,inventario,12,0),VLOOKUP(B145,inventario,12,0)))</f>
        <v/>
      </c>
      <c r="N145" s="190" t="str">
        <f t="shared" si="82"/>
        <v/>
      </c>
      <c r="O145" s="191" t="str">
        <f t="shared" si="83"/>
        <v/>
      </c>
      <c r="P145" s="197" t="str">
        <f t="shared" si="84"/>
        <v/>
      </c>
      <c r="R145" s="207" t="str">
        <f t="shared" si="74"/>
        <v/>
      </c>
      <c r="S145" s="207" t="str">
        <f t="shared" si="75"/>
        <v/>
      </c>
      <c r="T145" s="207" t="e">
        <f t="shared" si="76"/>
        <v>#VALUE!</v>
      </c>
    </row>
    <row r="146" spans="1:20" ht="21.75" customHeight="1" thickBot="1" x14ac:dyDescent="0.3">
      <c r="A146" s="189">
        <v>145</v>
      </c>
      <c r="B146" s="195"/>
      <c r="C146" s="195"/>
      <c r="D146" s="401" t="str">
        <f>IF(B146=0,"",VLOOKUP(B146,' SEP 15_09_2020'!$1:$1048576,3,0))</f>
        <v/>
      </c>
      <c r="E146" s="401" t="str">
        <f>IF(B146=0,"",VLOOKUP(B146,' SEP 15_09_2020'!$1:$1048576,4,0))</f>
        <v/>
      </c>
      <c r="F146" s="401" t="str">
        <f>IF(B146=0,"",VLOOKUP(B146,' SEP 15_09_2020'!$1:$1048576,5,0))</f>
        <v/>
      </c>
      <c r="G146" s="189"/>
      <c r="H146" s="188" t="str">
        <f t="shared" si="77"/>
        <v/>
      </c>
      <c r="I146" s="189" t="str">
        <f t="shared" si="78"/>
        <v/>
      </c>
      <c r="J146" s="189" t="str">
        <f t="shared" si="79"/>
        <v/>
      </c>
      <c r="K146" s="189" t="str">
        <f t="shared" si="80"/>
        <v/>
      </c>
      <c r="L146" s="189" t="str">
        <f t="shared" si="81"/>
        <v/>
      </c>
      <c r="M146" s="190" t="str">
        <f>IF(B146="","",IF($M$6="VENDA SD",VLOOKUP(B146,inventario,12,0),VLOOKUP(B146,inventario,12,0)))</f>
        <v/>
      </c>
      <c r="N146" s="190" t="str">
        <f t="shared" si="82"/>
        <v/>
      </c>
      <c r="O146" s="191" t="str">
        <f t="shared" si="83"/>
        <v/>
      </c>
      <c r="P146" s="197" t="str">
        <f t="shared" si="84"/>
        <v/>
      </c>
      <c r="R146" s="207" t="str">
        <f t="shared" si="74"/>
        <v/>
      </c>
      <c r="S146" s="207" t="str">
        <f t="shared" si="75"/>
        <v/>
      </c>
      <c r="T146" s="207" t="e">
        <f t="shared" si="76"/>
        <v>#VALUE!</v>
      </c>
    </row>
    <row r="147" spans="1:20" ht="21.75" customHeight="1" thickBot="1" x14ac:dyDescent="0.3">
      <c r="A147" s="189">
        <v>146</v>
      </c>
      <c r="B147" s="195"/>
      <c r="C147" s="195"/>
      <c r="D147" s="401" t="str">
        <f>IF(B147=0,"",VLOOKUP(B147,' SEP 15_09_2020'!$1:$1048576,3,0))</f>
        <v/>
      </c>
      <c r="E147" s="401" t="str">
        <f>IF(B147=0,"",VLOOKUP(B147,' SEP 15_09_2020'!$1:$1048576,4,0))</f>
        <v/>
      </c>
      <c r="F147" s="401" t="str">
        <f>IF(B147=0,"",VLOOKUP(B147,' SEP 15_09_2020'!$1:$1048576,5,0))</f>
        <v/>
      </c>
      <c r="G147" s="189"/>
      <c r="H147" s="188" t="str">
        <f t="shared" si="77"/>
        <v/>
      </c>
      <c r="I147" s="189" t="str">
        <f t="shared" si="78"/>
        <v/>
      </c>
      <c r="J147" s="189" t="str">
        <f t="shared" si="79"/>
        <v/>
      </c>
      <c r="K147" s="189" t="str">
        <f t="shared" si="80"/>
        <v/>
      </c>
      <c r="L147" s="189" t="str">
        <f t="shared" si="81"/>
        <v/>
      </c>
      <c r="M147" s="190" t="str">
        <f>IF(B147="","",IF($M$6="VENDA SD",VLOOKUP(B147,inventario,12,0),VLOOKUP(B147,inventario,12,0)))</f>
        <v/>
      </c>
      <c r="N147" s="190" t="str">
        <f t="shared" si="82"/>
        <v/>
      </c>
      <c r="O147" s="191" t="str">
        <f t="shared" si="83"/>
        <v/>
      </c>
      <c r="P147" s="197" t="str">
        <f t="shared" si="84"/>
        <v/>
      </c>
      <c r="R147" s="207" t="str">
        <f t="shared" si="74"/>
        <v/>
      </c>
      <c r="S147" s="207" t="str">
        <f t="shared" si="75"/>
        <v/>
      </c>
      <c r="T147" s="207" t="e">
        <f t="shared" si="76"/>
        <v>#VALUE!</v>
      </c>
    </row>
    <row r="148" spans="1:20" ht="21.75" customHeight="1" thickBot="1" x14ac:dyDescent="0.3">
      <c r="A148" s="189">
        <v>147</v>
      </c>
      <c r="B148" s="195"/>
      <c r="C148" s="195"/>
      <c r="D148" s="401" t="str">
        <f>IF(B148=0,"",VLOOKUP(B148,' SEP 15_09_2020'!$1:$1048576,3,0))</f>
        <v/>
      </c>
      <c r="E148" s="401" t="str">
        <f>IF(B148=0,"",VLOOKUP(B148,' SEP 15_09_2020'!$1:$1048576,4,0))</f>
        <v/>
      </c>
      <c r="F148" s="401" t="str">
        <f>IF(B148=0,"",VLOOKUP(B148,' SEP 15_09_2020'!$1:$1048576,5,0))</f>
        <v/>
      </c>
      <c r="G148" s="189"/>
      <c r="H148" s="188" t="str">
        <f t="shared" si="77"/>
        <v/>
      </c>
      <c r="I148" s="189" t="str">
        <f t="shared" si="78"/>
        <v/>
      </c>
      <c r="J148" s="189" t="str">
        <f t="shared" si="79"/>
        <v/>
      </c>
      <c r="K148" s="189" t="str">
        <f t="shared" si="80"/>
        <v/>
      </c>
      <c r="L148" s="189" t="str">
        <f t="shared" si="81"/>
        <v/>
      </c>
      <c r="M148" s="190" t="str">
        <f>IF(B148="","",IF($M$6="VENDA SD",VLOOKUP(B148,inventario,12,0),VLOOKUP(B148,inventario,12,0)))</f>
        <v/>
      </c>
      <c r="N148" s="190" t="str">
        <f t="shared" si="82"/>
        <v/>
      </c>
      <c r="O148" s="191" t="str">
        <f t="shared" si="83"/>
        <v/>
      </c>
      <c r="P148" s="197" t="str">
        <f t="shared" si="84"/>
        <v/>
      </c>
      <c r="R148" s="207" t="str">
        <f t="shared" si="74"/>
        <v/>
      </c>
      <c r="S148" s="207" t="str">
        <f t="shared" si="75"/>
        <v/>
      </c>
      <c r="T148" s="207" t="e">
        <f t="shared" si="76"/>
        <v>#VALUE!</v>
      </c>
    </row>
    <row r="149" spans="1:20" ht="21.75" customHeight="1" thickBot="1" x14ac:dyDescent="0.3">
      <c r="A149" s="189">
        <v>148</v>
      </c>
      <c r="B149" s="195"/>
      <c r="C149" s="195"/>
      <c r="D149" s="401" t="str">
        <f>IF(B149=0,"",VLOOKUP(B149,' SEP 15_09_2020'!$1:$1048576,3,0))</f>
        <v/>
      </c>
      <c r="E149" s="401" t="str">
        <f>IF(B149=0,"",VLOOKUP(B149,' SEP 15_09_2020'!$1:$1048576,4,0))</f>
        <v/>
      </c>
      <c r="F149" s="401" t="str">
        <f>IF(B149=0,"",VLOOKUP(B149,' SEP 15_09_2020'!$1:$1048576,5,0))</f>
        <v/>
      </c>
      <c r="G149" s="189"/>
      <c r="H149" s="188" t="str">
        <f t="shared" si="77"/>
        <v/>
      </c>
      <c r="I149" s="189" t="str">
        <f t="shared" si="78"/>
        <v/>
      </c>
      <c r="J149" s="189" t="str">
        <f t="shared" si="79"/>
        <v/>
      </c>
      <c r="K149" s="189" t="str">
        <f t="shared" si="80"/>
        <v/>
      </c>
      <c r="L149" s="189" t="str">
        <f t="shared" si="81"/>
        <v/>
      </c>
      <c r="M149" s="190" t="str">
        <f>IF(B149="","",IF($M$6="VENDA SD",VLOOKUP(B149,inventario,12,0),VLOOKUP(B149,inventario,12,0)))</f>
        <v/>
      </c>
      <c r="N149" s="190" t="str">
        <f t="shared" si="82"/>
        <v/>
      </c>
      <c r="O149" s="191" t="str">
        <f t="shared" si="83"/>
        <v/>
      </c>
      <c r="P149" s="197" t="str">
        <f t="shared" si="84"/>
        <v/>
      </c>
      <c r="R149" s="207" t="str">
        <f t="shared" si="74"/>
        <v/>
      </c>
      <c r="S149" s="207" t="str">
        <f t="shared" si="75"/>
        <v/>
      </c>
      <c r="T149" s="207" t="e">
        <f t="shared" si="76"/>
        <v>#VALUE!</v>
      </c>
    </row>
    <row r="150" spans="1:20" ht="21.75" customHeight="1" thickBot="1" x14ac:dyDescent="0.3">
      <c r="A150" s="189">
        <v>149</v>
      </c>
      <c r="B150" s="195"/>
      <c r="C150" s="195"/>
      <c r="D150" s="401" t="str">
        <f>IF(B150=0,"",VLOOKUP(B150,' SEP 15_09_2020'!$1:$1048576,3,0))</f>
        <v/>
      </c>
      <c r="E150" s="401" t="str">
        <f>IF(B150=0,"",VLOOKUP(B150,' SEP 15_09_2020'!$1:$1048576,4,0))</f>
        <v/>
      </c>
      <c r="F150" s="401" t="str">
        <f>IF(B150=0,"",VLOOKUP(B150,' SEP 15_09_2020'!$1:$1048576,5,0))</f>
        <v/>
      </c>
      <c r="G150" s="189"/>
      <c r="H150" s="188" t="str">
        <f t="shared" si="77"/>
        <v/>
      </c>
      <c r="I150" s="189" t="str">
        <f t="shared" si="78"/>
        <v/>
      </c>
      <c r="J150" s="189" t="str">
        <f t="shared" si="79"/>
        <v/>
      </c>
      <c r="K150" s="189" t="str">
        <f t="shared" si="80"/>
        <v/>
      </c>
      <c r="L150" s="189" t="str">
        <f t="shared" si="81"/>
        <v/>
      </c>
      <c r="M150" s="190" t="str">
        <f>IF(B150="","",IF($M$6="VENDA SD",VLOOKUP(B150,inventario,12,0),VLOOKUP(B150,inventario,12,0)))</f>
        <v/>
      </c>
      <c r="N150" s="190" t="str">
        <f t="shared" si="82"/>
        <v/>
      </c>
      <c r="O150" s="191" t="str">
        <f t="shared" si="83"/>
        <v/>
      </c>
      <c r="P150" s="197" t="str">
        <f t="shared" si="84"/>
        <v/>
      </c>
      <c r="R150" s="207" t="str">
        <f t="shared" si="74"/>
        <v/>
      </c>
      <c r="S150" s="207" t="str">
        <f t="shared" si="75"/>
        <v/>
      </c>
      <c r="T150" s="207" t="e">
        <f t="shared" si="76"/>
        <v>#VALUE!</v>
      </c>
    </row>
    <row r="151" spans="1:20" ht="21.75" customHeight="1" thickBot="1" x14ac:dyDescent="0.3">
      <c r="A151" s="189">
        <v>150</v>
      </c>
      <c r="B151" s="195"/>
      <c r="C151" s="195"/>
      <c r="D151" s="401" t="str">
        <f>IF(B151=0,"",VLOOKUP(B151,' SEP 15_09_2020'!$1:$1048576,3,0))</f>
        <v/>
      </c>
      <c r="E151" s="401" t="str">
        <f>IF(B151=0,"",VLOOKUP(B151,' SEP 15_09_2020'!$1:$1048576,4,0))</f>
        <v/>
      </c>
      <c r="F151" s="401" t="str">
        <f>IF(B151=0,"",VLOOKUP(B151,' SEP 15_09_2020'!$1:$1048576,5,0))</f>
        <v/>
      </c>
      <c r="G151" s="189"/>
      <c r="H151" s="188" t="str">
        <f t="shared" si="77"/>
        <v/>
      </c>
      <c r="I151" s="189" t="str">
        <f t="shared" si="78"/>
        <v/>
      </c>
      <c r="J151" s="189" t="str">
        <f t="shared" si="79"/>
        <v/>
      </c>
      <c r="K151" s="189" t="str">
        <f t="shared" si="80"/>
        <v/>
      </c>
      <c r="L151" s="189" t="str">
        <f t="shared" si="81"/>
        <v/>
      </c>
      <c r="M151" s="190" t="str">
        <f>IF(B151="","",IF($M$6="VENDA SD",VLOOKUP(B151,inventario,12,0),VLOOKUP(B151,inventario,12,0)))</f>
        <v/>
      </c>
      <c r="N151" s="190" t="str">
        <f t="shared" si="82"/>
        <v/>
      </c>
      <c r="O151" s="191" t="str">
        <f t="shared" si="83"/>
        <v/>
      </c>
      <c r="P151" s="197" t="str">
        <f t="shared" si="84"/>
        <v/>
      </c>
      <c r="R151" s="207" t="str">
        <f t="shared" si="74"/>
        <v/>
      </c>
      <c r="S151" s="207" t="str">
        <f t="shared" si="75"/>
        <v/>
      </c>
      <c r="T151" s="207" t="e">
        <f t="shared" si="76"/>
        <v>#VALUE!</v>
      </c>
    </row>
    <row r="152" spans="1:20" ht="21.75" customHeight="1" thickBot="1" x14ac:dyDescent="0.3">
      <c r="A152" s="189">
        <v>151</v>
      </c>
      <c r="B152" s="195"/>
      <c r="C152" s="195"/>
      <c r="D152" s="401" t="str">
        <f>IF(B152=0,"",VLOOKUP(B152,' SEP 15_09_2020'!$1:$1048576,3,0))</f>
        <v/>
      </c>
      <c r="E152" s="401" t="str">
        <f>IF(B152=0,"",VLOOKUP(B152,' SEP 15_09_2020'!$1:$1048576,4,0))</f>
        <v/>
      </c>
      <c r="F152" s="401" t="str">
        <f>IF(B152=0,"",VLOOKUP(B152,' SEP 15_09_2020'!$1:$1048576,5,0))</f>
        <v/>
      </c>
      <c r="G152" s="189"/>
      <c r="H152" s="188" t="str">
        <f t="shared" si="77"/>
        <v/>
      </c>
      <c r="I152" s="189" t="str">
        <f t="shared" si="78"/>
        <v/>
      </c>
      <c r="J152" s="189" t="str">
        <f t="shared" si="79"/>
        <v/>
      </c>
      <c r="K152" s="189" t="str">
        <f t="shared" si="80"/>
        <v/>
      </c>
      <c r="L152" s="189" t="str">
        <f t="shared" si="81"/>
        <v/>
      </c>
      <c r="M152" s="190" t="str">
        <f>IF(B152="","",IF($M$6="VENDA SD",VLOOKUP(B152,inventario,12,0),VLOOKUP(B152,inventario,12,0)))</f>
        <v/>
      </c>
      <c r="N152" s="190" t="str">
        <f t="shared" si="82"/>
        <v/>
      </c>
      <c r="O152" s="191" t="str">
        <f t="shared" si="83"/>
        <v/>
      </c>
      <c r="P152" s="197" t="str">
        <f t="shared" si="84"/>
        <v/>
      </c>
      <c r="R152" s="207" t="str">
        <f t="shared" si="74"/>
        <v/>
      </c>
      <c r="S152" s="207" t="str">
        <f t="shared" si="75"/>
        <v/>
      </c>
      <c r="T152" s="207" t="e">
        <f t="shared" si="76"/>
        <v>#VALUE!</v>
      </c>
    </row>
    <row r="153" spans="1:20" ht="21.75" customHeight="1" thickBot="1" x14ac:dyDescent="0.3">
      <c r="A153" s="189">
        <v>152</v>
      </c>
      <c r="B153" s="195"/>
      <c r="C153" s="195"/>
      <c r="D153" s="401" t="str">
        <f>IF(B153=0,"",VLOOKUP(B153,' SEP 15_09_2020'!$1:$1048576,3,0))</f>
        <v/>
      </c>
      <c r="E153" s="401" t="str">
        <f>IF(B153=0,"",VLOOKUP(B153,' SEP 15_09_2020'!$1:$1048576,4,0))</f>
        <v/>
      </c>
      <c r="F153" s="401" t="str">
        <f>IF(B153=0,"",VLOOKUP(B153,' SEP 15_09_2020'!$1:$1048576,5,0))</f>
        <v/>
      </c>
      <c r="G153" s="189"/>
      <c r="H153" s="188" t="str">
        <f t="shared" si="77"/>
        <v/>
      </c>
      <c r="I153" s="189" t="str">
        <f t="shared" si="78"/>
        <v/>
      </c>
      <c r="J153" s="189" t="str">
        <f t="shared" si="79"/>
        <v/>
      </c>
      <c r="K153" s="189" t="str">
        <f t="shared" si="80"/>
        <v/>
      </c>
      <c r="L153" s="189" t="str">
        <f t="shared" si="81"/>
        <v/>
      </c>
      <c r="M153" s="190" t="str">
        <f>IF(B153="","",IF($M$6="VENDA SD",VLOOKUP(B153,inventario,12,0),VLOOKUP(B153,inventario,12,0)))</f>
        <v/>
      </c>
      <c r="N153" s="190" t="str">
        <f t="shared" si="82"/>
        <v/>
      </c>
      <c r="O153" s="191" t="str">
        <f t="shared" si="83"/>
        <v/>
      </c>
      <c r="P153" s="197" t="str">
        <f t="shared" si="84"/>
        <v/>
      </c>
      <c r="R153" s="207" t="str">
        <f t="shared" si="74"/>
        <v/>
      </c>
      <c r="S153" s="207" t="str">
        <f t="shared" si="75"/>
        <v/>
      </c>
      <c r="T153" s="207" t="e">
        <f t="shared" si="76"/>
        <v>#VALUE!</v>
      </c>
    </row>
    <row r="154" spans="1:20" ht="21.75" customHeight="1" thickBot="1" x14ac:dyDescent="0.3">
      <c r="A154" s="189">
        <v>153</v>
      </c>
      <c r="B154" s="195"/>
      <c r="C154" s="195"/>
      <c r="D154" s="401" t="str">
        <f>IF(B154=0,"",VLOOKUP(B154,' SEP 15_09_2020'!$1:$1048576,3,0))</f>
        <v/>
      </c>
      <c r="E154" s="401" t="str">
        <f>IF(B154=0,"",VLOOKUP(B154,' SEP 15_09_2020'!$1:$1048576,4,0))</f>
        <v/>
      </c>
      <c r="F154" s="401" t="str">
        <f>IF(B154=0,"",VLOOKUP(B154,' SEP 15_09_2020'!$1:$1048576,5,0))</f>
        <v/>
      </c>
      <c r="G154" s="189"/>
      <c r="H154" s="188" t="str">
        <f t="shared" si="77"/>
        <v/>
      </c>
      <c r="I154" s="189" t="str">
        <f t="shared" si="78"/>
        <v/>
      </c>
      <c r="J154" s="189" t="str">
        <f t="shared" si="79"/>
        <v/>
      </c>
      <c r="K154" s="189" t="str">
        <f t="shared" si="80"/>
        <v/>
      </c>
      <c r="L154" s="189" t="str">
        <f t="shared" si="81"/>
        <v/>
      </c>
      <c r="M154" s="190" t="str">
        <f>IF(B154="","",IF($M$6="VENDA SD",VLOOKUP(B154,inventario,12,0),VLOOKUP(B154,inventario,12,0)))</f>
        <v/>
      </c>
      <c r="N154" s="190" t="str">
        <f t="shared" si="82"/>
        <v/>
      </c>
      <c r="O154" s="191" t="str">
        <f t="shared" si="83"/>
        <v/>
      </c>
      <c r="P154" s="197" t="str">
        <f t="shared" si="84"/>
        <v/>
      </c>
      <c r="R154" s="207" t="str">
        <f t="shared" si="74"/>
        <v/>
      </c>
      <c r="S154" s="207" t="str">
        <f t="shared" si="75"/>
        <v/>
      </c>
      <c r="T154" s="207" t="e">
        <f t="shared" si="76"/>
        <v>#VALUE!</v>
      </c>
    </row>
    <row r="155" spans="1:20" ht="21.75" customHeight="1" thickBot="1" x14ac:dyDescent="0.3">
      <c r="A155" s="189">
        <v>154</v>
      </c>
      <c r="B155" s="195"/>
      <c r="C155" s="195"/>
      <c r="D155" s="401" t="str">
        <f>IF(B155=0,"",VLOOKUP(B155,' SEP 15_09_2020'!$1:$1048576,3,0))</f>
        <v/>
      </c>
      <c r="E155" s="401" t="str">
        <f>IF(B155=0,"",VLOOKUP(B155,' SEP 15_09_2020'!$1:$1048576,4,0))</f>
        <v/>
      </c>
      <c r="F155" s="401" t="str">
        <f>IF(B155=0,"",VLOOKUP(B155,' SEP 15_09_2020'!$1:$1048576,5,0))</f>
        <v/>
      </c>
      <c r="G155" s="189"/>
      <c r="H155" s="188" t="str">
        <f t="shared" si="77"/>
        <v/>
      </c>
      <c r="I155" s="189" t="str">
        <f t="shared" si="78"/>
        <v/>
      </c>
      <c r="J155" s="189" t="str">
        <f t="shared" si="79"/>
        <v/>
      </c>
      <c r="K155" s="189" t="str">
        <f t="shared" si="80"/>
        <v/>
      </c>
      <c r="L155" s="189" t="str">
        <f t="shared" si="81"/>
        <v/>
      </c>
      <c r="M155" s="190" t="str">
        <f>IF(B155="","",IF($M$6="VENDA SD",VLOOKUP(B155,inventario,12,0),VLOOKUP(B155,inventario,12,0)))</f>
        <v/>
      </c>
      <c r="N155" s="190" t="str">
        <f t="shared" si="82"/>
        <v/>
      </c>
      <c r="O155" s="191" t="str">
        <f t="shared" si="83"/>
        <v/>
      </c>
      <c r="P155" s="197" t="str">
        <f t="shared" si="84"/>
        <v/>
      </c>
      <c r="R155" s="207" t="str">
        <f t="shared" si="74"/>
        <v/>
      </c>
      <c r="S155" s="207" t="str">
        <f t="shared" si="75"/>
        <v/>
      </c>
      <c r="T155" s="207" t="e">
        <f t="shared" si="76"/>
        <v>#VALUE!</v>
      </c>
    </row>
    <row r="156" spans="1:20" ht="21.75" customHeight="1" thickBot="1" x14ac:dyDescent="0.3">
      <c r="A156" s="189">
        <v>155</v>
      </c>
      <c r="B156" s="195"/>
      <c r="C156" s="195"/>
      <c r="D156" s="401" t="str">
        <f>IF(B156=0,"",VLOOKUP(B156,' SEP 15_09_2020'!$1:$1048576,3,0))</f>
        <v/>
      </c>
      <c r="E156" s="401" t="str">
        <f>IF(B156=0,"",VLOOKUP(B156,' SEP 15_09_2020'!$1:$1048576,4,0))</f>
        <v/>
      </c>
      <c r="F156" s="401" t="str">
        <f>IF(B156=0,"",VLOOKUP(B156,' SEP 15_09_2020'!$1:$1048576,5,0))</f>
        <v/>
      </c>
      <c r="G156" s="189"/>
      <c r="H156" s="188" t="str">
        <f t="shared" si="77"/>
        <v/>
      </c>
      <c r="I156" s="189" t="str">
        <f t="shared" si="78"/>
        <v/>
      </c>
      <c r="J156" s="189" t="str">
        <f t="shared" si="79"/>
        <v/>
      </c>
      <c r="K156" s="189" t="str">
        <f t="shared" si="80"/>
        <v/>
      </c>
      <c r="L156" s="189" t="str">
        <f t="shared" si="81"/>
        <v/>
      </c>
      <c r="M156" s="190" t="str">
        <f>IF(B156="","",IF($M$6="VENDA SD",VLOOKUP(B156,inventario,12,0),VLOOKUP(B156,inventario,12,0)))</f>
        <v/>
      </c>
      <c r="N156" s="190" t="str">
        <f t="shared" si="82"/>
        <v/>
      </c>
      <c r="O156" s="191" t="str">
        <f t="shared" si="83"/>
        <v/>
      </c>
      <c r="P156" s="197" t="str">
        <f t="shared" si="84"/>
        <v/>
      </c>
      <c r="R156" s="207" t="str">
        <f t="shared" si="74"/>
        <v/>
      </c>
      <c r="S156" s="207" t="str">
        <f t="shared" si="75"/>
        <v/>
      </c>
      <c r="T156" s="207" t="e">
        <f t="shared" si="76"/>
        <v>#VALUE!</v>
      </c>
    </row>
    <row r="157" spans="1:20" ht="21.75" customHeight="1" thickBot="1" x14ac:dyDescent="0.3">
      <c r="A157" s="189">
        <v>156</v>
      </c>
      <c r="B157" s="195"/>
      <c r="C157" s="195"/>
      <c r="D157" s="401" t="str">
        <f>IF(B157=0,"",VLOOKUP(B157,' SEP 15_09_2020'!$1:$1048576,3,0))</f>
        <v/>
      </c>
      <c r="E157" s="401" t="str">
        <f>IF(B157=0,"",VLOOKUP(B157,' SEP 15_09_2020'!$1:$1048576,4,0))</f>
        <v/>
      </c>
      <c r="F157" s="401" t="str">
        <f>IF(B157=0,"",VLOOKUP(B157,' SEP 15_09_2020'!$1:$1048576,5,0))</f>
        <v/>
      </c>
      <c r="G157" s="189"/>
      <c r="H157" s="188" t="str">
        <f t="shared" si="77"/>
        <v/>
      </c>
      <c r="I157" s="189" t="str">
        <f t="shared" si="78"/>
        <v/>
      </c>
      <c r="J157" s="189" t="str">
        <f t="shared" si="79"/>
        <v/>
      </c>
      <c r="K157" s="189" t="str">
        <f t="shared" si="80"/>
        <v/>
      </c>
      <c r="L157" s="189" t="str">
        <f t="shared" si="81"/>
        <v/>
      </c>
      <c r="M157" s="190" t="str">
        <f>IF(B157="","",IF($M$6="VENDA SD",VLOOKUP(B157,inventario,12,0),VLOOKUP(B157,inventario,12,0)))</f>
        <v/>
      </c>
      <c r="N157" s="190" t="str">
        <f t="shared" si="82"/>
        <v/>
      </c>
      <c r="O157" s="191" t="str">
        <f t="shared" si="83"/>
        <v/>
      </c>
      <c r="P157" s="197" t="str">
        <f t="shared" si="84"/>
        <v/>
      </c>
      <c r="R157" s="207" t="str">
        <f t="shared" si="74"/>
        <v/>
      </c>
      <c r="S157" s="207" t="str">
        <f t="shared" si="75"/>
        <v/>
      </c>
      <c r="T157" s="207" t="e">
        <f t="shared" si="76"/>
        <v>#VALUE!</v>
      </c>
    </row>
    <row r="158" spans="1:20" ht="21.75" customHeight="1" thickBot="1" x14ac:dyDescent="0.3">
      <c r="A158" s="189">
        <v>157</v>
      </c>
      <c r="B158" s="195"/>
      <c r="C158" s="195"/>
      <c r="D158" s="401" t="str">
        <f>IF(B158=0,"",VLOOKUP(B158,' SEP 15_09_2020'!$1:$1048576,3,0))</f>
        <v/>
      </c>
      <c r="E158" s="401" t="str">
        <f>IF(B158=0,"",VLOOKUP(B158,' SEP 15_09_2020'!$1:$1048576,4,0))</f>
        <v/>
      </c>
      <c r="F158" s="401" t="str">
        <f>IF(B158=0,"",VLOOKUP(B158,' SEP 15_09_2020'!$1:$1048576,5,0))</f>
        <v/>
      </c>
      <c r="G158" s="189"/>
      <c r="H158" s="188" t="str">
        <f t="shared" si="77"/>
        <v/>
      </c>
      <c r="I158" s="189" t="str">
        <f t="shared" si="78"/>
        <v/>
      </c>
      <c r="J158" s="189" t="str">
        <f t="shared" si="79"/>
        <v/>
      </c>
      <c r="K158" s="189" t="str">
        <f t="shared" si="80"/>
        <v/>
      </c>
      <c r="L158" s="189" t="str">
        <f t="shared" si="81"/>
        <v/>
      </c>
      <c r="M158" s="190" t="str">
        <f>IF(B158="","",IF($M$6="VENDA SD",VLOOKUP(B158,inventario,12,0),VLOOKUP(B158,inventario,12,0)))</f>
        <v/>
      </c>
      <c r="N158" s="190" t="str">
        <f t="shared" si="82"/>
        <v/>
      </c>
      <c r="O158" s="191" t="str">
        <f t="shared" si="83"/>
        <v/>
      </c>
      <c r="P158" s="197" t="str">
        <f t="shared" si="84"/>
        <v/>
      </c>
      <c r="R158" s="207" t="str">
        <f t="shared" si="74"/>
        <v/>
      </c>
      <c r="S158" s="207" t="str">
        <f t="shared" si="75"/>
        <v/>
      </c>
      <c r="T158" s="207" t="e">
        <f t="shared" si="76"/>
        <v>#VALUE!</v>
      </c>
    </row>
    <row r="159" spans="1:20" ht="21.75" customHeight="1" thickBot="1" x14ac:dyDescent="0.3">
      <c r="A159" s="189">
        <v>158</v>
      </c>
      <c r="B159" s="195"/>
      <c r="C159" s="195"/>
      <c r="D159" s="401" t="str">
        <f>IF(B159=0,"",VLOOKUP(B159,' SEP 15_09_2020'!$1:$1048576,3,0))</f>
        <v/>
      </c>
      <c r="E159" s="401" t="str">
        <f>IF(B159=0,"",VLOOKUP(B159,' SEP 15_09_2020'!$1:$1048576,4,0))</f>
        <v/>
      </c>
      <c r="F159" s="401" t="str">
        <f>IF(B159=0,"",VLOOKUP(B159,' SEP 15_09_2020'!$1:$1048576,5,0))</f>
        <v/>
      </c>
      <c r="G159" s="189"/>
      <c r="H159" s="188" t="str">
        <f t="shared" si="77"/>
        <v/>
      </c>
      <c r="I159" s="189" t="str">
        <f t="shared" si="78"/>
        <v/>
      </c>
      <c r="J159" s="189" t="str">
        <f t="shared" si="79"/>
        <v/>
      </c>
      <c r="K159" s="189" t="str">
        <f t="shared" si="80"/>
        <v/>
      </c>
      <c r="L159" s="189" t="str">
        <f t="shared" si="81"/>
        <v/>
      </c>
      <c r="M159" s="190" t="str">
        <f>IF(B159="","",IF($M$6="VENDA SD",VLOOKUP(B159,inventario,12,0),VLOOKUP(B159,inventario,12,0)))</f>
        <v/>
      </c>
      <c r="N159" s="190" t="str">
        <f t="shared" si="82"/>
        <v/>
      </c>
      <c r="O159" s="191" t="str">
        <f t="shared" si="83"/>
        <v/>
      </c>
      <c r="P159" s="197" t="str">
        <f t="shared" si="84"/>
        <v/>
      </c>
      <c r="R159" s="207" t="str">
        <f t="shared" si="74"/>
        <v/>
      </c>
      <c r="S159" s="207" t="str">
        <f t="shared" si="75"/>
        <v/>
      </c>
      <c r="T159" s="207" t="e">
        <f t="shared" si="76"/>
        <v>#VALUE!</v>
      </c>
    </row>
    <row r="160" spans="1:20" ht="21.75" customHeight="1" thickBot="1" x14ac:dyDescent="0.3">
      <c r="A160" s="189">
        <v>159</v>
      </c>
      <c r="B160" s="195"/>
      <c r="C160" s="195"/>
      <c r="D160" s="401" t="str">
        <f>IF(B160=0,"",VLOOKUP(B160,' SEP 15_09_2020'!$1:$1048576,3,0))</f>
        <v/>
      </c>
      <c r="E160" s="401" t="str">
        <f>IF(B160=0,"",VLOOKUP(B160,' SEP 15_09_2020'!$1:$1048576,4,0))</f>
        <v/>
      </c>
      <c r="F160" s="401" t="str">
        <f>IF(B160=0,"",VLOOKUP(B160,' SEP 15_09_2020'!$1:$1048576,5,0))</f>
        <v/>
      </c>
      <c r="G160" s="189"/>
      <c r="H160" s="188" t="str">
        <f t="shared" si="77"/>
        <v/>
      </c>
      <c r="I160" s="189" t="str">
        <f t="shared" si="78"/>
        <v/>
      </c>
      <c r="J160" s="189" t="str">
        <f t="shared" si="79"/>
        <v/>
      </c>
      <c r="K160" s="189" t="str">
        <f t="shared" si="80"/>
        <v/>
      </c>
      <c r="L160" s="189" t="str">
        <f t="shared" si="81"/>
        <v/>
      </c>
      <c r="M160" s="190" t="str">
        <f>IF(B160="","",IF($M$6="VENDA SD",VLOOKUP(B160,inventario,12,0),VLOOKUP(B160,inventario,12,0)))</f>
        <v/>
      </c>
      <c r="N160" s="190" t="str">
        <f t="shared" si="82"/>
        <v/>
      </c>
      <c r="O160" s="191" t="str">
        <f t="shared" si="83"/>
        <v/>
      </c>
      <c r="P160" s="197" t="str">
        <f t="shared" si="84"/>
        <v/>
      </c>
      <c r="R160" s="207" t="str">
        <f t="shared" si="74"/>
        <v/>
      </c>
      <c r="S160" s="207" t="str">
        <f t="shared" si="75"/>
        <v/>
      </c>
      <c r="T160" s="207" t="e">
        <f t="shared" si="76"/>
        <v>#VALUE!</v>
      </c>
    </row>
    <row r="161" spans="1:20" ht="21.75" customHeight="1" thickBot="1" x14ac:dyDescent="0.3">
      <c r="A161" s="189">
        <v>160</v>
      </c>
      <c r="B161" s="195"/>
      <c r="C161" s="195"/>
      <c r="D161" s="401" t="str">
        <f>IF(B161=0,"",VLOOKUP(B161,' SEP 15_09_2020'!$1:$1048576,3,0))</f>
        <v/>
      </c>
      <c r="E161" s="401" t="str">
        <f>IF(B161=0,"",VLOOKUP(B161,' SEP 15_09_2020'!$1:$1048576,4,0))</f>
        <v/>
      </c>
      <c r="F161" s="401" t="str">
        <f>IF(B161=0,"",VLOOKUP(B161,' SEP 15_09_2020'!$1:$1048576,5,0))</f>
        <v/>
      </c>
      <c r="G161" s="189"/>
      <c r="H161" s="188" t="str">
        <f t="shared" si="77"/>
        <v/>
      </c>
      <c r="I161" s="189" t="str">
        <f t="shared" si="78"/>
        <v/>
      </c>
      <c r="J161" s="189" t="str">
        <f t="shared" si="79"/>
        <v/>
      </c>
      <c r="K161" s="189" t="str">
        <f t="shared" si="80"/>
        <v/>
      </c>
      <c r="L161" s="189" t="str">
        <f t="shared" si="81"/>
        <v/>
      </c>
      <c r="M161" s="190" t="str">
        <f>IF(B161="","",IF($M$6="VENDA SD",VLOOKUP(B161,inventario,12,0),VLOOKUP(B161,inventario,12,0)))</f>
        <v/>
      </c>
      <c r="N161" s="190" t="str">
        <f t="shared" si="82"/>
        <v/>
      </c>
      <c r="O161" s="191" t="str">
        <f t="shared" si="83"/>
        <v/>
      </c>
      <c r="P161" s="197" t="str">
        <f t="shared" si="84"/>
        <v/>
      </c>
      <c r="R161" s="207" t="str">
        <f t="shared" si="74"/>
        <v/>
      </c>
      <c r="S161" s="207" t="str">
        <f t="shared" si="75"/>
        <v/>
      </c>
      <c r="T161" s="207" t="e">
        <f t="shared" si="76"/>
        <v>#VALUE!</v>
      </c>
    </row>
    <row r="162" spans="1:20" ht="21.75" customHeight="1" thickBot="1" x14ac:dyDescent="0.3">
      <c r="A162" s="189">
        <v>161</v>
      </c>
      <c r="B162" s="195"/>
      <c r="C162" s="195"/>
      <c r="D162" s="401" t="str">
        <f>IF(B162=0,"",VLOOKUP(B162,' SEP 15_09_2020'!$1:$1048576,3,0))</f>
        <v/>
      </c>
      <c r="E162" s="401" t="str">
        <f>IF(B162=0,"",VLOOKUP(B162,' SEP 15_09_2020'!$1:$1048576,4,0))</f>
        <v/>
      </c>
      <c r="F162" s="401" t="str">
        <f>IF(B162=0,"",VLOOKUP(B162,' SEP 15_09_2020'!$1:$1048576,5,0))</f>
        <v/>
      </c>
      <c r="G162" s="189"/>
      <c r="H162" s="188" t="str">
        <f t="shared" si="77"/>
        <v/>
      </c>
      <c r="I162" s="189" t="str">
        <f t="shared" si="78"/>
        <v/>
      </c>
      <c r="J162" s="189" t="str">
        <f t="shared" si="79"/>
        <v/>
      </c>
      <c r="K162" s="189" t="str">
        <f t="shared" si="80"/>
        <v/>
      </c>
      <c r="L162" s="189" t="str">
        <f t="shared" si="81"/>
        <v/>
      </c>
      <c r="M162" s="190" t="str">
        <f>IF(B162="","",IF($M$6="VENDA SD",VLOOKUP(B162,inventario,12,0),VLOOKUP(B162,inventario,12,0)))</f>
        <v/>
      </c>
      <c r="N162" s="190" t="str">
        <f t="shared" si="82"/>
        <v/>
      </c>
      <c r="O162" s="191" t="str">
        <f t="shared" si="83"/>
        <v/>
      </c>
      <c r="P162" s="197" t="str">
        <f t="shared" si="84"/>
        <v/>
      </c>
      <c r="R162" s="207" t="str">
        <f t="shared" si="74"/>
        <v/>
      </c>
      <c r="S162" s="207" t="str">
        <f t="shared" si="75"/>
        <v/>
      </c>
      <c r="T162" s="207" t="e">
        <f t="shared" si="76"/>
        <v>#VALUE!</v>
      </c>
    </row>
    <row r="163" spans="1:20" ht="21.75" customHeight="1" thickBot="1" x14ac:dyDescent="0.3">
      <c r="A163" s="189">
        <v>162</v>
      </c>
      <c r="B163" s="195"/>
      <c r="C163" s="195"/>
      <c r="D163" s="401" t="str">
        <f>IF(B163=0,"",VLOOKUP(B163,' SEP 15_09_2020'!$1:$1048576,3,0))</f>
        <v/>
      </c>
      <c r="E163" s="401" t="str">
        <f>IF(B163=0,"",VLOOKUP(B163,' SEP 15_09_2020'!$1:$1048576,4,0))</f>
        <v/>
      </c>
      <c r="F163" s="401" t="str">
        <f>IF(B163=0,"",VLOOKUP(B163,' SEP 15_09_2020'!$1:$1048576,5,0))</f>
        <v/>
      </c>
      <c r="G163" s="189"/>
      <c r="H163" s="188" t="str">
        <f t="shared" si="77"/>
        <v/>
      </c>
      <c r="I163" s="189" t="str">
        <f t="shared" si="78"/>
        <v/>
      </c>
      <c r="J163" s="189" t="str">
        <f t="shared" si="79"/>
        <v/>
      </c>
      <c r="K163" s="189" t="str">
        <f t="shared" si="80"/>
        <v/>
      </c>
      <c r="L163" s="189" t="str">
        <f t="shared" si="81"/>
        <v/>
      </c>
      <c r="M163" s="190" t="str">
        <f>IF(B163="","",IF($M$6="VENDA SD",VLOOKUP(B163,inventario,12,0),VLOOKUP(B163,inventario,12,0)))</f>
        <v/>
      </c>
      <c r="N163" s="190" t="str">
        <f t="shared" si="82"/>
        <v/>
      </c>
      <c r="O163" s="191" t="str">
        <f t="shared" si="83"/>
        <v/>
      </c>
      <c r="P163" s="197" t="str">
        <f t="shared" si="84"/>
        <v/>
      </c>
      <c r="R163" s="207" t="str">
        <f t="shared" si="74"/>
        <v/>
      </c>
      <c r="S163" s="207" t="str">
        <f t="shared" si="75"/>
        <v/>
      </c>
      <c r="T163" s="207" t="e">
        <f t="shared" si="76"/>
        <v>#VALUE!</v>
      </c>
    </row>
    <row r="164" spans="1:20" ht="21.75" customHeight="1" thickBot="1" x14ac:dyDescent="0.3">
      <c r="A164" s="189">
        <v>163</v>
      </c>
      <c r="B164" s="195"/>
      <c r="C164" s="195"/>
      <c r="D164" s="401" t="str">
        <f>IF(B164=0,"",VLOOKUP(B164,' SEP 15_09_2020'!$1:$1048576,3,0))</f>
        <v/>
      </c>
      <c r="E164" s="401" t="str">
        <f>IF(B164=0,"",VLOOKUP(B164,' SEP 15_09_2020'!$1:$1048576,4,0))</f>
        <v/>
      </c>
      <c r="F164" s="401" t="str">
        <f>IF(B164=0,"",VLOOKUP(B164,' SEP 15_09_2020'!$1:$1048576,5,0))</f>
        <v/>
      </c>
      <c r="G164" s="189"/>
      <c r="H164" s="188" t="str">
        <f t="shared" si="77"/>
        <v/>
      </c>
      <c r="I164" s="189" t="str">
        <f t="shared" si="78"/>
        <v/>
      </c>
      <c r="J164" s="189" t="str">
        <f t="shared" si="79"/>
        <v/>
      </c>
      <c r="K164" s="189" t="str">
        <f t="shared" si="80"/>
        <v/>
      </c>
      <c r="L164" s="189" t="str">
        <f t="shared" si="81"/>
        <v/>
      </c>
      <c r="M164" s="190" t="str">
        <f>IF(B164="","",IF($M$6="VENDA SD",VLOOKUP(B164,inventario,12,0),VLOOKUP(B164,inventario,12,0)))</f>
        <v/>
      </c>
      <c r="N164" s="190" t="str">
        <f t="shared" si="82"/>
        <v/>
      </c>
      <c r="O164" s="191" t="str">
        <f t="shared" si="83"/>
        <v/>
      </c>
      <c r="P164" s="197" t="str">
        <f t="shared" si="84"/>
        <v/>
      </c>
      <c r="R164" s="207" t="str">
        <f t="shared" si="74"/>
        <v/>
      </c>
      <c r="S164" s="207" t="str">
        <f t="shared" si="75"/>
        <v/>
      </c>
      <c r="T164" s="207" t="e">
        <f t="shared" si="76"/>
        <v>#VALUE!</v>
      </c>
    </row>
    <row r="165" spans="1:20" ht="21.75" customHeight="1" thickBot="1" x14ac:dyDescent="0.3">
      <c r="A165" s="189">
        <v>164</v>
      </c>
      <c r="B165" s="195"/>
      <c r="C165" s="195"/>
      <c r="D165" s="401" t="str">
        <f>IF(B165=0,"",VLOOKUP(B165,' SEP 15_09_2020'!$1:$1048576,3,0))</f>
        <v/>
      </c>
      <c r="E165" s="401" t="str">
        <f>IF(B165=0,"",VLOOKUP(B165,' SEP 15_09_2020'!$1:$1048576,4,0))</f>
        <v/>
      </c>
      <c r="F165" s="401" t="str">
        <f>IF(B165=0,"",VLOOKUP(B165,' SEP 15_09_2020'!$1:$1048576,5,0))</f>
        <v/>
      </c>
      <c r="G165" s="189"/>
      <c r="H165" s="188" t="str">
        <f t="shared" si="77"/>
        <v/>
      </c>
      <c r="I165" s="189" t="str">
        <f t="shared" si="78"/>
        <v/>
      </c>
      <c r="J165" s="189" t="str">
        <f t="shared" si="79"/>
        <v/>
      </c>
      <c r="K165" s="189" t="str">
        <f t="shared" si="80"/>
        <v/>
      </c>
      <c r="L165" s="189" t="str">
        <f t="shared" si="81"/>
        <v/>
      </c>
      <c r="M165" s="190" t="str">
        <f>IF(B165="","",IF($M$6="VENDA SD",VLOOKUP(B165,inventario,12,0),VLOOKUP(B165,inventario,12,0)))</f>
        <v/>
      </c>
      <c r="N165" s="190" t="str">
        <f t="shared" si="82"/>
        <v/>
      </c>
      <c r="O165" s="191" t="str">
        <f t="shared" si="83"/>
        <v/>
      </c>
      <c r="P165" s="197" t="str">
        <f t="shared" si="84"/>
        <v/>
      </c>
      <c r="R165" s="207" t="str">
        <f t="shared" si="74"/>
        <v/>
      </c>
      <c r="S165" s="207" t="str">
        <f t="shared" si="75"/>
        <v/>
      </c>
      <c r="T165" s="207" t="e">
        <f t="shared" si="76"/>
        <v>#VALUE!</v>
      </c>
    </row>
    <row r="166" spans="1:20" ht="21.75" customHeight="1" thickBot="1" x14ac:dyDescent="0.3">
      <c r="A166" s="189">
        <v>165</v>
      </c>
      <c r="B166" s="195"/>
      <c r="C166" s="195"/>
      <c r="D166" s="401" t="str">
        <f>IF(B166=0,"",VLOOKUP(B166,' SEP 15_09_2020'!$1:$1048576,3,0))</f>
        <v/>
      </c>
      <c r="E166" s="401" t="str">
        <f>IF(B166=0,"",VLOOKUP(B166,' SEP 15_09_2020'!$1:$1048576,4,0))</f>
        <v/>
      </c>
      <c r="F166" s="401" t="str">
        <f>IF(B166=0,"",VLOOKUP(B166,' SEP 15_09_2020'!$1:$1048576,5,0))</f>
        <v/>
      </c>
      <c r="G166" s="189"/>
      <c r="H166" s="188" t="str">
        <f t="shared" si="77"/>
        <v/>
      </c>
      <c r="I166" s="189" t="str">
        <f t="shared" si="78"/>
        <v/>
      </c>
      <c r="J166" s="189" t="str">
        <f t="shared" si="79"/>
        <v/>
      </c>
      <c r="K166" s="189" t="str">
        <f t="shared" si="80"/>
        <v/>
      </c>
      <c r="L166" s="189" t="str">
        <f t="shared" si="81"/>
        <v/>
      </c>
      <c r="M166" s="190" t="str">
        <f>IF(B166="","",IF($M$6="VENDA SD",VLOOKUP(B166,inventario,12,0),VLOOKUP(B166,inventario,12,0)))</f>
        <v/>
      </c>
      <c r="N166" s="190" t="str">
        <f t="shared" si="82"/>
        <v/>
      </c>
      <c r="O166" s="191" t="str">
        <f t="shared" si="83"/>
        <v/>
      </c>
      <c r="P166" s="197" t="str">
        <f t="shared" si="84"/>
        <v/>
      </c>
      <c r="R166" s="207" t="str">
        <f t="shared" si="74"/>
        <v/>
      </c>
      <c r="S166" s="207" t="str">
        <f t="shared" si="75"/>
        <v/>
      </c>
      <c r="T166" s="207" t="e">
        <f t="shared" si="76"/>
        <v>#VALUE!</v>
      </c>
    </row>
    <row r="167" spans="1:20" ht="21.75" customHeight="1" thickBot="1" x14ac:dyDescent="0.3">
      <c r="A167" s="189">
        <v>166</v>
      </c>
      <c r="B167" s="195"/>
      <c r="C167" s="195"/>
      <c r="D167" s="401" t="str">
        <f>IF(B167=0,"",VLOOKUP(B167,' SEP 15_09_2020'!$1:$1048576,3,0))</f>
        <v/>
      </c>
      <c r="E167" s="401" t="str">
        <f>IF(B167=0,"",VLOOKUP(B167,' SEP 15_09_2020'!$1:$1048576,4,0))</f>
        <v/>
      </c>
      <c r="F167" s="401" t="str">
        <f>IF(B167=0,"",VLOOKUP(B167,' SEP 15_09_2020'!$1:$1048576,5,0))</f>
        <v/>
      </c>
      <c r="G167" s="189"/>
      <c r="H167" s="188" t="str">
        <f t="shared" si="77"/>
        <v/>
      </c>
      <c r="I167" s="189" t="str">
        <f t="shared" si="78"/>
        <v/>
      </c>
      <c r="J167" s="189" t="str">
        <f t="shared" si="79"/>
        <v/>
      </c>
      <c r="K167" s="189" t="str">
        <f t="shared" si="80"/>
        <v/>
      </c>
      <c r="L167" s="189" t="str">
        <f t="shared" si="81"/>
        <v/>
      </c>
      <c r="M167" s="190" t="str">
        <f>IF(B167="","",IF($M$6="VENDA SD",VLOOKUP(B167,inventario,12,0),VLOOKUP(B167,inventario,12,0)))</f>
        <v/>
      </c>
      <c r="N167" s="190" t="str">
        <f t="shared" si="82"/>
        <v/>
      </c>
      <c r="O167" s="191" t="str">
        <f t="shared" si="83"/>
        <v/>
      </c>
      <c r="P167" s="197" t="str">
        <f t="shared" si="84"/>
        <v/>
      </c>
      <c r="R167" s="207" t="str">
        <f t="shared" si="74"/>
        <v/>
      </c>
      <c r="S167" s="207" t="str">
        <f t="shared" si="75"/>
        <v/>
      </c>
      <c r="T167" s="207" t="e">
        <f t="shared" si="76"/>
        <v>#VALUE!</v>
      </c>
    </row>
    <row r="168" spans="1:20" ht="21.75" customHeight="1" thickBot="1" x14ac:dyDescent="0.3">
      <c r="A168" s="189">
        <v>167</v>
      </c>
      <c r="B168" s="195"/>
      <c r="C168" s="195"/>
      <c r="D168" s="401" t="str">
        <f>IF(B168=0,"",VLOOKUP(B168,' SEP 15_09_2020'!$1:$1048576,3,0))</f>
        <v/>
      </c>
      <c r="E168" s="401" t="str">
        <f>IF(B168=0,"",VLOOKUP(B168,' SEP 15_09_2020'!$1:$1048576,4,0))</f>
        <v/>
      </c>
      <c r="F168" s="401" t="str">
        <f>IF(B168=0,"",VLOOKUP(B168,' SEP 15_09_2020'!$1:$1048576,5,0))</f>
        <v/>
      </c>
      <c r="G168" s="189"/>
      <c r="H168" s="188" t="str">
        <f t="shared" si="77"/>
        <v/>
      </c>
      <c r="I168" s="189" t="str">
        <f t="shared" si="78"/>
        <v/>
      </c>
      <c r="J168" s="189" t="str">
        <f t="shared" si="79"/>
        <v/>
      </c>
      <c r="K168" s="189" t="str">
        <f t="shared" si="80"/>
        <v/>
      </c>
      <c r="L168" s="189" t="str">
        <f t="shared" si="81"/>
        <v/>
      </c>
      <c r="M168" s="190" t="str">
        <f>IF(B168="","",IF($M$6="VENDA SD",VLOOKUP(B168,inventario,12,0),VLOOKUP(B168,inventario,12,0)))</f>
        <v/>
      </c>
      <c r="N168" s="190" t="str">
        <f t="shared" si="82"/>
        <v/>
      </c>
      <c r="O168" s="191" t="str">
        <f t="shared" si="83"/>
        <v/>
      </c>
      <c r="P168" s="197" t="str">
        <f t="shared" si="84"/>
        <v/>
      </c>
      <c r="R168" s="207" t="str">
        <f t="shared" si="74"/>
        <v/>
      </c>
      <c r="S168" s="207" t="str">
        <f t="shared" si="75"/>
        <v/>
      </c>
      <c r="T168" s="207" t="e">
        <f t="shared" si="76"/>
        <v>#VALUE!</v>
      </c>
    </row>
    <row r="169" spans="1:20" ht="21.75" customHeight="1" thickBot="1" x14ac:dyDescent="0.3">
      <c r="A169" s="189">
        <v>168</v>
      </c>
      <c r="B169" s="195"/>
      <c r="C169" s="195"/>
      <c r="D169" s="401" t="str">
        <f>IF(B169=0,"",VLOOKUP(B169,' SEP 15_09_2020'!$1:$1048576,3,0))</f>
        <v/>
      </c>
      <c r="E169" s="401" t="str">
        <f>IF(B169=0,"",VLOOKUP(B169,' SEP 15_09_2020'!$1:$1048576,4,0))</f>
        <v/>
      </c>
      <c r="F169" s="401" t="str">
        <f>IF(B169=0,"",VLOOKUP(B169,' SEP 15_09_2020'!$1:$1048576,5,0))</f>
        <v/>
      </c>
      <c r="G169" s="189"/>
      <c r="H169" s="188" t="str">
        <f t="shared" si="77"/>
        <v/>
      </c>
      <c r="I169" s="189" t="str">
        <f t="shared" si="78"/>
        <v/>
      </c>
      <c r="J169" s="189" t="str">
        <f t="shared" si="79"/>
        <v/>
      </c>
      <c r="K169" s="189" t="str">
        <f t="shared" si="80"/>
        <v/>
      </c>
      <c r="L169" s="189" t="str">
        <f t="shared" si="81"/>
        <v/>
      </c>
      <c r="M169" s="190" t="str">
        <f>IF(B169="","",IF($M$6="VENDA SD",VLOOKUP(B169,inventario,12,0),VLOOKUP(B169,inventario,12,0)))</f>
        <v/>
      </c>
      <c r="N169" s="190" t="str">
        <f t="shared" si="82"/>
        <v/>
      </c>
      <c r="O169" s="191" t="str">
        <f t="shared" si="83"/>
        <v/>
      </c>
      <c r="P169" s="197" t="str">
        <f t="shared" si="84"/>
        <v/>
      </c>
      <c r="R169" s="207" t="str">
        <f t="shared" si="74"/>
        <v/>
      </c>
      <c r="S169" s="207" t="str">
        <f t="shared" si="75"/>
        <v/>
      </c>
      <c r="T169" s="207" t="e">
        <f t="shared" si="76"/>
        <v>#VALUE!</v>
      </c>
    </row>
    <row r="170" spans="1:20" ht="21.75" customHeight="1" thickBot="1" x14ac:dyDescent="0.3">
      <c r="A170" s="189">
        <v>169</v>
      </c>
      <c r="B170" s="195"/>
      <c r="C170" s="195"/>
      <c r="D170" s="401" t="str">
        <f>IF(B170=0,"",VLOOKUP(B170,' SEP 15_09_2020'!$1:$1048576,3,0))</f>
        <v/>
      </c>
      <c r="E170" s="401" t="str">
        <f>IF(B170=0,"",VLOOKUP(B170,' SEP 15_09_2020'!$1:$1048576,4,0))</f>
        <v/>
      </c>
      <c r="F170" s="401" t="str">
        <f>IF(B170=0,"",VLOOKUP(B170,' SEP 15_09_2020'!$1:$1048576,5,0))</f>
        <v/>
      </c>
      <c r="G170" s="189"/>
      <c r="H170" s="188" t="str">
        <f t="shared" si="77"/>
        <v/>
      </c>
      <c r="I170" s="189" t="str">
        <f t="shared" si="78"/>
        <v/>
      </c>
      <c r="J170" s="189" t="str">
        <f t="shared" si="79"/>
        <v/>
      </c>
      <c r="K170" s="189" t="str">
        <f t="shared" si="80"/>
        <v/>
      </c>
      <c r="L170" s="189" t="str">
        <f t="shared" si="81"/>
        <v/>
      </c>
      <c r="M170" s="190" t="str">
        <f>IF(B170="","",IF($M$6="VENDA SD",VLOOKUP(B170,inventario,12,0),VLOOKUP(B170,inventario,12,0)))</f>
        <v/>
      </c>
      <c r="N170" s="190" t="str">
        <f t="shared" si="82"/>
        <v/>
      </c>
      <c r="O170" s="191" t="str">
        <f t="shared" si="83"/>
        <v/>
      </c>
      <c r="P170" s="197" t="str">
        <f t="shared" si="84"/>
        <v/>
      </c>
      <c r="R170" s="207" t="str">
        <f t="shared" si="74"/>
        <v/>
      </c>
      <c r="S170" s="207" t="str">
        <f t="shared" si="75"/>
        <v/>
      </c>
      <c r="T170" s="207" t="e">
        <f t="shared" si="76"/>
        <v>#VALUE!</v>
      </c>
    </row>
    <row r="171" spans="1:20" ht="21.75" customHeight="1" thickBot="1" x14ac:dyDescent="0.3">
      <c r="A171" s="189">
        <v>170</v>
      </c>
      <c r="B171" s="195"/>
      <c r="C171" s="195"/>
      <c r="D171" s="401" t="str">
        <f>IF(B171=0,"",VLOOKUP(B171,' SEP 15_09_2020'!$1:$1048576,3,0))</f>
        <v/>
      </c>
      <c r="E171" s="401" t="str">
        <f>IF(B171=0,"",VLOOKUP(B171,' SEP 15_09_2020'!$1:$1048576,4,0))</f>
        <v/>
      </c>
      <c r="F171" s="401" t="str">
        <f>IF(B171=0,"",VLOOKUP(B171,' SEP 15_09_2020'!$1:$1048576,5,0))</f>
        <v/>
      </c>
      <c r="G171" s="189"/>
      <c r="H171" s="188" t="str">
        <f t="shared" si="77"/>
        <v/>
      </c>
      <c r="I171" s="189" t="str">
        <f t="shared" si="78"/>
        <v/>
      </c>
      <c r="J171" s="189" t="str">
        <f t="shared" si="79"/>
        <v/>
      </c>
      <c r="K171" s="189" t="str">
        <f t="shared" si="80"/>
        <v/>
      </c>
      <c r="L171" s="189" t="str">
        <f t="shared" si="81"/>
        <v/>
      </c>
      <c r="M171" s="190" t="str">
        <f>IF(B171="","",IF($M$6="VENDA SD",VLOOKUP(B171,inventario,12,0),VLOOKUP(B171,inventario,12,0)))</f>
        <v/>
      </c>
      <c r="N171" s="190" t="str">
        <f t="shared" si="82"/>
        <v/>
      </c>
      <c r="O171" s="191" t="str">
        <f t="shared" si="83"/>
        <v/>
      </c>
      <c r="P171" s="197" t="str">
        <f t="shared" si="84"/>
        <v/>
      </c>
      <c r="R171" s="207" t="str">
        <f t="shared" si="74"/>
        <v/>
      </c>
      <c r="S171" s="207" t="str">
        <f t="shared" si="75"/>
        <v/>
      </c>
      <c r="T171" s="207" t="e">
        <f t="shared" si="76"/>
        <v>#VALUE!</v>
      </c>
    </row>
    <row r="172" spans="1:20" ht="21.75" customHeight="1" thickBot="1" x14ac:dyDescent="0.3">
      <c r="A172" s="189">
        <v>171</v>
      </c>
      <c r="B172" s="195"/>
      <c r="C172" s="195"/>
      <c r="D172" s="401" t="str">
        <f>IF(B172=0,"",VLOOKUP(B172,' SEP 15_09_2020'!$1:$1048576,3,0))</f>
        <v/>
      </c>
      <c r="E172" s="401" t="str">
        <f>IF(B172=0,"",VLOOKUP(B172,' SEP 15_09_2020'!$1:$1048576,4,0))</f>
        <v/>
      </c>
      <c r="F172" s="401" t="str">
        <f>IF(B172=0,"",VLOOKUP(B172,' SEP 15_09_2020'!$1:$1048576,5,0))</f>
        <v/>
      </c>
      <c r="G172" s="189"/>
      <c r="H172" s="188" t="str">
        <f t="shared" si="77"/>
        <v/>
      </c>
      <c r="I172" s="189" t="str">
        <f t="shared" si="78"/>
        <v/>
      </c>
      <c r="J172" s="189" t="str">
        <f t="shared" si="79"/>
        <v/>
      </c>
      <c r="K172" s="189" t="str">
        <f t="shared" si="80"/>
        <v/>
      </c>
      <c r="L172" s="189" t="str">
        <f t="shared" si="81"/>
        <v/>
      </c>
      <c r="M172" s="190" t="str">
        <f>IF(B172="","",IF($M$6="VENDA SD",VLOOKUP(B172,inventario,12,0),VLOOKUP(B172,inventario,12,0)))</f>
        <v/>
      </c>
      <c r="N172" s="190" t="str">
        <f t="shared" si="82"/>
        <v/>
      </c>
      <c r="O172" s="191" t="str">
        <f t="shared" si="83"/>
        <v/>
      </c>
      <c r="P172" s="197" t="str">
        <f t="shared" si="84"/>
        <v/>
      </c>
      <c r="R172" s="207" t="str">
        <f t="shared" si="74"/>
        <v/>
      </c>
      <c r="S172" s="207" t="str">
        <f t="shared" si="75"/>
        <v/>
      </c>
      <c r="T172" s="207" t="e">
        <f t="shared" si="76"/>
        <v>#VALUE!</v>
      </c>
    </row>
    <row r="173" spans="1:20" ht="21.75" customHeight="1" thickBot="1" x14ac:dyDescent="0.3">
      <c r="A173" s="189">
        <v>172</v>
      </c>
      <c r="B173" s="195"/>
      <c r="C173" s="195"/>
      <c r="D173" s="401" t="str">
        <f>IF(B173=0,"",VLOOKUP(B173,' SEP 15_09_2020'!$1:$1048576,3,0))</f>
        <v/>
      </c>
      <c r="E173" s="401" t="str">
        <f>IF(B173=0,"",VLOOKUP(B173,' SEP 15_09_2020'!$1:$1048576,4,0))</f>
        <v/>
      </c>
      <c r="F173" s="401" t="str">
        <f>IF(B173=0,"",VLOOKUP(B173,' SEP 15_09_2020'!$1:$1048576,5,0))</f>
        <v/>
      </c>
      <c r="G173" s="189"/>
      <c r="H173" s="188" t="str">
        <f t="shared" si="77"/>
        <v/>
      </c>
      <c r="I173" s="189" t="str">
        <f t="shared" si="78"/>
        <v/>
      </c>
      <c r="J173" s="189" t="str">
        <f t="shared" si="79"/>
        <v/>
      </c>
      <c r="K173" s="189" t="str">
        <f t="shared" si="80"/>
        <v/>
      </c>
      <c r="L173" s="189" t="str">
        <f t="shared" si="81"/>
        <v/>
      </c>
      <c r="M173" s="190" t="str">
        <f>IF(B173="","",IF($M$6="VENDA SD",VLOOKUP(B173,inventario,12,0),VLOOKUP(B173,inventario,12,0)))</f>
        <v/>
      </c>
      <c r="N173" s="190" t="str">
        <f t="shared" si="82"/>
        <v/>
      </c>
      <c r="O173" s="191" t="str">
        <f t="shared" si="83"/>
        <v/>
      </c>
      <c r="P173" s="197" t="str">
        <f t="shared" si="84"/>
        <v/>
      </c>
      <c r="R173" s="207" t="str">
        <f t="shared" si="74"/>
        <v/>
      </c>
      <c r="S173" s="207" t="str">
        <f t="shared" si="75"/>
        <v/>
      </c>
      <c r="T173" s="207" t="e">
        <f t="shared" si="76"/>
        <v>#VALUE!</v>
      </c>
    </row>
    <row r="174" spans="1:20" ht="21.75" customHeight="1" thickBot="1" x14ac:dyDescent="0.3">
      <c r="A174" s="189">
        <v>173</v>
      </c>
      <c r="B174" s="195"/>
      <c r="C174" s="195"/>
      <c r="D174" s="401" t="str">
        <f>IF(B174=0,"",VLOOKUP(B174,' SEP 15_09_2020'!$1:$1048576,3,0))</f>
        <v/>
      </c>
      <c r="E174" s="401" t="str">
        <f>IF(B174=0,"",VLOOKUP(B174,' SEP 15_09_2020'!$1:$1048576,4,0))</f>
        <v/>
      </c>
      <c r="F174" s="401" t="str">
        <f>IF(B174=0,"",VLOOKUP(B174,' SEP 15_09_2020'!$1:$1048576,5,0))</f>
        <v/>
      </c>
      <c r="G174" s="189"/>
      <c r="H174" s="188" t="str">
        <f t="shared" si="77"/>
        <v/>
      </c>
      <c r="I174" s="189" t="str">
        <f t="shared" si="78"/>
        <v/>
      </c>
      <c r="J174" s="189" t="str">
        <f t="shared" si="79"/>
        <v/>
      </c>
      <c r="K174" s="189" t="str">
        <f t="shared" si="80"/>
        <v/>
      </c>
      <c r="L174" s="189" t="str">
        <f t="shared" si="81"/>
        <v/>
      </c>
      <c r="M174" s="190" t="str">
        <f>IF(B174="","",IF($M$6="VENDA SD",VLOOKUP(B174,inventario,12,0),VLOOKUP(B174,inventario,12,0)))</f>
        <v/>
      </c>
      <c r="N174" s="190" t="str">
        <f t="shared" si="82"/>
        <v/>
      </c>
      <c r="O174" s="191" t="str">
        <f t="shared" si="83"/>
        <v/>
      </c>
      <c r="P174" s="197" t="str">
        <f t="shared" si="84"/>
        <v/>
      </c>
      <c r="R174" s="207" t="str">
        <f t="shared" si="74"/>
        <v/>
      </c>
      <c r="S174" s="207" t="str">
        <f t="shared" si="75"/>
        <v/>
      </c>
      <c r="T174" s="207" t="e">
        <f t="shared" si="76"/>
        <v>#VALUE!</v>
      </c>
    </row>
    <row r="175" spans="1:20" ht="21.75" customHeight="1" thickBot="1" x14ac:dyDescent="0.3">
      <c r="A175" s="189">
        <v>174</v>
      </c>
      <c r="B175" s="195"/>
      <c r="C175" s="195"/>
      <c r="D175" s="401" t="str">
        <f>IF(B175=0,"",VLOOKUP(B175,' SEP 15_09_2020'!$1:$1048576,3,0))</f>
        <v/>
      </c>
      <c r="E175" s="401" t="str">
        <f>IF(B175=0,"",VLOOKUP(B175,' SEP 15_09_2020'!$1:$1048576,4,0))</f>
        <v/>
      </c>
      <c r="F175" s="401" t="str">
        <f>IF(B175=0,"",VLOOKUP(B175,' SEP 15_09_2020'!$1:$1048576,5,0))</f>
        <v/>
      </c>
      <c r="G175" s="189"/>
      <c r="H175" s="188" t="str">
        <f t="shared" si="77"/>
        <v/>
      </c>
      <c r="I175" s="189" t="str">
        <f t="shared" si="78"/>
        <v/>
      </c>
      <c r="J175" s="189" t="str">
        <f t="shared" si="79"/>
        <v/>
      </c>
      <c r="K175" s="189" t="str">
        <f t="shared" si="80"/>
        <v/>
      </c>
      <c r="L175" s="189" t="str">
        <f t="shared" si="81"/>
        <v/>
      </c>
      <c r="M175" s="190" t="str">
        <f>IF(B175="","",IF($M$6="VENDA SD",VLOOKUP(B175,inventario,12,0),VLOOKUP(B175,inventario,12,0)))</f>
        <v/>
      </c>
      <c r="N175" s="190" t="str">
        <f t="shared" si="82"/>
        <v/>
      </c>
      <c r="O175" s="191" t="str">
        <f t="shared" si="83"/>
        <v/>
      </c>
      <c r="P175" s="197" t="str">
        <f t="shared" si="84"/>
        <v/>
      </c>
      <c r="R175" s="207" t="str">
        <f t="shared" si="74"/>
        <v/>
      </c>
      <c r="S175" s="207" t="str">
        <f t="shared" si="75"/>
        <v/>
      </c>
      <c r="T175" s="207" t="e">
        <f t="shared" si="76"/>
        <v>#VALUE!</v>
      </c>
    </row>
    <row r="176" spans="1:20" ht="21.75" customHeight="1" thickBot="1" x14ac:dyDescent="0.3">
      <c r="A176" s="189">
        <v>175</v>
      </c>
      <c r="B176" s="195"/>
      <c r="C176" s="195"/>
      <c r="D176" s="401" t="str">
        <f>IF(B176=0,"",VLOOKUP(B176,' SEP 15_09_2020'!$1:$1048576,3,0))</f>
        <v/>
      </c>
      <c r="E176" s="401" t="str">
        <f>IF(B176=0,"",VLOOKUP(B176,' SEP 15_09_2020'!$1:$1048576,4,0))</f>
        <v/>
      </c>
      <c r="F176" s="401" t="str">
        <f>IF(B176=0,"",VLOOKUP(B176,' SEP 15_09_2020'!$1:$1048576,5,0))</f>
        <v/>
      </c>
      <c r="G176" s="189"/>
      <c r="H176" s="188" t="str">
        <f t="shared" si="77"/>
        <v/>
      </c>
      <c r="I176" s="189" t="str">
        <f t="shared" si="78"/>
        <v/>
      </c>
      <c r="J176" s="189" t="str">
        <f t="shared" si="79"/>
        <v/>
      </c>
      <c r="K176" s="189" t="str">
        <f t="shared" si="80"/>
        <v/>
      </c>
      <c r="L176" s="189" t="str">
        <f t="shared" si="81"/>
        <v/>
      </c>
      <c r="M176" s="190" t="str">
        <f>IF(B176="","",IF($M$6="VENDA SD",VLOOKUP(B176,inventario,12,0),VLOOKUP(B176,inventario,12,0)))</f>
        <v/>
      </c>
      <c r="N176" s="190" t="str">
        <f t="shared" si="82"/>
        <v/>
      </c>
      <c r="O176" s="191" t="str">
        <f t="shared" si="83"/>
        <v/>
      </c>
      <c r="P176" s="197" t="str">
        <f t="shared" si="84"/>
        <v/>
      </c>
      <c r="R176" s="207" t="str">
        <f t="shared" si="74"/>
        <v/>
      </c>
      <c r="S176" s="207" t="str">
        <f t="shared" si="75"/>
        <v/>
      </c>
      <c r="T176" s="207" t="e">
        <f t="shared" si="76"/>
        <v>#VALUE!</v>
      </c>
    </row>
    <row r="177" spans="1:20" ht="21.75" customHeight="1" thickBot="1" x14ac:dyDescent="0.3">
      <c r="A177" s="189">
        <v>176</v>
      </c>
      <c r="B177" s="195"/>
      <c r="C177" s="195"/>
      <c r="D177" s="401" t="str">
        <f>IF(B177=0,"",VLOOKUP(B177,' SEP 15_09_2020'!$1:$1048576,3,0))</f>
        <v/>
      </c>
      <c r="E177" s="401" t="str">
        <f>IF(B177=0,"",VLOOKUP(B177,' SEP 15_09_2020'!$1:$1048576,4,0))</f>
        <v/>
      </c>
      <c r="F177" s="401" t="str">
        <f>IF(B177=0,"",VLOOKUP(B177,' SEP 15_09_2020'!$1:$1048576,5,0))</f>
        <v/>
      </c>
      <c r="G177" s="189"/>
      <c r="H177" s="188" t="str">
        <f t="shared" si="77"/>
        <v/>
      </c>
      <c r="I177" s="189" t="str">
        <f t="shared" si="78"/>
        <v/>
      </c>
      <c r="J177" s="189" t="str">
        <f t="shared" si="79"/>
        <v/>
      </c>
      <c r="K177" s="189" t="str">
        <f t="shared" si="80"/>
        <v/>
      </c>
      <c r="L177" s="189" t="str">
        <f t="shared" si="81"/>
        <v/>
      </c>
      <c r="M177" s="190" t="str">
        <f>IF(B177="","",IF($M$6="VENDA SD",VLOOKUP(B177,inventario,12,0),VLOOKUP(B177,inventario,12,0)))</f>
        <v/>
      </c>
      <c r="N177" s="190" t="str">
        <f t="shared" si="82"/>
        <v/>
      </c>
      <c r="O177" s="191" t="str">
        <f t="shared" si="83"/>
        <v/>
      </c>
      <c r="P177" s="197" t="str">
        <f t="shared" si="84"/>
        <v/>
      </c>
      <c r="R177" s="207" t="str">
        <f t="shared" si="74"/>
        <v/>
      </c>
      <c r="S177" s="207" t="str">
        <f t="shared" si="75"/>
        <v/>
      </c>
      <c r="T177" s="207" t="e">
        <f t="shared" si="76"/>
        <v>#VALUE!</v>
      </c>
    </row>
    <row r="178" spans="1:20" ht="21.75" customHeight="1" thickBot="1" x14ac:dyDescent="0.3">
      <c r="A178" s="189">
        <v>177</v>
      </c>
      <c r="B178" s="195"/>
      <c r="C178" s="195"/>
      <c r="D178" s="401" t="str">
        <f>IF(B178=0,"",VLOOKUP(B178,' SEP 15_09_2020'!$1:$1048576,3,0))</f>
        <v/>
      </c>
      <c r="E178" s="401" t="str">
        <f>IF(B178=0,"",VLOOKUP(B178,' SEP 15_09_2020'!$1:$1048576,4,0))</f>
        <v/>
      </c>
      <c r="F178" s="401" t="str">
        <f>IF(B178=0,"",VLOOKUP(B178,' SEP 15_09_2020'!$1:$1048576,5,0))</f>
        <v/>
      </c>
      <c r="G178" s="189"/>
      <c r="H178" s="188" t="str">
        <f t="shared" si="77"/>
        <v/>
      </c>
      <c r="I178" s="189" t="str">
        <f t="shared" si="78"/>
        <v/>
      </c>
      <c r="J178" s="189" t="str">
        <f t="shared" si="79"/>
        <v/>
      </c>
      <c r="K178" s="189" t="str">
        <f t="shared" si="80"/>
        <v/>
      </c>
      <c r="L178" s="189" t="str">
        <f t="shared" si="81"/>
        <v/>
      </c>
      <c r="M178" s="190" t="str">
        <f>IF(B178="","",IF($M$6="VENDA SD",VLOOKUP(B178,inventario,12,0),VLOOKUP(B178,inventario,12,0)))</f>
        <v/>
      </c>
      <c r="N178" s="190" t="str">
        <f t="shared" si="82"/>
        <v/>
      </c>
      <c r="O178" s="191" t="str">
        <f t="shared" si="83"/>
        <v/>
      </c>
      <c r="P178" s="197" t="str">
        <f t="shared" si="84"/>
        <v/>
      </c>
      <c r="R178" s="207" t="str">
        <f t="shared" si="74"/>
        <v/>
      </c>
      <c r="S178" s="207" t="str">
        <f t="shared" si="75"/>
        <v/>
      </c>
      <c r="T178" s="207" t="e">
        <f t="shared" si="76"/>
        <v>#VALUE!</v>
      </c>
    </row>
    <row r="179" spans="1:20" ht="21.75" customHeight="1" thickBot="1" x14ac:dyDescent="0.3">
      <c r="A179" s="189">
        <v>178</v>
      </c>
      <c r="B179" s="195"/>
      <c r="C179" s="195"/>
      <c r="D179" s="401" t="str">
        <f>IF(B179=0,"",VLOOKUP(B179,' SEP 15_09_2020'!$1:$1048576,3,0))</f>
        <v/>
      </c>
      <c r="E179" s="401" t="str">
        <f>IF(B179=0,"",VLOOKUP(B179,' SEP 15_09_2020'!$1:$1048576,4,0))</f>
        <v/>
      </c>
      <c r="F179" s="401" t="str">
        <f>IF(B179=0,"",VLOOKUP(B179,' SEP 15_09_2020'!$1:$1048576,5,0))</f>
        <v/>
      </c>
      <c r="G179" s="189"/>
      <c r="H179" s="188" t="str">
        <f t="shared" si="77"/>
        <v/>
      </c>
      <c r="I179" s="189" t="str">
        <f t="shared" si="78"/>
        <v/>
      </c>
      <c r="J179" s="189" t="str">
        <f t="shared" si="79"/>
        <v/>
      </c>
      <c r="K179" s="189" t="str">
        <f t="shared" si="80"/>
        <v/>
      </c>
      <c r="L179" s="189" t="str">
        <f t="shared" si="81"/>
        <v/>
      </c>
      <c r="M179" s="190" t="str">
        <f>IF(B179="","",IF($M$6="VENDA SD",VLOOKUP(B179,inventario,12,0),VLOOKUP(B179,inventario,12,0)))</f>
        <v/>
      </c>
      <c r="N179" s="190" t="str">
        <f t="shared" si="82"/>
        <v/>
      </c>
      <c r="O179" s="191" t="str">
        <f t="shared" si="83"/>
        <v/>
      </c>
      <c r="P179" s="197" t="str">
        <f t="shared" si="84"/>
        <v/>
      </c>
      <c r="R179" s="207" t="str">
        <f t="shared" si="74"/>
        <v/>
      </c>
      <c r="S179" s="207" t="str">
        <f t="shared" si="75"/>
        <v/>
      </c>
      <c r="T179" s="207" t="e">
        <f t="shared" si="76"/>
        <v>#VALUE!</v>
      </c>
    </row>
    <row r="180" spans="1:20" ht="21.75" customHeight="1" thickBot="1" x14ac:dyDescent="0.3">
      <c r="A180" s="189">
        <v>179</v>
      </c>
      <c r="B180" s="195"/>
      <c r="C180" s="195"/>
      <c r="D180" s="401" t="str">
        <f>IF(B180=0,"",VLOOKUP(B180,' SEP 15_09_2020'!$1:$1048576,3,0))</f>
        <v/>
      </c>
      <c r="E180" s="401" t="str">
        <f>IF(B180=0,"",VLOOKUP(B180,' SEP 15_09_2020'!$1:$1048576,4,0))</f>
        <v/>
      </c>
      <c r="F180" s="401" t="str">
        <f>IF(B180=0,"",VLOOKUP(B180,' SEP 15_09_2020'!$1:$1048576,5,0))</f>
        <v/>
      </c>
      <c r="G180" s="189"/>
      <c r="H180" s="188" t="str">
        <f t="shared" si="77"/>
        <v/>
      </c>
      <c r="I180" s="189" t="str">
        <f t="shared" si="78"/>
        <v/>
      </c>
      <c r="J180" s="189" t="str">
        <f t="shared" si="79"/>
        <v/>
      </c>
      <c r="K180" s="189" t="str">
        <f t="shared" si="80"/>
        <v/>
      </c>
      <c r="L180" s="189" t="str">
        <f t="shared" si="81"/>
        <v/>
      </c>
      <c r="M180" s="190" t="str">
        <f>IF(B180="","",IF($M$6="VENDA SD",VLOOKUP(B180,inventario,12,0),VLOOKUP(B180,inventario,12,0)))</f>
        <v/>
      </c>
      <c r="N180" s="190" t="str">
        <f t="shared" si="82"/>
        <v/>
      </c>
      <c r="O180" s="191" t="str">
        <f t="shared" si="83"/>
        <v/>
      </c>
      <c r="P180" s="197" t="str">
        <f t="shared" si="84"/>
        <v/>
      </c>
      <c r="R180" s="207" t="str">
        <f t="shared" si="74"/>
        <v/>
      </c>
      <c r="S180" s="207" t="str">
        <f t="shared" si="75"/>
        <v/>
      </c>
      <c r="T180" s="207" t="e">
        <f t="shared" si="76"/>
        <v>#VALUE!</v>
      </c>
    </row>
    <row r="181" spans="1:20" ht="21.75" customHeight="1" thickBot="1" x14ac:dyDescent="0.3">
      <c r="A181" s="189">
        <v>180</v>
      </c>
      <c r="B181" s="195"/>
      <c r="C181" s="195"/>
      <c r="D181" s="401" t="str">
        <f>IF(B181=0,"",VLOOKUP(B181,' SEP 15_09_2020'!$1:$1048576,3,0))</f>
        <v/>
      </c>
      <c r="E181" s="401" t="str">
        <f>IF(B181=0,"",VLOOKUP(B181,' SEP 15_09_2020'!$1:$1048576,4,0))</f>
        <v/>
      </c>
      <c r="F181" s="401" t="str">
        <f>IF(B181=0,"",VLOOKUP(B181,' SEP 15_09_2020'!$1:$1048576,5,0))</f>
        <v/>
      </c>
      <c r="G181" s="189"/>
      <c r="H181" s="188" t="str">
        <f t="shared" si="77"/>
        <v/>
      </c>
      <c r="I181" s="189" t="str">
        <f t="shared" si="78"/>
        <v/>
      </c>
      <c r="J181" s="189" t="str">
        <f t="shared" si="79"/>
        <v/>
      </c>
      <c r="K181" s="189" t="str">
        <f t="shared" si="80"/>
        <v/>
      </c>
      <c r="L181" s="189" t="str">
        <f t="shared" si="81"/>
        <v/>
      </c>
      <c r="M181" s="190" t="str">
        <f>IF(B181="","",IF($M$6="VENDA SD",VLOOKUP(B181,inventario,12,0),VLOOKUP(B181,inventario,12,0)))</f>
        <v/>
      </c>
      <c r="N181" s="190" t="str">
        <f t="shared" si="82"/>
        <v/>
      </c>
      <c r="O181" s="191" t="str">
        <f t="shared" si="83"/>
        <v/>
      </c>
      <c r="P181" s="197" t="str">
        <f t="shared" si="84"/>
        <v/>
      </c>
      <c r="R181" s="207" t="str">
        <f t="shared" ref="R181:R244" si="85">IF(B181=0,"",IF($R$6="LOCAÇÃO",VLOOKUP(B181,inventario,13,0),VLOOKUP(B181,inventario,12,0)))</f>
        <v/>
      </c>
      <c r="S181" s="207" t="str">
        <f t="shared" ref="S181:S244" si="86">IF(R181="","",R181*C181)</f>
        <v/>
      </c>
      <c r="T181" s="207" t="e">
        <f t="shared" si="76"/>
        <v>#VALUE!</v>
      </c>
    </row>
    <row r="182" spans="1:20" ht="21.75" customHeight="1" thickBot="1" x14ac:dyDescent="0.3">
      <c r="A182" s="189">
        <v>181</v>
      </c>
      <c r="B182" s="195"/>
      <c r="C182" s="195"/>
      <c r="D182" s="401" t="str">
        <f>IF(B182=0,"",VLOOKUP(B182,' SEP 15_09_2020'!$1:$1048576,3,0))</f>
        <v/>
      </c>
      <c r="E182" s="401" t="str">
        <f>IF(B182=0,"",VLOOKUP(B182,' SEP 15_09_2020'!$1:$1048576,4,0))</f>
        <v/>
      </c>
      <c r="F182" s="401" t="str">
        <f>IF(B182=0,"",VLOOKUP(B182,' SEP 15_09_2020'!$1:$1048576,5,0))</f>
        <v/>
      </c>
      <c r="G182" s="189"/>
      <c r="H182" s="188" t="str">
        <f t="shared" si="77"/>
        <v/>
      </c>
      <c r="I182" s="189" t="str">
        <f t="shared" si="78"/>
        <v/>
      </c>
      <c r="J182" s="189" t="str">
        <f t="shared" si="79"/>
        <v/>
      </c>
      <c r="K182" s="189" t="str">
        <f t="shared" si="80"/>
        <v/>
      </c>
      <c r="L182" s="189" t="str">
        <f t="shared" si="81"/>
        <v/>
      </c>
      <c r="M182" s="190" t="str">
        <f>IF(B182="","",IF($M$6="VENDA SD",VLOOKUP(B182,inventario,12,0),VLOOKUP(B182,inventario,12,0)))</f>
        <v/>
      </c>
      <c r="N182" s="190" t="str">
        <f t="shared" si="82"/>
        <v/>
      </c>
      <c r="O182" s="191" t="str">
        <f t="shared" si="83"/>
        <v/>
      </c>
      <c r="P182" s="197" t="str">
        <f t="shared" si="84"/>
        <v/>
      </c>
      <c r="R182" s="207" t="str">
        <f t="shared" si="85"/>
        <v/>
      </c>
      <c r="S182" s="207" t="str">
        <f t="shared" si="86"/>
        <v/>
      </c>
      <c r="T182" s="207" t="e">
        <f t="shared" si="76"/>
        <v>#VALUE!</v>
      </c>
    </row>
    <row r="183" spans="1:20" ht="21.75" customHeight="1" thickBot="1" x14ac:dyDescent="0.3">
      <c r="A183" s="189">
        <v>182</v>
      </c>
      <c r="B183" s="195"/>
      <c r="C183" s="195"/>
      <c r="D183" s="401" t="str">
        <f>IF(B183=0,"",VLOOKUP(B183,' SEP 15_09_2020'!$1:$1048576,3,0))</f>
        <v/>
      </c>
      <c r="E183" s="401" t="str">
        <f>IF(B183=0,"",VLOOKUP(B183,' SEP 15_09_2020'!$1:$1048576,4,0))</f>
        <v/>
      </c>
      <c r="F183" s="401" t="str">
        <f>IF(B183=0,"",VLOOKUP(B183,' SEP 15_09_2020'!$1:$1048576,5,0))</f>
        <v/>
      </c>
      <c r="G183" s="189"/>
      <c r="H183" s="188" t="str">
        <f t="shared" si="77"/>
        <v/>
      </c>
      <c r="I183" s="189" t="str">
        <f t="shared" si="78"/>
        <v/>
      </c>
      <c r="J183" s="189" t="str">
        <f t="shared" si="79"/>
        <v/>
      </c>
      <c r="K183" s="189" t="str">
        <f t="shared" si="80"/>
        <v/>
      </c>
      <c r="L183" s="189" t="str">
        <f t="shared" si="81"/>
        <v/>
      </c>
      <c r="M183" s="190" t="str">
        <f>IF(B183="","",IF($M$6="VENDA SD",VLOOKUP(B183,inventario,12,0),VLOOKUP(B183,inventario,12,0)))</f>
        <v/>
      </c>
      <c r="N183" s="190" t="str">
        <f t="shared" si="82"/>
        <v/>
      </c>
      <c r="O183" s="191" t="str">
        <f t="shared" si="83"/>
        <v/>
      </c>
      <c r="P183" s="197" t="str">
        <f t="shared" si="84"/>
        <v/>
      </c>
      <c r="R183" s="207" t="str">
        <f t="shared" si="85"/>
        <v/>
      </c>
      <c r="S183" s="207" t="str">
        <f t="shared" si="86"/>
        <v/>
      </c>
      <c r="T183" s="207" t="e">
        <f t="shared" si="76"/>
        <v>#VALUE!</v>
      </c>
    </row>
    <row r="184" spans="1:20" ht="21.75" customHeight="1" thickBot="1" x14ac:dyDescent="0.3">
      <c r="A184" s="189">
        <v>183</v>
      </c>
      <c r="B184" s="195"/>
      <c r="C184" s="195"/>
      <c r="D184" s="401" t="str">
        <f>IF(B184=0,"",VLOOKUP(B184,' SEP 15_09_2020'!$1:$1048576,3,0))</f>
        <v/>
      </c>
      <c r="E184" s="401" t="str">
        <f>IF(B184=0,"",VLOOKUP(B184,' SEP 15_09_2020'!$1:$1048576,4,0))</f>
        <v/>
      </c>
      <c r="F184" s="401" t="str">
        <f>IF(B184=0,"",VLOOKUP(B184,' SEP 15_09_2020'!$1:$1048576,5,0))</f>
        <v/>
      </c>
      <c r="G184" s="189"/>
      <c r="H184" s="188" t="str">
        <f t="shared" si="77"/>
        <v/>
      </c>
      <c r="I184" s="189" t="str">
        <f t="shared" si="78"/>
        <v/>
      </c>
      <c r="J184" s="189" t="str">
        <f t="shared" si="79"/>
        <v/>
      </c>
      <c r="K184" s="189" t="str">
        <f t="shared" si="80"/>
        <v/>
      </c>
      <c r="L184" s="189" t="str">
        <f t="shared" si="81"/>
        <v/>
      </c>
      <c r="M184" s="190" t="str">
        <f>IF(B184="","",IF($M$6="VENDA SD",VLOOKUP(B184,inventario,12,0),VLOOKUP(B184,inventario,12,0)))</f>
        <v/>
      </c>
      <c r="N184" s="190" t="str">
        <f t="shared" si="82"/>
        <v/>
      </c>
      <c r="O184" s="191" t="str">
        <f t="shared" si="83"/>
        <v/>
      </c>
      <c r="P184" s="197" t="str">
        <f t="shared" si="84"/>
        <v/>
      </c>
      <c r="R184" s="207" t="str">
        <f t="shared" si="85"/>
        <v/>
      </c>
      <c r="S184" s="207" t="str">
        <f t="shared" si="86"/>
        <v/>
      </c>
      <c r="T184" s="207" t="e">
        <f t="shared" si="76"/>
        <v>#VALUE!</v>
      </c>
    </row>
    <row r="185" spans="1:20" ht="21.75" customHeight="1" thickBot="1" x14ac:dyDescent="0.3">
      <c r="A185" s="189">
        <v>184</v>
      </c>
      <c r="B185" s="195"/>
      <c r="C185" s="195"/>
      <c r="D185" s="401" t="str">
        <f>IF(B185=0,"",VLOOKUP(B185,' SEP 15_09_2020'!$1:$1048576,3,0))</f>
        <v/>
      </c>
      <c r="E185" s="401" t="str">
        <f>IF(B185=0,"",VLOOKUP(B185,' SEP 15_09_2020'!$1:$1048576,4,0))</f>
        <v/>
      </c>
      <c r="F185" s="401" t="str">
        <f>IF(B185=0,"",VLOOKUP(B185,' SEP 15_09_2020'!$1:$1048576,5,0))</f>
        <v/>
      </c>
      <c r="G185" s="189"/>
      <c r="H185" s="188" t="str">
        <f t="shared" si="77"/>
        <v/>
      </c>
      <c r="I185" s="189" t="str">
        <f t="shared" si="78"/>
        <v/>
      </c>
      <c r="J185" s="189" t="str">
        <f t="shared" si="79"/>
        <v/>
      </c>
      <c r="K185" s="189" t="str">
        <f t="shared" si="80"/>
        <v/>
      </c>
      <c r="L185" s="189" t="str">
        <f t="shared" si="81"/>
        <v/>
      </c>
      <c r="M185" s="190" t="str">
        <f>IF(B185="","",IF($M$6="VENDA SD",VLOOKUP(B185,inventario,12,0),VLOOKUP(B185,inventario,12,0)))</f>
        <v/>
      </c>
      <c r="N185" s="190" t="str">
        <f t="shared" si="82"/>
        <v/>
      </c>
      <c r="O185" s="191" t="str">
        <f t="shared" si="83"/>
        <v/>
      </c>
      <c r="P185" s="197" t="str">
        <f t="shared" si="84"/>
        <v/>
      </c>
      <c r="R185" s="207" t="str">
        <f t="shared" si="85"/>
        <v/>
      </c>
      <c r="S185" s="207" t="str">
        <f t="shared" si="86"/>
        <v/>
      </c>
      <c r="T185" s="207" t="e">
        <f t="shared" si="76"/>
        <v>#VALUE!</v>
      </c>
    </row>
    <row r="186" spans="1:20" ht="21.75" customHeight="1" thickBot="1" x14ac:dyDescent="0.3">
      <c r="A186" s="189">
        <v>185</v>
      </c>
      <c r="B186" s="195"/>
      <c r="C186" s="195"/>
      <c r="D186" s="401" t="str">
        <f>IF(B186=0,"",VLOOKUP(B186,' SEP 15_09_2020'!$1:$1048576,3,0))</f>
        <v/>
      </c>
      <c r="E186" s="401" t="str">
        <f>IF(B186=0,"",VLOOKUP(B186,' SEP 15_09_2020'!$1:$1048576,4,0))</f>
        <v/>
      </c>
      <c r="F186" s="401" t="str">
        <f>IF(B186=0,"",VLOOKUP(B186,' SEP 15_09_2020'!$1:$1048576,5,0))</f>
        <v/>
      </c>
      <c r="G186" s="189"/>
      <c r="H186" s="188" t="str">
        <f t="shared" si="77"/>
        <v/>
      </c>
      <c r="I186" s="189" t="str">
        <f t="shared" si="78"/>
        <v/>
      </c>
      <c r="J186" s="189" t="str">
        <f t="shared" si="79"/>
        <v/>
      </c>
      <c r="K186" s="189" t="str">
        <f t="shared" si="80"/>
        <v/>
      </c>
      <c r="L186" s="189" t="str">
        <f t="shared" si="81"/>
        <v/>
      </c>
      <c r="M186" s="190" t="str">
        <f>IF(B186="","",IF($M$6="VENDA SD",VLOOKUP(B186,inventario,12,0),VLOOKUP(B186,inventario,12,0)))</f>
        <v/>
      </c>
      <c r="N186" s="190" t="str">
        <f t="shared" si="82"/>
        <v/>
      </c>
      <c r="O186" s="191" t="str">
        <f t="shared" si="83"/>
        <v/>
      </c>
      <c r="P186" s="197" t="str">
        <f t="shared" si="84"/>
        <v/>
      </c>
      <c r="R186" s="207" t="str">
        <f t="shared" si="85"/>
        <v/>
      </c>
      <c r="S186" s="207" t="str">
        <f t="shared" si="86"/>
        <v/>
      </c>
      <c r="T186" s="207" t="e">
        <f t="shared" ref="T186:T249" si="87">IF($R$6="VENDA",ROUNDUP(M186*$O$5,0),IF($R$6="LOCAÇÃO",ROUNDUP(O186*$O$5,0)))</f>
        <v>#VALUE!</v>
      </c>
    </row>
    <row r="187" spans="1:20" ht="21.75" customHeight="1" thickBot="1" x14ac:dyDescent="0.3">
      <c r="A187" s="189">
        <v>186</v>
      </c>
      <c r="B187" s="195"/>
      <c r="C187" s="195"/>
      <c r="D187" s="401" t="str">
        <f>IF(B187=0,"",VLOOKUP(B187,' SEP 15_09_2020'!$1:$1048576,3,0))</f>
        <v/>
      </c>
      <c r="E187" s="401" t="str">
        <f>IF(B187=0,"",VLOOKUP(B187,' SEP 15_09_2020'!$1:$1048576,4,0))</f>
        <v/>
      </c>
      <c r="F187" s="401" t="str">
        <f>IF(B187=0,"",VLOOKUP(B187,' SEP 15_09_2020'!$1:$1048576,5,0))</f>
        <v/>
      </c>
      <c r="G187" s="189"/>
      <c r="H187" s="188" t="str">
        <f t="shared" si="77"/>
        <v/>
      </c>
      <c r="I187" s="189" t="str">
        <f t="shared" si="78"/>
        <v/>
      </c>
      <c r="J187" s="189" t="str">
        <f t="shared" si="79"/>
        <v/>
      </c>
      <c r="K187" s="189" t="str">
        <f t="shared" si="80"/>
        <v/>
      </c>
      <c r="L187" s="189" t="str">
        <f t="shared" si="81"/>
        <v/>
      </c>
      <c r="M187" s="190" t="str">
        <f>IF(B187="","",IF($M$6="VENDA SD",VLOOKUP(B187,inventario,12,0),VLOOKUP(B187,inventario,12,0)))</f>
        <v/>
      </c>
      <c r="N187" s="190" t="str">
        <f t="shared" si="82"/>
        <v/>
      </c>
      <c r="O187" s="191" t="str">
        <f t="shared" si="83"/>
        <v/>
      </c>
      <c r="P187" s="197" t="str">
        <f t="shared" si="84"/>
        <v/>
      </c>
      <c r="R187" s="207" t="str">
        <f t="shared" si="85"/>
        <v/>
      </c>
      <c r="S187" s="207" t="str">
        <f t="shared" si="86"/>
        <v/>
      </c>
      <c r="T187" s="207" t="e">
        <f t="shared" si="87"/>
        <v>#VALUE!</v>
      </c>
    </row>
    <row r="188" spans="1:20" ht="21.75" customHeight="1" thickBot="1" x14ac:dyDescent="0.3">
      <c r="A188" s="189">
        <v>187</v>
      </c>
      <c r="B188" s="195"/>
      <c r="C188" s="195"/>
      <c r="D188" s="401" t="str">
        <f>IF(B188=0,"",VLOOKUP(B188,' SEP 15_09_2020'!$1:$1048576,3,0))</f>
        <v/>
      </c>
      <c r="E188" s="401" t="str">
        <f>IF(B188=0,"",VLOOKUP(B188,' SEP 15_09_2020'!$1:$1048576,4,0))</f>
        <v/>
      </c>
      <c r="F188" s="401" t="str">
        <f>IF(B188=0,"",VLOOKUP(B188,' SEP 15_09_2020'!$1:$1048576,5,0))</f>
        <v/>
      </c>
      <c r="G188" s="189"/>
      <c r="H188" s="188" t="str">
        <f t="shared" si="77"/>
        <v/>
      </c>
      <c r="I188" s="189" t="str">
        <f t="shared" si="78"/>
        <v/>
      </c>
      <c r="J188" s="189" t="str">
        <f t="shared" si="79"/>
        <v/>
      </c>
      <c r="K188" s="189" t="str">
        <f t="shared" si="80"/>
        <v/>
      </c>
      <c r="L188" s="189" t="str">
        <f t="shared" si="81"/>
        <v/>
      </c>
      <c r="M188" s="190" t="str">
        <f>IF(B188="","",IF($M$6="VENDA SD",VLOOKUP(B188,inventario,12,0),VLOOKUP(B188,inventario,12,0)))</f>
        <v/>
      </c>
      <c r="N188" s="190" t="str">
        <f t="shared" si="82"/>
        <v/>
      </c>
      <c r="O188" s="191" t="str">
        <f t="shared" si="83"/>
        <v/>
      </c>
      <c r="P188" s="197" t="str">
        <f t="shared" si="84"/>
        <v/>
      </c>
      <c r="R188" s="207" t="str">
        <f t="shared" si="85"/>
        <v/>
      </c>
      <c r="S188" s="207" t="str">
        <f t="shared" si="86"/>
        <v/>
      </c>
      <c r="T188" s="207" t="e">
        <f t="shared" si="87"/>
        <v>#VALUE!</v>
      </c>
    </row>
    <row r="189" spans="1:20" ht="21.75" customHeight="1" thickBot="1" x14ac:dyDescent="0.3">
      <c r="A189" s="189">
        <v>188</v>
      </c>
      <c r="B189" s="195"/>
      <c r="C189" s="195"/>
      <c r="D189" s="401" t="str">
        <f>IF(B189=0,"",VLOOKUP(B189,' SEP 15_09_2020'!$1:$1048576,3,0))</f>
        <v/>
      </c>
      <c r="E189" s="401" t="str">
        <f>IF(B189=0,"",VLOOKUP(B189,' SEP 15_09_2020'!$1:$1048576,4,0))</f>
        <v/>
      </c>
      <c r="F189" s="401" t="str">
        <f>IF(B189=0,"",VLOOKUP(B189,' SEP 15_09_2020'!$1:$1048576,5,0))</f>
        <v/>
      </c>
      <c r="G189" s="189"/>
      <c r="H189" s="188" t="str">
        <f t="shared" si="77"/>
        <v/>
      </c>
      <c r="I189" s="189" t="str">
        <f t="shared" si="78"/>
        <v/>
      </c>
      <c r="J189" s="189" t="str">
        <f t="shared" si="79"/>
        <v/>
      </c>
      <c r="K189" s="189" t="str">
        <f t="shared" si="80"/>
        <v/>
      </c>
      <c r="L189" s="189" t="str">
        <f t="shared" si="81"/>
        <v/>
      </c>
      <c r="M189" s="190" t="str">
        <f>IF(B189="","",IF($M$6="VENDA SD",VLOOKUP(B189,inventario,12,0),VLOOKUP(B189,inventario,12,0)))</f>
        <v/>
      </c>
      <c r="N189" s="190" t="str">
        <f t="shared" si="82"/>
        <v/>
      </c>
      <c r="O189" s="191" t="str">
        <f t="shared" si="83"/>
        <v/>
      </c>
      <c r="P189" s="197" t="str">
        <f t="shared" si="84"/>
        <v/>
      </c>
      <c r="R189" s="207" t="str">
        <f t="shared" si="85"/>
        <v/>
      </c>
      <c r="S189" s="207" t="str">
        <f t="shared" si="86"/>
        <v/>
      </c>
      <c r="T189" s="207" t="e">
        <f t="shared" si="87"/>
        <v>#VALUE!</v>
      </c>
    </row>
    <row r="190" spans="1:20" ht="21.75" customHeight="1" thickBot="1" x14ac:dyDescent="0.3">
      <c r="A190" s="189">
        <v>189</v>
      </c>
      <c r="B190" s="195"/>
      <c r="C190" s="195"/>
      <c r="D190" s="401" t="str">
        <f>IF(B190=0,"",VLOOKUP(B190,' SEP 15_09_2020'!$1:$1048576,3,0))</f>
        <v/>
      </c>
      <c r="E190" s="401" t="str">
        <f>IF(B190=0,"",VLOOKUP(B190,' SEP 15_09_2020'!$1:$1048576,4,0))</f>
        <v/>
      </c>
      <c r="F190" s="401" t="str">
        <f>IF(B190=0,"",VLOOKUP(B190,' SEP 15_09_2020'!$1:$1048576,5,0))</f>
        <v/>
      </c>
      <c r="G190" s="189"/>
      <c r="H190" s="188" t="str">
        <f t="shared" si="77"/>
        <v/>
      </c>
      <c r="I190" s="189" t="str">
        <f t="shared" si="78"/>
        <v/>
      </c>
      <c r="J190" s="189" t="str">
        <f t="shared" si="79"/>
        <v/>
      </c>
      <c r="K190" s="189" t="str">
        <f t="shared" si="80"/>
        <v/>
      </c>
      <c r="L190" s="189" t="str">
        <f t="shared" si="81"/>
        <v/>
      </c>
      <c r="M190" s="190" t="str">
        <f>IF(B190="","",IF($M$6="VENDA SD",VLOOKUP(B190,inventario,12,0),VLOOKUP(B190,inventario,12,0)))</f>
        <v/>
      </c>
      <c r="N190" s="190" t="str">
        <f t="shared" si="82"/>
        <v/>
      </c>
      <c r="O190" s="191" t="str">
        <f t="shared" si="83"/>
        <v/>
      </c>
      <c r="P190" s="197" t="str">
        <f t="shared" si="84"/>
        <v/>
      </c>
      <c r="R190" s="207" t="str">
        <f t="shared" si="85"/>
        <v/>
      </c>
      <c r="S190" s="207" t="str">
        <f t="shared" si="86"/>
        <v/>
      </c>
      <c r="T190" s="207" t="e">
        <f t="shared" si="87"/>
        <v>#VALUE!</v>
      </c>
    </row>
    <row r="191" spans="1:20" ht="21.75" customHeight="1" thickBot="1" x14ac:dyDescent="0.3">
      <c r="A191" s="189">
        <v>190</v>
      </c>
      <c r="B191" s="195"/>
      <c r="C191" s="195"/>
      <c r="D191" s="401" t="str">
        <f>IF(B191=0,"",VLOOKUP(B191,' SEP 15_09_2020'!$1:$1048576,3,0))</f>
        <v/>
      </c>
      <c r="E191" s="401" t="str">
        <f>IF(B191=0,"",VLOOKUP(B191,' SEP 15_09_2020'!$1:$1048576,4,0))</f>
        <v/>
      </c>
      <c r="F191" s="401" t="str">
        <f>IF(B191=0,"",VLOOKUP(B191,' SEP 15_09_2020'!$1:$1048576,5,0))</f>
        <v/>
      </c>
      <c r="G191" s="189"/>
      <c r="H191" s="188" t="str">
        <f t="shared" si="77"/>
        <v/>
      </c>
      <c r="I191" s="189" t="str">
        <f t="shared" si="78"/>
        <v/>
      </c>
      <c r="J191" s="189" t="str">
        <f t="shared" si="79"/>
        <v/>
      </c>
      <c r="K191" s="189" t="str">
        <f t="shared" si="80"/>
        <v/>
      </c>
      <c r="L191" s="189" t="str">
        <f t="shared" si="81"/>
        <v/>
      </c>
      <c r="M191" s="190" t="str">
        <f>IF(B191="","",IF($M$6="VENDA SD",VLOOKUP(B191,inventario,12,0),VLOOKUP(B191,inventario,12,0)))</f>
        <v/>
      </c>
      <c r="N191" s="190" t="str">
        <f t="shared" si="82"/>
        <v/>
      </c>
      <c r="O191" s="191" t="str">
        <f t="shared" si="83"/>
        <v/>
      </c>
      <c r="P191" s="197" t="str">
        <f t="shared" si="84"/>
        <v/>
      </c>
      <c r="R191" s="207" t="str">
        <f t="shared" si="85"/>
        <v/>
      </c>
      <c r="S191" s="207" t="str">
        <f t="shared" si="86"/>
        <v/>
      </c>
      <c r="T191" s="207" t="e">
        <f t="shared" si="87"/>
        <v>#VALUE!</v>
      </c>
    </row>
    <row r="192" spans="1:20" ht="21.75" customHeight="1" thickBot="1" x14ac:dyDescent="0.3">
      <c r="A192" s="189">
        <v>191</v>
      </c>
      <c r="B192" s="195"/>
      <c r="C192" s="195"/>
      <c r="D192" s="401" t="str">
        <f>IF(B192=0,"",VLOOKUP(B192,' SEP 15_09_2020'!$1:$1048576,3,0))</f>
        <v/>
      </c>
      <c r="E192" s="401" t="str">
        <f>IF(B192=0,"",VLOOKUP(B192,' SEP 15_09_2020'!$1:$1048576,4,0))</f>
        <v/>
      </c>
      <c r="F192" s="401" t="str">
        <f>IF(B192=0,"",VLOOKUP(B192,' SEP 15_09_2020'!$1:$1048576,5,0))</f>
        <v/>
      </c>
      <c r="G192" s="189"/>
      <c r="H192" s="188" t="str">
        <f t="shared" si="77"/>
        <v/>
      </c>
      <c r="I192" s="189" t="str">
        <f t="shared" si="78"/>
        <v/>
      </c>
      <c r="J192" s="189" t="str">
        <f t="shared" si="79"/>
        <v/>
      </c>
      <c r="K192" s="189" t="str">
        <f t="shared" si="80"/>
        <v/>
      </c>
      <c r="L192" s="189" t="str">
        <f t="shared" si="81"/>
        <v/>
      </c>
      <c r="M192" s="190" t="str">
        <f>IF(B192="","",IF($M$6="VENDA SD",VLOOKUP(B192,inventario,12,0),VLOOKUP(B192,inventario,12,0)))</f>
        <v/>
      </c>
      <c r="N192" s="190" t="str">
        <f t="shared" si="82"/>
        <v/>
      </c>
      <c r="O192" s="191" t="str">
        <f t="shared" si="83"/>
        <v/>
      </c>
      <c r="P192" s="197" t="str">
        <f t="shared" si="84"/>
        <v/>
      </c>
      <c r="R192" s="207" t="str">
        <f t="shared" si="85"/>
        <v/>
      </c>
      <c r="S192" s="207" t="str">
        <f t="shared" si="86"/>
        <v/>
      </c>
      <c r="T192" s="207" t="e">
        <f t="shared" si="87"/>
        <v>#VALUE!</v>
      </c>
    </row>
    <row r="193" spans="1:20" ht="21.75" customHeight="1" thickBot="1" x14ac:dyDescent="0.3">
      <c r="A193" s="189">
        <v>192</v>
      </c>
      <c r="B193" s="195"/>
      <c r="C193" s="195"/>
      <c r="D193" s="401" t="str">
        <f>IF(B193=0,"",VLOOKUP(B193,' SEP 15_09_2020'!$1:$1048576,3,0))</f>
        <v/>
      </c>
      <c r="E193" s="401" t="str">
        <f>IF(B193=0,"",VLOOKUP(B193,' SEP 15_09_2020'!$1:$1048576,4,0))</f>
        <v/>
      </c>
      <c r="F193" s="401" t="str">
        <f>IF(B193=0,"",VLOOKUP(B193,' SEP 15_09_2020'!$1:$1048576,5,0))</f>
        <v/>
      </c>
      <c r="G193" s="189"/>
      <c r="H193" s="188" t="str">
        <f t="shared" si="77"/>
        <v/>
      </c>
      <c r="I193" s="189" t="str">
        <f t="shared" si="78"/>
        <v/>
      </c>
      <c r="J193" s="189" t="str">
        <f t="shared" si="79"/>
        <v/>
      </c>
      <c r="K193" s="189" t="str">
        <f t="shared" si="80"/>
        <v/>
      </c>
      <c r="L193" s="189" t="str">
        <f t="shared" si="81"/>
        <v/>
      </c>
      <c r="M193" s="190" t="str">
        <f>IF(B193="","",IF($M$6="VENDA SD",VLOOKUP(B193,inventario,12,0),VLOOKUP(B193,inventario,12,0)))</f>
        <v/>
      </c>
      <c r="N193" s="190" t="str">
        <f t="shared" si="82"/>
        <v/>
      </c>
      <c r="O193" s="191" t="str">
        <f t="shared" si="83"/>
        <v/>
      </c>
      <c r="P193" s="197" t="str">
        <f t="shared" si="84"/>
        <v/>
      </c>
      <c r="R193" s="207" t="str">
        <f t="shared" si="85"/>
        <v/>
      </c>
      <c r="S193" s="207" t="str">
        <f t="shared" si="86"/>
        <v/>
      </c>
      <c r="T193" s="207" t="e">
        <f t="shared" si="87"/>
        <v>#VALUE!</v>
      </c>
    </row>
    <row r="194" spans="1:20" ht="21.75" customHeight="1" thickBot="1" x14ac:dyDescent="0.3">
      <c r="A194" s="189">
        <v>193</v>
      </c>
      <c r="B194" s="195"/>
      <c r="C194" s="195"/>
      <c r="D194" s="401" t="str">
        <f>IF(B194=0,"",VLOOKUP(B194,' SEP 15_09_2020'!$1:$1048576,3,0))</f>
        <v/>
      </c>
      <c r="E194" s="401" t="str">
        <f>IF(B194=0,"",VLOOKUP(B194,' SEP 15_09_2020'!$1:$1048576,4,0))</f>
        <v/>
      </c>
      <c r="F194" s="401" t="str">
        <f>IF(B194=0,"",VLOOKUP(B194,' SEP 15_09_2020'!$1:$1048576,5,0))</f>
        <v/>
      </c>
      <c r="G194" s="189"/>
      <c r="H194" s="188" t="str">
        <f t="shared" ref="H194:H257" si="88">IF(B194=0,"",VLOOKUP(B194,inventario,3,0))</f>
        <v/>
      </c>
      <c r="I194" s="189" t="str">
        <f t="shared" ref="I194:I257" si="89">IF(B194=0,"",VLOOKUP(B194,inventario,9,0))</f>
        <v/>
      </c>
      <c r="J194" s="189" t="str">
        <f t="shared" ref="J194:J257" si="90">IF(C194=0,"",I194*C194)</f>
        <v/>
      </c>
      <c r="K194" s="189" t="str">
        <f t="shared" ref="K194:K257" si="91">IF(B194=0,"",VLOOKUP(B194,inventario,11,0))</f>
        <v/>
      </c>
      <c r="L194" s="189" t="str">
        <f t="shared" ref="L194:L257" si="92">IF(C194=0,"",K194*C194)</f>
        <v/>
      </c>
      <c r="M194" s="190" t="str">
        <f>IF(B194="","",IF($M$6="VENDA SD",VLOOKUP(B194,inventario,12,0),VLOOKUP(B194,inventario,12,0)))</f>
        <v/>
      </c>
      <c r="N194" s="190" t="str">
        <f t="shared" ref="N194:N257" si="93">IF(C194=0,"",C194*M194)</f>
        <v/>
      </c>
      <c r="O194" s="191" t="str">
        <f t="shared" ref="O194:O257" si="94">IF(B194=0,"",VLOOKUP(B194,inventario,13,0))</f>
        <v/>
      </c>
      <c r="P194" s="197" t="str">
        <f t="shared" ref="P194:P257" si="95">IF(C194=0,"",O194*C194)</f>
        <v/>
      </c>
      <c r="R194" s="207" t="str">
        <f t="shared" si="85"/>
        <v/>
      </c>
      <c r="S194" s="207" t="str">
        <f t="shared" si="86"/>
        <v/>
      </c>
      <c r="T194" s="207" t="e">
        <f t="shared" si="87"/>
        <v>#VALUE!</v>
      </c>
    </row>
    <row r="195" spans="1:20" ht="21.75" customHeight="1" thickBot="1" x14ac:dyDescent="0.3">
      <c r="A195" s="189">
        <v>194</v>
      </c>
      <c r="B195" s="195"/>
      <c r="C195" s="195"/>
      <c r="D195" s="401" t="str">
        <f>IF(B195=0,"",VLOOKUP(B195,' SEP 15_09_2020'!$1:$1048576,3,0))</f>
        <v/>
      </c>
      <c r="E195" s="401" t="str">
        <f>IF(B195=0,"",VLOOKUP(B195,' SEP 15_09_2020'!$1:$1048576,4,0))</f>
        <v/>
      </c>
      <c r="F195" s="401" t="str">
        <f>IF(B195=0,"",VLOOKUP(B195,' SEP 15_09_2020'!$1:$1048576,5,0))</f>
        <v/>
      </c>
      <c r="G195" s="189"/>
      <c r="H195" s="188" t="str">
        <f t="shared" si="88"/>
        <v/>
      </c>
      <c r="I195" s="189" t="str">
        <f t="shared" si="89"/>
        <v/>
      </c>
      <c r="J195" s="189" t="str">
        <f t="shared" si="90"/>
        <v/>
      </c>
      <c r="K195" s="189" t="str">
        <f t="shared" si="91"/>
        <v/>
      </c>
      <c r="L195" s="189" t="str">
        <f t="shared" si="92"/>
        <v/>
      </c>
      <c r="M195" s="190" t="str">
        <f>IF(B195="","",IF($M$6="VENDA SD",VLOOKUP(B195,inventario,12,0),VLOOKUP(B195,inventario,12,0)))</f>
        <v/>
      </c>
      <c r="N195" s="190" t="str">
        <f t="shared" si="93"/>
        <v/>
      </c>
      <c r="O195" s="191" t="str">
        <f t="shared" si="94"/>
        <v/>
      </c>
      <c r="P195" s="197" t="str">
        <f t="shared" si="95"/>
        <v/>
      </c>
      <c r="R195" s="207" t="str">
        <f t="shared" si="85"/>
        <v/>
      </c>
      <c r="S195" s="207" t="str">
        <f t="shared" si="86"/>
        <v/>
      </c>
      <c r="T195" s="207" t="e">
        <f t="shared" si="87"/>
        <v>#VALUE!</v>
      </c>
    </row>
    <row r="196" spans="1:20" ht="21.75" customHeight="1" thickBot="1" x14ac:dyDescent="0.3">
      <c r="A196" s="189">
        <v>195</v>
      </c>
      <c r="B196" s="195"/>
      <c r="C196" s="195"/>
      <c r="D196" s="401" t="str">
        <f>IF(B196=0,"",VLOOKUP(B196,' SEP 15_09_2020'!$1:$1048576,3,0))</f>
        <v/>
      </c>
      <c r="E196" s="401" t="str">
        <f>IF(B196=0,"",VLOOKUP(B196,' SEP 15_09_2020'!$1:$1048576,4,0))</f>
        <v/>
      </c>
      <c r="F196" s="401" t="str">
        <f>IF(B196=0,"",VLOOKUP(B196,' SEP 15_09_2020'!$1:$1048576,5,0))</f>
        <v/>
      </c>
      <c r="G196" s="189"/>
      <c r="H196" s="188" t="str">
        <f t="shared" si="88"/>
        <v/>
      </c>
      <c r="I196" s="189" t="str">
        <f t="shared" si="89"/>
        <v/>
      </c>
      <c r="J196" s="189" t="str">
        <f t="shared" si="90"/>
        <v/>
      </c>
      <c r="K196" s="189" t="str">
        <f t="shared" si="91"/>
        <v/>
      </c>
      <c r="L196" s="189" t="str">
        <f t="shared" si="92"/>
        <v/>
      </c>
      <c r="M196" s="190" t="str">
        <f>IF(B196="","",IF($M$6="VENDA SD",VLOOKUP(B196,inventario,12,0),VLOOKUP(B196,inventario,12,0)))</f>
        <v/>
      </c>
      <c r="N196" s="190" t="str">
        <f t="shared" si="93"/>
        <v/>
      </c>
      <c r="O196" s="191" t="str">
        <f t="shared" si="94"/>
        <v/>
      </c>
      <c r="P196" s="197" t="str">
        <f t="shared" si="95"/>
        <v/>
      </c>
      <c r="R196" s="207" t="str">
        <f t="shared" si="85"/>
        <v/>
      </c>
      <c r="S196" s="207" t="str">
        <f t="shared" si="86"/>
        <v/>
      </c>
      <c r="T196" s="207" t="e">
        <f t="shared" si="87"/>
        <v>#VALUE!</v>
      </c>
    </row>
    <row r="197" spans="1:20" ht="21.75" customHeight="1" thickBot="1" x14ac:dyDescent="0.3">
      <c r="A197" s="189">
        <v>196</v>
      </c>
      <c r="B197" s="195"/>
      <c r="C197" s="195"/>
      <c r="D197" s="401" t="str">
        <f>IF(B197=0,"",VLOOKUP(B197,' SEP 15_09_2020'!$1:$1048576,3,0))</f>
        <v/>
      </c>
      <c r="E197" s="401" t="str">
        <f>IF(B197=0,"",VLOOKUP(B197,' SEP 15_09_2020'!$1:$1048576,4,0))</f>
        <v/>
      </c>
      <c r="F197" s="401" t="str">
        <f>IF(B197=0,"",VLOOKUP(B197,' SEP 15_09_2020'!$1:$1048576,5,0))</f>
        <v/>
      </c>
      <c r="G197" s="189"/>
      <c r="H197" s="188" t="str">
        <f t="shared" si="88"/>
        <v/>
      </c>
      <c r="I197" s="189" t="str">
        <f t="shared" si="89"/>
        <v/>
      </c>
      <c r="J197" s="189" t="str">
        <f t="shared" si="90"/>
        <v/>
      </c>
      <c r="K197" s="189" t="str">
        <f t="shared" si="91"/>
        <v/>
      </c>
      <c r="L197" s="189" t="str">
        <f t="shared" si="92"/>
        <v/>
      </c>
      <c r="M197" s="190" t="str">
        <f>IF(B197="","",IF($M$6="VENDA SD",VLOOKUP(B197,inventario,12,0),VLOOKUP(B197,inventario,12,0)))</f>
        <v/>
      </c>
      <c r="N197" s="190" t="str">
        <f t="shared" si="93"/>
        <v/>
      </c>
      <c r="O197" s="191" t="str">
        <f t="shared" si="94"/>
        <v/>
      </c>
      <c r="P197" s="197" t="str">
        <f t="shared" si="95"/>
        <v/>
      </c>
      <c r="R197" s="207" t="str">
        <f t="shared" si="85"/>
        <v/>
      </c>
      <c r="S197" s="207" t="str">
        <f t="shared" si="86"/>
        <v/>
      </c>
      <c r="T197" s="207" t="e">
        <f t="shared" si="87"/>
        <v>#VALUE!</v>
      </c>
    </row>
    <row r="198" spans="1:20" ht="21.75" customHeight="1" thickBot="1" x14ac:dyDescent="0.3">
      <c r="A198" s="189">
        <v>197</v>
      </c>
      <c r="B198" s="195"/>
      <c r="C198" s="195"/>
      <c r="D198" s="401" t="str">
        <f>IF(B198=0,"",VLOOKUP(B198,' SEP 15_09_2020'!$1:$1048576,3,0))</f>
        <v/>
      </c>
      <c r="E198" s="401" t="str">
        <f>IF(B198=0,"",VLOOKUP(B198,' SEP 15_09_2020'!$1:$1048576,4,0))</f>
        <v/>
      </c>
      <c r="F198" s="401" t="str">
        <f>IF(B198=0,"",VLOOKUP(B198,' SEP 15_09_2020'!$1:$1048576,5,0))</f>
        <v/>
      </c>
      <c r="G198" s="189"/>
      <c r="H198" s="188" t="str">
        <f t="shared" si="88"/>
        <v/>
      </c>
      <c r="I198" s="189" t="str">
        <f t="shared" si="89"/>
        <v/>
      </c>
      <c r="J198" s="189" t="str">
        <f t="shared" si="90"/>
        <v/>
      </c>
      <c r="K198" s="189" t="str">
        <f t="shared" si="91"/>
        <v/>
      </c>
      <c r="L198" s="189" t="str">
        <f t="shared" si="92"/>
        <v/>
      </c>
      <c r="M198" s="190" t="str">
        <f>IF(B198="","",IF($M$6="VENDA SD",VLOOKUP(B198,inventario,12,0),VLOOKUP(B198,inventario,12,0)))</f>
        <v/>
      </c>
      <c r="N198" s="190" t="str">
        <f t="shared" si="93"/>
        <v/>
      </c>
      <c r="O198" s="191" t="str">
        <f t="shared" si="94"/>
        <v/>
      </c>
      <c r="P198" s="197" t="str">
        <f t="shared" si="95"/>
        <v/>
      </c>
      <c r="R198" s="207" t="str">
        <f t="shared" si="85"/>
        <v/>
      </c>
      <c r="S198" s="207" t="str">
        <f t="shared" si="86"/>
        <v/>
      </c>
      <c r="T198" s="207" t="e">
        <f t="shared" si="87"/>
        <v>#VALUE!</v>
      </c>
    </row>
    <row r="199" spans="1:20" ht="21.75" customHeight="1" thickBot="1" x14ac:dyDescent="0.3">
      <c r="A199" s="189">
        <v>198</v>
      </c>
      <c r="B199" s="195"/>
      <c r="C199" s="195"/>
      <c r="D199" s="401" t="str">
        <f>IF(B199=0,"",VLOOKUP(B199,' SEP 15_09_2020'!$1:$1048576,3,0))</f>
        <v/>
      </c>
      <c r="E199" s="401" t="str">
        <f>IF(B199=0,"",VLOOKUP(B199,' SEP 15_09_2020'!$1:$1048576,4,0))</f>
        <v/>
      </c>
      <c r="F199" s="401" t="str">
        <f>IF(B199=0,"",VLOOKUP(B199,' SEP 15_09_2020'!$1:$1048576,5,0))</f>
        <v/>
      </c>
      <c r="G199" s="189"/>
      <c r="H199" s="188" t="str">
        <f t="shared" si="88"/>
        <v/>
      </c>
      <c r="I199" s="189" t="str">
        <f t="shared" si="89"/>
        <v/>
      </c>
      <c r="J199" s="189" t="str">
        <f t="shared" si="90"/>
        <v/>
      </c>
      <c r="K199" s="189" t="str">
        <f t="shared" si="91"/>
        <v/>
      </c>
      <c r="L199" s="189" t="str">
        <f t="shared" si="92"/>
        <v/>
      </c>
      <c r="M199" s="190" t="str">
        <f>IF(B199="","",IF($M$6="VENDA SD",VLOOKUP(B199,inventario,12,0),VLOOKUP(B199,inventario,12,0)))</f>
        <v/>
      </c>
      <c r="N199" s="190" t="str">
        <f t="shared" si="93"/>
        <v/>
      </c>
      <c r="O199" s="191" t="str">
        <f t="shared" si="94"/>
        <v/>
      </c>
      <c r="P199" s="197" t="str">
        <f t="shared" si="95"/>
        <v/>
      </c>
      <c r="R199" s="207" t="str">
        <f t="shared" si="85"/>
        <v/>
      </c>
      <c r="S199" s="207" t="str">
        <f t="shared" si="86"/>
        <v/>
      </c>
      <c r="T199" s="207" t="e">
        <f t="shared" si="87"/>
        <v>#VALUE!</v>
      </c>
    </row>
    <row r="200" spans="1:20" ht="21.75" customHeight="1" thickBot="1" x14ac:dyDescent="0.3">
      <c r="A200" s="189">
        <v>199</v>
      </c>
      <c r="B200" s="195"/>
      <c r="C200" s="195"/>
      <c r="D200" s="401" t="str">
        <f>IF(B200=0,"",VLOOKUP(B200,' SEP 15_09_2020'!$1:$1048576,3,0))</f>
        <v/>
      </c>
      <c r="E200" s="401" t="str">
        <f>IF(B200=0,"",VLOOKUP(B200,' SEP 15_09_2020'!$1:$1048576,4,0))</f>
        <v/>
      </c>
      <c r="F200" s="401" t="str">
        <f>IF(B200=0,"",VLOOKUP(B200,' SEP 15_09_2020'!$1:$1048576,5,0))</f>
        <v/>
      </c>
      <c r="G200" s="189"/>
      <c r="H200" s="188" t="str">
        <f t="shared" si="88"/>
        <v/>
      </c>
      <c r="I200" s="189" t="str">
        <f t="shared" si="89"/>
        <v/>
      </c>
      <c r="J200" s="189" t="str">
        <f t="shared" si="90"/>
        <v/>
      </c>
      <c r="K200" s="189" t="str">
        <f t="shared" si="91"/>
        <v/>
      </c>
      <c r="L200" s="189" t="str">
        <f t="shared" si="92"/>
        <v/>
      </c>
      <c r="M200" s="190" t="str">
        <f>IF(B200="","",IF($M$6="VENDA SD",VLOOKUP(B200,inventario,12,0),VLOOKUP(B200,inventario,12,0)))</f>
        <v/>
      </c>
      <c r="N200" s="190" t="str">
        <f t="shared" si="93"/>
        <v/>
      </c>
      <c r="O200" s="191" t="str">
        <f t="shared" si="94"/>
        <v/>
      </c>
      <c r="P200" s="197" t="str">
        <f t="shared" si="95"/>
        <v/>
      </c>
      <c r="R200" s="207" t="str">
        <f t="shared" si="85"/>
        <v/>
      </c>
      <c r="S200" s="207" t="str">
        <f t="shared" si="86"/>
        <v/>
      </c>
      <c r="T200" s="207" t="e">
        <f t="shared" si="87"/>
        <v>#VALUE!</v>
      </c>
    </row>
    <row r="201" spans="1:20" ht="21.75" customHeight="1" thickBot="1" x14ac:dyDescent="0.3">
      <c r="A201" s="189">
        <v>200</v>
      </c>
      <c r="B201" s="195"/>
      <c r="C201" s="195"/>
      <c r="D201" s="401" t="str">
        <f>IF(B201=0,"",VLOOKUP(B201,' SEP 15_09_2020'!$1:$1048576,3,0))</f>
        <v/>
      </c>
      <c r="E201" s="401" t="str">
        <f>IF(B201=0,"",VLOOKUP(B201,' SEP 15_09_2020'!$1:$1048576,4,0))</f>
        <v/>
      </c>
      <c r="F201" s="401" t="str">
        <f>IF(B201=0,"",VLOOKUP(B201,' SEP 15_09_2020'!$1:$1048576,5,0))</f>
        <v/>
      </c>
      <c r="G201" s="189"/>
      <c r="H201" s="188" t="str">
        <f t="shared" si="88"/>
        <v/>
      </c>
      <c r="I201" s="189" t="str">
        <f t="shared" si="89"/>
        <v/>
      </c>
      <c r="J201" s="189" t="str">
        <f t="shared" si="90"/>
        <v/>
      </c>
      <c r="K201" s="189" t="str">
        <f t="shared" si="91"/>
        <v/>
      </c>
      <c r="L201" s="189" t="str">
        <f t="shared" si="92"/>
        <v/>
      </c>
      <c r="M201" s="190" t="str">
        <f>IF(B201="","",IF($M$6="VENDA SD",VLOOKUP(B201,inventario,12,0),VLOOKUP(B201,inventario,12,0)))</f>
        <v/>
      </c>
      <c r="N201" s="190" t="str">
        <f t="shared" si="93"/>
        <v/>
      </c>
      <c r="O201" s="191" t="str">
        <f t="shared" si="94"/>
        <v/>
      </c>
      <c r="P201" s="197" t="str">
        <f t="shared" si="95"/>
        <v/>
      </c>
      <c r="R201" s="207" t="str">
        <f t="shared" si="85"/>
        <v/>
      </c>
      <c r="S201" s="207" t="str">
        <f t="shared" si="86"/>
        <v/>
      </c>
      <c r="T201" s="207" t="e">
        <f t="shared" si="87"/>
        <v>#VALUE!</v>
      </c>
    </row>
    <row r="202" spans="1:20" ht="21.75" customHeight="1" thickBot="1" x14ac:dyDescent="0.3">
      <c r="A202" s="189">
        <v>201</v>
      </c>
      <c r="B202" s="195"/>
      <c r="C202" s="195"/>
      <c r="D202" s="401" t="str">
        <f>IF(B202=0,"",VLOOKUP(B202,' SEP 15_09_2020'!$1:$1048576,3,0))</f>
        <v/>
      </c>
      <c r="E202" s="401" t="str">
        <f>IF(B202=0,"",VLOOKUP(B202,' SEP 15_09_2020'!$1:$1048576,4,0))</f>
        <v/>
      </c>
      <c r="F202" s="401" t="str">
        <f>IF(B202=0,"",VLOOKUP(B202,' SEP 15_09_2020'!$1:$1048576,5,0))</f>
        <v/>
      </c>
      <c r="G202" s="189"/>
      <c r="H202" s="188" t="str">
        <f t="shared" si="88"/>
        <v/>
      </c>
      <c r="I202" s="189" t="str">
        <f t="shared" si="89"/>
        <v/>
      </c>
      <c r="J202" s="189" t="str">
        <f t="shared" si="90"/>
        <v/>
      </c>
      <c r="K202" s="189" t="str">
        <f t="shared" si="91"/>
        <v/>
      </c>
      <c r="L202" s="189" t="str">
        <f t="shared" si="92"/>
        <v/>
      </c>
      <c r="M202" s="190" t="str">
        <f>IF(B202="","",IF($M$6="VENDA SD",VLOOKUP(B202,inventario,12,0),VLOOKUP(B202,inventario,12,0)))</f>
        <v/>
      </c>
      <c r="N202" s="190" t="str">
        <f t="shared" si="93"/>
        <v/>
      </c>
      <c r="O202" s="191" t="str">
        <f t="shared" si="94"/>
        <v/>
      </c>
      <c r="P202" s="197" t="str">
        <f t="shared" si="95"/>
        <v/>
      </c>
      <c r="R202" s="207" t="str">
        <f t="shared" si="85"/>
        <v/>
      </c>
      <c r="S202" s="207" t="str">
        <f t="shared" si="86"/>
        <v/>
      </c>
      <c r="T202" s="207" t="e">
        <f t="shared" si="87"/>
        <v>#VALUE!</v>
      </c>
    </row>
    <row r="203" spans="1:20" ht="21.75" customHeight="1" thickBot="1" x14ac:dyDescent="0.3">
      <c r="A203" s="189">
        <v>202</v>
      </c>
      <c r="B203" s="195"/>
      <c r="C203" s="195"/>
      <c r="D203" s="401" t="str">
        <f>IF(B203=0,"",VLOOKUP(B203,' SEP 15_09_2020'!$1:$1048576,3,0))</f>
        <v/>
      </c>
      <c r="E203" s="401" t="str">
        <f>IF(B203=0,"",VLOOKUP(B203,' SEP 15_09_2020'!$1:$1048576,4,0))</f>
        <v/>
      </c>
      <c r="F203" s="401" t="str">
        <f>IF(B203=0,"",VLOOKUP(B203,' SEP 15_09_2020'!$1:$1048576,5,0))</f>
        <v/>
      </c>
      <c r="G203" s="189"/>
      <c r="H203" s="188" t="str">
        <f t="shared" si="88"/>
        <v/>
      </c>
      <c r="I203" s="189" t="str">
        <f t="shared" si="89"/>
        <v/>
      </c>
      <c r="J203" s="189" t="str">
        <f t="shared" si="90"/>
        <v/>
      </c>
      <c r="K203" s="189" t="str">
        <f t="shared" si="91"/>
        <v/>
      </c>
      <c r="L203" s="189" t="str">
        <f t="shared" si="92"/>
        <v/>
      </c>
      <c r="M203" s="190" t="str">
        <f>IF(B203="","",IF($M$6="VENDA SD",VLOOKUP(B203,inventario,12,0),VLOOKUP(B203,inventario,12,0)))</f>
        <v/>
      </c>
      <c r="N203" s="190" t="str">
        <f t="shared" si="93"/>
        <v/>
      </c>
      <c r="O203" s="191" t="str">
        <f t="shared" si="94"/>
        <v/>
      </c>
      <c r="P203" s="197" t="str">
        <f t="shared" si="95"/>
        <v/>
      </c>
      <c r="R203" s="207" t="str">
        <f t="shared" si="85"/>
        <v/>
      </c>
      <c r="S203" s="207" t="str">
        <f t="shared" si="86"/>
        <v/>
      </c>
      <c r="T203" s="207" t="e">
        <f t="shared" si="87"/>
        <v>#VALUE!</v>
      </c>
    </row>
    <row r="204" spans="1:20" ht="21.75" customHeight="1" thickBot="1" x14ac:dyDescent="0.3">
      <c r="A204" s="189">
        <v>203</v>
      </c>
      <c r="B204" s="195"/>
      <c r="C204" s="195"/>
      <c r="D204" s="401" t="str">
        <f>IF(B204=0,"",VLOOKUP(B204,' SEP 15_09_2020'!$1:$1048576,3,0))</f>
        <v/>
      </c>
      <c r="E204" s="401" t="str">
        <f>IF(B204=0,"",VLOOKUP(B204,' SEP 15_09_2020'!$1:$1048576,4,0))</f>
        <v/>
      </c>
      <c r="F204" s="401" t="str">
        <f>IF(B204=0,"",VLOOKUP(B204,' SEP 15_09_2020'!$1:$1048576,5,0))</f>
        <v/>
      </c>
      <c r="G204" s="189"/>
      <c r="H204" s="188" t="str">
        <f t="shared" si="88"/>
        <v/>
      </c>
      <c r="I204" s="189" t="str">
        <f t="shared" si="89"/>
        <v/>
      </c>
      <c r="J204" s="189" t="str">
        <f t="shared" si="90"/>
        <v/>
      </c>
      <c r="K204" s="189" t="str">
        <f t="shared" si="91"/>
        <v/>
      </c>
      <c r="L204" s="189" t="str">
        <f t="shared" si="92"/>
        <v/>
      </c>
      <c r="M204" s="190" t="str">
        <f>IF(B204="","",IF($M$6="VENDA SD",VLOOKUP(B204,inventario,12,0),VLOOKUP(B204,inventario,12,0)))</f>
        <v/>
      </c>
      <c r="N204" s="190" t="str">
        <f t="shared" si="93"/>
        <v/>
      </c>
      <c r="O204" s="191" t="str">
        <f t="shared" si="94"/>
        <v/>
      </c>
      <c r="P204" s="197" t="str">
        <f t="shared" si="95"/>
        <v/>
      </c>
      <c r="R204" s="207" t="str">
        <f t="shared" si="85"/>
        <v/>
      </c>
      <c r="S204" s="207" t="str">
        <f t="shared" si="86"/>
        <v/>
      </c>
      <c r="T204" s="207" t="e">
        <f t="shared" si="87"/>
        <v>#VALUE!</v>
      </c>
    </row>
    <row r="205" spans="1:20" ht="21.75" customHeight="1" thickBot="1" x14ac:dyDescent="0.3">
      <c r="A205" s="189">
        <v>204</v>
      </c>
      <c r="B205" s="195"/>
      <c r="C205" s="195"/>
      <c r="D205" s="401" t="str">
        <f>IF(B205=0,"",VLOOKUP(B205,' SEP 15_09_2020'!$1:$1048576,3,0))</f>
        <v/>
      </c>
      <c r="E205" s="401" t="str">
        <f>IF(B205=0,"",VLOOKUP(B205,' SEP 15_09_2020'!$1:$1048576,4,0))</f>
        <v/>
      </c>
      <c r="F205" s="401" t="str">
        <f>IF(B205=0,"",VLOOKUP(B205,' SEP 15_09_2020'!$1:$1048576,5,0))</f>
        <v/>
      </c>
      <c r="G205" s="189"/>
      <c r="H205" s="188" t="str">
        <f t="shared" si="88"/>
        <v/>
      </c>
      <c r="I205" s="189" t="str">
        <f t="shared" si="89"/>
        <v/>
      </c>
      <c r="J205" s="189" t="str">
        <f t="shared" si="90"/>
        <v/>
      </c>
      <c r="K205" s="189" t="str">
        <f t="shared" si="91"/>
        <v/>
      </c>
      <c r="L205" s="189" t="str">
        <f t="shared" si="92"/>
        <v/>
      </c>
      <c r="M205" s="190" t="str">
        <f>IF(B205="","",IF($M$6="VENDA SD",VLOOKUP(B205,inventario,12,0),VLOOKUP(B205,inventario,12,0)))</f>
        <v/>
      </c>
      <c r="N205" s="190" t="str">
        <f t="shared" si="93"/>
        <v/>
      </c>
      <c r="O205" s="191" t="str">
        <f t="shared" si="94"/>
        <v/>
      </c>
      <c r="P205" s="197" t="str">
        <f t="shared" si="95"/>
        <v/>
      </c>
      <c r="R205" s="207" t="str">
        <f t="shared" si="85"/>
        <v/>
      </c>
      <c r="S205" s="207" t="str">
        <f t="shared" si="86"/>
        <v/>
      </c>
      <c r="T205" s="207" t="e">
        <f t="shared" si="87"/>
        <v>#VALUE!</v>
      </c>
    </row>
    <row r="206" spans="1:20" ht="21.75" customHeight="1" thickBot="1" x14ac:dyDescent="0.3">
      <c r="A206" s="189">
        <v>205</v>
      </c>
      <c r="B206" s="195"/>
      <c r="C206" s="195"/>
      <c r="D206" s="401" t="str">
        <f>IF(B206=0,"",VLOOKUP(B206,' SEP 15_09_2020'!$1:$1048576,3,0))</f>
        <v/>
      </c>
      <c r="E206" s="401" t="str">
        <f>IF(B206=0,"",VLOOKUP(B206,' SEP 15_09_2020'!$1:$1048576,4,0))</f>
        <v/>
      </c>
      <c r="F206" s="401" t="str">
        <f>IF(B206=0,"",VLOOKUP(B206,' SEP 15_09_2020'!$1:$1048576,5,0))</f>
        <v/>
      </c>
      <c r="G206" s="189"/>
      <c r="H206" s="188" t="str">
        <f t="shared" si="88"/>
        <v/>
      </c>
      <c r="I206" s="189" t="str">
        <f t="shared" si="89"/>
        <v/>
      </c>
      <c r="J206" s="189" t="str">
        <f t="shared" si="90"/>
        <v/>
      </c>
      <c r="K206" s="189" t="str">
        <f t="shared" si="91"/>
        <v/>
      </c>
      <c r="L206" s="189" t="str">
        <f t="shared" si="92"/>
        <v/>
      </c>
      <c r="M206" s="190" t="str">
        <f>IF(B206="","",IF($M$6="VENDA SD",VLOOKUP(B206,inventario,12,0),VLOOKUP(B206,inventario,12,0)))</f>
        <v/>
      </c>
      <c r="N206" s="190" t="str">
        <f t="shared" si="93"/>
        <v/>
      </c>
      <c r="O206" s="191" t="str">
        <f t="shared" si="94"/>
        <v/>
      </c>
      <c r="P206" s="197" t="str">
        <f t="shared" si="95"/>
        <v/>
      </c>
      <c r="R206" s="207" t="str">
        <f t="shared" si="85"/>
        <v/>
      </c>
      <c r="S206" s="207" t="str">
        <f t="shared" si="86"/>
        <v/>
      </c>
      <c r="T206" s="207" t="e">
        <f t="shared" si="87"/>
        <v>#VALUE!</v>
      </c>
    </row>
    <row r="207" spans="1:20" ht="21.75" customHeight="1" thickBot="1" x14ac:dyDescent="0.3">
      <c r="A207" s="189">
        <v>206</v>
      </c>
      <c r="B207" s="195"/>
      <c r="C207" s="195"/>
      <c r="D207" s="401" t="str">
        <f>IF(B207=0,"",VLOOKUP(B207,' SEP 15_09_2020'!$1:$1048576,3,0))</f>
        <v/>
      </c>
      <c r="E207" s="401" t="str">
        <f>IF(B207=0,"",VLOOKUP(B207,' SEP 15_09_2020'!$1:$1048576,4,0))</f>
        <v/>
      </c>
      <c r="F207" s="401" t="str">
        <f>IF(B207=0,"",VLOOKUP(B207,' SEP 15_09_2020'!$1:$1048576,5,0))</f>
        <v/>
      </c>
      <c r="G207" s="189"/>
      <c r="H207" s="188" t="str">
        <f t="shared" si="88"/>
        <v/>
      </c>
      <c r="I207" s="189" t="str">
        <f t="shared" si="89"/>
        <v/>
      </c>
      <c r="J207" s="189" t="str">
        <f t="shared" si="90"/>
        <v/>
      </c>
      <c r="K207" s="189" t="str">
        <f t="shared" si="91"/>
        <v/>
      </c>
      <c r="L207" s="189" t="str">
        <f t="shared" si="92"/>
        <v/>
      </c>
      <c r="M207" s="190" t="str">
        <f>IF(B207="","",IF($M$6="VENDA SD",VLOOKUP(B207,inventario,12,0),VLOOKUP(B207,inventario,12,0)))</f>
        <v/>
      </c>
      <c r="N207" s="190" t="str">
        <f t="shared" si="93"/>
        <v/>
      </c>
      <c r="O207" s="191" t="str">
        <f t="shared" si="94"/>
        <v/>
      </c>
      <c r="P207" s="197" t="str">
        <f t="shared" si="95"/>
        <v/>
      </c>
      <c r="R207" s="207" t="str">
        <f t="shared" si="85"/>
        <v/>
      </c>
      <c r="S207" s="207" t="str">
        <f t="shared" si="86"/>
        <v/>
      </c>
      <c r="T207" s="207" t="e">
        <f t="shared" si="87"/>
        <v>#VALUE!</v>
      </c>
    </row>
    <row r="208" spans="1:20" ht="21.75" customHeight="1" thickBot="1" x14ac:dyDescent="0.3">
      <c r="A208" s="189">
        <v>207</v>
      </c>
      <c r="B208" s="195"/>
      <c r="C208" s="195"/>
      <c r="D208" s="401" t="str">
        <f>IF(B208=0,"",VLOOKUP(B208,' SEP 15_09_2020'!$1:$1048576,3,0))</f>
        <v/>
      </c>
      <c r="E208" s="401" t="str">
        <f>IF(B208=0,"",VLOOKUP(B208,' SEP 15_09_2020'!$1:$1048576,4,0))</f>
        <v/>
      </c>
      <c r="F208" s="401" t="str">
        <f>IF(B208=0,"",VLOOKUP(B208,' SEP 15_09_2020'!$1:$1048576,5,0))</f>
        <v/>
      </c>
      <c r="G208" s="189"/>
      <c r="H208" s="188" t="str">
        <f t="shared" si="88"/>
        <v/>
      </c>
      <c r="I208" s="189" t="str">
        <f t="shared" si="89"/>
        <v/>
      </c>
      <c r="J208" s="189" t="str">
        <f t="shared" si="90"/>
        <v/>
      </c>
      <c r="K208" s="189" t="str">
        <f t="shared" si="91"/>
        <v/>
      </c>
      <c r="L208" s="189" t="str">
        <f t="shared" si="92"/>
        <v/>
      </c>
      <c r="M208" s="190" t="str">
        <f>IF(B208="","",IF($M$6="VENDA SD",VLOOKUP(B208,inventario,12,0),VLOOKUP(B208,inventario,12,0)))</f>
        <v/>
      </c>
      <c r="N208" s="190" t="str">
        <f t="shared" si="93"/>
        <v/>
      </c>
      <c r="O208" s="191" t="str">
        <f t="shared" si="94"/>
        <v/>
      </c>
      <c r="P208" s="197" t="str">
        <f t="shared" si="95"/>
        <v/>
      </c>
      <c r="R208" s="207" t="str">
        <f t="shared" si="85"/>
        <v/>
      </c>
      <c r="S208" s="207" t="str">
        <f t="shared" si="86"/>
        <v/>
      </c>
      <c r="T208" s="207" t="e">
        <f t="shared" si="87"/>
        <v>#VALUE!</v>
      </c>
    </row>
    <row r="209" spans="1:20" ht="21.75" customHeight="1" thickBot="1" x14ac:dyDescent="0.3">
      <c r="A209" s="189">
        <v>208</v>
      </c>
      <c r="B209" s="195"/>
      <c r="C209" s="195"/>
      <c r="D209" s="401" t="str">
        <f>IF(B209=0,"",VLOOKUP(B209,' SEP 15_09_2020'!$1:$1048576,3,0))</f>
        <v/>
      </c>
      <c r="E209" s="401" t="str">
        <f>IF(B209=0,"",VLOOKUP(B209,' SEP 15_09_2020'!$1:$1048576,4,0))</f>
        <v/>
      </c>
      <c r="F209" s="401" t="str">
        <f>IF(B209=0,"",VLOOKUP(B209,' SEP 15_09_2020'!$1:$1048576,5,0))</f>
        <v/>
      </c>
      <c r="G209" s="189"/>
      <c r="H209" s="188" t="str">
        <f t="shared" si="88"/>
        <v/>
      </c>
      <c r="I209" s="189" t="str">
        <f t="shared" si="89"/>
        <v/>
      </c>
      <c r="J209" s="189" t="str">
        <f t="shared" si="90"/>
        <v/>
      </c>
      <c r="K209" s="189" t="str">
        <f t="shared" si="91"/>
        <v/>
      </c>
      <c r="L209" s="189" t="str">
        <f t="shared" si="92"/>
        <v/>
      </c>
      <c r="M209" s="190" t="str">
        <f>IF(B209="","",IF($M$6="VENDA SD",VLOOKUP(B209,inventario,12,0),VLOOKUP(B209,inventario,12,0)))</f>
        <v/>
      </c>
      <c r="N209" s="190" t="str">
        <f t="shared" si="93"/>
        <v/>
      </c>
      <c r="O209" s="191" t="str">
        <f t="shared" si="94"/>
        <v/>
      </c>
      <c r="P209" s="197" t="str">
        <f t="shared" si="95"/>
        <v/>
      </c>
      <c r="R209" s="207" t="str">
        <f t="shared" si="85"/>
        <v/>
      </c>
      <c r="S209" s="207" t="str">
        <f t="shared" si="86"/>
        <v/>
      </c>
      <c r="T209" s="207" t="e">
        <f t="shared" si="87"/>
        <v>#VALUE!</v>
      </c>
    </row>
    <row r="210" spans="1:20" ht="21.75" customHeight="1" thickBot="1" x14ac:dyDescent="0.3">
      <c r="A210" s="189">
        <v>209</v>
      </c>
      <c r="B210" s="195"/>
      <c r="C210" s="195"/>
      <c r="D210" s="401" t="str">
        <f>IF(B210=0,"",VLOOKUP(B210,' SEP 15_09_2020'!$1:$1048576,3,0))</f>
        <v/>
      </c>
      <c r="E210" s="401" t="str">
        <f>IF(B210=0,"",VLOOKUP(B210,' SEP 15_09_2020'!$1:$1048576,4,0))</f>
        <v/>
      </c>
      <c r="F210" s="401" t="str">
        <f>IF(B210=0,"",VLOOKUP(B210,' SEP 15_09_2020'!$1:$1048576,5,0))</f>
        <v/>
      </c>
      <c r="G210" s="189"/>
      <c r="H210" s="188" t="str">
        <f t="shared" si="88"/>
        <v/>
      </c>
      <c r="I210" s="189" t="str">
        <f t="shared" si="89"/>
        <v/>
      </c>
      <c r="J210" s="189" t="str">
        <f t="shared" si="90"/>
        <v/>
      </c>
      <c r="K210" s="189" t="str">
        <f t="shared" si="91"/>
        <v/>
      </c>
      <c r="L210" s="189" t="str">
        <f t="shared" si="92"/>
        <v/>
      </c>
      <c r="M210" s="190" t="str">
        <f>IF(B210="","",IF($M$6="VENDA SD",VLOOKUP(B210,inventario,12,0),VLOOKUP(B210,inventario,12,0)))</f>
        <v/>
      </c>
      <c r="N210" s="190" t="str">
        <f t="shared" si="93"/>
        <v/>
      </c>
      <c r="O210" s="191" t="str">
        <f t="shared" si="94"/>
        <v/>
      </c>
      <c r="P210" s="197" t="str">
        <f t="shared" si="95"/>
        <v/>
      </c>
      <c r="R210" s="207" t="str">
        <f t="shared" si="85"/>
        <v/>
      </c>
      <c r="S210" s="207" t="str">
        <f t="shared" si="86"/>
        <v/>
      </c>
      <c r="T210" s="207" t="e">
        <f t="shared" si="87"/>
        <v>#VALUE!</v>
      </c>
    </row>
    <row r="211" spans="1:20" ht="21.75" customHeight="1" thickBot="1" x14ac:dyDescent="0.3">
      <c r="A211" s="189">
        <v>210</v>
      </c>
      <c r="B211" s="195"/>
      <c r="C211" s="195"/>
      <c r="D211" s="401" t="str">
        <f>IF(B211=0,"",VLOOKUP(B211,' SEP 15_09_2020'!$1:$1048576,3,0))</f>
        <v/>
      </c>
      <c r="E211" s="401" t="str">
        <f>IF(B211=0,"",VLOOKUP(B211,' SEP 15_09_2020'!$1:$1048576,4,0))</f>
        <v/>
      </c>
      <c r="F211" s="401" t="str">
        <f>IF(B211=0,"",VLOOKUP(B211,' SEP 15_09_2020'!$1:$1048576,5,0))</f>
        <v/>
      </c>
      <c r="G211" s="189"/>
      <c r="H211" s="188" t="str">
        <f t="shared" si="88"/>
        <v/>
      </c>
      <c r="I211" s="189" t="str">
        <f t="shared" si="89"/>
        <v/>
      </c>
      <c r="J211" s="189" t="str">
        <f t="shared" si="90"/>
        <v/>
      </c>
      <c r="K211" s="189" t="str">
        <f t="shared" si="91"/>
        <v/>
      </c>
      <c r="L211" s="189" t="str">
        <f t="shared" si="92"/>
        <v/>
      </c>
      <c r="M211" s="190" t="str">
        <f>IF(B211="","",IF($M$6="VENDA SD",VLOOKUP(B211,inventario,12,0),VLOOKUP(B211,inventario,12,0)))</f>
        <v/>
      </c>
      <c r="N211" s="190" t="str">
        <f t="shared" si="93"/>
        <v/>
      </c>
      <c r="O211" s="191" t="str">
        <f t="shared" si="94"/>
        <v/>
      </c>
      <c r="P211" s="197" t="str">
        <f t="shared" si="95"/>
        <v/>
      </c>
      <c r="R211" s="207" t="str">
        <f t="shared" si="85"/>
        <v/>
      </c>
      <c r="S211" s="207" t="str">
        <f t="shared" si="86"/>
        <v/>
      </c>
      <c r="T211" s="207" t="e">
        <f t="shared" si="87"/>
        <v>#VALUE!</v>
      </c>
    </row>
    <row r="212" spans="1:20" ht="21.75" customHeight="1" thickBot="1" x14ac:dyDescent="0.3">
      <c r="A212" s="189">
        <v>211</v>
      </c>
      <c r="B212" s="195"/>
      <c r="C212" s="195"/>
      <c r="D212" s="401" t="str">
        <f>IF(B212=0,"",VLOOKUP(B212,' SEP 15_09_2020'!$1:$1048576,3,0))</f>
        <v/>
      </c>
      <c r="E212" s="401" t="str">
        <f>IF(B212=0,"",VLOOKUP(B212,' SEP 15_09_2020'!$1:$1048576,4,0))</f>
        <v/>
      </c>
      <c r="F212" s="401" t="str">
        <f>IF(B212=0,"",VLOOKUP(B212,' SEP 15_09_2020'!$1:$1048576,5,0))</f>
        <v/>
      </c>
      <c r="G212" s="189"/>
      <c r="H212" s="188" t="str">
        <f t="shared" si="88"/>
        <v/>
      </c>
      <c r="I212" s="189" t="str">
        <f t="shared" si="89"/>
        <v/>
      </c>
      <c r="J212" s="189" t="str">
        <f t="shared" si="90"/>
        <v/>
      </c>
      <c r="K212" s="189" t="str">
        <f t="shared" si="91"/>
        <v/>
      </c>
      <c r="L212" s="189" t="str">
        <f t="shared" si="92"/>
        <v/>
      </c>
      <c r="M212" s="190" t="str">
        <f>IF(B212="","",IF($M$6="VENDA SD",VLOOKUP(B212,inventario,12,0),VLOOKUP(B212,inventario,12,0)))</f>
        <v/>
      </c>
      <c r="N212" s="190" t="str">
        <f t="shared" si="93"/>
        <v/>
      </c>
      <c r="O212" s="191" t="str">
        <f t="shared" si="94"/>
        <v/>
      </c>
      <c r="P212" s="197" t="str">
        <f t="shared" si="95"/>
        <v/>
      </c>
      <c r="R212" s="207" t="str">
        <f t="shared" si="85"/>
        <v/>
      </c>
      <c r="S212" s="207" t="str">
        <f t="shared" si="86"/>
        <v/>
      </c>
      <c r="T212" s="207" t="e">
        <f t="shared" si="87"/>
        <v>#VALUE!</v>
      </c>
    </row>
    <row r="213" spans="1:20" ht="21.75" customHeight="1" thickBot="1" x14ac:dyDescent="0.3">
      <c r="A213" s="189">
        <v>212</v>
      </c>
      <c r="B213" s="195"/>
      <c r="C213" s="195"/>
      <c r="D213" s="401" t="str">
        <f>IF(B213=0,"",VLOOKUP(B213,' SEP 15_09_2020'!$1:$1048576,3,0))</f>
        <v/>
      </c>
      <c r="E213" s="401" t="str">
        <f>IF(B213=0,"",VLOOKUP(B213,' SEP 15_09_2020'!$1:$1048576,4,0))</f>
        <v/>
      </c>
      <c r="F213" s="401" t="str">
        <f>IF(B213=0,"",VLOOKUP(B213,' SEP 15_09_2020'!$1:$1048576,5,0))</f>
        <v/>
      </c>
      <c r="G213" s="189"/>
      <c r="H213" s="188" t="str">
        <f t="shared" si="88"/>
        <v/>
      </c>
      <c r="I213" s="189" t="str">
        <f t="shared" si="89"/>
        <v/>
      </c>
      <c r="J213" s="189" t="str">
        <f t="shared" si="90"/>
        <v/>
      </c>
      <c r="K213" s="189" t="str">
        <f t="shared" si="91"/>
        <v/>
      </c>
      <c r="L213" s="189" t="str">
        <f t="shared" si="92"/>
        <v/>
      </c>
      <c r="M213" s="190" t="str">
        <f>IF(B213="","",IF($M$6="VENDA SD",VLOOKUP(B213,inventario,12,0),VLOOKUP(B213,inventario,12,0)))</f>
        <v/>
      </c>
      <c r="N213" s="190" t="str">
        <f t="shared" si="93"/>
        <v/>
      </c>
      <c r="O213" s="191" t="str">
        <f t="shared" si="94"/>
        <v/>
      </c>
      <c r="P213" s="197" t="str">
        <f t="shared" si="95"/>
        <v/>
      </c>
      <c r="R213" s="207" t="str">
        <f t="shared" si="85"/>
        <v/>
      </c>
      <c r="S213" s="207" t="str">
        <f t="shared" si="86"/>
        <v/>
      </c>
      <c r="T213" s="207" t="e">
        <f t="shared" si="87"/>
        <v>#VALUE!</v>
      </c>
    </row>
    <row r="214" spans="1:20" ht="21.75" customHeight="1" thickBot="1" x14ac:dyDescent="0.3">
      <c r="A214" s="189">
        <v>213</v>
      </c>
      <c r="B214" s="195"/>
      <c r="C214" s="195"/>
      <c r="D214" s="401" t="str">
        <f>IF(B214=0,"",VLOOKUP(B214,' SEP 15_09_2020'!$1:$1048576,3,0))</f>
        <v/>
      </c>
      <c r="E214" s="401" t="str">
        <f>IF(B214=0,"",VLOOKUP(B214,' SEP 15_09_2020'!$1:$1048576,4,0))</f>
        <v/>
      </c>
      <c r="F214" s="401" t="str">
        <f>IF(B214=0,"",VLOOKUP(B214,' SEP 15_09_2020'!$1:$1048576,5,0))</f>
        <v/>
      </c>
      <c r="G214" s="189"/>
      <c r="H214" s="188" t="str">
        <f t="shared" si="88"/>
        <v/>
      </c>
      <c r="I214" s="189" t="str">
        <f t="shared" si="89"/>
        <v/>
      </c>
      <c r="J214" s="189" t="str">
        <f t="shared" si="90"/>
        <v/>
      </c>
      <c r="K214" s="189" t="str">
        <f t="shared" si="91"/>
        <v/>
      </c>
      <c r="L214" s="189" t="str">
        <f t="shared" si="92"/>
        <v/>
      </c>
      <c r="M214" s="190" t="str">
        <f>IF(B214="","",IF($M$6="VENDA SD",VLOOKUP(B214,inventario,12,0),VLOOKUP(B214,inventario,12,0)))</f>
        <v/>
      </c>
      <c r="N214" s="190" t="str">
        <f t="shared" si="93"/>
        <v/>
      </c>
      <c r="O214" s="191" t="str">
        <f t="shared" si="94"/>
        <v/>
      </c>
      <c r="P214" s="197" t="str">
        <f t="shared" si="95"/>
        <v/>
      </c>
      <c r="R214" s="207" t="str">
        <f t="shared" si="85"/>
        <v/>
      </c>
      <c r="S214" s="207" t="str">
        <f t="shared" si="86"/>
        <v/>
      </c>
      <c r="T214" s="207" t="e">
        <f t="shared" si="87"/>
        <v>#VALUE!</v>
      </c>
    </row>
    <row r="215" spans="1:20" ht="21.75" customHeight="1" thickBot="1" x14ac:dyDescent="0.3">
      <c r="A215" s="189">
        <v>214</v>
      </c>
      <c r="B215" s="195"/>
      <c r="C215" s="195"/>
      <c r="D215" s="401" t="str">
        <f>IF(B215=0,"",VLOOKUP(B215,' SEP 15_09_2020'!$1:$1048576,3,0))</f>
        <v/>
      </c>
      <c r="E215" s="401" t="str">
        <f>IF(B215=0,"",VLOOKUP(B215,' SEP 15_09_2020'!$1:$1048576,4,0))</f>
        <v/>
      </c>
      <c r="F215" s="401" t="str">
        <f>IF(B215=0,"",VLOOKUP(B215,' SEP 15_09_2020'!$1:$1048576,5,0))</f>
        <v/>
      </c>
      <c r="G215" s="189"/>
      <c r="H215" s="188" t="str">
        <f t="shared" si="88"/>
        <v/>
      </c>
      <c r="I215" s="189" t="str">
        <f t="shared" si="89"/>
        <v/>
      </c>
      <c r="J215" s="189" t="str">
        <f t="shared" si="90"/>
        <v/>
      </c>
      <c r="K215" s="189" t="str">
        <f t="shared" si="91"/>
        <v/>
      </c>
      <c r="L215" s="189" t="str">
        <f t="shared" si="92"/>
        <v/>
      </c>
      <c r="M215" s="190" t="str">
        <f>IF(B215="","",IF($M$6="VENDA SD",VLOOKUP(B215,inventario,12,0),VLOOKUP(B215,inventario,12,0)))</f>
        <v/>
      </c>
      <c r="N215" s="190" t="str">
        <f t="shared" si="93"/>
        <v/>
      </c>
      <c r="O215" s="191" t="str">
        <f t="shared" si="94"/>
        <v/>
      </c>
      <c r="P215" s="197" t="str">
        <f t="shared" si="95"/>
        <v/>
      </c>
      <c r="R215" s="207" t="str">
        <f t="shared" si="85"/>
        <v/>
      </c>
      <c r="S215" s="207" t="str">
        <f t="shared" si="86"/>
        <v/>
      </c>
      <c r="T215" s="207" t="e">
        <f t="shared" si="87"/>
        <v>#VALUE!</v>
      </c>
    </row>
    <row r="216" spans="1:20" ht="21.75" customHeight="1" thickBot="1" x14ac:dyDescent="0.3">
      <c r="A216" s="189">
        <v>215</v>
      </c>
      <c r="B216" s="195"/>
      <c r="C216" s="195"/>
      <c r="D216" s="401" t="str">
        <f>IF(B216=0,"",VLOOKUP(B216,' SEP 15_09_2020'!$1:$1048576,3,0))</f>
        <v/>
      </c>
      <c r="E216" s="401" t="str">
        <f>IF(B216=0,"",VLOOKUP(B216,' SEP 15_09_2020'!$1:$1048576,4,0))</f>
        <v/>
      </c>
      <c r="F216" s="401" t="str">
        <f>IF(B216=0,"",VLOOKUP(B216,' SEP 15_09_2020'!$1:$1048576,5,0))</f>
        <v/>
      </c>
      <c r="G216" s="189"/>
      <c r="H216" s="188" t="str">
        <f t="shared" si="88"/>
        <v/>
      </c>
      <c r="I216" s="189" t="str">
        <f t="shared" si="89"/>
        <v/>
      </c>
      <c r="J216" s="189" t="str">
        <f t="shared" si="90"/>
        <v/>
      </c>
      <c r="K216" s="189" t="str">
        <f t="shared" si="91"/>
        <v/>
      </c>
      <c r="L216" s="189" t="str">
        <f t="shared" si="92"/>
        <v/>
      </c>
      <c r="M216" s="190" t="str">
        <f>IF(B216="","",IF($M$6="VENDA SD",VLOOKUP(B216,inventario,12,0),VLOOKUP(B216,inventario,12,0)))</f>
        <v/>
      </c>
      <c r="N216" s="190" t="str">
        <f t="shared" si="93"/>
        <v/>
      </c>
      <c r="O216" s="191" t="str">
        <f t="shared" si="94"/>
        <v/>
      </c>
      <c r="P216" s="197" t="str">
        <f t="shared" si="95"/>
        <v/>
      </c>
      <c r="R216" s="207" t="str">
        <f t="shared" si="85"/>
        <v/>
      </c>
      <c r="S216" s="207" t="str">
        <f t="shared" si="86"/>
        <v/>
      </c>
      <c r="T216" s="207" t="e">
        <f t="shared" si="87"/>
        <v>#VALUE!</v>
      </c>
    </row>
    <row r="217" spans="1:20" ht="21.75" customHeight="1" thickBot="1" x14ac:dyDescent="0.3">
      <c r="A217" s="189">
        <v>216</v>
      </c>
      <c r="B217" s="195"/>
      <c r="C217" s="195"/>
      <c r="D217" s="401" t="str">
        <f>IF(B217=0,"",VLOOKUP(B217,' SEP 15_09_2020'!$1:$1048576,3,0))</f>
        <v/>
      </c>
      <c r="E217" s="401" t="str">
        <f>IF(B217=0,"",VLOOKUP(B217,' SEP 15_09_2020'!$1:$1048576,4,0))</f>
        <v/>
      </c>
      <c r="F217" s="401" t="str">
        <f>IF(B217=0,"",VLOOKUP(B217,' SEP 15_09_2020'!$1:$1048576,5,0))</f>
        <v/>
      </c>
      <c r="G217" s="189"/>
      <c r="H217" s="188" t="str">
        <f t="shared" si="88"/>
        <v/>
      </c>
      <c r="I217" s="189" t="str">
        <f t="shared" si="89"/>
        <v/>
      </c>
      <c r="J217" s="189" t="str">
        <f t="shared" si="90"/>
        <v/>
      </c>
      <c r="K217" s="189" t="str">
        <f t="shared" si="91"/>
        <v/>
      </c>
      <c r="L217" s="189" t="str">
        <f t="shared" si="92"/>
        <v/>
      </c>
      <c r="M217" s="190" t="str">
        <f>IF(B217="","",IF($M$6="VENDA SD",VLOOKUP(B217,inventario,12,0),VLOOKUP(B217,inventario,12,0)))</f>
        <v/>
      </c>
      <c r="N217" s="190" t="str">
        <f t="shared" si="93"/>
        <v/>
      </c>
      <c r="O217" s="191" t="str">
        <f t="shared" si="94"/>
        <v/>
      </c>
      <c r="P217" s="197" t="str">
        <f t="shared" si="95"/>
        <v/>
      </c>
      <c r="R217" s="207" t="str">
        <f t="shared" si="85"/>
        <v/>
      </c>
      <c r="S217" s="207" t="str">
        <f t="shared" si="86"/>
        <v/>
      </c>
      <c r="T217" s="207" t="e">
        <f t="shared" si="87"/>
        <v>#VALUE!</v>
      </c>
    </row>
    <row r="218" spans="1:20" ht="21.75" customHeight="1" thickBot="1" x14ac:dyDescent="0.3">
      <c r="A218" s="189">
        <v>217</v>
      </c>
      <c r="B218" s="195"/>
      <c r="C218" s="195"/>
      <c r="D218" s="401" t="str">
        <f>IF(B218=0,"",VLOOKUP(B218,' SEP 15_09_2020'!$1:$1048576,3,0))</f>
        <v/>
      </c>
      <c r="E218" s="401" t="str">
        <f>IF(B218=0,"",VLOOKUP(B218,' SEP 15_09_2020'!$1:$1048576,4,0))</f>
        <v/>
      </c>
      <c r="F218" s="401" t="str">
        <f>IF(B218=0,"",VLOOKUP(B218,' SEP 15_09_2020'!$1:$1048576,5,0))</f>
        <v/>
      </c>
      <c r="G218" s="189"/>
      <c r="H218" s="188" t="str">
        <f t="shared" si="88"/>
        <v/>
      </c>
      <c r="I218" s="189" t="str">
        <f t="shared" si="89"/>
        <v/>
      </c>
      <c r="J218" s="189" t="str">
        <f t="shared" si="90"/>
        <v/>
      </c>
      <c r="K218" s="189" t="str">
        <f t="shared" si="91"/>
        <v/>
      </c>
      <c r="L218" s="189" t="str">
        <f t="shared" si="92"/>
        <v/>
      </c>
      <c r="M218" s="190" t="str">
        <f>IF(B218="","",IF($M$6="VENDA SD",VLOOKUP(B218,inventario,12,0),VLOOKUP(B218,inventario,12,0)))</f>
        <v/>
      </c>
      <c r="N218" s="190" t="str">
        <f t="shared" si="93"/>
        <v/>
      </c>
      <c r="O218" s="191" t="str">
        <f t="shared" si="94"/>
        <v/>
      </c>
      <c r="P218" s="197" t="str">
        <f t="shared" si="95"/>
        <v/>
      </c>
      <c r="R218" s="207" t="str">
        <f t="shared" si="85"/>
        <v/>
      </c>
      <c r="S218" s="207" t="str">
        <f t="shared" si="86"/>
        <v/>
      </c>
      <c r="T218" s="207" t="e">
        <f t="shared" si="87"/>
        <v>#VALUE!</v>
      </c>
    </row>
    <row r="219" spans="1:20" ht="21.75" customHeight="1" thickBot="1" x14ac:dyDescent="0.3">
      <c r="A219" s="189">
        <v>218</v>
      </c>
      <c r="B219" s="195"/>
      <c r="C219" s="195"/>
      <c r="D219" s="401" t="str">
        <f>IF(B219=0,"",VLOOKUP(B219,' SEP 15_09_2020'!$1:$1048576,3,0))</f>
        <v/>
      </c>
      <c r="E219" s="401" t="str">
        <f>IF(B219=0,"",VLOOKUP(B219,' SEP 15_09_2020'!$1:$1048576,4,0))</f>
        <v/>
      </c>
      <c r="F219" s="401" t="str">
        <f>IF(B219=0,"",VLOOKUP(B219,' SEP 15_09_2020'!$1:$1048576,5,0))</f>
        <v/>
      </c>
      <c r="G219" s="189"/>
      <c r="H219" s="188" t="str">
        <f t="shared" si="88"/>
        <v/>
      </c>
      <c r="I219" s="189" t="str">
        <f t="shared" si="89"/>
        <v/>
      </c>
      <c r="J219" s="189" t="str">
        <f t="shared" si="90"/>
        <v/>
      </c>
      <c r="K219" s="189" t="str">
        <f t="shared" si="91"/>
        <v/>
      </c>
      <c r="L219" s="189" t="str">
        <f t="shared" si="92"/>
        <v/>
      </c>
      <c r="M219" s="190" t="str">
        <f>IF(B219="","",IF($M$6="VENDA SD",VLOOKUP(B219,inventario,12,0),VLOOKUP(B219,inventario,12,0)))</f>
        <v/>
      </c>
      <c r="N219" s="190" t="str">
        <f t="shared" si="93"/>
        <v/>
      </c>
      <c r="O219" s="191" t="str">
        <f t="shared" si="94"/>
        <v/>
      </c>
      <c r="P219" s="197" t="str">
        <f t="shared" si="95"/>
        <v/>
      </c>
      <c r="R219" s="207" t="str">
        <f t="shared" si="85"/>
        <v/>
      </c>
      <c r="S219" s="207" t="str">
        <f t="shared" si="86"/>
        <v/>
      </c>
      <c r="T219" s="207" t="e">
        <f t="shared" si="87"/>
        <v>#VALUE!</v>
      </c>
    </row>
    <row r="220" spans="1:20" ht="21.75" customHeight="1" thickBot="1" x14ac:dyDescent="0.3">
      <c r="A220" s="189">
        <v>219</v>
      </c>
      <c r="B220" s="195"/>
      <c r="C220" s="195"/>
      <c r="D220" s="401" t="str">
        <f>IF(B220=0,"",VLOOKUP(B220,' SEP 15_09_2020'!$1:$1048576,3,0))</f>
        <v/>
      </c>
      <c r="E220" s="401" t="str">
        <f>IF(B220=0,"",VLOOKUP(B220,' SEP 15_09_2020'!$1:$1048576,4,0))</f>
        <v/>
      </c>
      <c r="F220" s="401" t="str">
        <f>IF(B220=0,"",VLOOKUP(B220,' SEP 15_09_2020'!$1:$1048576,5,0))</f>
        <v/>
      </c>
      <c r="G220" s="189"/>
      <c r="H220" s="188" t="str">
        <f t="shared" si="88"/>
        <v/>
      </c>
      <c r="I220" s="189" t="str">
        <f t="shared" si="89"/>
        <v/>
      </c>
      <c r="J220" s="189" t="str">
        <f t="shared" si="90"/>
        <v/>
      </c>
      <c r="K220" s="189" t="str">
        <f t="shared" si="91"/>
        <v/>
      </c>
      <c r="L220" s="189" t="str">
        <f t="shared" si="92"/>
        <v/>
      </c>
      <c r="M220" s="190" t="str">
        <f>IF(B220="","",IF($M$6="VENDA SD",VLOOKUP(B220,inventario,12,0),VLOOKUP(B220,inventario,12,0)))</f>
        <v/>
      </c>
      <c r="N220" s="190" t="str">
        <f t="shared" si="93"/>
        <v/>
      </c>
      <c r="O220" s="191" t="str">
        <f t="shared" si="94"/>
        <v/>
      </c>
      <c r="P220" s="197" t="str">
        <f t="shared" si="95"/>
        <v/>
      </c>
      <c r="R220" s="207" t="str">
        <f t="shared" si="85"/>
        <v/>
      </c>
      <c r="S220" s="207" t="str">
        <f t="shared" si="86"/>
        <v/>
      </c>
      <c r="T220" s="207" t="e">
        <f t="shared" si="87"/>
        <v>#VALUE!</v>
      </c>
    </row>
    <row r="221" spans="1:20" ht="21.75" customHeight="1" thickBot="1" x14ac:dyDescent="0.3">
      <c r="A221" s="189">
        <v>220</v>
      </c>
      <c r="B221" s="195"/>
      <c r="C221" s="195"/>
      <c r="D221" s="401" t="str">
        <f>IF(B221=0,"",VLOOKUP(B221,' SEP 15_09_2020'!$1:$1048576,3,0))</f>
        <v/>
      </c>
      <c r="E221" s="401" t="str">
        <f>IF(B221=0,"",VLOOKUP(B221,' SEP 15_09_2020'!$1:$1048576,4,0))</f>
        <v/>
      </c>
      <c r="F221" s="401" t="str">
        <f>IF(B221=0,"",VLOOKUP(B221,' SEP 15_09_2020'!$1:$1048576,5,0))</f>
        <v/>
      </c>
      <c r="G221" s="189"/>
      <c r="H221" s="188" t="str">
        <f t="shared" si="88"/>
        <v/>
      </c>
      <c r="I221" s="189" t="str">
        <f t="shared" si="89"/>
        <v/>
      </c>
      <c r="J221" s="189" t="str">
        <f t="shared" si="90"/>
        <v/>
      </c>
      <c r="K221" s="189" t="str">
        <f t="shared" si="91"/>
        <v/>
      </c>
      <c r="L221" s="189" t="str">
        <f t="shared" si="92"/>
        <v/>
      </c>
      <c r="M221" s="190" t="str">
        <f>IF(B221="","",IF($M$6="VENDA SD",VLOOKUP(B221,inventario,12,0),VLOOKUP(B221,inventario,12,0)))</f>
        <v/>
      </c>
      <c r="N221" s="190" t="str">
        <f t="shared" si="93"/>
        <v/>
      </c>
      <c r="O221" s="191" t="str">
        <f t="shared" si="94"/>
        <v/>
      </c>
      <c r="P221" s="197" t="str">
        <f t="shared" si="95"/>
        <v/>
      </c>
      <c r="R221" s="207" t="str">
        <f t="shared" si="85"/>
        <v/>
      </c>
      <c r="S221" s="207" t="str">
        <f t="shared" si="86"/>
        <v/>
      </c>
      <c r="T221" s="207" t="e">
        <f t="shared" si="87"/>
        <v>#VALUE!</v>
      </c>
    </row>
    <row r="222" spans="1:20" ht="21.75" customHeight="1" thickBot="1" x14ac:dyDescent="0.3">
      <c r="A222" s="189">
        <v>221</v>
      </c>
      <c r="B222" s="195"/>
      <c r="C222" s="195"/>
      <c r="D222" s="401" t="str">
        <f>IF(B222=0,"",VLOOKUP(B222,' SEP 15_09_2020'!$1:$1048576,3,0))</f>
        <v/>
      </c>
      <c r="E222" s="401" t="str">
        <f>IF(B222=0,"",VLOOKUP(B222,' SEP 15_09_2020'!$1:$1048576,4,0))</f>
        <v/>
      </c>
      <c r="F222" s="401" t="str">
        <f>IF(B222=0,"",VLOOKUP(B222,' SEP 15_09_2020'!$1:$1048576,5,0))</f>
        <v/>
      </c>
      <c r="G222" s="189"/>
      <c r="H222" s="188" t="str">
        <f t="shared" si="88"/>
        <v/>
      </c>
      <c r="I222" s="189" t="str">
        <f t="shared" si="89"/>
        <v/>
      </c>
      <c r="J222" s="189" t="str">
        <f t="shared" si="90"/>
        <v/>
      </c>
      <c r="K222" s="189" t="str">
        <f t="shared" si="91"/>
        <v/>
      </c>
      <c r="L222" s="189" t="str">
        <f t="shared" si="92"/>
        <v/>
      </c>
      <c r="M222" s="190" t="str">
        <f>IF(B222="","",IF($M$6="VENDA SD",VLOOKUP(B222,inventario,12,0),VLOOKUP(B222,inventario,12,0)))</f>
        <v/>
      </c>
      <c r="N222" s="190" t="str">
        <f t="shared" si="93"/>
        <v/>
      </c>
      <c r="O222" s="191" t="str">
        <f t="shared" si="94"/>
        <v/>
      </c>
      <c r="P222" s="197" t="str">
        <f t="shared" si="95"/>
        <v/>
      </c>
      <c r="R222" s="207" t="str">
        <f t="shared" si="85"/>
        <v/>
      </c>
      <c r="S222" s="207" t="str">
        <f t="shared" si="86"/>
        <v/>
      </c>
      <c r="T222" s="207" t="e">
        <f t="shared" si="87"/>
        <v>#VALUE!</v>
      </c>
    </row>
    <row r="223" spans="1:20" ht="21.75" customHeight="1" thickBot="1" x14ac:dyDescent="0.3">
      <c r="A223" s="189">
        <v>222</v>
      </c>
      <c r="B223" s="195"/>
      <c r="C223" s="195"/>
      <c r="D223" s="401" t="str">
        <f>IF(B223=0,"",VLOOKUP(B223,' SEP 15_09_2020'!$1:$1048576,3,0))</f>
        <v/>
      </c>
      <c r="E223" s="401" t="str">
        <f>IF(B223=0,"",VLOOKUP(B223,' SEP 15_09_2020'!$1:$1048576,4,0))</f>
        <v/>
      </c>
      <c r="F223" s="401" t="str">
        <f>IF(B223=0,"",VLOOKUP(B223,' SEP 15_09_2020'!$1:$1048576,5,0))</f>
        <v/>
      </c>
      <c r="G223" s="189"/>
      <c r="H223" s="188" t="str">
        <f t="shared" si="88"/>
        <v/>
      </c>
      <c r="I223" s="189" t="str">
        <f t="shared" si="89"/>
        <v/>
      </c>
      <c r="J223" s="189" t="str">
        <f t="shared" si="90"/>
        <v/>
      </c>
      <c r="K223" s="189" t="str">
        <f t="shared" si="91"/>
        <v/>
      </c>
      <c r="L223" s="189" t="str">
        <f t="shared" si="92"/>
        <v/>
      </c>
      <c r="M223" s="190" t="str">
        <f>IF(B223="","",IF($M$6="VENDA SD",VLOOKUP(B223,inventario,12,0),VLOOKUP(B223,inventario,12,0)))</f>
        <v/>
      </c>
      <c r="N223" s="190" t="str">
        <f t="shared" si="93"/>
        <v/>
      </c>
      <c r="O223" s="191" t="str">
        <f t="shared" si="94"/>
        <v/>
      </c>
      <c r="P223" s="197" t="str">
        <f t="shared" si="95"/>
        <v/>
      </c>
      <c r="R223" s="207" t="str">
        <f t="shared" si="85"/>
        <v/>
      </c>
      <c r="S223" s="207" t="str">
        <f t="shared" si="86"/>
        <v/>
      </c>
      <c r="T223" s="207" t="e">
        <f t="shared" si="87"/>
        <v>#VALUE!</v>
      </c>
    </row>
    <row r="224" spans="1:20" ht="21.75" customHeight="1" thickBot="1" x14ac:dyDescent="0.3">
      <c r="A224" s="189">
        <v>223</v>
      </c>
      <c r="B224" s="195"/>
      <c r="C224" s="195"/>
      <c r="D224" s="401" t="str">
        <f>IF(B224=0,"",VLOOKUP(B224,' SEP 15_09_2020'!$1:$1048576,3,0))</f>
        <v/>
      </c>
      <c r="E224" s="401" t="str">
        <f>IF(B224=0,"",VLOOKUP(B224,' SEP 15_09_2020'!$1:$1048576,4,0))</f>
        <v/>
      </c>
      <c r="F224" s="401" t="str">
        <f>IF(B224=0,"",VLOOKUP(B224,' SEP 15_09_2020'!$1:$1048576,5,0))</f>
        <v/>
      </c>
      <c r="G224" s="189"/>
      <c r="H224" s="188" t="str">
        <f t="shared" si="88"/>
        <v/>
      </c>
      <c r="I224" s="189" t="str">
        <f t="shared" si="89"/>
        <v/>
      </c>
      <c r="J224" s="189" t="str">
        <f t="shared" si="90"/>
        <v/>
      </c>
      <c r="K224" s="189" t="str">
        <f t="shared" si="91"/>
        <v/>
      </c>
      <c r="L224" s="189" t="str">
        <f t="shared" si="92"/>
        <v/>
      </c>
      <c r="M224" s="190" t="str">
        <f>IF(B224="","",IF($M$6="VENDA SD",VLOOKUP(B224,inventario,12,0),VLOOKUP(B224,inventario,12,0)))</f>
        <v/>
      </c>
      <c r="N224" s="190" t="str">
        <f t="shared" si="93"/>
        <v/>
      </c>
      <c r="O224" s="191" t="str">
        <f t="shared" si="94"/>
        <v/>
      </c>
      <c r="P224" s="197" t="str">
        <f t="shared" si="95"/>
        <v/>
      </c>
      <c r="R224" s="207" t="str">
        <f t="shared" si="85"/>
        <v/>
      </c>
      <c r="S224" s="207" t="str">
        <f t="shared" si="86"/>
        <v/>
      </c>
      <c r="T224" s="207" t="e">
        <f t="shared" si="87"/>
        <v>#VALUE!</v>
      </c>
    </row>
    <row r="225" spans="1:20" ht="21.75" customHeight="1" thickBot="1" x14ac:dyDescent="0.3">
      <c r="A225" s="189">
        <v>224</v>
      </c>
      <c r="B225" s="195"/>
      <c r="C225" s="195"/>
      <c r="D225" s="401" t="str">
        <f>IF(B225=0,"",VLOOKUP(B225,' SEP 15_09_2020'!$1:$1048576,3,0))</f>
        <v/>
      </c>
      <c r="E225" s="401" t="str">
        <f>IF(B225=0,"",VLOOKUP(B225,' SEP 15_09_2020'!$1:$1048576,4,0))</f>
        <v/>
      </c>
      <c r="F225" s="401" t="str">
        <f>IF(B225=0,"",VLOOKUP(B225,' SEP 15_09_2020'!$1:$1048576,5,0))</f>
        <v/>
      </c>
      <c r="G225" s="189"/>
      <c r="H225" s="188" t="str">
        <f t="shared" si="88"/>
        <v/>
      </c>
      <c r="I225" s="189" t="str">
        <f t="shared" si="89"/>
        <v/>
      </c>
      <c r="J225" s="189" t="str">
        <f t="shared" si="90"/>
        <v/>
      </c>
      <c r="K225" s="189" t="str">
        <f t="shared" si="91"/>
        <v/>
      </c>
      <c r="L225" s="189" t="str">
        <f t="shared" si="92"/>
        <v/>
      </c>
      <c r="M225" s="190" t="str">
        <f>IF(B225="","",IF($M$6="VENDA SD",VLOOKUP(B225,inventario,12,0),VLOOKUP(B225,inventario,12,0)))</f>
        <v/>
      </c>
      <c r="N225" s="190" t="str">
        <f t="shared" si="93"/>
        <v/>
      </c>
      <c r="O225" s="191" t="str">
        <f t="shared" si="94"/>
        <v/>
      </c>
      <c r="P225" s="197" t="str">
        <f t="shared" si="95"/>
        <v/>
      </c>
      <c r="R225" s="207" t="str">
        <f t="shared" si="85"/>
        <v/>
      </c>
      <c r="S225" s="207" t="str">
        <f t="shared" si="86"/>
        <v/>
      </c>
      <c r="T225" s="207" t="e">
        <f t="shared" si="87"/>
        <v>#VALUE!</v>
      </c>
    </row>
    <row r="226" spans="1:20" ht="21.75" customHeight="1" thickBot="1" x14ac:dyDescent="0.3">
      <c r="A226" s="189">
        <v>225</v>
      </c>
      <c r="B226" s="195"/>
      <c r="C226" s="195"/>
      <c r="D226" s="401" t="str">
        <f>IF(B226=0,"",VLOOKUP(B226,' SEP 15_09_2020'!$1:$1048576,3,0))</f>
        <v/>
      </c>
      <c r="E226" s="401" t="str">
        <f>IF(B226=0,"",VLOOKUP(B226,' SEP 15_09_2020'!$1:$1048576,4,0))</f>
        <v/>
      </c>
      <c r="F226" s="401" t="str">
        <f>IF(B226=0,"",VLOOKUP(B226,' SEP 15_09_2020'!$1:$1048576,5,0))</f>
        <v/>
      </c>
      <c r="G226" s="189"/>
      <c r="H226" s="188" t="str">
        <f t="shared" si="88"/>
        <v/>
      </c>
      <c r="I226" s="189" t="str">
        <f t="shared" si="89"/>
        <v/>
      </c>
      <c r="J226" s="189" t="str">
        <f t="shared" si="90"/>
        <v/>
      </c>
      <c r="K226" s="189" t="str">
        <f t="shared" si="91"/>
        <v/>
      </c>
      <c r="L226" s="189" t="str">
        <f t="shared" si="92"/>
        <v/>
      </c>
      <c r="M226" s="190" t="str">
        <f>IF(B226="","",IF($M$6="VENDA SD",VLOOKUP(B226,inventario,12,0),VLOOKUP(B226,inventario,12,0)))</f>
        <v/>
      </c>
      <c r="N226" s="190" t="str">
        <f t="shared" si="93"/>
        <v/>
      </c>
      <c r="O226" s="191" t="str">
        <f t="shared" si="94"/>
        <v/>
      </c>
      <c r="P226" s="197" t="str">
        <f t="shared" si="95"/>
        <v/>
      </c>
      <c r="R226" s="207" t="str">
        <f t="shared" si="85"/>
        <v/>
      </c>
      <c r="S226" s="207" t="str">
        <f t="shared" si="86"/>
        <v/>
      </c>
      <c r="T226" s="207" t="e">
        <f t="shared" si="87"/>
        <v>#VALUE!</v>
      </c>
    </row>
    <row r="227" spans="1:20" ht="21.75" customHeight="1" thickBot="1" x14ac:dyDescent="0.3">
      <c r="A227" s="189">
        <v>226</v>
      </c>
      <c r="B227" s="195"/>
      <c r="C227" s="195"/>
      <c r="D227" s="401" t="str">
        <f>IF(B227=0,"",VLOOKUP(B227,' SEP 15_09_2020'!$1:$1048576,3,0))</f>
        <v/>
      </c>
      <c r="E227" s="401" t="str">
        <f>IF(B227=0,"",VLOOKUP(B227,' SEP 15_09_2020'!$1:$1048576,4,0))</f>
        <v/>
      </c>
      <c r="F227" s="401" t="str">
        <f>IF(B227=0,"",VLOOKUP(B227,' SEP 15_09_2020'!$1:$1048576,5,0))</f>
        <v/>
      </c>
      <c r="G227" s="189"/>
      <c r="H227" s="188" t="str">
        <f t="shared" si="88"/>
        <v/>
      </c>
      <c r="I227" s="189" t="str">
        <f t="shared" si="89"/>
        <v/>
      </c>
      <c r="J227" s="189" t="str">
        <f t="shared" si="90"/>
        <v/>
      </c>
      <c r="K227" s="189" t="str">
        <f t="shared" si="91"/>
        <v/>
      </c>
      <c r="L227" s="189" t="str">
        <f t="shared" si="92"/>
        <v/>
      </c>
      <c r="M227" s="190" t="str">
        <f>IF(B227="","",IF($M$6="VENDA SD",VLOOKUP(B227,inventario,12,0),VLOOKUP(B227,inventario,12,0)))</f>
        <v/>
      </c>
      <c r="N227" s="190" t="str">
        <f t="shared" si="93"/>
        <v/>
      </c>
      <c r="O227" s="191" t="str">
        <f t="shared" si="94"/>
        <v/>
      </c>
      <c r="P227" s="197" t="str">
        <f t="shared" si="95"/>
        <v/>
      </c>
      <c r="R227" s="207" t="str">
        <f t="shared" si="85"/>
        <v/>
      </c>
      <c r="S227" s="207" t="str">
        <f t="shared" si="86"/>
        <v/>
      </c>
      <c r="T227" s="207" t="e">
        <f t="shared" si="87"/>
        <v>#VALUE!</v>
      </c>
    </row>
    <row r="228" spans="1:20" ht="21.75" customHeight="1" thickBot="1" x14ac:dyDescent="0.3">
      <c r="A228" s="189">
        <v>227</v>
      </c>
      <c r="B228" s="195"/>
      <c r="C228" s="195"/>
      <c r="D228" s="401" t="str">
        <f>IF(B228=0,"",VLOOKUP(B228,' SEP 15_09_2020'!$1:$1048576,3,0))</f>
        <v/>
      </c>
      <c r="E228" s="401" t="str">
        <f>IF(B228=0,"",VLOOKUP(B228,' SEP 15_09_2020'!$1:$1048576,4,0))</f>
        <v/>
      </c>
      <c r="F228" s="401" t="str">
        <f>IF(B228=0,"",VLOOKUP(B228,' SEP 15_09_2020'!$1:$1048576,5,0))</f>
        <v/>
      </c>
      <c r="G228" s="189"/>
      <c r="H228" s="188" t="str">
        <f t="shared" si="88"/>
        <v/>
      </c>
      <c r="I228" s="189" t="str">
        <f t="shared" si="89"/>
        <v/>
      </c>
      <c r="J228" s="189" t="str">
        <f t="shared" si="90"/>
        <v/>
      </c>
      <c r="K228" s="189" t="str">
        <f t="shared" si="91"/>
        <v/>
      </c>
      <c r="L228" s="189" t="str">
        <f t="shared" si="92"/>
        <v/>
      </c>
      <c r="M228" s="190" t="str">
        <f>IF(B228="","",IF($M$6="VENDA SD",VLOOKUP(B228,inventario,12,0),VLOOKUP(B228,inventario,12,0)))</f>
        <v/>
      </c>
      <c r="N228" s="190" t="str">
        <f t="shared" si="93"/>
        <v/>
      </c>
      <c r="O228" s="191" t="str">
        <f t="shared" si="94"/>
        <v/>
      </c>
      <c r="P228" s="197" t="str">
        <f t="shared" si="95"/>
        <v/>
      </c>
      <c r="R228" s="207" t="str">
        <f t="shared" si="85"/>
        <v/>
      </c>
      <c r="S228" s="207" t="str">
        <f t="shared" si="86"/>
        <v/>
      </c>
      <c r="T228" s="207" t="e">
        <f t="shared" si="87"/>
        <v>#VALUE!</v>
      </c>
    </row>
    <row r="229" spans="1:20" ht="21.75" customHeight="1" thickBot="1" x14ac:dyDescent="0.3">
      <c r="A229" s="189">
        <v>228</v>
      </c>
      <c r="B229" s="195"/>
      <c r="C229" s="195"/>
      <c r="D229" s="401" t="str">
        <f>IF(B229=0,"",VLOOKUP(B229,' SEP 15_09_2020'!$1:$1048576,3,0))</f>
        <v/>
      </c>
      <c r="E229" s="401" t="str">
        <f>IF(B229=0,"",VLOOKUP(B229,' SEP 15_09_2020'!$1:$1048576,4,0))</f>
        <v/>
      </c>
      <c r="F229" s="401" t="str">
        <f>IF(B229=0,"",VLOOKUP(B229,' SEP 15_09_2020'!$1:$1048576,5,0))</f>
        <v/>
      </c>
      <c r="G229" s="189"/>
      <c r="H229" s="188" t="str">
        <f t="shared" si="88"/>
        <v/>
      </c>
      <c r="I229" s="189" t="str">
        <f t="shared" si="89"/>
        <v/>
      </c>
      <c r="J229" s="189" t="str">
        <f t="shared" si="90"/>
        <v/>
      </c>
      <c r="K229" s="189" t="str">
        <f t="shared" si="91"/>
        <v/>
      </c>
      <c r="L229" s="189" t="str">
        <f t="shared" si="92"/>
        <v/>
      </c>
      <c r="M229" s="190" t="str">
        <f>IF(B229="","",IF($M$6="VENDA SD",VLOOKUP(B229,inventario,12,0),VLOOKUP(B229,inventario,12,0)))</f>
        <v/>
      </c>
      <c r="N229" s="190" t="str">
        <f t="shared" si="93"/>
        <v/>
      </c>
      <c r="O229" s="191" t="str">
        <f t="shared" si="94"/>
        <v/>
      </c>
      <c r="P229" s="197" t="str">
        <f t="shared" si="95"/>
        <v/>
      </c>
      <c r="R229" s="207" t="str">
        <f t="shared" si="85"/>
        <v/>
      </c>
      <c r="S229" s="207" t="str">
        <f t="shared" si="86"/>
        <v/>
      </c>
      <c r="T229" s="207" t="e">
        <f t="shared" si="87"/>
        <v>#VALUE!</v>
      </c>
    </row>
    <row r="230" spans="1:20" ht="21.75" customHeight="1" thickBot="1" x14ac:dyDescent="0.3">
      <c r="A230" s="189">
        <v>229</v>
      </c>
      <c r="B230" s="195"/>
      <c r="C230" s="195"/>
      <c r="D230" s="401" t="str">
        <f>IF(B230=0,"",VLOOKUP(B230,' SEP 15_09_2020'!$1:$1048576,3,0))</f>
        <v/>
      </c>
      <c r="E230" s="401" t="str">
        <f>IF(B230=0,"",VLOOKUP(B230,' SEP 15_09_2020'!$1:$1048576,4,0))</f>
        <v/>
      </c>
      <c r="F230" s="401" t="str">
        <f>IF(B230=0,"",VLOOKUP(B230,' SEP 15_09_2020'!$1:$1048576,5,0))</f>
        <v/>
      </c>
      <c r="G230" s="189"/>
      <c r="H230" s="188" t="str">
        <f t="shared" si="88"/>
        <v/>
      </c>
      <c r="I230" s="189" t="str">
        <f t="shared" si="89"/>
        <v/>
      </c>
      <c r="J230" s="189" t="str">
        <f t="shared" si="90"/>
        <v/>
      </c>
      <c r="K230" s="189" t="str">
        <f t="shared" si="91"/>
        <v/>
      </c>
      <c r="L230" s="189" t="str">
        <f t="shared" si="92"/>
        <v/>
      </c>
      <c r="M230" s="190" t="str">
        <f>IF(B230="","",IF($M$6="VENDA SD",VLOOKUP(B230,inventario,12,0),VLOOKUP(B230,inventario,12,0)))</f>
        <v/>
      </c>
      <c r="N230" s="190" t="str">
        <f t="shared" si="93"/>
        <v/>
      </c>
      <c r="O230" s="191" t="str">
        <f t="shared" si="94"/>
        <v/>
      </c>
      <c r="P230" s="197" t="str">
        <f t="shared" si="95"/>
        <v/>
      </c>
      <c r="R230" s="207" t="str">
        <f t="shared" si="85"/>
        <v/>
      </c>
      <c r="S230" s="207" t="str">
        <f t="shared" si="86"/>
        <v/>
      </c>
      <c r="T230" s="207" t="e">
        <f t="shared" si="87"/>
        <v>#VALUE!</v>
      </c>
    </row>
    <row r="231" spans="1:20" ht="21.75" customHeight="1" thickBot="1" x14ac:dyDescent="0.3">
      <c r="A231" s="189">
        <v>230</v>
      </c>
      <c r="B231" s="195"/>
      <c r="C231" s="195"/>
      <c r="D231" s="401" t="str">
        <f>IF(B231=0,"",VLOOKUP(B231,' SEP 15_09_2020'!$1:$1048576,3,0))</f>
        <v/>
      </c>
      <c r="E231" s="401" t="str">
        <f>IF(B231=0,"",VLOOKUP(B231,' SEP 15_09_2020'!$1:$1048576,4,0))</f>
        <v/>
      </c>
      <c r="F231" s="401" t="str">
        <f>IF(B231=0,"",VLOOKUP(B231,' SEP 15_09_2020'!$1:$1048576,5,0))</f>
        <v/>
      </c>
      <c r="G231" s="189"/>
      <c r="H231" s="188" t="str">
        <f t="shared" si="88"/>
        <v/>
      </c>
      <c r="I231" s="189" t="str">
        <f t="shared" si="89"/>
        <v/>
      </c>
      <c r="J231" s="189" t="str">
        <f t="shared" si="90"/>
        <v/>
      </c>
      <c r="K231" s="189" t="str">
        <f t="shared" si="91"/>
        <v/>
      </c>
      <c r="L231" s="189" t="str">
        <f t="shared" si="92"/>
        <v/>
      </c>
      <c r="M231" s="190" t="str">
        <f>IF(B231="","",IF($M$6="VENDA SD",VLOOKUP(B231,inventario,12,0),VLOOKUP(B231,inventario,12,0)))</f>
        <v/>
      </c>
      <c r="N231" s="190" t="str">
        <f t="shared" si="93"/>
        <v/>
      </c>
      <c r="O231" s="191" t="str">
        <f t="shared" si="94"/>
        <v/>
      </c>
      <c r="P231" s="197" t="str">
        <f t="shared" si="95"/>
        <v/>
      </c>
      <c r="R231" s="207" t="str">
        <f t="shared" si="85"/>
        <v/>
      </c>
      <c r="S231" s="207" t="str">
        <f t="shared" si="86"/>
        <v/>
      </c>
      <c r="T231" s="207" t="e">
        <f t="shared" si="87"/>
        <v>#VALUE!</v>
      </c>
    </row>
    <row r="232" spans="1:20" ht="21.75" customHeight="1" thickBot="1" x14ac:dyDescent="0.3">
      <c r="A232" s="189">
        <v>231</v>
      </c>
      <c r="B232" s="195"/>
      <c r="C232" s="195"/>
      <c r="D232" s="401" t="str">
        <f>IF(B232=0,"",VLOOKUP(B232,' SEP 15_09_2020'!$1:$1048576,3,0))</f>
        <v/>
      </c>
      <c r="E232" s="401" t="str">
        <f>IF(B232=0,"",VLOOKUP(B232,' SEP 15_09_2020'!$1:$1048576,4,0))</f>
        <v/>
      </c>
      <c r="F232" s="401" t="str">
        <f>IF(B232=0,"",VLOOKUP(B232,' SEP 15_09_2020'!$1:$1048576,5,0))</f>
        <v/>
      </c>
      <c r="G232" s="189"/>
      <c r="H232" s="188" t="str">
        <f t="shared" si="88"/>
        <v/>
      </c>
      <c r="I232" s="189" t="str">
        <f t="shared" si="89"/>
        <v/>
      </c>
      <c r="J232" s="189" t="str">
        <f t="shared" si="90"/>
        <v/>
      </c>
      <c r="K232" s="189" t="str">
        <f t="shared" si="91"/>
        <v/>
      </c>
      <c r="L232" s="189" t="str">
        <f t="shared" si="92"/>
        <v/>
      </c>
      <c r="M232" s="190" t="str">
        <f>IF(B232="","",IF($M$6="VENDA SD",VLOOKUP(B232,inventario,12,0),VLOOKUP(B232,inventario,12,0)))</f>
        <v/>
      </c>
      <c r="N232" s="190" t="str">
        <f t="shared" si="93"/>
        <v/>
      </c>
      <c r="O232" s="191" t="str">
        <f t="shared" si="94"/>
        <v/>
      </c>
      <c r="P232" s="197" t="str">
        <f t="shared" si="95"/>
        <v/>
      </c>
      <c r="R232" s="207" t="str">
        <f t="shared" si="85"/>
        <v/>
      </c>
      <c r="S232" s="207" t="str">
        <f t="shared" si="86"/>
        <v/>
      </c>
      <c r="T232" s="207" t="e">
        <f t="shared" si="87"/>
        <v>#VALUE!</v>
      </c>
    </row>
    <row r="233" spans="1:20" ht="21.75" customHeight="1" thickBot="1" x14ac:dyDescent="0.3">
      <c r="A233" s="189">
        <v>232</v>
      </c>
      <c r="B233" s="195"/>
      <c r="C233" s="195"/>
      <c r="D233" s="401" t="str">
        <f>IF(B233=0,"",VLOOKUP(B233,' SEP 15_09_2020'!$1:$1048576,3,0))</f>
        <v/>
      </c>
      <c r="E233" s="401" t="str">
        <f>IF(B233=0,"",VLOOKUP(B233,' SEP 15_09_2020'!$1:$1048576,4,0))</f>
        <v/>
      </c>
      <c r="F233" s="401" t="str">
        <f>IF(B233=0,"",VLOOKUP(B233,' SEP 15_09_2020'!$1:$1048576,5,0))</f>
        <v/>
      </c>
      <c r="G233" s="189"/>
      <c r="H233" s="188" t="str">
        <f t="shared" si="88"/>
        <v/>
      </c>
      <c r="I233" s="189" t="str">
        <f t="shared" si="89"/>
        <v/>
      </c>
      <c r="J233" s="189" t="str">
        <f t="shared" si="90"/>
        <v/>
      </c>
      <c r="K233" s="189" t="str">
        <f t="shared" si="91"/>
        <v/>
      </c>
      <c r="L233" s="189" t="str">
        <f t="shared" si="92"/>
        <v/>
      </c>
      <c r="M233" s="190" t="str">
        <f>IF(B233="","",IF($M$6="VENDA SD",VLOOKUP(B233,inventario,12,0),VLOOKUP(B233,inventario,12,0)))</f>
        <v/>
      </c>
      <c r="N233" s="190" t="str">
        <f t="shared" si="93"/>
        <v/>
      </c>
      <c r="O233" s="191" t="str">
        <f t="shared" si="94"/>
        <v/>
      </c>
      <c r="P233" s="197" t="str">
        <f t="shared" si="95"/>
        <v/>
      </c>
      <c r="R233" s="207" t="str">
        <f t="shared" si="85"/>
        <v/>
      </c>
      <c r="S233" s="207" t="str">
        <f t="shared" si="86"/>
        <v/>
      </c>
      <c r="T233" s="207" t="e">
        <f t="shared" si="87"/>
        <v>#VALUE!</v>
      </c>
    </row>
    <row r="234" spans="1:20" ht="21.75" customHeight="1" thickBot="1" x14ac:dyDescent="0.3">
      <c r="A234" s="189">
        <v>233</v>
      </c>
      <c r="B234" s="195"/>
      <c r="C234" s="195"/>
      <c r="D234" s="401" t="str">
        <f>IF(B234=0,"",VLOOKUP(B234,' SEP 15_09_2020'!$1:$1048576,3,0))</f>
        <v/>
      </c>
      <c r="E234" s="401" t="str">
        <f>IF(B234=0,"",VLOOKUP(B234,' SEP 15_09_2020'!$1:$1048576,4,0))</f>
        <v/>
      </c>
      <c r="F234" s="401" t="str">
        <f>IF(B234=0,"",VLOOKUP(B234,' SEP 15_09_2020'!$1:$1048576,5,0))</f>
        <v/>
      </c>
      <c r="G234" s="189"/>
      <c r="H234" s="188" t="str">
        <f t="shared" si="88"/>
        <v/>
      </c>
      <c r="I234" s="189" t="str">
        <f t="shared" si="89"/>
        <v/>
      </c>
      <c r="J234" s="189" t="str">
        <f t="shared" si="90"/>
        <v/>
      </c>
      <c r="K234" s="189" t="str">
        <f t="shared" si="91"/>
        <v/>
      </c>
      <c r="L234" s="189" t="str">
        <f t="shared" si="92"/>
        <v/>
      </c>
      <c r="M234" s="190" t="str">
        <f>IF(B234="","",IF($M$6="VENDA SD",VLOOKUP(B234,inventario,12,0),VLOOKUP(B234,inventario,12,0)))</f>
        <v/>
      </c>
      <c r="N234" s="190" t="str">
        <f t="shared" si="93"/>
        <v/>
      </c>
      <c r="O234" s="191" t="str">
        <f t="shared" si="94"/>
        <v/>
      </c>
      <c r="P234" s="197" t="str">
        <f t="shared" si="95"/>
        <v/>
      </c>
      <c r="R234" s="207" t="str">
        <f t="shared" si="85"/>
        <v/>
      </c>
      <c r="S234" s="207" t="str">
        <f t="shared" si="86"/>
        <v/>
      </c>
      <c r="T234" s="207" t="e">
        <f t="shared" si="87"/>
        <v>#VALUE!</v>
      </c>
    </row>
    <row r="235" spans="1:20" ht="21.75" customHeight="1" thickBot="1" x14ac:dyDescent="0.3">
      <c r="A235" s="189">
        <v>234</v>
      </c>
      <c r="B235" s="195"/>
      <c r="C235" s="195"/>
      <c r="D235" s="401" t="str">
        <f>IF(B235=0,"",VLOOKUP(B235,' SEP 15_09_2020'!$1:$1048576,3,0))</f>
        <v/>
      </c>
      <c r="E235" s="401" t="str">
        <f>IF(B235=0,"",VLOOKUP(B235,' SEP 15_09_2020'!$1:$1048576,4,0))</f>
        <v/>
      </c>
      <c r="F235" s="401" t="str">
        <f>IF(B235=0,"",VLOOKUP(B235,' SEP 15_09_2020'!$1:$1048576,5,0))</f>
        <v/>
      </c>
      <c r="G235" s="189"/>
      <c r="H235" s="188" t="str">
        <f t="shared" si="88"/>
        <v/>
      </c>
      <c r="I235" s="189" t="str">
        <f t="shared" si="89"/>
        <v/>
      </c>
      <c r="J235" s="189" t="str">
        <f t="shared" si="90"/>
        <v/>
      </c>
      <c r="K235" s="189" t="str">
        <f t="shared" si="91"/>
        <v/>
      </c>
      <c r="L235" s="189" t="str">
        <f t="shared" si="92"/>
        <v/>
      </c>
      <c r="M235" s="190" t="str">
        <f>IF(B235="","",IF($M$6="VENDA SD",VLOOKUP(B235,inventario,12,0),VLOOKUP(B235,inventario,12,0)))</f>
        <v/>
      </c>
      <c r="N235" s="190" t="str">
        <f t="shared" si="93"/>
        <v/>
      </c>
      <c r="O235" s="191" t="str">
        <f t="shared" si="94"/>
        <v/>
      </c>
      <c r="P235" s="197" t="str">
        <f t="shared" si="95"/>
        <v/>
      </c>
      <c r="R235" s="207" t="str">
        <f t="shared" si="85"/>
        <v/>
      </c>
      <c r="S235" s="207" t="str">
        <f t="shared" si="86"/>
        <v/>
      </c>
      <c r="T235" s="207" t="e">
        <f t="shared" si="87"/>
        <v>#VALUE!</v>
      </c>
    </row>
    <row r="236" spans="1:20" ht="21.75" customHeight="1" thickBot="1" x14ac:dyDescent="0.3">
      <c r="A236" s="189">
        <v>235</v>
      </c>
      <c r="B236" s="195"/>
      <c r="C236" s="195"/>
      <c r="D236" s="401" t="str">
        <f>IF(B236=0,"",VLOOKUP(B236,' SEP 15_09_2020'!$1:$1048576,3,0))</f>
        <v/>
      </c>
      <c r="E236" s="401" t="str">
        <f>IF(B236=0,"",VLOOKUP(B236,' SEP 15_09_2020'!$1:$1048576,4,0))</f>
        <v/>
      </c>
      <c r="F236" s="401" t="str">
        <f>IF(B236=0,"",VLOOKUP(B236,' SEP 15_09_2020'!$1:$1048576,5,0))</f>
        <v/>
      </c>
      <c r="G236" s="189"/>
      <c r="H236" s="188" t="str">
        <f t="shared" si="88"/>
        <v/>
      </c>
      <c r="I236" s="189" t="str">
        <f t="shared" si="89"/>
        <v/>
      </c>
      <c r="J236" s="189" t="str">
        <f t="shared" si="90"/>
        <v/>
      </c>
      <c r="K236" s="189" t="str">
        <f t="shared" si="91"/>
        <v/>
      </c>
      <c r="L236" s="189" t="str">
        <f t="shared" si="92"/>
        <v/>
      </c>
      <c r="M236" s="190" t="str">
        <f>IF(B236="","",IF($M$6="VENDA SD",VLOOKUP(B236,inventario,12,0),VLOOKUP(B236,inventario,12,0)))</f>
        <v/>
      </c>
      <c r="N236" s="190" t="str">
        <f t="shared" si="93"/>
        <v/>
      </c>
      <c r="O236" s="191" t="str">
        <f t="shared" si="94"/>
        <v/>
      </c>
      <c r="P236" s="197" t="str">
        <f t="shared" si="95"/>
        <v/>
      </c>
      <c r="R236" s="207" t="str">
        <f t="shared" si="85"/>
        <v/>
      </c>
      <c r="S236" s="207" t="str">
        <f t="shared" si="86"/>
        <v/>
      </c>
      <c r="T236" s="207" t="e">
        <f t="shared" si="87"/>
        <v>#VALUE!</v>
      </c>
    </row>
    <row r="237" spans="1:20" ht="21.75" customHeight="1" thickBot="1" x14ac:dyDescent="0.3">
      <c r="A237" s="189">
        <v>236</v>
      </c>
      <c r="B237" s="195"/>
      <c r="C237" s="195"/>
      <c r="D237" s="401" t="str">
        <f>IF(B237=0,"",VLOOKUP(B237,' SEP 15_09_2020'!$1:$1048576,3,0))</f>
        <v/>
      </c>
      <c r="E237" s="401" t="str">
        <f>IF(B237=0,"",VLOOKUP(B237,' SEP 15_09_2020'!$1:$1048576,4,0))</f>
        <v/>
      </c>
      <c r="F237" s="401" t="str">
        <f>IF(B237=0,"",VLOOKUP(B237,' SEP 15_09_2020'!$1:$1048576,5,0))</f>
        <v/>
      </c>
      <c r="G237" s="189"/>
      <c r="H237" s="188" t="str">
        <f t="shared" si="88"/>
        <v/>
      </c>
      <c r="I237" s="189" t="str">
        <f t="shared" si="89"/>
        <v/>
      </c>
      <c r="J237" s="189" t="str">
        <f t="shared" si="90"/>
        <v/>
      </c>
      <c r="K237" s="189" t="str">
        <f t="shared" si="91"/>
        <v/>
      </c>
      <c r="L237" s="189" t="str">
        <f t="shared" si="92"/>
        <v/>
      </c>
      <c r="M237" s="190" t="str">
        <f>IF(B237="","",IF($M$6="VENDA SD",VLOOKUP(B237,inventario,12,0),VLOOKUP(B237,inventario,12,0)))</f>
        <v/>
      </c>
      <c r="N237" s="190" t="str">
        <f t="shared" si="93"/>
        <v/>
      </c>
      <c r="O237" s="191" t="str">
        <f t="shared" si="94"/>
        <v/>
      </c>
      <c r="P237" s="197" t="str">
        <f t="shared" si="95"/>
        <v/>
      </c>
      <c r="R237" s="207" t="str">
        <f t="shared" si="85"/>
        <v/>
      </c>
      <c r="S237" s="207" t="str">
        <f t="shared" si="86"/>
        <v/>
      </c>
      <c r="T237" s="207" t="e">
        <f t="shared" si="87"/>
        <v>#VALUE!</v>
      </c>
    </row>
    <row r="238" spans="1:20" ht="21.75" customHeight="1" thickBot="1" x14ac:dyDescent="0.3">
      <c r="A238" s="189">
        <v>237</v>
      </c>
      <c r="B238" s="195"/>
      <c r="C238" s="195"/>
      <c r="D238" s="401" t="str">
        <f>IF(B238=0,"",VLOOKUP(B238,' SEP 15_09_2020'!$1:$1048576,3,0))</f>
        <v/>
      </c>
      <c r="E238" s="401" t="str">
        <f>IF(B238=0,"",VLOOKUP(B238,' SEP 15_09_2020'!$1:$1048576,4,0))</f>
        <v/>
      </c>
      <c r="F238" s="401" t="str">
        <f>IF(B238=0,"",VLOOKUP(B238,' SEP 15_09_2020'!$1:$1048576,5,0))</f>
        <v/>
      </c>
      <c r="G238" s="189"/>
      <c r="H238" s="188" t="str">
        <f t="shared" si="88"/>
        <v/>
      </c>
      <c r="I238" s="189" t="str">
        <f t="shared" si="89"/>
        <v/>
      </c>
      <c r="J238" s="189" t="str">
        <f t="shared" si="90"/>
        <v/>
      </c>
      <c r="K238" s="189" t="str">
        <f t="shared" si="91"/>
        <v/>
      </c>
      <c r="L238" s="189" t="str">
        <f t="shared" si="92"/>
        <v/>
      </c>
      <c r="M238" s="190" t="str">
        <f>IF(B238="","",IF($M$6="VENDA SD",VLOOKUP(B238,inventario,12,0),VLOOKUP(B238,inventario,12,0)))</f>
        <v/>
      </c>
      <c r="N238" s="190" t="str">
        <f t="shared" si="93"/>
        <v/>
      </c>
      <c r="O238" s="191" t="str">
        <f t="shared" si="94"/>
        <v/>
      </c>
      <c r="P238" s="197" t="str">
        <f t="shared" si="95"/>
        <v/>
      </c>
      <c r="R238" s="207" t="str">
        <f t="shared" si="85"/>
        <v/>
      </c>
      <c r="S238" s="207" t="str">
        <f t="shared" si="86"/>
        <v/>
      </c>
      <c r="T238" s="207" t="e">
        <f t="shared" si="87"/>
        <v>#VALUE!</v>
      </c>
    </row>
    <row r="239" spans="1:20" ht="21.75" customHeight="1" thickBot="1" x14ac:dyDescent="0.3">
      <c r="A239" s="189">
        <v>238</v>
      </c>
      <c r="B239" s="195"/>
      <c r="C239" s="195"/>
      <c r="D239" s="401" t="str">
        <f>IF(B239=0,"",VLOOKUP(B239,' SEP 15_09_2020'!$1:$1048576,3,0))</f>
        <v/>
      </c>
      <c r="E239" s="401" t="str">
        <f>IF(B239=0,"",VLOOKUP(B239,' SEP 15_09_2020'!$1:$1048576,4,0))</f>
        <v/>
      </c>
      <c r="F239" s="401" t="str">
        <f>IF(B239=0,"",VLOOKUP(B239,' SEP 15_09_2020'!$1:$1048576,5,0))</f>
        <v/>
      </c>
      <c r="G239" s="189"/>
      <c r="H239" s="188" t="str">
        <f t="shared" si="88"/>
        <v/>
      </c>
      <c r="I239" s="189" t="str">
        <f t="shared" si="89"/>
        <v/>
      </c>
      <c r="J239" s="189" t="str">
        <f t="shared" si="90"/>
        <v/>
      </c>
      <c r="K239" s="189" t="str">
        <f t="shared" si="91"/>
        <v/>
      </c>
      <c r="L239" s="189" t="str">
        <f t="shared" si="92"/>
        <v/>
      </c>
      <c r="M239" s="190" t="str">
        <f>IF(B239="","",IF($M$6="VENDA SD",VLOOKUP(B239,inventario,12,0),VLOOKUP(B239,inventario,12,0)))</f>
        <v/>
      </c>
      <c r="N239" s="190" t="str">
        <f t="shared" si="93"/>
        <v/>
      </c>
      <c r="O239" s="191" t="str">
        <f t="shared" si="94"/>
        <v/>
      </c>
      <c r="P239" s="197" t="str">
        <f t="shared" si="95"/>
        <v/>
      </c>
      <c r="R239" s="207" t="str">
        <f t="shared" si="85"/>
        <v/>
      </c>
      <c r="S239" s="207" t="str">
        <f t="shared" si="86"/>
        <v/>
      </c>
      <c r="T239" s="207" t="e">
        <f t="shared" si="87"/>
        <v>#VALUE!</v>
      </c>
    </row>
    <row r="240" spans="1:20" ht="21.75" customHeight="1" thickBot="1" x14ac:dyDescent="0.3">
      <c r="A240" s="189">
        <v>239</v>
      </c>
      <c r="B240" s="195"/>
      <c r="C240" s="195"/>
      <c r="D240" s="401" t="str">
        <f>IF(B240=0,"",VLOOKUP(B240,' SEP 15_09_2020'!$1:$1048576,3,0))</f>
        <v/>
      </c>
      <c r="E240" s="401" t="str">
        <f>IF(B240=0,"",VLOOKUP(B240,' SEP 15_09_2020'!$1:$1048576,4,0))</f>
        <v/>
      </c>
      <c r="F240" s="401" t="str">
        <f>IF(B240=0,"",VLOOKUP(B240,' SEP 15_09_2020'!$1:$1048576,5,0))</f>
        <v/>
      </c>
      <c r="G240" s="189"/>
      <c r="H240" s="188" t="str">
        <f t="shared" si="88"/>
        <v/>
      </c>
      <c r="I240" s="189" t="str">
        <f t="shared" si="89"/>
        <v/>
      </c>
      <c r="J240" s="189" t="str">
        <f t="shared" si="90"/>
        <v/>
      </c>
      <c r="K240" s="189" t="str">
        <f t="shared" si="91"/>
        <v/>
      </c>
      <c r="L240" s="189" t="str">
        <f t="shared" si="92"/>
        <v/>
      </c>
      <c r="M240" s="190" t="str">
        <f>IF(B240="","",IF($M$6="VENDA SD",VLOOKUP(B240,inventario,12,0),VLOOKUP(B240,inventario,12,0)))</f>
        <v/>
      </c>
      <c r="N240" s="190" t="str">
        <f t="shared" si="93"/>
        <v/>
      </c>
      <c r="O240" s="191" t="str">
        <f t="shared" si="94"/>
        <v/>
      </c>
      <c r="P240" s="197" t="str">
        <f t="shared" si="95"/>
        <v/>
      </c>
      <c r="R240" s="207" t="str">
        <f t="shared" si="85"/>
        <v/>
      </c>
      <c r="S240" s="207" t="str">
        <f t="shared" si="86"/>
        <v/>
      </c>
      <c r="T240" s="207" t="e">
        <f t="shared" si="87"/>
        <v>#VALUE!</v>
      </c>
    </row>
    <row r="241" spans="1:20" ht="21.75" customHeight="1" thickBot="1" x14ac:dyDescent="0.3">
      <c r="A241" s="189">
        <v>240</v>
      </c>
      <c r="B241" s="195"/>
      <c r="C241" s="195"/>
      <c r="D241" s="401" t="str">
        <f>IF(B241=0,"",VLOOKUP(B241,' SEP 15_09_2020'!$1:$1048576,3,0))</f>
        <v/>
      </c>
      <c r="E241" s="401" t="str">
        <f>IF(B241=0,"",VLOOKUP(B241,' SEP 15_09_2020'!$1:$1048576,4,0))</f>
        <v/>
      </c>
      <c r="F241" s="401" t="str">
        <f>IF(B241=0,"",VLOOKUP(B241,' SEP 15_09_2020'!$1:$1048576,5,0))</f>
        <v/>
      </c>
      <c r="G241" s="189"/>
      <c r="H241" s="188" t="str">
        <f t="shared" si="88"/>
        <v/>
      </c>
      <c r="I241" s="189" t="str">
        <f t="shared" si="89"/>
        <v/>
      </c>
      <c r="J241" s="189" t="str">
        <f t="shared" si="90"/>
        <v/>
      </c>
      <c r="K241" s="189" t="str">
        <f t="shared" si="91"/>
        <v/>
      </c>
      <c r="L241" s="189" t="str">
        <f t="shared" si="92"/>
        <v/>
      </c>
      <c r="M241" s="190" t="str">
        <f>IF(B241="","",IF($M$6="VENDA SD",VLOOKUP(B241,inventario,12,0),VLOOKUP(B241,inventario,12,0)))</f>
        <v/>
      </c>
      <c r="N241" s="190" t="str">
        <f t="shared" si="93"/>
        <v/>
      </c>
      <c r="O241" s="191" t="str">
        <f t="shared" si="94"/>
        <v/>
      </c>
      <c r="P241" s="197" t="str">
        <f t="shared" si="95"/>
        <v/>
      </c>
      <c r="R241" s="207" t="str">
        <f t="shared" si="85"/>
        <v/>
      </c>
      <c r="S241" s="207" t="str">
        <f t="shared" si="86"/>
        <v/>
      </c>
      <c r="T241" s="207" t="e">
        <f t="shared" si="87"/>
        <v>#VALUE!</v>
      </c>
    </row>
    <row r="242" spans="1:20" ht="21.75" customHeight="1" thickBot="1" x14ac:dyDescent="0.3">
      <c r="A242" s="189">
        <v>241</v>
      </c>
      <c r="B242" s="195"/>
      <c r="C242" s="195"/>
      <c r="D242" s="401" t="str">
        <f>IF(B242=0,"",VLOOKUP(B242,' SEP 15_09_2020'!$1:$1048576,3,0))</f>
        <v/>
      </c>
      <c r="E242" s="401" t="str">
        <f>IF(B242=0,"",VLOOKUP(B242,' SEP 15_09_2020'!$1:$1048576,4,0))</f>
        <v/>
      </c>
      <c r="F242" s="401" t="str">
        <f>IF(B242=0,"",VLOOKUP(B242,' SEP 15_09_2020'!$1:$1048576,5,0))</f>
        <v/>
      </c>
      <c r="G242" s="189"/>
      <c r="H242" s="188" t="str">
        <f t="shared" si="88"/>
        <v/>
      </c>
      <c r="I242" s="189" t="str">
        <f t="shared" si="89"/>
        <v/>
      </c>
      <c r="J242" s="189" t="str">
        <f t="shared" si="90"/>
        <v/>
      </c>
      <c r="K242" s="189" t="str">
        <f t="shared" si="91"/>
        <v/>
      </c>
      <c r="L242" s="189" t="str">
        <f t="shared" si="92"/>
        <v/>
      </c>
      <c r="M242" s="190" t="str">
        <f>IF(B242="","",IF($M$6="VENDA SD",VLOOKUP(B242,inventario,12,0),VLOOKUP(B242,inventario,12,0)))</f>
        <v/>
      </c>
      <c r="N242" s="190" t="str">
        <f t="shared" si="93"/>
        <v/>
      </c>
      <c r="O242" s="191" t="str">
        <f t="shared" si="94"/>
        <v/>
      </c>
      <c r="P242" s="197" t="str">
        <f t="shared" si="95"/>
        <v/>
      </c>
      <c r="R242" s="207" t="str">
        <f t="shared" si="85"/>
        <v/>
      </c>
      <c r="S242" s="207" t="str">
        <f t="shared" si="86"/>
        <v/>
      </c>
      <c r="T242" s="207" t="e">
        <f t="shared" si="87"/>
        <v>#VALUE!</v>
      </c>
    </row>
    <row r="243" spans="1:20" ht="21.75" customHeight="1" thickBot="1" x14ac:dyDescent="0.3">
      <c r="A243" s="189">
        <v>242</v>
      </c>
      <c r="B243" s="195"/>
      <c r="C243" s="195"/>
      <c r="D243" s="401" t="str">
        <f>IF(B243=0,"",VLOOKUP(B243,' SEP 15_09_2020'!$1:$1048576,3,0))</f>
        <v/>
      </c>
      <c r="E243" s="401" t="str">
        <f>IF(B243=0,"",VLOOKUP(B243,' SEP 15_09_2020'!$1:$1048576,4,0))</f>
        <v/>
      </c>
      <c r="F243" s="401" t="str">
        <f>IF(B243=0,"",VLOOKUP(B243,' SEP 15_09_2020'!$1:$1048576,5,0))</f>
        <v/>
      </c>
      <c r="G243" s="189"/>
      <c r="H243" s="188" t="str">
        <f t="shared" si="88"/>
        <v/>
      </c>
      <c r="I243" s="189" t="str">
        <f t="shared" si="89"/>
        <v/>
      </c>
      <c r="J243" s="189" t="str">
        <f t="shared" si="90"/>
        <v/>
      </c>
      <c r="K243" s="189" t="str">
        <f t="shared" si="91"/>
        <v/>
      </c>
      <c r="L243" s="189" t="str">
        <f t="shared" si="92"/>
        <v/>
      </c>
      <c r="M243" s="190" t="str">
        <f>IF(B243="","",IF($M$6="VENDA SD",VLOOKUP(B243,inventario,12,0),VLOOKUP(B243,inventario,12,0)))</f>
        <v/>
      </c>
      <c r="N243" s="190" t="str">
        <f t="shared" si="93"/>
        <v/>
      </c>
      <c r="O243" s="191" t="str">
        <f t="shared" si="94"/>
        <v/>
      </c>
      <c r="P243" s="197" t="str">
        <f t="shared" si="95"/>
        <v/>
      </c>
      <c r="R243" s="207" t="str">
        <f t="shared" si="85"/>
        <v/>
      </c>
      <c r="S243" s="207" t="str">
        <f t="shared" si="86"/>
        <v/>
      </c>
      <c r="T243" s="207" t="e">
        <f t="shared" si="87"/>
        <v>#VALUE!</v>
      </c>
    </row>
    <row r="244" spans="1:20" ht="21.75" customHeight="1" thickBot="1" x14ac:dyDescent="0.3">
      <c r="A244" s="189">
        <v>243</v>
      </c>
      <c r="B244" s="195"/>
      <c r="C244" s="195"/>
      <c r="D244" s="401" t="str">
        <f>IF(B244=0,"",VLOOKUP(B244,' SEP 15_09_2020'!$1:$1048576,3,0))</f>
        <v/>
      </c>
      <c r="E244" s="401" t="str">
        <f>IF(B244=0,"",VLOOKUP(B244,' SEP 15_09_2020'!$1:$1048576,4,0))</f>
        <v/>
      </c>
      <c r="F244" s="401" t="str">
        <f>IF(B244=0,"",VLOOKUP(B244,' SEP 15_09_2020'!$1:$1048576,5,0))</f>
        <v/>
      </c>
      <c r="G244" s="189"/>
      <c r="H244" s="188" t="str">
        <f t="shared" si="88"/>
        <v/>
      </c>
      <c r="I244" s="189" t="str">
        <f t="shared" si="89"/>
        <v/>
      </c>
      <c r="J244" s="189" t="str">
        <f t="shared" si="90"/>
        <v/>
      </c>
      <c r="K244" s="189" t="str">
        <f t="shared" si="91"/>
        <v/>
      </c>
      <c r="L244" s="189" t="str">
        <f t="shared" si="92"/>
        <v/>
      </c>
      <c r="M244" s="190" t="str">
        <f>IF(B244="","",IF($M$6="VENDA SD",VLOOKUP(B244,inventario,12,0),VLOOKUP(B244,inventario,12,0)))</f>
        <v/>
      </c>
      <c r="N244" s="190" t="str">
        <f t="shared" si="93"/>
        <v/>
      </c>
      <c r="O244" s="191" t="str">
        <f t="shared" si="94"/>
        <v/>
      </c>
      <c r="P244" s="197" t="str">
        <f t="shared" si="95"/>
        <v/>
      </c>
      <c r="R244" s="207" t="str">
        <f t="shared" si="85"/>
        <v/>
      </c>
      <c r="S244" s="207" t="str">
        <f t="shared" si="86"/>
        <v/>
      </c>
      <c r="T244" s="207" t="e">
        <f t="shared" si="87"/>
        <v>#VALUE!</v>
      </c>
    </row>
    <row r="245" spans="1:20" ht="21.75" customHeight="1" thickBot="1" x14ac:dyDescent="0.3">
      <c r="A245" s="189">
        <v>244</v>
      </c>
      <c r="B245" s="195"/>
      <c r="C245" s="195"/>
      <c r="D245" s="401" t="str">
        <f>IF(B245=0,"",VLOOKUP(B245,' SEP 15_09_2020'!$1:$1048576,3,0))</f>
        <v/>
      </c>
      <c r="E245" s="401" t="str">
        <f>IF(B245=0,"",VLOOKUP(B245,' SEP 15_09_2020'!$1:$1048576,4,0))</f>
        <v/>
      </c>
      <c r="F245" s="401" t="str">
        <f>IF(B245=0,"",VLOOKUP(B245,' SEP 15_09_2020'!$1:$1048576,5,0))</f>
        <v/>
      </c>
      <c r="G245" s="189"/>
      <c r="H245" s="188" t="str">
        <f t="shared" si="88"/>
        <v/>
      </c>
      <c r="I245" s="189" t="str">
        <f t="shared" si="89"/>
        <v/>
      </c>
      <c r="J245" s="189" t="str">
        <f t="shared" si="90"/>
        <v/>
      </c>
      <c r="K245" s="189" t="str">
        <f t="shared" si="91"/>
        <v/>
      </c>
      <c r="L245" s="189" t="str">
        <f t="shared" si="92"/>
        <v/>
      </c>
      <c r="M245" s="190" t="str">
        <f>IF(B245="","",IF($M$6="VENDA SD",VLOOKUP(B245,inventario,12,0),VLOOKUP(B245,inventario,12,0)))</f>
        <v/>
      </c>
      <c r="N245" s="190" t="str">
        <f t="shared" si="93"/>
        <v/>
      </c>
      <c r="O245" s="191" t="str">
        <f t="shared" si="94"/>
        <v/>
      </c>
      <c r="P245" s="197" t="str">
        <f t="shared" si="95"/>
        <v/>
      </c>
      <c r="R245" s="207" t="str">
        <f t="shared" ref="R245:R283" si="96">IF(B245=0,"",IF($R$6="LOCAÇÃO",VLOOKUP(B245,inventario,13,0),VLOOKUP(B245,inventario,12,0)))</f>
        <v/>
      </c>
      <c r="S245" s="207" t="str">
        <f t="shared" ref="S245:S283" si="97">IF(R245="","",R245*C245)</f>
        <v/>
      </c>
      <c r="T245" s="207" t="e">
        <f t="shared" si="87"/>
        <v>#VALUE!</v>
      </c>
    </row>
    <row r="246" spans="1:20" ht="21.75" customHeight="1" thickBot="1" x14ac:dyDescent="0.3">
      <c r="A246" s="189">
        <v>245</v>
      </c>
      <c r="B246" s="195"/>
      <c r="C246" s="195"/>
      <c r="D246" s="401" t="str">
        <f>IF(B246=0,"",VLOOKUP(B246,' SEP 15_09_2020'!$1:$1048576,3,0))</f>
        <v/>
      </c>
      <c r="E246" s="401" t="str">
        <f>IF(B246=0,"",VLOOKUP(B246,' SEP 15_09_2020'!$1:$1048576,4,0))</f>
        <v/>
      </c>
      <c r="F246" s="401" t="str">
        <f>IF(B246=0,"",VLOOKUP(B246,' SEP 15_09_2020'!$1:$1048576,5,0))</f>
        <v/>
      </c>
      <c r="G246" s="189"/>
      <c r="H246" s="188" t="str">
        <f t="shared" si="88"/>
        <v/>
      </c>
      <c r="I246" s="189" t="str">
        <f t="shared" si="89"/>
        <v/>
      </c>
      <c r="J246" s="189" t="str">
        <f t="shared" si="90"/>
        <v/>
      </c>
      <c r="K246" s="189" t="str">
        <f t="shared" si="91"/>
        <v/>
      </c>
      <c r="L246" s="189" t="str">
        <f t="shared" si="92"/>
        <v/>
      </c>
      <c r="M246" s="190" t="str">
        <f>IF(B246="","",IF($M$6="VENDA SD",VLOOKUP(B246,inventario,12,0),VLOOKUP(B246,inventario,12,0)))</f>
        <v/>
      </c>
      <c r="N246" s="190" t="str">
        <f t="shared" si="93"/>
        <v/>
      </c>
      <c r="O246" s="191" t="str">
        <f t="shared" si="94"/>
        <v/>
      </c>
      <c r="P246" s="197" t="str">
        <f t="shared" si="95"/>
        <v/>
      </c>
      <c r="R246" s="207" t="str">
        <f t="shared" si="96"/>
        <v/>
      </c>
      <c r="S246" s="207" t="str">
        <f t="shared" si="97"/>
        <v/>
      </c>
      <c r="T246" s="207" t="e">
        <f t="shared" si="87"/>
        <v>#VALUE!</v>
      </c>
    </row>
    <row r="247" spans="1:20" ht="21.75" customHeight="1" thickBot="1" x14ac:dyDescent="0.3">
      <c r="A247" s="189">
        <v>246</v>
      </c>
      <c r="B247" s="195"/>
      <c r="C247" s="195"/>
      <c r="D247" s="401" t="str">
        <f>IF(B247=0,"",VLOOKUP(B247,' SEP 15_09_2020'!$1:$1048576,3,0))</f>
        <v/>
      </c>
      <c r="E247" s="401" t="str">
        <f>IF(B247=0,"",VLOOKUP(B247,' SEP 15_09_2020'!$1:$1048576,4,0))</f>
        <v/>
      </c>
      <c r="F247" s="401" t="str">
        <f>IF(B247=0,"",VLOOKUP(B247,' SEP 15_09_2020'!$1:$1048576,5,0))</f>
        <v/>
      </c>
      <c r="G247" s="189"/>
      <c r="H247" s="188" t="str">
        <f t="shared" si="88"/>
        <v/>
      </c>
      <c r="I247" s="189" t="str">
        <f t="shared" si="89"/>
        <v/>
      </c>
      <c r="J247" s="189" t="str">
        <f t="shared" si="90"/>
        <v/>
      </c>
      <c r="K247" s="189" t="str">
        <f t="shared" si="91"/>
        <v/>
      </c>
      <c r="L247" s="189" t="str">
        <f t="shared" si="92"/>
        <v/>
      </c>
      <c r="M247" s="190" t="str">
        <f>IF(B247="","",IF($M$6="VENDA SD",VLOOKUP(B247,inventario,12,0),VLOOKUP(B247,inventario,12,0)))</f>
        <v/>
      </c>
      <c r="N247" s="190" t="str">
        <f t="shared" si="93"/>
        <v/>
      </c>
      <c r="O247" s="191" t="str">
        <f t="shared" si="94"/>
        <v/>
      </c>
      <c r="P247" s="197" t="str">
        <f t="shared" si="95"/>
        <v/>
      </c>
      <c r="R247" s="207" t="str">
        <f t="shared" si="96"/>
        <v/>
      </c>
      <c r="S247" s="207" t="str">
        <f t="shared" si="97"/>
        <v/>
      </c>
      <c r="T247" s="207" t="e">
        <f t="shared" si="87"/>
        <v>#VALUE!</v>
      </c>
    </row>
    <row r="248" spans="1:20" ht="21.75" customHeight="1" thickBot="1" x14ac:dyDescent="0.3">
      <c r="A248" s="189">
        <v>247</v>
      </c>
      <c r="B248" s="195"/>
      <c r="C248" s="195"/>
      <c r="D248" s="401" t="str">
        <f>IF(B248=0,"",VLOOKUP(B248,' SEP 15_09_2020'!$1:$1048576,3,0))</f>
        <v/>
      </c>
      <c r="E248" s="401" t="str">
        <f>IF(B248=0,"",VLOOKUP(B248,' SEP 15_09_2020'!$1:$1048576,4,0))</f>
        <v/>
      </c>
      <c r="F248" s="401" t="str">
        <f>IF(B248=0,"",VLOOKUP(B248,' SEP 15_09_2020'!$1:$1048576,5,0))</f>
        <v/>
      </c>
      <c r="G248" s="189"/>
      <c r="H248" s="188" t="str">
        <f t="shared" si="88"/>
        <v/>
      </c>
      <c r="I248" s="189" t="str">
        <f t="shared" si="89"/>
        <v/>
      </c>
      <c r="J248" s="189" t="str">
        <f t="shared" si="90"/>
        <v/>
      </c>
      <c r="K248" s="189" t="str">
        <f t="shared" si="91"/>
        <v/>
      </c>
      <c r="L248" s="189" t="str">
        <f t="shared" si="92"/>
        <v/>
      </c>
      <c r="M248" s="190" t="str">
        <f>IF(B248="","",IF($M$6="VENDA SD",VLOOKUP(B248,inventario,12,0),VLOOKUP(B248,inventario,12,0)))</f>
        <v/>
      </c>
      <c r="N248" s="190" t="str">
        <f t="shared" si="93"/>
        <v/>
      </c>
      <c r="O248" s="191" t="str">
        <f t="shared" si="94"/>
        <v/>
      </c>
      <c r="P248" s="197" t="str">
        <f t="shared" si="95"/>
        <v/>
      </c>
      <c r="R248" s="207" t="str">
        <f t="shared" si="96"/>
        <v/>
      </c>
      <c r="S248" s="207" t="str">
        <f t="shared" si="97"/>
        <v/>
      </c>
      <c r="T248" s="207" t="e">
        <f t="shared" si="87"/>
        <v>#VALUE!</v>
      </c>
    </row>
    <row r="249" spans="1:20" ht="21.75" customHeight="1" thickBot="1" x14ac:dyDescent="0.3">
      <c r="A249" s="189">
        <v>248</v>
      </c>
      <c r="B249" s="195"/>
      <c r="C249" s="195"/>
      <c r="D249" s="401" t="str">
        <f>IF(B249=0,"",VLOOKUP(B249,' SEP 15_09_2020'!$1:$1048576,3,0))</f>
        <v/>
      </c>
      <c r="E249" s="401" t="str">
        <f>IF(B249=0,"",VLOOKUP(B249,' SEP 15_09_2020'!$1:$1048576,4,0))</f>
        <v/>
      </c>
      <c r="F249" s="401" t="str">
        <f>IF(B249=0,"",VLOOKUP(B249,' SEP 15_09_2020'!$1:$1048576,5,0))</f>
        <v/>
      </c>
      <c r="G249" s="189"/>
      <c r="H249" s="188" t="str">
        <f t="shared" si="88"/>
        <v/>
      </c>
      <c r="I249" s="189" t="str">
        <f t="shared" si="89"/>
        <v/>
      </c>
      <c r="J249" s="189" t="str">
        <f t="shared" si="90"/>
        <v/>
      </c>
      <c r="K249" s="189" t="str">
        <f t="shared" si="91"/>
        <v/>
      </c>
      <c r="L249" s="189" t="str">
        <f t="shared" si="92"/>
        <v/>
      </c>
      <c r="M249" s="190" t="str">
        <f>IF(B249="","",IF($M$6="VENDA SD",VLOOKUP(B249,inventario,12,0),VLOOKUP(B249,inventario,12,0)))</f>
        <v/>
      </c>
      <c r="N249" s="190" t="str">
        <f t="shared" si="93"/>
        <v/>
      </c>
      <c r="O249" s="191" t="str">
        <f t="shared" si="94"/>
        <v/>
      </c>
      <c r="P249" s="197" t="str">
        <f t="shared" si="95"/>
        <v/>
      </c>
      <c r="R249" s="207" t="str">
        <f t="shared" si="96"/>
        <v/>
      </c>
      <c r="S249" s="207" t="str">
        <f t="shared" si="97"/>
        <v/>
      </c>
      <c r="T249" s="207" t="e">
        <f t="shared" si="87"/>
        <v>#VALUE!</v>
      </c>
    </row>
    <row r="250" spans="1:20" ht="21.75" customHeight="1" thickBot="1" x14ac:dyDescent="0.3">
      <c r="A250" s="189">
        <v>249</v>
      </c>
      <c r="B250" s="195"/>
      <c r="C250" s="195"/>
      <c r="D250" s="401" t="str">
        <f>IF(B250=0,"",VLOOKUP(B250,' SEP 15_09_2020'!$1:$1048576,3,0))</f>
        <v/>
      </c>
      <c r="E250" s="401" t="str">
        <f>IF(B250=0,"",VLOOKUP(B250,' SEP 15_09_2020'!$1:$1048576,4,0))</f>
        <v/>
      </c>
      <c r="F250" s="401" t="str">
        <f>IF(B250=0,"",VLOOKUP(B250,' SEP 15_09_2020'!$1:$1048576,5,0))</f>
        <v/>
      </c>
      <c r="G250" s="189"/>
      <c r="H250" s="188" t="str">
        <f t="shared" si="88"/>
        <v/>
      </c>
      <c r="I250" s="189" t="str">
        <f t="shared" si="89"/>
        <v/>
      </c>
      <c r="J250" s="189" t="str">
        <f t="shared" si="90"/>
        <v/>
      </c>
      <c r="K250" s="189" t="str">
        <f t="shared" si="91"/>
        <v/>
      </c>
      <c r="L250" s="189" t="str">
        <f t="shared" si="92"/>
        <v/>
      </c>
      <c r="M250" s="190" t="str">
        <f>IF(B250="","",IF($M$6="VENDA SD",VLOOKUP(B250,inventario,12,0),VLOOKUP(B250,inventario,12,0)))</f>
        <v/>
      </c>
      <c r="N250" s="190" t="str">
        <f t="shared" si="93"/>
        <v/>
      </c>
      <c r="O250" s="191" t="str">
        <f t="shared" si="94"/>
        <v/>
      </c>
      <c r="P250" s="197" t="str">
        <f t="shared" si="95"/>
        <v/>
      </c>
      <c r="R250" s="207" t="str">
        <f t="shared" si="96"/>
        <v/>
      </c>
      <c r="S250" s="207" t="str">
        <f t="shared" si="97"/>
        <v/>
      </c>
      <c r="T250" s="207" t="e">
        <f t="shared" ref="T250:T283" si="98">IF($R$6="VENDA",ROUNDUP(M250*$O$5,0),IF($R$6="LOCAÇÃO",ROUNDUP(O250*$O$5,0)))</f>
        <v>#VALUE!</v>
      </c>
    </row>
    <row r="251" spans="1:20" ht="21.75" customHeight="1" thickBot="1" x14ac:dyDescent="0.3">
      <c r="A251" s="189">
        <v>250</v>
      </c>
      <c r="B251" s="195"/>
      <c r="C251" s="195"/>
      <c r="D251" s="401" t="str">
        <f>IF(B251=0,"",VLOOKUP(B251,' SEP 15_09_2020'!$1:$1048576,3,0))</f>
        <v/>
      </c>
      <c r="E251" s="401" t="str">
        <f>IF(B251=0,"",VLOOKUP(B251,' SEP 15_09_2020'!$1:$1048576,4,0))</f>
        <v/>
      </c>
      <c r="F251" s="401" t="str">
        <f>IF(B251=0,"",VLOOKUP(B251,' SEP 15_09_2020'!$1:$1048576,5,0))</f>
        <v/>
      </c>
      <c r="G251" s="189"/>
      <c r="H251" s="188" t="str">
        <f t="shared" si="88"/>
        <v/>
      </c>
      <c r="I251" s="189" t="str">
        <f t="shared" si="89"/>
        <v/>
      </c>
      <c r="J251" s="189" t="str">
        <f t="shared" si="90"/>
        <v/>
      </c>
      <c r="K251" s="189" t="str">
        <f t="shared" si="91"/>
        <v/>
      </c>
      <c r="L251" s="189" t="str">
        <f t="shared" si="92"/>
        <v/>
      </c>
      <c r="M251" s="190" t="str">
        <f>IF(B251="","",IF($M$6="VENDA SD",VLOOKUP(B251,inventario,12,0),VLOOKUP(B251,inventario,12,0)))</f>
        <v/>
      </c>
      <c r="N251" s="190" t="str">
        <f t="shared" si="93"/>
        <v/>
      </c>
      <c r="O251" s="191" t="str">
        <f t="shared" si="94"/>
        <v/>
      </c>
      <c r="P251" s="197" t="str">
        <f t="shared" si="95"/>
        <v/>
      </c>
      <c r="R251" s="207" t="str">
        <f t="shared" si="96"/>
        <v/>
      </c>
      <c r="S251" s="207" t="str">
        <f t="shared" si="97"/>
        <v/>
      </c>
      <c r="T251" s="207" t="e">
        <f t="shared" si="98"/>
        <v>#VALUE!</v>
      </c>
    </row>
    <row r="252" spans="1:20" ht="21.75" customHeight="1" thickBot="1" x14ac:dyDescent="0.3">
      <c r="A252" s="189">
        <v>251</v>
      </c>
      <c r="B252" s="195"/>
      <c r="C252" s="195"/>
      <c r="D252" s="401" t="str">
        <f>IF(B252=0,"",VLOOKUP(B252,' SEP 15_09_2020'!$1:$1048576,3,0))</f>
        <v/>
      </c>
      <c r="E252" s="401" t="str">
        <f>IF(B252=0,"",VLOOKUP(B252,' SEP 15_09_2020'!$1:$1048576,4,0))</f>
        <v/>
      </c>
      <c r="F252" s="401" t="str">
        <f>IF(B252=0,"",VLOOKUP(B252,' SEP 15_09_2020'!$1:$1048576,5,0))</f>
        <v/>
      </c>
      <c r="G252" s="189"/>
      <c r="H252" s="188" t="str">
        <f t="shared" si="88"/>
        <v/>
      </c>
      <c r="I252" s="189" t="str">
        <f t="shared" si="89"/>
        <v/>
      </c>
      <c r="J252" s="189" t="str">
        <f t="shared" si="90"/>
        <v/>
      </c>
      <c r="K252" s="189" t="str">
        <f t="shared" si="91"/>
        <v/>
      </c>
      <c r="L252" s="189" t="str">
        <f t="shared" si="92"/>
        <v/>
      </c>
      <c r="M252" s="190" t="str">
        <f>IF(B252="","",IF($M$6="VENDA SD",VLOOKUP(B252,inventario,12,0),VLOOKUP(B252,inventario,12,0)))</f>
        <v/>
      </c>
      <c r="N252" s="190" t="str">
        <f t="shared" si="93"/>
        <v/>
      </c>
      <c r="O252" s="191" t="str">
        <f t="shared" si="94"/>
        <v/>
      </c>
      <c r="P252" s="197" t="str">
        <f t="shared" si="95"/>
        <v/>
      </c>
      <c r="R252" s="207" t="str">
        <f t="shared" si="96"/>
        <v/>
      </c>
      <c r="S252" s="207" t="str">
        <f t="shared" si="97"/>
        <v/>
      </c>
      <c r="T252" s="207" t="e">
        <f t="shared" si="98"/>
        <v>#VALUE!</v>
      </c>
    </row>
    <row r="253" spans="1:20" ht="21.75" customHeight="1" thickBot="1" x14ac:dyDescent="0.3">
      <c r="A253" s="189">
        <v>252</v>
      </c>
      <c r="B253" s="195"/>
      <c r="C253" s="195"/>
      <c r="D253" s="401" t="str">
        <f>IF(B253=0,"",VLOOKUP(B253,' SEP 15_09_2020'!$1:$1048576,3,0))</f>
        <v/>
      </c>
      <c r="E253" s="401" t="str">
        <f>IF(B253=0,"",VLOOKUP(B253,' SEP 15_09_2020'!$1:$1048576,4,0))</f>
        <v/>
      </c>
      <c r="F253" s="401" t="str">
        <f>IF(B253=0,"",VLOOKUP(B253,' SEP 15_09_2020'!$1:$1048576,5,0))</f>
        <v/>
      </c>
      <c r="G253" s="189"/>
      <c r="H253" s="188" t="str">
        <f t="shared" si="88"/>
        <v/>
      </c>
      <c r="I253" s="189" t="str">
        <f t="shared" si="89"/>
        <v/>
      </c>
      <c r="J253" s="189" t="str">
        <f t="shared" si="90"/>
        <v/>
      </c>
      <c r="K253" s="189" t="str">
        <f t="shared" si="91"/>
        <v/>
      </c>
      <c r="L253" s="189" t="str">
        <f t="shared" si="92"/>
        <v/>
      </c>
      <c r="M253" s="190" t="str">
        <f>IF(B253="","",IF($M$6="VENDA SD",VLOOKUP(B253,inventario,12,0),VLOOKUP(B253,inventario,12,0)))</f>
        <v/>
      </c>
      <c r="N253" s="190" t="str">
        <f t="shared" si="93"/>
        <v/>
      </c>
      <c r="O253" s="191" t="str">
        <f t="shared" si="94"/>
        <v/>
      </c>
      <c r="P253" s="197" t="str">
        <f t="shared" si="95"/>
        <v/>
      </c>
      <c r="R253" s="207" t="str">
        <f t="shared" si="96"/>
        <v/>
      </c>
      <c r="S253" s="207" t="str">
        <f t="shared" si="97"/>
        <v/>
      </c>
      <c r="T253" s="207" t="e">
        <f t="shared" si="98"/>
        <v>#VALUE!</v>
      </c>
    </row>
    <row r="254" spans="1:20" ht="21.75" customHeight="1" thickBot="1" x14ac:dyDescent="0.3">
      <c r="A254" s="189">
        <v>253</v>
      </c>
      <c r="B254" s="195"/>
      <c r="C254" s="195"/>
      <c r="D254" s="401" t="str">
        <f>IF(B254=0,"",VLOOKUP(B254,' SEP 15_09_2020'!$1:$1048576,3,0))</f>
        <v/>
      </c>
      <c r="E254" s="401" t="str">
        <f>IF(B254=0,"",VLOOKUP(B254,' SEP 15_09_2020'!$1:$1048576,4,0))</f>
        <v/>
      </c>
      <c r="F254" s="401" t="str">
        <f>IF(B254=0,"",VLOOKUP(B254,' SEP 15_09_2020'!$1:$1048576,5,0))</f>
        <v/>
      </c>
      <c r="G254" s="189"/>
      <c r="H254" s="188" t="str">
        <f t="shared" si="88"/>
        <v/>
      </c>
      <c r="I254" s="189" t="str">
        <f t="shared" si="89"/>
        <v/>
      </c>
      <c r="J254" s="189" t="str">
        <f t="shared" si="90"/>
        <v/>
      </c>
      <c r="K254" s="189" t="str">
        <f t="shared" si="91"/>
        <v/>
      </c>
      <c r="L254" s="189" t="str">
        <f t="shared" si="92"/>
        <v/>
      </c>
      <c r="M254" s="190" t="str">
        <f>IF(B254="","",IF($M$6="VENDA SD",VLOOKUP(B254,inventario,12,0),VLOOKUP(B254,inventario,12,0)))</f>
        <v/>
      </c>
      <c r="N254" s="190" t="str">
        <f t="shared" si="93"/>
        <v/>
      </c>
      <c r="O254" s="191" t="str">
        <f t="shared" si="94"/>
        <v/>
      </c>
      <c r="P254" s="197" t="str">
        <f t="shared" si="95"/>
        <v/>
      </c>
      <c r="R254" s="207" t="str">
        <f t="shared" si="96"/>
        <v/>
      </c>
      <c r="S254" s="207" t="str">
        <f t="shared" si="97"/>
        <v/>
      </c>
      <c r="T254" s="207" t="e">
        <f t="shared" si="98"/>
        <v>#VALUE!</v>
      </c>
    </row>
    <row r="255" spans="1:20" ht="21.75" customHeight="1" thickBot="1" x14ac:dyDescent="0.3">
      <c r="A255" s="189">
        <v>254</v>
      </c>
      <c r="B255" s="195"/>
      <c r="C255" s="195"/>
      <c r="D255" s="401" t="str">
        <f>IF(B255=0,"",VLOOKUP(B255,' SEP 15_09_2020'!$1:$1048576,3,0))</f>
        <v/>
      </c>
      <c r="E255" s="401" t="str">
        <f>IF(B255=0,"",VLOOKUP(B255,' SEP 15_09_2020'!$1:$1048576,4,0))</f>
        <v/>
      </c>
      <c r="F255" s="401" t="str">
        <f>IF(B255=0,"",VLOOKUP(B255,' SEP 15_09_2020'!$1:$1048576,5,0))</f>
        <v/>
      </c>
      <c r="G255" s="189"/>
      <c r="H255" s="188" t="str">
        <f t="shared" si="88"/>
        <v/>
      </c>
      <c r="I255" s="189" t="str">
        <f t="shared" si="89"/>
        <v/>
      </c>
      <c r="J255" s="189" t="str">
        <f t="shared" si="90"/>
        <v/>
      </c>
      <c r="K255" s="189" t="str">
        <f t="shared" si="91"/>
        <v/>
      </c>
      <c r="L255" s="189" t="str">
        <f t="shared" si="92"/>
        <v/>
      </c>
      <c r="M255" s="190" t="str">
        <f>IF(B255="","",IF($M$6="VENDA SD",VLOOKUP(B255,inventario,12,0),VLOOKUP(B255,inventario,12,0)))</f>
        <v/>
      </c>
      <c r="N255" s="190" t="str">
        <f t="shared" si="93"/>
        <v/>
      </c>
      <c r="O255" s="191" t="str">
        <f t="shared" si="94"/>
        <v/>
      </c>
      <c r="P255" s="197" t="str">
        <f t="shared" si="95"/>
        <v/>
      </c>
      <c r="R255" s="207" t="str">
        <f t="shared" si="96"/>
        <v/>
      </c>
      <c r="S255" s="207" t="str">
        <f t="shared" si="97"/>
        <v/>
      </c>
      <c r="T255" s="207" t="e">
        <f t="shared" si="98"/>
        <v>#VALUE!</v>
      </c>
    </row>
    <row r="256" spans="1:20" ht="21.75" customHeight="1" thickBot="1" x14ac:dyDescent="0.3">
      <c r="A256" s="189">
        <v>255</v>
      </c>
      <c r="B256" s="195"/>
      <c r="C256" s="195"/>
      <c r="D256" s="401" t="str">
        <f>IF(B256=0,"",VLOOKUP(B256,' SEP 15_09_2020'!$1:$1048576,3,0))</f>
        <v/>
      </c>
      <c r="E256" s="401" t="str">
        <f>IF(B256=0,"",VLOOKUP(B256,' SEP 15_09_2020'!$1:$1048576,4,0))</f>
        <v/>
      </c>
      <c r="F256" s="401" t="str">
        <f>IF(B256=0,"",VLOOKUP(B256,' SEP 15_09_2020'!$1:$1048576,5,0))</f>
        <v/>
      </c>
      <c r="G256" s="189"/>
      <c r="H256" s="188" t="str">
        <f t="shared" si="88"/>
        <v/>
      </c>
      <c r="I256" s="189" t="str">
        <f t="shared" si="89"/>
        <v/>
      </c>
      <c r="J256" s="189" t="str">
        <f t="shared" si="90"/>
        <v/>
      </c>
      <c r="K256" s="189" t="str">
        <f t="shared" si="91"/>
        <v/>
      </c>
      <c r="L256" s="189" t="str">
        <f t="shared" si="92"/>
        <v/>
      </c>
      <c r="M256" s="190" t="str">
        <f>IF(B256="","",IF($M$6="VENDA SD",VLOOKUP(B256,inventario,12,0),VLOOKUP(B256,inventario,12,0)))</f>
        <v/>
      </c>
      <c r="N256" s="190" t="str">
        <f t="shared" si="93"/>
        <v/>
      </c>
      <c r="O256" s="191" t="str">
        <f t="shared" si="94"/>
        <v/>
      </c>
      <c r="P256" s="197" t="str">
        <f t="shared" si="95"/>
        <v/>
      </c>
      <c r="R256" s="207" t="str">
        <f t="shared" si="96"/>
        <v/>
      </c>
      <c r="S256" s="207" t="str">
        <f t="shared" si="97"/>
        <v/>
      </c>
      <c r="T256" s="207" t="e">
        <f t="shared" si="98"/>
        <v>#VALUE!</v>
      </c>
    </row>
    <row r="257" spans="1:20" ht="21.75" customHeight="1" thickBot="1" x14ac:dyDescent="0.3">
      <c r="A257" s="189">
        <v>256</v>
      </c>
      <c r="B257" s="195"/>
      <c r="C257" s="195"/>
      <c r="D257" s="401" t="str">
        <f>IF(B257=0,"",VLOOKUP(B257,' SEP 15_09_2020'!$1:$1048576,3,0))</f>
        <v/>
      </c>
      <c r="E257" s="401" t="str">
        <f>IF(B257=0,"",VLOOKUP(B257,' SEP 15_09_2020'!$1:$1048576,4,0))</f>
        <v/>
      </c>
      <c r="F257" s="401" t="str">
        <f>IF(B257=0,"",VLOOKUP(B257,' SEP 15_09_2020'!$1:$1048576,5,0))</f>
        <v/>
      </c>
      <c r="G257" s="189"/>
      <c r="H257" s="188" t="str">
        <f t="shared" si="88"/>
        <v/>
      </c>
      <c r="I257" s="189" t="str">
        <f t="shared" si="89"/>
        <v/>
      </c>
      <c r="J257" s="189" t="str">
        <f t="shared" si="90"/>
        <v/>
      </c>
      <c r="K257" s="189" t="str">
        <f t="shared" si="91"/>
        <v/>
      </c>
      <c r="L257" s="189" t="str">
        <f t="shared" si="92"/>
        <v/>
      </c>
      <c r="M257" s="190" t="str">
        <f>IF(B257="","",IF($M$6="VENDA SD",VLOOKUP(B257,inventario,12,0),VLOOKUP(B257,inventario,12,0)))</f>
        <v/>
      </c>
      <c r="N257" s="190" t="str">
        <f t="shared" si="93"/>
        <v/>
      </c>
      <c r="O257" s="191" t="str">
        <f t="shared" si="94"/>
        <v/>
      </c>
      <c r="P257" s="197" t="str">
        <f t="shared" si="95"/>
        <v/>
      </c>
      <c r="R257" s="207" t="str">
        <f t="shared" si="96"/>
        <v/>
      </c>
      <c r="S257" s="207" t="str">
        <f t="shared" si="97"/>
        <v/>
      </c>
      <c r="T257" s="207" t="e">
        <f t="shared" si="98"/>
        <v>#VALUE!</v>
      </c>
    </row>
    <row r="258" spans="1:20" ht="21.75" customHeight="1" thickBot="1" x14ac:dyDescent="0.3">
      <c r="A258" s="189">
        <v>257</v>
      </c>
      <c r="B258" s="195"/>
      <c r="C258" s="195"/>
      <c r="D258" s="401" t="str">
        <f>IF(B258=0,"",VLOOKUP(B258,' SEP 15_09_2020'!$1:$1048576,3,0))</f>
        <v/>
      </c>
      <c r="E258" s="401" t="str">
        <f>IF(B258=0,"",VLOOKUP(B258,' SEP 15_09_2020'!$1:$1048576,4,0))</f>
        <v/>
      </c>
      <c r="F258" s="401" t="str">
        <f>IF(B258=0,"",VLOOKUP(B258,' SEP 15_09_2020'!$1:$1048576,5,0))</f>
        <v/>
      </c>
      <c r="G258" s="189"/>
      <c r="H258" s="188" t="str">
        <f t="shared" ref="H258:H283" si="99">IF(B258=0,"",VLOOKUP(B258,inventario,3,0))</f>
        <v/>
      </c>
      <c r="I258" s="189" t="str">
        <f t="shared" ref="I258:I283" si="100">IF(B258=0,"",VLOOKUP(B258,inventario,9,0))</f>
        <v/>
      </c>
      <c r="J258" s="189" t="str">
        <f t="shared" ref="J258:J283" si="101">IF(C258=0,"",I258*C258)</f>
        <v/>
      </c>
      <c r="K258" s="189" t="str">
        <f t="shared" ref="K258:K283" si="102">IF(B258=0,"",VLOOKUP(B258,inventario,11,0))</f>
        <v/>
      </c>
      <c r="L258" s="189" t="str">
        <f t="shared" ref="L258:L283" si="103">IF(C258=0,"",K258*C258)</f>
        <v/>
      </c>
      <c r="M258" s="190" t="str">
        <f>IF(B258="","",IF($M$6="VENDA SD",VLOOKUP(B258,inventario,12,0),VLOOKUP(B258,inventario,12,0)))</f>
        <v/>
      </c>
      <c r="N258" s="190" t="str">
        <f t="shared" ref="N258:N283" si="104">IF(C258=0,"",C258*M258)</f>
        <v/>
      </c>
      <c r="O258" s="191" t="str">
        <f t="shared" ref="O258:O283" si="105">IF(B258=0,"",VLOOKUP(B258,inventario,13,0))</f>
        <v/>
      </c>
      <c r="P258" s="197" t="str">
        <f t="shared" ref="P258:P283" si="106">IF(C258=0,"",O258*C258)</f>
        <v/>
      </c>
      <c r="R258" s="207" t="str">
        <f t="shared" si="96"/>
        <v/>
      </c>
      <c r="S258" s="207" t="str">
        <f t="shared" si="97"/>
        <v/>
      </c>
      <c r="T258" s="207" t="e">
        <f t="shared" si="98"/>
        <v>#VALUE!</v>
      </c>
    </row>
    <row r="259" spans="1:20" ht="21.75" customHeight="1" thickBot="1" x14ac:dyDescent="0.3">
      <c r="A259" s="189">
        <v>258</v>
      </c>
      <c r="B259" s="195"/>
      <c r="C259" s="195"/>
      <c r="D259" s="401" t="str">
        <f>IF(B259=0,"",VLOOKUP(B259,' SEP 15_09_2020'!$1:$1048576,3,0))</f>
        <v/>
      </c>
      <c r="E259" s="401" t="str">
        <f>IF(B259=0,"",VLOOKUP(B259,' SEP 15_09_2020'!$1:$1048576,4,0))</f>
        <v/>
      </c>
      <c r="F259" s="401" t="str">
        <f>IF(B259=0,"",VLOOKUP(B259,' SEP 15_09_2020'!$1:$1048576,5,0))</f>
        <v/>
      </c>
      <c r="G259" s="189"/>
      <c r="H259" s="188" t="str">
        <f t="shared" si="99"/>
        <v/>
      </c>
      <c r="I259" s="189" t="str">
        <f t="shared" si="100"/>
        <v/>
      </c>
      <c r="J259" s="189" t="str">
        <f t="shared" si="101"/>
        <v/>
      </c>
      <c r="K259" s="189" t="str">
        <f t="shared" si="102"/>
        <v/>
      </c>
      <c r="L259" s="189" t="str">
        <f t="shared" si="103"/>
        <v/>
      </c>
      <c r="M259" s="190" t="str">
        <f>IF(B259="","",IF($M$6="VENDA SD",VLOOKUP(B259,inventario,12,0),VLOOKUP(B259,inventario,12,0)))</f>
        <v/>
      </c>
      <c r="N259" s="190" t="str">
        <f t="shared" si="104"/>
        <v/>
      </c>
      <c r="O259" s="191" t="str">
        <f t="shared" si="105"/>
        <v/>
      </c>
      <c r="P259" s="197" t="str">
        <f t="shared" si="106"/>
        <v/>
      </c>
      <c r="R259" s="207" t="str">
        <f t="shared" si="96"/>
        <v/>
      </c>
      <c r="S259" s="207" t="str">
        <f t="shared" si="97"/>
        <v/>
      </c>
      <c r="T259" s="207" t="e">
        <f t="shared" si="98"/>
        <v>#VALUE!</v>
      </c>
    </row>
    <row r="260" spans="1:20" ht="21.75" customHeight="1" thickBot="1" x14ac:dyDescent="0.3">
      <c r="A260" s="189">
        <v>259</v>
      </c>
      <c r="B260" s="195"/>
      <c r="C260" s="195"/>
      <c r="D260" s="401" t="str">
        <f>IF(B260=0,"",VLOOKUP(B260,' SEP 15_09_2020'!$1:$1048576,3,0))</f>
        <v/>
      </c>
      <c r="E260" s="401" t="str">
        <f>IF(B260=0,"",VLOOKUP(B260,' SEP 15_09_2020'!$1:$1048576,4,0))</f>
        <v/>
      </c>
      <c r="F260" s="401" t="str">
        <f>IF(B260=0,"",VLOOKUP(B260,' SEP 15_09_2020'!$1:$1048576,5,0))</f>
        <v/>
      </c>
      <c r="G260" s="189"/>
      <c r="H260" s="188" t="str">
        <f t="shared" si="99"/>
        <v/>
      </c>
      <c r="I260" s="189" t="str">
        <f t="shared" si="100"/>
        <v/>
      </c>
      <c r="J260" s="189" t="str">
        <f t="shared" si="101"/>
        <v/>
      </c>
      <c r="K260" s="189" t="str">
        <f t="shared" si="102"/>
        <v/>
      </c>
      <c r="L260" s="189" t="str">
        <f t="shared" si="103"/>
        <v/>
      </c>
      <c r="M260" s="190" t="str">
        <f>IF(B260="","",IF($M$6="VENDA SD",VLOOKUP(B260,inventario,12,0),VLOOKUP(B260,inventario,12,0)))</f>
        <v/>
      </c>
      <c r="N260" s="190" t="str">
        <f t="shared" si="104"/>
        <v/>
      </c>
      <c r="O260" s="191" t="str">
        <f t="shared" si="105"/>
        <v/>
      </c>
      <c r="P260" s="197" t="str">
        <f t="shared" si="106"/>
        <v/>
      </c>
      <c r="R260" s="207" t="str">
        <f t="shared" si="96"/>
        <v/>
      </c>
      <c r="S260" s="207" t="str">
        <f t="shared" si="97"/>
        <v/>
      </c>
      <c r="T260" s="207" t="e">
        <f t="shared" si="98"/>
        <v>#VALUE!</v>
      </c>
    </row>
    <row r="261" spans="1:20" ht="21.75" customHeight="1" thickBot="1" x14ac:dyDescent="0.3">
      <c r="A261" s="189">
        <v>260</v>
      </c>
      <c r="B261" s="195"/>
      <c r="C261" s="195"/>
      <c r="D261" s="401" t="str">
        <f>IF(B261=0,"",VLOOKUP(B261,' SEP 15_09_2020'!$1:$1048576,3,0))</f>
        <v/>
      </c>
      <c r="E261" s="401" t="str">
        <f>IF(B261=0,"",VLOOKUP(B261,' SEP 15_09_2020'!$1:$1048576,4,0))</f>
        <v/>
      </c>
      <c r="F261" s="401" t="str">
        <f>IF(B261=0,"",VLOOKUP(B261,' SEP 15_09_2020'!$1:$1048576,5,0))</f>
        <v/>
      </c>
      <c r="G261" s="189"/>
      <c r="H261" s="188" t="str">
        <f t="shared" si="99"/>
        <v/>
      </c>
      <c r="I261" s="189" t="str">
        <f t="shared" si="100"/>
        <v/>
      </c>
      <c r="J261" s="189" t="str">
        <f t="shared" si="101"/>
        <v/>
      </c>
      <c r="K261" s="189" t="str">
        <f t="shared" si="102"/>
        <v/>
      </c>
      <c r="L261" s="189" t="str">
        <f t="shared" si="103"/>
        <v/>
      </c>
      <c r="M261" s="190" t="str">
        <f>IF(B261="","",IF($M$6="VENDA SD",VLOOKUP(B261,inventario,12,0),VLOOKUP(B261,inventario,12,0)))</f>
        <v/>
      </c>
      <c r="N261" s="190" t="str">
        <f t="shared" si="104"/>
        <v/>
      </c>
      <c r="O261" s="191" t="str">
        <f t="shared" si="105"/>
        <v/>
      </c>
      <c r="P261" s="197" t="str">
        <f t="shared" si="106"/>
        <v/>
      </c>
      <c r="R261" s="207" t="str">
        <f t="shared" si="96"/>
        <v/>
      </c>
      <c r="S261" s="207" t="str">
        <f t="shared" si="97"/>
        <v/>
      </c>
      <c r="T261" s="207" t="e">
        <f t="shared" si="98"/>
        <v>#VALUE!</v>
      </c>
    </row>
    <row r="262" spans="1:20" ht="21.75" customHeight="1" thickBot="1" x14ac:dyDescent="0.3">
      <c r="A262" s="189">
        <v>261</v>
      </c>
      <c r="B262" s="195"/>
      <c r="C262" s="195"/>
      <c r="D262" s="401" t="str">
        <f>IF(B262=0,"",VLOOKUP(B262,' SEP 15_09_2020'!$1:$1048576,3,0))</f>
        <v/>
      </c>
      <c r="E262" s="401" t="str">
        <f>IF(B262=0,"",VLOOKUP(B262,' SEP 15_09_2020'!$1:$1048576,4,0))</f>
        <v/>
      </c>
      <c r="F262" s="401" t="str">
        <f>IF(B262=0,"",VLOOKUP(B262,' SEP 15_09_2020'!$1:$1048576,5,0))</f>
        <v/>
      </c>
      <c r="G262" s="189"/>
      <c r="H262" s="188" t="str">
        <f t="shared" si="99"/>
        <v/>
      </c>
      <c r="I262" s="189" t="str">
        <f t="shared" si="100"/>
        <v/>
      </c>
      <c r="J262" s="189" t="str">
        <f t="shared" si="101"/>
        <v/>
      </c>
      <c r="K262" s="189" t="str">
        <f t="shared" si="102"/>
        <v/>
      </c>
      <c r="L262" s="189" t="str">
        <f t="shared" si="103"/>
        <v/>
      </c>
      <c r="M262" s="190" t="str">
        <f>IF(B262="","",IF($M$6="VENDA SD",VLOOKUP(B262,inventario,12,0),VLOOKUP(B262,inventario,12,0)))</f>
        <v/>
      </c>
      <c r="N262" s="190" t="str">
        <f t="shared" si="104"/>
        <v/>
      </c>
      <c r="O262" s="191" t="str">
        <f t="shared" si="105"/>
        <v/>
      </c>
      <c r="P262" s="197" t="str">
        <f t="shared" si="106"/>
        <v/>
      </c>
      <c r="R262" s="207" t="str">
        <f t="shared" si="96"/>
        <v/>
      </c>
      <c r="S262" s="207" t="str">
        <f t="shared" si="97"/>
        <v/>
      </c>
      <c r="T262" s="207" t="e">
        <f t="shared" si="98"/>
        <v>#VALUE!</v>
      </c>
    </row>
    <row r="263" spans="1:20" ht="21.75" customHeight="1" thickBot="1" x14ac:dyDescent="0.3">
      <c r="A263" s="189">
        <v>262</v>
      </c>
      <c r="B263" s="195"/>
      <c r="C263" s="195"/>
      <c r="D263" s="401" t="str">
        <f>IF(B263=0,"",VLOOKUP(B263,' SEP 15_09_2020'!$1:$1048576,3,0))</f>
        <v/>
      </c>
      <c r="E263" s="401" t="str">
        <f>IF(B263=0,"",VLOOKUP(B263,' SEP 15_09_2020'!$1:$1048576,4,0))</f>
        <v/>
      </c>
      <c r="F263" s="401" t="str">
        <f>IF(B263=0,"",VLOOKUP(B263,' SEP 15_09_2020'!$1:$1048576,5,0))</f>
        <v/>
      </c>
      <c r="G263" s="189"/>
      <c r="H263" s="188" t="str">
        <f t="shared" si="99"/>
        <v/>
      </c>
      <c r="I263" s="189" t="str">
        <f t="shared" si="100"/>
        <v/>
      </c>
      <c r="J263" s="189" t="str">
        <f t="shared" si="101"/>
        <v/>
      </c>
      <c r="K263" s="189" t="str">
        <f t="shared" si="102"/>
        <v/>
      </c>
      <c r="L263" s="189" t="str">
        <f t="shared" si="103"/>
        <v/>
      </c>
      <c r="M263" s="190" t="str">
        <f>IF(B263="","",IF($M$6="VENDA SD",VLOOKUP(B263,inventario,12,0),VLOOKUP(B263,inventario,12,0)))</f>
        <v/>
      </c>
      <c r="N263" s="190" t="str">
        <f t="shared" si="104"/>
        <v/>
      </c>
      <c r="O263" s="191" t="str">
        <f t="shared" si="105"/>
        <v/>
      </c>
      <c r="P263" s="197" t="str">
        <f t="shared" si="106"/>
        <v/>
      </c>
      <c r="R263" s="207" t="str">
        <f t="shared" si="96"/>
        <v/>
      </c>
      <c r="S263" s="207" t="str">
        <f t="shared" si="97"/>
        <v/>
      </c>
      <c r="T263" s="207" t="e">
        <f t="shared" si="98"/>
        <v>#VALUE!</v>
      </c>
    </row>
    <row r="264" spans="1:20" ht="21.75" customHeight="1" thickBot="1" x14ac:dyDescent="0.3">
      <c r="A264" s="189">
        <v>263</v>
      </c>
      <c r="B264" s="195"/>
      <c r="C264" s="195"/>
      <c r="D264" s="401" t="str">
        <f>IF(B264=0,"",VLOOKUP(B264,' SEP 15_09_2020'!$1:$1048576,3,0))</f>
        <v/>
      </c>
      <c r="E264" s="401" t="str">
        <f>IF(B264=0,"",VLOOKUP(B264,' SEP 15_09_2020'!$1:$1048576,4,0))</f>
        <v/>
      </c>
      <c r="F264" s="401" t="str">
        <f>IF(B264=0,"",VLOOKUP(B264,' SEP 15_09_2020'!$1:$1048576,5,0))</f>
        <v/>
      </c>
      <c r="G264" s="189"/>
      <c r="H264" s="188" t="str">
        <f t="shared" si="99"/>
        <v/>
      </c>
      <c r="I264" s="189" t="str">
        <f t="shared" si="100"/>
        <v/>
      </c>
      <c r="J264" s="189" t="str">
        <f t="shared" si="101"/>
        <v/>
      </c>
      <c r="K264" s="189" t="str">
        <f t="shared" si="102"/>
        <v/>
      </c>
      <c r="L264" s="189" t="str">
        <f t="shared" si="103"/>
        <v/>
      </c>
      <c r="M264" s="190" t="str">
        <f>IF(B264="","",IF($M$6="VENDA SD",VLOOKUP(B264,inventario,12,0),VLOOKUP(B264,inventario,12,0)))</f>
        <v/>
      </c>
      <c r="N264" s="190" t="str">
        <f t="shared" si="104"/>
        <v/>
      </c>
      <c r="O264" s="191" t="str">
        <f t="shared" si="105"/>
        <v/>
      </c>
      <c r="P264" s="197" t="str">
        <f t="shared" si="106"/>
        <v/>
      </c>
      <c r="R264" s="207" t="str">
        <f t="shared" si="96"/>
        <v/>
      </c>
      <c r="S264" s="207" t="str">
        <f t="shared" si="97"/>
        <v/>
      </c>
      <c r="T264" s="207" t="e">
        <f t="shared" si="98"/>
        <v>#VALUE!</v>
      </c>
    </row>
    <row r="265" spans="1:20" ht="21.75" customHeight="1" thickBot="1" x14ac:dyDescent="0.3">
      <c r="A265" s="189">
        <v>264</v>
      </c>
      <c r="B265" s="195"/>
      <c r="C265" s="195"/>
      <c r="D265" s="401" t="str">
        <f>IF(B265=0,"",VLOOKUP(B265,' SEP 15_09_2020'!$1:$1048576,3,0))</f>
        <v/>
      </c>
      <c r="E265" s="401" t="str">
        <f>IF(B265=0,"",VLOOKUP(B265,' SEP 15_09_2020'!$1:$1048576,4,0))</f>
        <v/>
      </c>
      <c r="F265" s="401" t="str">
        <f>IF(B265=0,"",VLOOKUP(B265,' SEP 15_09_2020'!$1:$1048576,5,0))</f>
        <v/>
      </c>
      <c r="G265" s="189"/>
      <c r="H265" s="188" t="str">
        <f t="shared" si="99"/>
        <v/>
      </c>
      <c r="I265" s="189" t="str">
        <f t="shared" si="100"/>
        <v/>
      </c>
      <c r="J265" s="189" t="str">
        <f t="shared" si="101"/>
        <v/>
      </c>
      <c r="K265" s="189" t="str">
        <f t="shared" si="102"/>
        <v/>
      </c>
      <c r="L265" s="189" t="str">
        <f t="shared" si="103"/>
        <v/>
      </c>
      <c r="M265" s="190" t="str">
        <f>IF(B265="","",IF($M$6="VENDA SD",VLOOKUP(B265,inventario,12,0),VLOOKUP(B265,inventario,12,0)))</f>
        <v/>
      </c>
      <c r="N265" s="190" t="str">
        <f t="shared" si="104"/>
        <v/>
      </c>
      <c r="O265" s="191" t="str">
        <f t="shared" si="105"/>
        <v/>
      </c>
      <c r="P265" s="197" t="str">
        <f t="shared" si="106"/>
        <v/>
      </c>
      <c r="R265" s="207" t="str">
        <f t="shared" si="96"/>
        <v/>
      </c>
      <c r="S265" s="207" t="str">
        <f t="shared" si="97"/>
        <v/>
      </c>
      <c r="T265" s="207" t="e">
        <f t="shared" si="98"/>
        <v>#VALUE!</v>
      </c>
    </row>
    <row r="266" spans="1:20" ht="21.75" customHeight="1" thickBot="1" x14ac:dyDescent="0.3">
      <c r="A266" s="189">
        <v>265</v>
      </c>
      <c r="B266" s="195"/>
      <c r="C266" s="195"/>
      <c r="D266" s="401" t="str">
        <f>IF(B266=0,"",VLOOKUP(B266,' SEP 15_09_2020'!$1:$1048576,3,0))</f>
        <v/>
      </c>
      <c r="E266" s="401" t="str">
        <f>IF(B266=0,"",VLOOKUP(B266,' SEP 15_09_2020'!$1:$1048576,4,0))</f>
        <v/>
      </c>
      <c r="F266" s="401" t="str">
        <f>IF(B266=0,"",VLOOKUP(B266,' SEP 15_09_2020'!$1:$1048576,5,0))</f>
        <v/>
      </c>
      <c r="G266" s="189"/>
      <c r="H266" s="188" t="str">
        <f t="shared" si="99"/>
        <v/>
      </c>
      <c r="I266" s="189" t="str">
        <f t="shared" si="100"/>
        <v/>
      </c>
      <c r="J266" s="189" t="str">
        <f t="shared" si="101"/>
        <v/>
      </c>
      <c r="K266" s="189" t="str">
        <f t="shared" si="102"/>
        <v/>
      </c>
      <c r="L266" s="189" t="str">
        <f t="shared" si="103"/>
        <v/>
      </c>
      <c r="M266" s="190" t="str">
        <f>IF(B266="","",IF($M$6="VENDA SD",VLOOKUP(B266,inventario,12,0),VLOOKUP(B266,inventario,12,0)))</f>
        <v/>
      </c>
      <c r="N266" s="190" t="str">
        <f t="shared" si="104"/>
        <v/>
      </c>
      <c r="O266" s="191" t="str">
        <f t="shared" si="105"/>
        <v/>
      </c>
      <c r="P266" s="197" t="str">
        <f t="shared" si="106"/>
        <v/>
      </c>
      <c r="R266" s="207" t="str">
        <f t="shared" si="96"/>
        <v/>
      </c>
      <c r="S266" s="207" t="str">
        <f t="shared" si="97"/>
        <v/>
      </c>
      <c r="T266" s="207" t="e">
        <f t="shared" si="98"/>
        <v>#VALUE!</v>
      </c>
    </row>
    <row r="267" spans="1:20" ht="21.75" customHeight="1" thickBot="1" x14ac:dyDescent="0.3">
      <c r="A267" s="189">
        <v>266</v>
      </c>
      <c r="B267" s="195"/>
      <c r="C267" s="195"/>
      <c r="D267" s="401" t="str">
        <f>IF(B267=0,"",VLOOKUP(B267,' SEP 15_09_2020'!$1:$1048576,3,0))</f>
        <v/>
      </c>
      <c r="E267" s="401" t="str">
        <f>IF(B267=0,"",VLOOKUP(B267,' SEP 15_09_2020'!$1:$1048576,4,0))</f>
        <v/>
      </c>
      <c r="F267" s="401" t="str">
        <f>IF(B267=0,"",VLOOKUP(B267,' SEP 15_09_2020'!$1:$1048576,5,0))</f>
        <v/>
      </c>
      <c r="G267" s="189"/>
      <c r="H267" s="188" t="str">
        <f t="shared" si="99"/>
        <v/>
      </c>
      <c r="I267" s="189" t="str">
        <f t="shared" si="100"/>
        <v/>
      </c>
      <c r="J267" s="189" t="str">
        <f t="shared" si="101"/>
        <v/>
      </c>
      <c r="K267" s="189" t="str">
        <f t="shared" si="102"/>
        <v/>
      </c>
      <c r="L267" s="189" t="str">
        <f t="shared" si="103"/>
        <v/>
      </c>
      <c r="M267" s="190" t="str">
        <f>IF(B267="","",IF($M$6="VENDA SD",VLOOKUP(B267,inventario,12,0),VLOOKUP(B267,inventario,12,0)))</f>
        <v/>
      </c>
      <c r="N267" s="190" t="str">
        <f t="shared" si="104"/>
        <v/>
      </c>
      <c r="O267" s="191" t="str">
        <f t="shared" si="105"/>
        <v/>
      </c>
      <c r="P267" s="197" t="str">
        <f t="shared" si="106"/>
        <v/>
      </c>
      <c r="R267" s="207" t="str">
        <f t="shared" si="96"/>
        <v/>
      </c>
      <c r="S267" s="207" t="str">
        <f t="shared" si="97"/>
        <v/>
      </c>
      <c r="T267" s="207" t="e">
        <f t="shared" si="98"/>
        <v>#VALUE!</v>
      </c>
    </row>
    <row r="268" spans="1:20" ht="21.75" customHeight="1" thickBot="1" x14ac:dyDescent="0.3">
      <c r="A268" s="189">
        <v>267</v>
      </c>
      <c r="B268" s="195"/>
      <c r="C268" s="195"/>
      <c r="D268" s="401" t="str">
        <f>IF(B268=0,"",VLOOKUP(B268,' SEP 15_09_2020'!$1:$1048576,3,0))</f>
        <v/>
      </c>
      <c r="E268" s="401" t="str">
        <f>IF(B268=0,"",VLOOKUP(B268,' SEP 15_09_2020'!$1:$1048576,4,0))</f>
        <v/>
      </c>
      <c r="F268" s="401" t="str">
        <f>IF(B268=0,"",VLOOKUP(B268,' SEP 15_09_2020'!$1:$1048576,5,0))</f>
        <v/>
      </c>
      <c r="G268" s="189"/>
      <c r="H268" s="188" t="str">
        <f t="shared" si="99"/>
        <v/>
      </c>
      <c r="I268" s="189" t="str">
        <f t="shared" si="100"/>
        <v/>
      </c>
      <c r="J268" s="189" t="str">
        <f t="shared" si="101"/>
        <v/>
      </c>
      <c r="K268" s="189" t="str">
        <f t="shared" si="102"/>
        <v/>
      </c>
      <c r="L268" s="189" t="str">
        <f t="shared" si="103"/>
        <v/>
      </c>
      <c r="M268" s="190" t="str">
        <f>IF(B268="","",IF($M$6="VENDA SD",VLOOKUP(B268,inventario,12,0),VLOOKUP(B268,inventario,12,0)))</f>
        <v/>
      </c>
      <c r="N268" s="190" t="str">
        <f t="shared" si="104"/>
        <v/>
      </c>
      <c r="O268" s="191" t="str">
        <f t="shared" si="105"/>
        <v/>
      </c>
      <c r="P268" s="197" t="str">
        <f t="shared" si="106"/>
        <v/>
      </c>
      <c r="R268" s="207" t="str">
        <f t="shared" si="96"/>
        <v/>
      </c>
      <c r="S268" s="207" t="str">
        <f t="shared" si="97"/>
        <v/>
      </c>
      <c r="T268" s="207" t="e">
        <f t="shared" si="98"/>
        <v>#VALUE!</v>
      </c>
    </row>
    <row r="269" spans="1:20" ht="21.75" customHeight="1" thickBot="1" x14ac:dyDescent="0.3">
      <c r="A269" s="189">
        <v>268</v>
      </c>
      <c r="B269" s="195"/>
      <c r="C269" s="195"/>
      <c r="D269" s="401" t="str">
        <f>IF(B269=0,"",VLOOKUP(B269,' SEP 15_09_2020'!$1:$1048576,3,0))</f>
        <v/>
      </c>
      <c r="E269" s="401" t="str">
        <f>IF(B269=0,"",VLOOKUP(B269,' SEP 15_09_2020'!$1:$1048576,4,0))</f>
        <v/>
      </c>
      <c r="F269" s="401" t="str">
        <f>IF(B269=0,"",VLOOKUP(B269,' SEP 15_09_2020'!$1:$1048576,5,0))</f>
        <v/>
      </c>
      <c r="G269" s="189"/>
      <c r="H269" s="188" t="str">
        <f t="shared" si="99"/>
        <v/>
      </c>
      <c r="I269" s="189" t="str">
        <f t="shared" si="100"/>
        <v/>
      </c>
      <c r="J269" s="189" t="str">
        <f t="shared" si="101"/>
        <v/>
      </c>
      <c r="K269" s="189" t="str">
        <f t="shared" si="102"/>
        <v/>
      </c>
      <c r="L269" s="189" t="str">
        <f t="shared" si="103"/>
        <v/>
      </c>
      <c r="M269" s="190" t="str">
        <f>IF(B269="","",IF($M$6="VENDA SD",VLOOKUP(B269,inventario,12,0),VLOOKUP(B269,inventario,12,0)))</f>
        <v/>
      </c>
      <c r="N269" s="190" t="str">
        <f t="shared" si="104"/>
        <v/>
      </c>
      <c r="O269" s="191" t="str">
        <f t="shared" si="105"/>
        <v/>
      </c>
      <c r="P269" s="197" t="str">
        <f t="shared" si="106"/>
        <v/>
      </c>
      <c r="R269" s="207" t="str">
        <f t="shared" si="96"/>
        <v/>
      </c>
      <c r="S269" s="207" t="str">
        <f t="shared" si="97"/>
        <v/>
      </c>
      <c r="T269" s="207" t="e">
        <f t="shared" si="98"/>
        <v>#VALUE!</v>
      </c>
    </row>
    <row r="270" spans="1:20" ht="21.75" customHeight="1" thickBot="1" x14ac:dyDescent="0.3">
      <c r="A270" s="189">
        <v>269</v>
      </c>
      <c r="B270" s="195"/>
      <c r="C270" s="195"/>
      <c r="D270" s="401" t="str">
        <f>IF(B270=0,"",VLOOKUP(B270,' SEP 15_09_2020'!$1:$1048576,3,0))</f>
        <v/>
      </c>
      <c r="E270" s="401" t="str">
        <f>IF(B270=0,"",VLOOKUP(B270,' SEP 15_09_2020'!$1:$1048576,4,0))</f>
        <v/>
      </c>
      <c r="F270" s="401" t="str">
        <f>IF(B270=0,"",VLOOKUP(B270,' SEP 15_09_2020'!$1:$1048576,5,0))</f>
        <v/>
      </c>
      <c r="G270" s="189"/>
      <c r="H270" s="188" t="str">
        <f t="shared" si="99"/>
        <v/>
      </c>
      <c r="I270" s="189" t="str">
        <f t="shared" si="100"/>
        <v/>
      </c>
      <c r="J270" s="189" t="str">
        <f t="shared" si="101"/>
        <v/>
      </c>
      <c r="K270" s="189" t="str">
        <f t="shared" si="102"/>
        <v/>
      </c>
      <c r="L270" s="189" t="str">
        <f t="shared" si="103"/>
        <v/>
      </c>
      <c r="M270" s="190" t="str">
        <f>IF(B270="","",IF($M$6="VENDA SD",VLOOKUP(B270,inventario,12,0),VLOOKUP(B270,inventario,12,0)))</f>
        <v/>
      </c>
      <c r="N270" s="190" t="str">
        <f t="shared" si="104"/>
        <v/>
      </c>
      <c r="O270" s="191" t="str">
        <f t="shared" si="105"/>
        <v/>
      </c>
      <c r="P270" s="197" t="str">
        <f t="shared" si="106"/>
        <v/>
      </c>
      <c r="R270" s="207" t="str">
        <f t="shared" si="96"/>
        <v/>
      </c>
      <c r="S270" s="207" t="str">
        <f t="shared" si="97"/>
        <v/>
      </c>
      <c r="T270" s="207" t="e">
        <f t="shared" si="98"/>
        <v>#VALUE!</v>
      </c>
    </row>
    <row r="271" spans="1:20" ht="21.75" customHeight="1" thickBot="1" x14ac:dyDescent="0.3">
      <c r="A271" s="189">
        <v>270</v>
      </c>
      <c r="B271" s="195"/>
      <c r="C271" s="195"/>
      <c r="D271" s="401" t="str">
        <f>IF(B271=0,"",VLOOKUP(B271,' SEP 15_09_2020'!$1:$1048576,3,0))</f>
        <v/>
      </c>
      <c r="E271" s="401" t="str">
        <f>IF(B271=0,"",VLOOKUP(B271,' SEP 15_09_2020'!$1:$1048576,4,0))</f>
        <v/>
      </c>
      <c r="F271" s="401" t="str">
        <f>IF(B271=0,"",VLOOKUP(B271,' SEP 15_09_2020'!$1:$1048576,5,0))</f>
        <v/>
      </c>
      <c r="G271" s="189"/>
      <c r="H271" s="188" t="str">
        <f t="shared" si="99"/>
        <v/>
      </c>
      <c r="I271" s="189" t="str">
        <f t="shared" si="100"/>
        <v/>
      </c>
      <c r="J271" s="189" t="str">
        <f t="shared" si="101"/>
        <v/>
      </c>
      <c r="K271" s="189" t="str">
        <f t="shared" si="102"/>
        <v/>
      </c>
      <c r="L271" s="189" t="str">
        <f t="shared" si="103"/>
        <v/>
      </c>
      <c r="M271" s="190" t="str">
        <f>IF(B271="","",IF($M$6="VENDA SD",VLOOKUP(B271,inventario,12,0),VLOOKUP(B271,inventario,12,0)))</f>
        <v/>
      </c>
      <c r="N271" s="190" t="str">
        <f t="shared" si="104"/>
        <v/>
      </c>
      <c r="O271" s="191" t="str">
        <f t="shared" si="105"/>
        <v/>
      </c>
      <c r="P271" s="197" t="str">
        <f t="shared" si="106"/>
        <v/>
      </c>
      <c r="R271" s="207" t="str">
        <f t="shared" si="96"/>
        <v/>
      </c>
      <c r="S271" s="207" t="str">
        <f t="shared" si="97"/>
        <v/>
      </c>
      <c r="T271" s="207" t="e">
        <f t="shared" si="98"/>
        <v>#VALUE!</v>
      </c>
    </row>
    <row r="272" spans="1:20" ht="21.75" customHeight="1" thickBot="1" x14ac:dyDescent="0.3">
      <c r="A272" s="189">
        <v>271</v>
      </c>
      <c r="B272" s="195"/>
      <c r="C272" s="195"/>
      <c r="D272" s="401" t="str">
        <f>IF(B272=0,"",VLOOKUP(B272,' SEP 15_09_2020'!$1:$1048576,3,0))</f>
        <v/>
      </c>
      <c r="E272" s="401" t="str">
        <f>IF(B272=0,"",VLOOKUP(B272,' SEP 15_09_2020'!$1:$1048576,4,0))</f>
        <v/>
      </c>
      <c r="F272" s="401" t="str">
        <f>IF(B272=0,"",VLOOKUP(B272,' SEP 15_09_2020'!$1:$1048576,5,0))</f>
        <v/>
      </c>
      <c r="G272" s="189"/>
      <c r="H272" s="188" t="str">
        <f t="shared" si="99"/>
        <v/>
      </c>
      <c r="I272" s="189" t="str">
        <f t="shared" si="100"/>
        <v/>
      </c>
      <c r="J272" s="189" t="str">
        <f t="shared" si="101"/>
        <v/>
      </c>
      <c r="K272" s="189" t="str">
        <f t="shared" si="102"/>
        <v/>
      </c>
      <c r="L272" s="189" t="str">
        <f t="shared" si="103"/>
        <v/>
      </c>
      <c r="M272" s="190" t="str">
        <f>IF(B272="","",IF($M$6="VENDA SD",VLOOKUP(B272,inventario,12,0),VLOOKUP(B272,inventario,12,0)))</f>
        <v/>
      </c>
      <c r="N272" s="190" t="str">
        <f t="shared" si="104"/>
        <v/>
      </c>
      <c r="O272" s="191" t="str">
        <f t="shared" si="105"/>
        <v/>
      </c>
      <c r="P272" s="197" t="str">
        <f t="shared" si="106"/>
        <v/>
      </c>
      <c r="R272" s="207" t="str">
        <f t="shared" si="96"/>
        <v/>
      </c>
      <c r="S272" s="207" t="str">
        <f t="shared" si="97"/>
        <v/>
      </c>
      <c r="T272" s="207" t="e">
        <f t="shared" si="98"/>
        <v>#VALUE!</v>
      </c>
    </row>
    <row r="273" spans="1:20" ht="21.75" customHeight="1" thickBot="1" x14ac:dyDescent="0.3">
      <c r="A273" s="189">
        <v>272</v>
      </c>
      <c r="B273" s="195"/>
      <c r="C273" s="195"/>
      <c r="D273" s="401" t="str">
        <f>IF(B273=0,"",VLOOKUP(B273,' SEP 15_09_2020'!$1:$1048576,3,0))</f>
        <v/>
      </c>
      <c r="E273" s="401" t="str">
        <f>IF(B273=0,"",VLOOKUP(B273,' SEP 15_09_2020'!$1:$1048576,4,0))</f>
        <v/>
      </c>
      <c r="F273" s="401" t="str">
        <f>IF(B273=0,"",VLOOKUP(B273,' SEP 15_09_2020'!$1:$1048576,5,0))</f>
        <v/>
      </c>
      <c r="G273" s="189"/>
      <c r="H273" s="188" t="str">
        <f t="shared" si="99"/>
        <v/>
      </c>
      <c r="I273" s="189" t="str">
        <f t="shared" si="100"/>
        <v/>
      </c>
      <c r="J273" s="189" t="str">
        <f t="shared" si="101"/>
        <v/>
      </c>
      <c r="K273" s="189" t="str">
        <f t="shared" si="102"/>
        <v/>
      </c>
      <c r="L273" s="189" t="str">
        <f t="shared" si="103"/>
        <v/>
      </c>
      <c r="M273" s="190" t="str">
        <f>IF(B273="","",IF($M$6="VENDA SD",VLOOKUP(B273,inventario,12,0),VLOOKUP(B273,inventario,12,0)))</f>
        <v/>
      </c>
      <c r="N273" s="190" t="str">
        <f t="shared" si="104"/>
        <v/>
      </c>
      <c r="O273" s="191" t="str">
        <f t="shared" si="105"/>
        <v/>
      </c>
      <c r="P273" s="197" t="str">
        <f t="shared" si="106"/>
        <v/>
      </c>
      <c r="R273" s="207" t="str">
        <f t="shared" si="96"/>
        <v/>
      </c>
      <c r="S273" s="207" t="str">
        <f t="shared" si="97"/>
        <v/>
      </c>
      <c r="T273" s="207" t="e">
        <f t="shared" si="98"/>
        <v>#VALUE!</v>
      </c>
    </row>
    <row r="274" spans="1:20" ht="21.75" customHeight="1" thickBot="1" x14ac:dyDescent="0.3">
      <c r="A274" s="189">
        <v>273</v>
      </c>
      <c r="B274" s="195"/>
      <c r="C274" s="195"/>
      <c r="D274" s="401" t="str">
        <f>IF(B274=0,"",VLOOKUP(B274,' SEP 15_09_2020'!$1:$1048576,3,0))</f>
        <v/>
      </c>
      <c r="E274" s="401" t="str">
        <f>IF(B274=0,"",VLOOKUP(B274,' SEP 15_09_2020'!$1:$1048576,4,0))</f>
        <v/>
      </c>
      <c r="F274" s="401" t="str">
        <f>IF(B274=0,"",VLOOKUP(B274,' SEP 15_09_2020'!$1:$1048576,5,0))</f>
        <v/>
      </c>
      <c r="G274" s="189"/>
      <c r="H274" s="188" t="str">
        <f t="shared" si="99"/>
        <v/>
      </c>
      <c r="I274" s="189" t="str">
        <f t="shared" si="100"/>
        <v/>
      </c>
      <c r="J274" s="189" t="str">
        <f t="shared" si="101"/>
        <v/>
      </c>
      <c r="K274" s="189" t="str">
        <f t="shared" si="102"/>
        <v/>
      </c>
      <c r="L274" s="189" t="str">
        <f t="shared" si="103"/>
        <v/>
      </c>
      <c r="M274" s="190" t="str">
        <f>IF(B274="","",IF($M$6="VENDA SD",VLOOKUP(B274,inventario,12,0),VLOOKUP(B274,inventario,12,0)))</f>
        <v/>
      </c>
      <c r="N274" s="190" t="str">
        <f t="shared" si="104"/>
        <v/>
      </c>
      <c r="O274" s="191" t="str">
        <f t="shared" si="105"/>
        <v/>
      </c>
      <c r="P274" s="197" t="str">
        <f t="shared" si="106"/>
        <v/>
      </c>
      <c r="R274" s="207" t="str">
        <f t="shared" si="96"/>
        <v/>
      </c>
      <c r="S274" s="207" t="str">
        <f t="shared" si="97"/>
        <v/>
      </c>
      <c r="T274" s="207" t="e">
        <f t="shared" si="98"/>
        <v>#VALUE!</v>
      </c>
    </row>
    <row r="275" spans="1:20" ht="21.75" customHeight="1" thickBot="1" x14ac:dyDescent="0.3">
      <c r="A275" s="189">
        <v>274</v>
      </c>
      <c r="B275" s="195"/>
      <c r="C275" s="195"/>
      <c r="D275" s="401" t="str">
        <f>IF(B275=0,"",VLOOKUP(B275,' SEP 15_09_2020'!$1:$1048576,3,0))</f>
        <v/>
      </c>
      <c r="E275" s="401" t="str">
        <f>IF(B275=0,"",VLOOKUP(B275,' SEP 15_09_2020'!$1:$1048576,4,0))</f>
        <v/>
      </c>
      <c r="F275" s="401" t="str">
        <f>IF(B275=0,"",VLOOKUP(B275,' SEP 15_09_2020'!$1:$1048576,5,0))</f>
        <v/>
      </c>
      <c r="G275" s="189"/>
      <c r="H275" s="188" t="str">
        <f t="shared" si="99"/>
        <v/>
      </c>
      <c r="I275" s="189" t="str">
        <f t="shared" si="100"/>
        <v/>
      </c>
      <c r="J275" s="189" t="str">
        <f t="shared" si="101"/>
        <v/>
      </c>
      <c r="K275" s="189" t="str">
        <f t="shared" si="102"/>
        <v/>
      </c>
      <c r="L275" s="189" t="str">
        <f t="shared" si="103"/>
        <v/>
      </c>
      <c r="M275" s="190" t="str">
        <f>IF(B275="","",IF($M$6="VENDA SD",VLOOKUP(B275,inventario,12,0),VLOOKUP(B275,inventario,12,0)))</f>
        <v/>
      </c>
      <c r="N275" s="190" t="str">
        <f t="shared" si="104"/>
        <v/>
      </c>
      <c r="O275" s="191" t="str">
        <f t="shared" si="105"/>
        <v/>
      </c>
      <c r="P275" s="197" t="str">
        <f t="shared" si="106"/>
        <v/>
      </c>
      <c r="R275" s="207" t="str">
        <f t="shared" si="96"/>
        <v/>
      </c>
      <c r="S275" s="207" t="str">
        <f t="shared" si="97"/>
        <v/>
      </c>
      <c r="T275" s="207" t="e">
        <f t="shared" si="98"/>
        <v>#VALUE!</v>
      </c>
    </row>
    <row r="276" spans="1:20" ht="21.75" customHeight="1" thickBot="1" x14ac:dyDescent="0.3">
      <c r="A276" s="189">
        <v>275</v>
      </c>
      <c r="B276" s="195"/>
      <c r="C276" s="195"/>
      <c r="D276" s="401" t="str">
        <f>IF(B276=0,"",VLOOKUP(B276,' SEP 15_09_2020'!$1:$1048576,3,0))</f>
        <v/>
      </c>
      <c r="E276" s="401" t="str">
        <f>IF(B276=0,"",VLOOKUP(B276,' SEP 15_09_2020'!$1:$1048576,4,0))</f>
        <v/>
      </c>
      <c r="F276" s="401" t="str">
        <f>IF(B276=0,"",VLOOKUP(B276,' SEP 15_09_2020'!$1:$1048576,5,0))</f>
        <v/>
      </c>
      <c r="G276" s="189"/>
      <c r="H276" s="188" t="str">
        <f t="shared" si="99"/>
        <v/>
      </c>
      <c r="I276" s="189" t="str">
        <f t="shared" si="100"/>
        <v/>
      </c>
      <c r="J276" s="189" t="str">
        <f t="shared" si="101"/>
        <v/>
      </c>
      <c r="K276" s="189" t="str">
        <f t="shared" si="102"/>
        <v/>
      </c>
      <c r="L276" s="189" t="str">
        <f t="shared" si="103"/>
        <v/>
      </c>
      <c r="M276" s="190" t="str">
        <f>IF(B276="","",IF($M$6="VENDA SD",VLOOKUP(B276,inventario,12,0),VLOOKUP(B276,inventario,12,0)))</f>
        <v/>
      </c>
      <c r="N276" s="190" t="str">
        <f t="shared" si="104"/>
        <v/>
      </c>
      <c r="O276" s="191" t="str">
        <f t="shared" si="105"/>
        <v/>
      </c>
      <c r="P276" s="197" t="str">
        <f t="shared" si="106"/>
        <v/>
      </c>
      <c r="R276" s="207" t="str">
        <f t="shared" si="96"/>
        <v/>
      </c>
      <c r="S276" s="207" t="str">
        <f t="shared" si="97"/>
        <v/>
      </c>
      <c r="T276" s="207" t="e">
        <f t="shared" si="98"/>
        <v>#VALUE!</v>
      </c>
    </row>
    <row r="277" spans="1:20" ht="21.75" customHeight="1" thickBot="1" x14ac:dyDescent="0.3">
      <c r="A277" s="189">
        <v>276</v>
      </c>
      <c r="B277" s="195"/>
      <c r="C277" s="195"/>
      <c r="D277" s="401" t="str">
        <f>IF(B277=0,"",VLOOKUP(B277,' SEP 15_09_2020'!$1:$1048576,3,0))</f>
        <v/>
      </c>
      <c r="E277" s="401" t="str">
        <f>IF(B277=0,"",VLOOKUP(B277,' SEP 15_09_2020'!$1:$1048576,4,0))</f>
        <v/>
      </c>
      <c r="F277" s="401" t="str">
        <f>IF(B277=0,"",VLOOKUP(B277,' SEP 15_09_2020'!$1:$1048576,5,0))</f>
        <v/>
      </c>
      <c r="G277" s="189"/>
      <c r="H277" s="188" t="str">
        <f t="shared" si="99"/>
        <v/>
      </c>
      <c r="I277" s="189" t="str">
        <f t="shared" si="100"/>
        <v/>
      </c>
      <c r="J277" s="189" t="str">
        <f t="shared" si="101"/>
        <v/>
      </c>
      <c r="K277" s="189" t="str">
        <f t="shared" si="102"/>
        <v/>
      </c>
      <c r="L277" s="189" t="str">
        <f t="shared" si="103"/>
        <v/>
      </c>
      <c r="M277" s="190" t="str">
        <f>IF(B277="","",IF($M$6="VENDA SD",VLOOKUP(B277,inventario,12,0),VLOOKUP(B277,inventario,12,0)))</f>
        <v/>
      </c>
      <c r="N277" s="190" t="str">
        <f t="shared" si="104"/>
        <v/>
      </c>
      <c r="O277" s="191" t="str">
        <f t="shared" si="105"/>
        <v/>
      </c>
      <c r="P277" s="197" t="str">
        <f t="shared" si="106"/>
        <v/>
      </c>
      <c r="R277" s="207" t="str">
        <f t="shared" si="96"/>
        <v/>
      </c>
      <c r="S277" s="207" t="str">
        <f t="shared" si="97"/>
        <v/>
      </c>
      <c r="T277" s="207" t="e">
        <f t="shared" si="98"/>
        <v>#VALUE!</v>
      </c>
    </row>
    <row r="278" spans="1:20" ht="21.75" customHeight="1" thickBot="1" x14ac:dyDescent="0.3">
      <c r="A278" s="189">
        <v>277</v>
      </c>
      <c r="B278" s="195"/>
      <c r="C278" s="195"/>
      <c r="D278" s="401" t="str">
        <f>IF(B278=0,"",VLOOKUP(B278,' SEP 15_09_2020'!$1:$1048576,3,0))</f>
        <v/>
      </c>
      <c r="E278" s="401" t="str">
        <f>IF(B278=0,"",VLOOKUP(B278,' SEP 15_09_2020'!$1:$1048576,4,0))</f>
        <v/>
      </c>
      <c r="F278" s="401" t="str">
        <f>IF(B278=0,"",VLOOKUP(B278,' SEP 15_09_2020'!$1:$1048576,5,0))</f>
        <v/>
      </c>
      <c r="G278" s="189"/>
      <c r="H278" s="188" t="str">
        <f t="shared" si="99"/>
        <v/>
      </c>
      <c r="I278" s="189" t="str">
        <f t="shared" si="100"/>
        <v/>
      </c>
      <c r="J278" s="189" t="str">
        <f t="shared" si="101"/>
        <v/>
      </c>
      <c r="K278" s="189" t="str">
        <f t="shared" si="102"/>
        <v/>
      </c>
      <c r="L278" s="189" t="str">
        <f t="shared" si="103"/>
        <v/>
      </c>
      <c r="M278" s="190" t="str">
        <f>IF(B278="","",IF($M$6="VENDA SD",VLOOKUP(B278,inventario,12,0),VLOOKUP(B278,inventario,12,0)))</f>
        <v/>
      </c>
      <c r="N278" s="190" t="str">
        <f t="shared" si="104"/>
        <v/>
      </c>
      <c r="O278" s="191" t="str">
        <f t="shared" si="105"/>
        <v/>
      </c>
      <c r="P278" s="197" t="str">
        <f t="shared" si="106"/>
        <v/>
      </c>
      <c r="R278" s="207" t="str">
        <f t="shared" si="96"/>
        <v/>
      </c>
      <c r="S278" s="207" t="str">
        <f t="shared" si="97"/>
        <v/>
      </c>
      <c r="T278" s="207" t="e">
        <f t="shared" si="98"/>
        <v>#VALUE!</v>
      </c>
    </row>
    <row r="279" spans="1:20" ht="21.75" customHeight="1" thickBot="1" x14ac:dyDescent="0.3">
      <c r="A279" s="189">
        <v>278</v>
      </c>
      <c r="B279" s="195"/>
      <c r="C279" s="195"/>
      <c r="D279" s="401" t="str">
        <f>IF(B279=0,"",VLOOKUP(B279,' SEP 15_09_2020'!$1:$1048576,3,0))</f>
        <v/>
      </c>
      <c r="E279" s="401" t="str">
        <f>IF(B279=0,"",VLOOKUP(B279,' SEP 15_09_2020'!$1:$1048576,4,0))</f>
        <v/>
      </c>
      <c r="F279" s="401" t="str">
        <f>IF(B279=0,"",VLOOKUP(B279,' SEP 15_09_2020'!$1:$1048576,5,0))</f>
        <v/>
      </c>
      <c r="G279" s="189"/>
      <c r="H279" s="188" t="str">
        <f t="shared" si="99"/>
        <v/>
      </c>
      <c r="I279" s="189" t="str">
        <f t="shared" si="100"/>
        <v/>
      </c>
      <c r="J279" s="189" t="str">
        <f t="shared" si="101"/>
        <v/>
      </c>
      <c r="K279" s="189" t="str">
        <f t="shared" si="102"/>
        <v/>
      </c>
      <c r="L279" s="189" t="str">
        <f t="shared" si="103"/>
        <v/>
      </c>
      <c r="M279" s="190" t="str">
        <f>IF(B279="","",IF($M$6="VENDA SD",VLOOKUP(B279,inventario,12,0),VLOOKUP(B279,inventario,12,0)))</f>
        <v/>
      </c>
      <c r="N279" s="190" t="str">
        <f t="shared" si="104"/>
        <v/>
      </c>
      <c r="O279" s="191" t="str">
        <f t="shared" si="105"/>
        <v/>
      </c>
      <c r="P279" s="197" t="str">
        <f t="shared" si="106"/>
        <v/>
      </c>
      <c r="R279" s="207" t="str">
        <f t="shared" si="96"/>
        <v/>
      </c>
      <c r="S279" s="207" t="str">
        <f t="shared" si="97"/>
        <v/>
      </c>
      <c r="T279" s="207" t="e">
        <f t="shared" si="98"/>
        <v>#VALUE!</v>
      </c>
    </row>
    <row r="280" spans="1:20" ht="21.75" customHeight="1" thickBot="1" x14ac:dyDescent="0.3">
      <c r="A280" s="189">
        <v>279</v>
      </c>
      <c r="B280" s="195"/>
      <c r="C280" s="195"/>
      <c r="D280" s="401" t="str">
        <f>IF(B280=0,"",VLOOKUP(B280,' SEP 15_09_2020'!$1:$1048576,3,0))</f>
        <v/>
      </c>
      <c r="E280" s="401" t="str">
        <f>IF(B280=0,"",VLOOKUP(B280,' SEP 15_09_2020'!$1:$1048576,4,0))</f>
        <v/>
      </c>
      <c r="F280" s="401" t="str">
        <f>IF(B280=0,"",VLOOKUP(B280,' SEP 15_09_2020'!$1:$1048576,5,0))</f>
        <v/>
      </c>
      <c r="G280" s="189"/>
      <c r="H280" s="188" t="str">
        <f t="shared" si="99"/>
        <v/>
      </c>
      <c r="I280" s="189" t="str">
        <f t="shared" si="100"/>
        <v/>
      </c>
      <c r="J280" s="189" t="str">
        <f t="shared" si="101"/>
        <v/>
      </c>
      <c r="K280" s="189" t="str">
        <f t="shared" si="102"/>
        <v/>
      </c>
      <c r="L280" s="189" t="str">
        <f t="shared" si="103"/>
        <v/>
      </c>
      <c r="M280" s="190" t="str">
        <f>IF(B280="","",IF($M$6="VENDA SD",VLOOKUP(B280,inventario,12,0),VLOOKUP(B280,inventario,12,0)))</f>
        <v/>
      </c>
      <c r="N280" s="190" t="str">
        <f t="shared" si="104"/>
        <v/>
      </c>
      <c r="O280" s="191" t="str">
        <f t="shared" si="105"/>
        <v/>
      </c>
      <c r="P280" s="197" t="str">
        <f t="shared" si="106"/>
        <v/>
      </c>
      <c r="R280" s="207" t="str">
        <f t="shared" si="96"/>
        <v/>
      </c>
      <c r="S280" s="207" t="str">
        <f t="shared" si="97"/>
        <v/>
      </c>
      <c r="T280" s="207" t="e">
        <f t="shared" si="98"/>
        <v>#VALUE!</v>
      </c>
    </row>
    <row r="281" spans="1:20" ht="21.75" customHeight="1" thickBot="1" x14ac:dyDescent="0.3">
      <c r="A281" s="189">
        <v>280</v>
      </c>
      <c r="B281" s="195"/>
      <c r="C281" s="195"/>
      <c r="D281" s="401" t="str">
        <f>IF(B281=0,"",VLOOKUP(B281,' SEP 15_09_2020'!$1:$1048576,3,0))</f>
        <v/>
      </c>
      <c r="E281" s="401" t="str">
        <f>IF(B281=0,"",VLOOKUP(B281,' SEP 15_09_2020'!$1:$1048576,4,0))</f>
        <v/>
      </c>
      <c r="F281" s="401" t="str">
        <f>IF(B281=0,"",VLOOKUP(B281,' SEP 15_09_2020'!$1:$1048576,5,0))</f>
        <v/>
      </c>
      <c r="G281" s="189"/>
      <c r="H281" s="188" t="str">
        <f t="shared" si="99"/>
        <v/>
      </c>
      <c r="I281" s="189" t="str">
        <f t="shared" si="100"/>
        <v/>
      </c>
      <c r="J281" s="189" t="str">
        <f t="shared" si="101"/>
        <v/>
      </c>
      <c r="K281" s="189" t="str">
        <f t="shared" si="102"/>
        <v/>
      </c>
      <c r="L281" s="189" t="str">
        <f t="shared" si="103"/>
        <v/>
      </c>
      <c r="M281" s="190" t="str">
        <f>IF(B281="","",IF($M$6="VENDA SD",VLOOKUP(B281,inventario,12,0),VLOOKUP(B281,inventario,12,0)))</f>
        <v/>
      </c>
      <c r="N281" s="190" t="str">
        <f t="shared" si="104"/>
        <v/>
      </c>
      <c r="O281" s="191" t="str">
        <f t="shared" si="105"/>
        <v/>
      </c>
      <c r="P281" s="197" t="str">
        <f t="shared" si="106"/>
        <v/>
      </c>
      <c r="R281" s="207" t="str">
        <f t="shared" si="96"/>
        <v/>
      </c>
      <c r="S281" s="207" t="str">
        <f t="shared" si="97"/>
        <v/>
      </c>
      <c r="T281" s="207" t="e">
        <f t="shared" si="98"/>
        <v>#VALUE!</v>
      </c>
    </row>
    <row r="282" spans="1:20" ht="21.75" customHeight="1" thickBot="1" x14ac:dyDescent="0.3">
      <c r="A282" s="189">
        <v>281</v>
      </c>
      <c r="B282" s="195"/>
      <c r="C282" s="195"/>
      <c r="D282" s="401" t="str">
        <f>IF(B282=0,"",VLOOKUP(B282,' SEP 15_09_2020'!$1:$1048576,3,0))</f>
        <v/>
      </c>
      <c r="E282" s="401" t="str">
        <f>IF(B282=0,"",VLOOKUP(B282,' SEP 15_09_2020'!$1:$1048576,4,0))</f>
        <v/>
      </c>
      <c r="F282" s="401" t="str">
        <f>IF(B282=0,"",VLOOKUP(B282,' SEP 15_09_2020'!$1:$1048576,5,0))</f>
        <v/>
      </c>
      <c r="G282" s="189"/>
      <c r="H282" s="188" t="str">
        <f t="shared" si="99"/>
        <v/>
      </c>
      <c r="I282" s="189" t="str">
        <f t="shared" si="100"/>
        <v/>
      </c>
      <c r="J282" s="189" t="str">
        <f t="shared" si="101"/>
        <v/>
      </c>
      <c r="K282" s="189" t="str">
        <f t="shared" si="102"/>
        <v/>
      </c>
      <c r="L282" s="189" t="str">
        <f t="shared" si="103"/>
        <v/>
      </c>
      <c r="M282" s="190" t="str">
        <f>IF(B282="","",IF($M$6="VENDA SD",VLOOKUP(B282,inventario,12,0),VLOOKUP(B282,inventario,12,0)))</f>
        <v/>
      </c>
      <c r="N282" s="190" t="str">
        <f t="shared" si="104"/>
        <v/>
      </c>
      <c r="O282" s="191" t="str">
        <f t="shared" si="105"/>
        <v/>
      </c>
      <c r="P282" s="197" t="str">
        <f t="shared" si="106"/>
        <v/>
      </c>
      <c r="R282" s="207" t="str">
        <f t="shared" si="96"/>
        <v/>
      </c>
      <c r="S282" s="207" t="str">
        <f t="shared" si="97"/>
        <v/>
      </c>
      <c r="T282" s="207" t="e">
        <f t="shared" si="98"/>
        <v>#VALUE!</v>
      </c>
    </row>
    <row r="283" spans="1:20" ht="21.75" customHeight="1" thickBot="1" x14ac:dyDescent="0.3">
      <c r="A283" s="189">
        <v>282</v>
      </c>
      <c r="B283" s="195"/>
      <c r="C283" s="195"/>
      <c r="D283" s="401" t="str">
        <f>IF(B283=0,"",VLOOKUP(B283,' SEP 15_09_2020'!$1:$1048576,3,0))</f>
        <v/>
      </c>
      <c r="E283" s="401" t="str">
        <f>IF(B283=0,"",VLOOKUP(B283,' SEP 15_09_2020'!$1:$1048576,4,0))</f>
        <v/>
      </c>
      <c r="F283" s="401" t="str">
        <f>IF(B283=0,"",VLOOKUP(B283,' SEP 15_09_2020'!$1:$1048576,5,0))</f>
        <v/>
      </c>
      <c r="G283" s="189"/>
      <c r="H283" s="188" t="str">
        <f t="shared" si="99"/>
        <v/>
      </c>
      <c r="I283" s="189" t="str">
        <f t="shared" si="100"/>
        <v/>
      </c>
      <c r="J283" s="189" t="str">
        <f t="shared" si="101"/>
        <v/>
      </c>
      <c r="K283" s="189" t="str">
        <f t="shared" si="102"/>
        <v/>
      </c>
      <c r="L283" s="189" t="str">
        <f t="shared" si="103"/>
        <v/>
      </c>
      <c r="M283" s="190" t="str">
        <f>IF(B283="","",IF($M$6="VENDA SD",VLOOKUP(B283,inventario,12,0),VLOOKUP(B283,inventario,12,0)))</f>
        <v/>
      </c>
      <c r="N283" s="190" t="str">
        <f t="shared" si="104"/>
        <v/>
      </c>
      <c r="O283" s="191" t="str">
        <f t="shared" si="105"/>
        <v/>
      </c>
      <c r="P283" s="197" t="str">
        <f t="shared" si="106"/>
        <v/>
      </c>
      <c r="R283" s="207" t="str">
        <f t="shared" si="96"/>
        <v/>
      </c>
      <c r="S283" s="207" t="str">
        <f t="shared" si="97"/>
        <v/>
      </c>
      <c r="T283" s="207" t="e">
        <f t="shared" si="98"/>
        <v>#VALUE!</v>
      </c>
    </row>
    <row r="284" spans="1:20" thickBot="1" x14ac:dyDescent="0.3">
      <c r="H284" s="192"/>
    </row>
    <row r="285" spans="1:20" thickBot="1" x14ac:dyDescent="0.3">
      <c r="H285" s="192"/>
    </row>
    <row r="286" spans="1:20" thickBot="1" x14ac:dyDescent="0.3">
      <c r="H286" s="192"/>
    </row>
    <row r="287" spans="1:20" thickBot="1" x14ac:dyDescent="0.3">
      <c r="H287" s="192"/>
    </row>
    <row r="288" spans="1:20" thickBot="1" x14ac:dyDescent="0.3">
      <c r="H288" s="192"/>
    </row>
    <row r="289" spans="8:8" thickBot="1" x14ac:dyDescent="0.3">
      <c r="H289" s="192"/>
    </row>
    <row r="290" spans="8:8" thickBot="1" x14ac:dyDescent="0.3">
      <c r="H290" s="192"/>
    </row>
    <row r="291" spans="8:8" thickBot="1" x14ac:dyDescent="0.3">
      <c r="H291" s="192"/>
    </row>
    <row r="292" spans="8:8" thickBot="1" x14ac:dyDescent="0.3">
      <c r="H292" s="192"/>
    </row>
    <row r="293" spans="8:8" thickBot="1" x14ac:dyDescent="0.3">
      <c r="H293" s="192"/>
    </row>
    <row r="294" spans="8:8" thickBot="1" x14ac:dyDescent="0.3">
      <c r="H294" s="192"/>
    </row>
    <row r="295" spans="8:8" thickBot="1" x14ac:dyDescent="0.3">
      <c r="H295" s="192"/>
    </row>
    <row r="296" spans="8:8" thickBot="1" x14ac:dyDescent="0.3">
      <c r="H296" s="192"/>
    </row>
    <row r="297" spans="8:8" thickBot="1" x14ac:dyDescent="0.3">
      <c r="H297" s="192"/>
    </row>
    <row r="298" spans="8:8" thickBot="1" x14ac:dyDescent="0.3">
      <c r="H298" s="192"/>
    </row>
    <row r="299" spans="8:8" thickBot="1" x14ac:dyDescent="0.3">
      <c r="H299" s="192"/>
    </row>
    <row r="300" spans="8:8" thickBot="1" x14ac:dyDescent="0.3">
      <c r="H300" s="192"/>
    </row>
    <row r="301" spans="8:8" thickBot="1" x14ac:dyDescent="0.3">
      <c r="H301" s="192"/>
    </row>
    <row r="302" spans="8:8" thickBot="1" x14ac:dyDescent="0.3">
      <c r="H302" s="192"/>
    </row>
    <row r="303" spans="8:8" thickBot="1" x14ac:dyDescent="0.3">
      <c r="H303" s="192"/>
    </row>
    <row r="304" spans="8:8" thickBot="1" x14ac:dyDescent="0.3">
      <c r="H304" s="192"/>
    </row>
    <row r="305" spans="8:8" thickBot="1" x14ac:dyDescent="0.3">
      <c r="H305" s="192"/>
    </row>
    <row r="306" spans="8:8" thickBot="1" x14ac:dyDescent="0.3">
      <c r="H306" s="192"/>
    </row>
    <row r="307" spans="8:8" thickBot="1" x14ac:dyDescent="0.3">
      <c r="H307" s="192"/>
    </row>
    <row r="308" spans="8:8" thickBot="1" x14ac:dyDescent="0.3">
      <c r="H308" s="192"/>
    </row>
    <row r="309" spans="8:8" thickBot="1" x14ac:dyDescent="0.3">
      <c r="H309" s="192"/>
    </row>
    <row r="310" spans="8:8" thickBot="1" x14ac:dyDescent="0.3">
      <c r="H310" s="192"/>
    </row>
    <row r="311" spans="8:8" thickBot="1" x14ac:dyDescent="0.3">
      <c r="H311" s="192"/>
    </row>
    <row r="312" spans="8:8" thickBot="1" x14ac:dyDescent="0.3">
      <c r="H312" s="192"/>
    </row>
    <row r="313" spans="8:8" thickBot="1" x14ac:dyDescent="0.3">
      <c r="H313" s="192"/>
    </row>
    <row r="314" spans="8:8" thickBot="1" x14ac:dyDescent="0.3">
      <c r="H314" s="192"/>
    </row>
    <row r="315" spans="8:8" thickBot="1" x14ac:dyDescent="0.3">
      <c r="H315" s="192"/>
    </row>
    <row r="316" spans="8:8" thickBot="1" x14ac:dyDescent="0.3">
      <c r="H316" s="192"/>
    </row>
    <row r="317" spans="8:8" thickBot="1" x14ac:dyDescent="0.3">
      <c r="H317" s="192"/>
    </row>
    <row r="318" spans="8:8" thickBot="1" x14ac:dyDescent="0.3">
      <c r="H318" s="192"/>
    </row>
    <row r="319" spans="8:8" thickBot="1" x14ac:dyDescent="0.3">
      <c r="H319" s="192"/>
    </row>
    <row r="320" spans="8:8" thickBot="1" x14ac:dyDescent="0.3">
      <c r="H320" s="192"/>
    </row>
    <row r="321" spans="8:8" thickBot="1" x14ac:dyDescent="0.3">
      <c r="H321" s="192"/>
    </row>
    <row r="322" spans="8:8" thickBot="1" x14ac:dyDescent="0.3">
      <c r="H322" s="192"/>
    </row>
    <row r="323" spans="8:8" thickBot="1" x14ac:dyDescent="0.3">
      <c r="H323" s="192"/>
    </row>
    <row r="324" spans="8:8" thickBot="1" x14ac:dyDescent="0.3">
      <c r="H324" s="192"/>
    </row>
    <row r="325" spans="8:8" thickBot="1" x14ac:dyDescent="0.3">
      <c r="H325" s="192"/>
    </row>
    <row r="326" spans="8:8" thickBot="1" x14ac:dyDescent="0.3">
      <c r="H326" s="192"/>
    </row>
    <row r="327" spans="8:8" thickBot="1" x14ac:dyDescent="0.3">
      <c r="H327" s="192"/>
    </row>
    <row r="328" spans="8:8" thickBot="1" x14ac:dyDescent="0.3">
      <c r="H328" s="192"/>
    </row>
    <row r="329" spans="8:8" thickBot="1" x14ac:dyDescent="0.3">
      <c r="H329" s="192"/>
    </row>
    <row r="330" spans="8:8" thickBot="1" x14ac:dyDescent="0.3">
      <c r="H330" s="192"/>
    </row>
    <row r="331" spans="8:8" thickBot="1" x14ac:dyDescent="0.3">
      <c r="H331" s="192"/>
    </row>
    <row r="332" spans="8:8" thickBot="1" x14ac:dyDescent="0.3">
      <c r="H332" s="192"/>
    </row>
    <row r="333" spans="8:8" thickBot="1" x14ac:dyDescent="0.3">
      <c r="H333" s="192"/>
    </row>
    <row r="334" spans="8:8" thickBot="1" x14ac:dyDescent="0.3">
      <c r="H334" s="192"/>
    </row>
    <row r="335" spans="8:8" thickBot="1" x14ac:dyDescent="0.3">
      <c r="H335" s="192"/>
    </row>
    <row r="336" spans="8:8" thickBot="1" x14ac:dyDescent="0.3">
      <c r="H336" s="192"/>
    </row>
    <row r="337" spans="8:8" thickBot="1" x14ac:dyDescent="0.3">
      <c r="H337" s="192"/>
    </row>
    <row r="338" spans="8:8" thickBot="1" x14ac:dyDescent="0.3">
      <c r="H338" s="192"/>
    </row>
    <row r="339" spans="8:8" thickBot="1" x14ac:dyDescent="0.3">
      <c r="H339" s="192"/>
    </row>
    <row r="340" spans="8:8" thickBot="1" x14ac:dyDescent="0.3">
      <c r="H340" s="192"/>
    </row>
    <row r="341" spans="8:8" thickBot="1" x14ac:dyDescent="0.3">
      <c r="H341" s="192"/>
    </row>
    <row r="342" spans="8:8" thickBot="1" x14ac:dyDescent="0.3">
      <c r="H342" s="192"/>
    </row>
    <row r="343" spans="8:8" thickBot="1" x14ac:dyDescent="0.3">
      <c r="H343" s="192"/>
    </row>
    <row r="344" spans="8:8" thickBot="1" x14ac:dyDescent="0.3">
      <c r="H344" s="192"/>
    </row>
    <row r="345" spans="8:8" thickBot="1" x14ac:dyDescent="0.3">
      <c r="H345" s="192"/>
    </row>
    <row r="346" spans="8:8" thickBot="1" x14ac:dyDescent="0.3">
      <c r="H346" s="192"/>
    </row>
    <row r="347" spans="8:8" thickBot="1" x14ac:dyDescent="0.3">
      <c r="H347" s="192"/>
    </row>
    <row r="348" spans="8:8" thickBot="1" x14ac:dyDescent="0.3">
      <c r="H348" s="192"/>
    </row>
    <row r="349" spans="8:8" thickBot="1" x14ac:dyDescent="0.3">
      <c r="H349" s="192"/>
    </row>
    <row r="350" spans="8:8" thickBot="1" x14ac:dyDescent="0.3">
      <c r="H350" s="192"/>
    </row>
    <row r="351" spans="8:8" thickBot="1" x14ac:dyDescent="0.3">
      <c r="H351" s="192"/>
    </row>
    <row r="352" spans="8:8" thickBot="1" x14ac:dyDescent="0.3">
      <c r="H352" s="192"/>
    </row>
    <row r="353" spans="8:8" thickBot="1" x14ac:dyDescent="0.3">
      <c r="H353" s="192"/>
    </row>
    <row r="354" spans="8:8" thickBot="1" x14ac:dyDescent="0.3">
      <c r="H354" s="192"/>
    </row>
    <row r="355" spans="8:8" thickBot="1" x14ac:dyDescent="0.3">
      <c r="H355" s="192"/>
    </row>
    <row r="356" spans="8:8" thickBot="1" x14ac:dyDescent="0.3">
      <c r="H356" s="192"/>
    </row>
    <row r="357" spans="8:8" thickBot="1" x14ac:dyDescent="0.3">
      <c r="H357" s="192"/>
    </row>
    <row r="358" spans="8:8" thickBot="1" x14ac:dyDescent="0.3">
      <c r="H358" s="192"/>
    </row>
    <row r="359" spans="8:8" thickBot="1" x14ac:dyDescent="0.3">
      <c r="H359" s="192"/>
    </row>
    <row r="360" spans="8:8" thickBot="1" x14ac:dyDescent="0.3">
      <c r="H360" s="192"/>
    </row>
    <row r="361" spans="8:8" thickBot="1" x14ac:dyDescent="0.3">
      <c r="H361" s="192"/>
    </row>
    <row r="362" spans="8:8" thickBot="1" x14ac:dyDescent="0.3">
      <c r="H362" s="192"/>
    </row>
    <row r="363" spans="8:8" thickBot="1" x14ac:dyDescent="0.3">
      <c r="H363" s="192"/>
    </row>
    <row r="364" spans="8:8" thickBot="1" x14ac:dyDescent="0.3">
      <c r="H364" s="192"/>
    </row>
    <row r="365" spans="8:8" thickBot="1" x14ac:dyDescent="0.3">
      <c r="H365" s="192"/>
    </row>
    <row r="366" spans="8:8" thickBot="1" x14ac:dyDescent="0.3">
      <c r="H366" s="192"/>
    </row>
    <row r="367" spans="8:8" thickBot="1" x14ac:dyDescent="0.3">
      <c r="H367" s="192"/>
    </row>
    <row r="368" spans="8:8" thickBot="1" x14ac:dyDescent="0.3">
      <c r="H368" s="192"/>
    </row>
    <row r="369" spans="8:8" thickBot="1" x14ac:dyDescent="0.3">
      <c r="H369" s="192"/>
    </row>
    <row r="370" spans="8:8" thickBot="1" x14ac:dyDescent="0.3">
      <c r="H370" s="192"/>
    </row>
    <row r="371" spans="8:8" thickBot="1" x14ac:dyDescent="0.3">
      <c r="H371" s="192"/>
    </row>
    <row r="372" spans="8:8" thickBot="1" x14ac:dyDescent="0.3">
      <c r="H372" s="192"/>
    </row>
    <row r="373" spans="8:8" thickBot="1" x14ac:dyDescent="0.3">
      <c r="H373" s="192"/>
    </row>
    <row r="374" spans="8:8" thickBot="1" x14ac:dyDescent="0.3">
      <c r="H374" s="192"/>
    </row>
    <row r="375" spans="8:8" thickBot="1" x14ac:dyDescent="0.3">
      <c r="H375" s="192"/>
    </row>
    <row r="376" spans="8:8" thickBot="1" x14ac:dyDescent="0.3">
      <c r="H376" s="192"/>
    </row>
    <row r="377" spans="8:8" thickBot="1" x14ac:dyDescent="0.3">
      <c r="H377" s="192"/>
    </row>
    <row r="378" spans="8:8" thickBot="1" x14ac:dyDescent="0.3">
      <c r="H378" s="192"/>
    </row>
    <row r="379" spans="8:8" thickBot="1" x14ac:dyDescent="0.3">
      <c r="H379" s="192"/>
    </row>
    <row r="380" spans="8:8" thickBot="1" x14ac:dyDescent="0.3">
      <c r="H380" s="192"/>
    </row>
    <row r="381" spans="8:8" thickBot="1" x14ac:dyDescent="0.3">
      <c r="H381" s="192"/>
    </row>
    <row r="382" spans="8:8" thickBot="1" x14ac:dyDescent="0.3">
      <c r="H382" s="192"/>
    </row>
    <row r="383" spans="8:8" thickBot="1" x14ac:dyDescent="0.3">
      <c r="H383" s="192"/>
    </row>
    <row r="384" spans="8:8" thickBot="1" x14ac:dyDescent="0.3">
      <c r="H384" s="192"/>
    </row>
    <row r="385" spans="8:8" thickBot="1" x14ac:dyDescent="0.3">
      <c r="H385" s="192"/>
    </row>
    <row r="386" spans="8:8" thickBot="1" x14ac:dyDescent="0.3">
      <c r="H386" s="192"/>
    </row>
    <row r="387" spans="8:8" thickBot="1" x14ac:dyDescent="0.3">
      <c r="H387" s="192"/>
    </row>
    <row r="388" spans="8:8" thickBot="1" x14ac:dyDescent="0.3">
      <c r="H388" s="192"/>
    </row>
    <row r="389" spans="8:8" thickBot="1" x14ac:dyDescent="0.3">
      <c r="H389" s="192"/>
    </row>
    <row r="390" spans="8:8" thickBot="1" x14ac:dyDescent="0.3">
      <c r="H390" s="192"/>
    </row>
    <row r="391" spans="8:8" thickBot="1" x14ac:dyDescent="0.3">
      <c r="H391" s="192"/>
    </row>
    <row r="392" spans="8:8" thickBot="1" x14ac:dyDescent="0.3">
      <c r="H392" s="192"/>
    </row>
    <row r="393" spans="8:8" thickBot="1" x14ac:dyDescent="0.3">
      <c r="H393" s="192"/>
    </row>
    <row r="394" spans="8:8" thickBot="1" x14ac:dyDescent="0.3">
      <c r="H394" s="192"/>
    </row>
    <row r="395" spans="8:8" thickBot="1" x14ac:dyDescent="0.3">
      <c r="H395" s="192"/>
    </row>
    <row r="396" spans="8:8" thickBot="1" x14ac:dyDescent="0.3">
      <c r="H396" s="192"/>
    </row>
    <row r="397" spans="8:8" thickBot="1" x14ac:dyDescent="0.3">
      <c r="H397" s="192"/>
    </row>
    <row r="398" spans="8:8" thickBot="1" x14ac:dyDescent="0.3">
      <c r="H398" s="192"/>
    </row>
    <row r="399" spans="8:8" thickBot="1" x14ac:dyDescent="0.3">
      <c r="H399" s="192"/>
    </row>
    <row r="400" spans="8:8" thickBot="1" x14ac:dyDescent="0.3">
      <c r="H400" s="192"/>
    </row>
    <row r="401" spans="8:8" thickBot="1" x14ac:dyDescent="0.3">
      <c r="H401" s="192"/>
    </row>
    <row r="402" spans="8:8" thickBot="1" x14ac:dyDescent="0.3">
      <c r="H402" s="192"/>
    </row>
    <row r="403" spans="8:8" thickBot="1" x14ac:dyDescent="0.3">
      <c r="H403" s="192"/>
    </row>
    <row r="404" spans="8:8" thickBot="1" x14ac:dyDescent="0.3">
      <c r="H404" s="192"/>
    </row>
    <row r="405" spans="8:8" thickBot="1" x14ac:dyDescent="0.3">
      <c r="H405" s="192"/>
    </row>
    <row r="406" spans="8:8" thickBot="1" x14ac:dyDescent="0.3">
      <c r="H406" s="192"/>
    </row>
    <row r="407" spans="8:8" thickBot="1" x14ac:dyDescent="0.3">
      <c r="H407" s="192"/>
    </row>
    <row r="408" spans="8:8" thickBot="1" x14ac:dyDescent="0.3">
      <c r="H408" s="192"/>
    </row>
    <row r="409" spans="8:8" thickBot="1" x14ac:dyDescent="0.3">
      <c r="H409" s="192"/>
    </row>
    <row r="410" spans="8:8" thickBot="1" x14ac:dyDescent="0.3">
      <c r="H410" s="192"/>
    </row>
    <row r="411" spans="8:8" thickBot="1" x14ac:dyDescent="0.3">
      <c r="H411" s="192"/>
    </row>
    <row r="412" spans="8:8" thickBot="1" x14ac:dyDescent="0.3">
      <c r="H412" s="192"/>
    </row>
    <row r="413" spans="8:8" thickBot="1" x14ac:dyDescent="0.3">
      <c r="H413" s="192"/>
    </row>
    <row r="414" spans="8:8" thickBot="1" x14ac:dyDescent="0.3">
      <c r="H414" s="192"/>
    </row>
    <row r="415" spans="8:8" thickBot="1" x14ac:dyDescent="0.3">
      <c r="H415" s="192"/>
    </row>
    <row r="416" spans="8:8" thickBot="1" x14ac:dyDescent="0.3">
      <c r="H416" s="192"/>
    </row>
    <row r="417" spans="8:8" thickBot="1" x14ac:dyDescent="0.3">
      <c r="H417" s="192"/>
    </row>
    <row r="418" spans="8:8" thickBot="1" x14ac:dyDescent="0.3">
      <c r="H418" s="192"/>
    </row>
    <row r="419" spans="8:8" thickBot="1" x14ac:dyDescent="0.3">
      <c r="H419" s="192"/>
    </row>
    <row r="420" spans="8:8" thickBot="1" x14ac:dyDescent="0.3">
      <c r="H420" s="192"/>
    </row>
    <row r="421" spans="8:8" thickBot="1" x14ac:dyDescent="0.3">
      <c r="H421" s="192"/>
    </row>
    <row r="422" spans="8:8" thickBot="1" x14ac:dyDescent="0.3">
      <c r="H422" s="192"/>
    </row>
    <row r="423" spans="8:8" thickBot="1" x14ac:dyDescent="0.3">
      <c r="H423" s="192"/>
    </row>
    <row r="424" spans="8:8" thickBot="1" x14ac:dyDescent="0.3">
      <c r="H424" s="192"/>
    </row>
    <row r="425" spans="8:8" thickBot="1" x14ac:dyDescent="0.3">
      <c r="H425" s="192"/>
    </row>
    <row r="426" spans="8:8" thickBot="1" x14ac:dyDescent="0.3">
      <c r="H426" s="192"/>
    </row>
    <row r="427" spans="8:8" thickBot="1" x14ac:dyDescent="0.3">
      <c r="H427" s="192"/>
    </row>
    <row r="428" spans="8:8" thickBot="1" x14ac:dyDescent="0.3">
      <c r="H428" s="192"/>
    </row>
    <row r="429" spans="8:8" thickBot="1" x14ac:dyDescent="0.3">
      <c r="H429" s="192"/>
    </row>
    <row r="430" spans="8:8" thickBot="1" x14ac:dyDescent="0.3">
      <c r="H430" s="192"/>
    </row>
    <row r="431" spans="8:8" thickBot="1" x14ac:dyDescent="0.3">
      <c r="H431" s="192"/>
    </row>
    <row r="432" spans="8:8" thickBot="1" x14ac:dyDescent="0.3">
      <c r="H432" s="192"/>
    </row>
    <row r="433" spans="8:8" thickBot="1" x14ac:dyDescent="0.3">
      <c r="H433" s="192"/>
    </row>
    <row r="434" spans="8:8" thickBot="1" x14ac:dyDescent="0.3">
      <c r="H434" s="192"/>
    </row>
    <row r="435" spans="8:8" thickBot="1" x14ac:dyDescent="0.3">
      <c r="H435" s="192"/>
    </row>
    <row r="436" spans="8:8" thickBot="1" x14ac:dyDescent="0.3">
      <c r="H436" s="192"/>
    </row>
    <row r="437" spans="8:8" thickBot="1" x14ac:dyDescent="0.3">
      <c r="H437" s="192"/>
    </row>
    <row r="438" spans="8:8" thickBot="1" x14ac:dyDescent="0.3">
      <c r="H438" s="192"/>
    </row>
    <row r="439" spans="8:8" thickBot="1" x14ac:dyDescent="0.3">
      <c r="H439" s="192"/>
    </row>
    <row r="440" spans="8:8" thickBot="1" x14ac:dyDescent="0.3">
      <c r="H440" s="192"/>
    </row>
    <row r="441" spans="8:8" thickBot="1" x14ac:dyDescent="0.3">
      <c r="H441" s="192"/>
    </row>
    <row r="442" spans="8:8" thickBot="1" x14ac:dyDescent="0.3">
      <c r="H442" s="192"/>
    </row>
    <row r="443" spans="8:8" thickBot="1" x14ac:dyDescent="0.3">
      <c r="H443" s="192"/>
    </row>
    <row r="444" spans="8:8" thickBot="1" x14ac:dyDescent="0.3">
      <c r="H444" s="192"/>
    </row>
    <row r="445" spans="8:8" thickBot="1" x14ac:dyDescent="0.3">
      <c r="H445" s="192"/>
    </row>
    <row r="446" spans="8:8" thickBot="1" x14ac:dyDescent="0.3">
      <c r="H446" s="192"/>
    </row>
    <row r="447" spans="8:8" thickBot="1" x14ac:dyDescent="0.3">
      <c r="H447" s="192"/>
    </row>
    <row r="448" spans="8:8" thickBot="1" x14ac:dyDescent="0.3">
      <c r="H448" s="192"/>
    </row>
    <row r="449" spans="8:8" thickBot="1" x14ac:dyDescent="0.3">
      <c r="H449" s="192"/>
    </row>
    <row r="450" spans="8:8" thickBot="1" x14ac:dyDescent="0.3">
      <c r="H450" s="192"/>
    </row>
    <row r="451" spans="8:8" thickBot="1" x14ac:dyDescent="0.3">
      <c r="H451" s="192"/>
    </row>
    <row r="452" spans="8:8" thickBot="1" x14ac:dyDescent="0.3">
      <c r="H452" s="192"/>
    </row>
    <row r="453" spans="8:8" thickBot="1" x14ac:dyDescent="0.3">
      <c r="H453" s="192"/>
    </row>
    <row r="454" spans="8:8" thickBot="1" x14ac:dyDescent="0.3">
      <c r="H454" s="192"/>
    </row>
    <row r="455" spans="8:8" thickBot="1" x14ac:dyDescent="0.3">
      <c r="H455" s="192"/>
    </row>
    <row r="456" spans="8:8" thickBot="1" x14ac:dyDescent="0.3">
      <c r="H456" s="192"/>
    </row>
    <row r="457" spans="8:8" thickBot="1" x14ac:dyDescent="0.3">
      <c r="H457" s="192"/>
    </row>
    <row r="458" spans="8:8" thickBot="1" x14ac:dyDescent="0.3">
      <c r="H458" s="192"/>
    </row>
    <row r="459" spans="8:8" thickBot="1" x14ac:dyDescent="0.3">
      <c r="H459" s="192"/>
    </row>
    <row r="460" spans="8:8" thickBot="1" x14ac:dyDescent="0.3">
      <c r="H460" s="192"/>
    </row>
    <row r="461" spans="8:8" thickBot="1" x14ac:dyDescent="0.3">
      <c r="H461" s="192"/>
    </row>
    <row r="462" spans="8:8" thickBot="1" x14ac:dyDescent="0.3">
      <c r="H462" s="192"/>
    </row>
    <row r="463" spans="8:8" thickBot="1" x14ac:dyDescent="0.3">
      <c r="H463" s="192"/>
    </row>
    <row r="464" spans="8:8" thickBot="1" x14ac:dyDescent="0.3">
      <c r="H464" s="192"/>
    </row>
    <row r="465" spans="8:8" thickBot="1" x14ac:dyDescent="0.3">
      <c r="H465" s="192"/>
    </row>
    <row r="466" spans="8:8" thickBot="1" x14ac:dyDescent="0.3">
      <c r="H466" s="192"/>
    </row>
    <row r="467" spans="8:8" thickBot="1" x14ac:dyDescent="0.3">
      <c r="H467" s="192"/>
    </row>
    <row r="468" spans="8:8" thickBot="1" x14ac:dyDescent="0.3">
      <c r="H468" s="192"/>
    </row>
    <row r="469" spans="8:8" thickBot="1" x14ac:dyDescent="0.3">
      <c r="H469" s="192"/>
    </row>
    <row r="470" spans="8:8" thickBot="1" x14ac:dyDescent="0.3">
      <c r="H470" s="192"/>
    </row>
    <row r="471" spans="8:8" thickBot="1" x14ac:dyDescent="0.3">
      <c r="H471" s="192"/>
    </row>
    <row r="472" spans="8:8" thickBot="1" x14ac:dyDescent="0.3">
      <c r="H472" s="192"/>
    </row>
    <row r="473" spans="8:8" thickBot="1" x14ac:dyDescent="0.3">
      <c r="H473" s="192"/>
    </row>
    <row r="474" spans="8:8" thickBot="1" x14ac:dyDescent="0.3">
      <c r="H474" s="192"/>
    </row>
    <row r="475" spans="8:8" thickBot="1" x14ac:dyDescent="0.3">
      <c r="H475" s="192"/>
    </row>
    <row r="476" spans="8:8" thickBot="1" x14ac:dyDescent="0.3">
      <c r="H476" s="192"/>
    </row>
    <row r="477" spans="8:8" thickBot="1" x14ac:dyDescent="0.3">
      <c r="H477" s="192"/>
    </row>
    <row r="478" spans="8:8" thickBot="1" x14ac:dyDescent="0.3">
      <c r="H478" s="192"/>
    </row>
    <row r="479" spans="8:8" thickBot="1" x14ac:dyDescent="0.3">
      <c r="H479" s="192"/>
    </row>
    <row r="480" spans="8:8" thickBot="1" x14ac:dyDescent="0.3">
      <c r="H480" s="192"/>
    </row>
    <row r="481" spans="8:8" thickBot="1" x14ac:dyDescent="0.3">
      <c r="H481" s="192"/>
    </row>
    <row r="482" spans="8:8" thickBot="1" x14ac:dyDescent="0.3">
      <c r="H482" s="192"/>
    </row>
    <row r="483" spans="8:8" thickBot="1" x14ac:dyDescent="0.3">
      <c r="H483" s="192"/>
    </row>
    <row r="484" spans="8:8" thickBot="1" x14ac:dyDescent="0.3">
      <c r="H484" s="192"/>
    </row>
    <row r="485" spans="8:8" thickBot="1" x14ac:dyDescent="0.3">
      <c r="H485" s="192"/>
    </row>
    <row r="486" spans="8:8" thickBot="1" x14ac:dyDescent="0.3">
      <c r="H486" s="192"/>
    </row>
    <row r="487" spans="8:8" thickBot="1" x14ac:dyDescent="0.3">
      <c r="H487" s="192"/>
    </row>
    <row r="488" spans="8:8" thickBot="1" x14ac:dyDescent="0.3">
      <c r="H488" s="192"/>
    </row>
    <row r="489" spans="8:8" thickBot="1" x14ac:dyDescent="0.3">
      <c r="H489" s="192"/>
    </row>
    <row r="490" spans="8:8" thickBot="1" x14ac:dyDescent="0.3">
      <c r="H490" s="192"/>
    </row>
    <row r="491" spans="8:8" thickBot="1" x14ac:dyDescent="0.3">
      <c r="H491" s="192"/>
    </row>
    <row r="492" spans="8:8" thickBot="1" x14ac:dyDescent="0.3">
      <c r="H492" s="192"/>
    </row>
    <row r="493" spans="8:8" thickBot="1" x14ac:dyDescent="0.3">
      <c r="H493" s="192"/>
    </row>
    <row r="494" spans="8:8" thickBot="1" x14ac:dyDescent="0.3">
      <c r="H494" s="192"/>
    </row>
    <row r="495" spans="8:8" thickBot="1" x14ac:dyDescent="0.3">
      <c r="H495" s="192"/>
    </row>
    <row r="496" spans="8:8" thickBot="1" x14ac:dyDescent="0.3">
      <c r="H496" s="192"/>
    </row>
    <row r="497" spans="8:8" thickBot="1" x14ac:dyDescent="0.3">
      <c r="H497" s="192"/>
    </row>
    <row r="498" spans="8:8" thickBot="1" x14ac:dyDescent="0.3">
      <c r="H498" s="192"/>
    </row>
    <row r="499" spans="8:8" thickBot="1" x14ac:dyDescent="0.3">
      <c r="H499" s="192"/>
    </row>
    <row r="500" spans="8:8" thickBot="1" x14ac:dyDescent="0.3">
      <c r="H500" s="192"/>
    </row>
    <row r="501" spans="8:8" thickBot="1" x14ac:dyDescent="0.3">
      <c r="H501" s="192"/>
    </row>
    <row r="502" spans="8:8" thickBot="1" x14ac:dyDescent="0.3">
      <c r="H502" s="192"/>
    </row>
    <row r="503" spans="8:8" thickBot="1" x14ac:dyDescent="0.3">
      <c r="H503" s="192"/>
    </row>
    <row r="504" spans="8:8" thickBot="1" x14ac:dyDescent="0.3">
      <c r="H504" s="192"/>
    </row>
    <row r="505" spans="8:8" thickBot="1" x14ac:dyDescent="0.3">
      <c r="H505" s="192"/>
    </row>
    <row r="506" spans="8:8" thickBot="1" x14ac:dyDescent="0.3">
      <c r="H506" s="192"/>
    </row>
    <row r="507" spans="8:8" thickBot="1" x14ac:dyDescent="0.3">
      <c r="H507" s="192"/>
    </row>
    <row r="508" spans="8:8" thickBot="1" x14ac:dyDescent="0.3">
      <c r="H508" s="192"/>
    </row>
    <row r="509" spans="8:8" thickBot="1" x14ac:dyDescent="0.3">
      <c r="H509" s="192"/>
    </row>
    <row r="510" spans="8:8" thickBot="1" x14ac:dyDescent="0.3">
      <c r="H510" s="192"/>
    </row>
    <row r="511" spans="8:8" thickBot="1" x14ac:dyDescent="0.3">
      <c r="H511" s="192"/>
    </row>
    <row r="512" spans="8:8" thickBot="1" x14ac:dyDescent="0.3">
      <c r="H512" s="192"/>
    </row>
    <row r="513" spans="8:8" thickBot="1" x14ac:dyDescent="0.3">
      <c r="H513" s="192"/>
    </row>
    <row r="514" spans="8:8" thickBot="1" x14ac:dyDescent="0.3">
      <c r="H514" s="192"/>
    </row>
    <row r="515" spans="8:8" thickBot="1" x14ac:dyDescent="0.3">
      <c r="H515" s="192"/>
    </row>
    <row r="516" spans="8:8" thickBot="1" x14ac:dyDescent="0.3">
      <c r="H516" s="192"/>
    </row>
    <row r="517" spans="8:8" thickBot="1" x14ac:dyDescent="0.3">
      <c r="H517" s="192"/>
    </row>
    <row r="518" spans="8:8" thickBot="1" x14ac:dyDescent="0.3">
      <c r="H518" s="192"/>
    </row>
    <row r="519" spans="8:8" thickBot="1" x14ac:dyDescent="0.3">
      <c r="H519" s="192"/>
    </row>
    <row r="520" spans="8:8" thickBot="1" x14ac:dyDescent="0.3">
      <c r="H520" s="192"/>
    </row>
    <row r="521" spans="8:8" thickBot="1" x14ac:dyDescent="0.3">
      <c r="H521" s="192"/>
    </row>
    <row r="522" spans="8:8" thickBot="1" x14ac:dyDescent="0.3">
      <c r="H522" s="192"/>
    </row>
    <row r="523" spans="8:8" thickBot="1" x14ac:dyDescent="0.3">
      <c r="H523" s="192"/>
    </row>
    <row r="524" spans="8:8" thickBot="1" x14ac:dyDescent="0.3">
      <c r="H524" s="192"/>
    </row>
    <row r="525" spans="8:8" thickBot="1" x14ac:dyDescent="0.3">
      <c r="H525" s="192"/>
    </row>
    <row r="526" spans="8:8" thickBot="1" x14ac:dyDescent="0.3">
      <c r="H526" s="192"/>
    </row>
    <row r="527" spans="8:8" thickBot="1" x14ac:dyDescent="0.3">
      <c r="H527" s="192"/>
    </row>
    <row r="528" spans="8:8" thickBot="1" x14ac:dyDescent="0.3">
      <c r="H528" s="192"/>
    </row>
    <row r="529" spans="8:8" thickBot="1" x14ac:dyDescent="0.3">
      <c r="H529" s="192"/>
    </row>
    <row r="530" spans="8:8" thickBot="1" x14ac:dyDescent="0.3">
      <c r="H530" s="192"/>
    </row>
    <row r="531" spans="8:8" thickBot="1" x14ac:dyDescent="0.3">
      <c r="H531" s="192"/>
    </row>
    <row r="532" spans="8:8" thickBot="1" x14ac:dyDescent="0.3">
      <c r="H532" s="192"/>
    </row>
    <row r="533" spans="8:8" thickBot="1" x14ac:dyDescent="0.3">
      <c r="H533" s="192"/>
    </row>
    <row r="534" spans="8:8" thickBot="1" x14ac:dyDescent="0.3">
      <c r="H534" s="192"/>
    </row>
    <row r="535" spans="8:8" thickBot="1" x14ac:dyDescent="0.3">
      <c r="H535" s="192"/>
    </row>
    <row r="536" spans="8:8" thickBot="1" x14ac:dyDescent="0.3">
      <c r="H536" s="192"/>
    </row>
    <row r="537" spans="8:8" thickBot="1" x14ac:dyDescent="0.3">
      <c r="H537" s="192"/>
    </row>
    <row r="538" spans="8:8" thickBot="1" x14ac:dyDescent="0.3">
      <c r="H538" s="192"/>
    </row>
    <row r="539" spans="8:8" thickBot="1" x14ac:dyDescent="0.3">
      <c r="H539" s="192"/>
    </row>
    <row r="540" spans="8:8" thickBot="1" x14ac:dyDescent="0.3">
      <c r="H540" s="192"/>
    </row>
    <row r="541" spans="8:8" thickBot="1" x14ac:dyDescent="0.3">
      <c r="H541" s="192"/>
    </row>
    <row r="542" spans="8:8" thickBot="1" x14ac:dyDescent="0.3">
      <c r="H542" s="192"/>
    </row>
    <row r="543" spans="8:8" thickBot="1" x14ac:dyDescent="0.3">
      <c r="H543" s="192"/>
    </row>
    <row r="544" spans="8:8" thickBot="1" x14ac:dyDescent="0.3">
      <c r="H544" s="192"/>
    </row>
    <row r="545" spans="8:8" thickBot="1" x14ac:dyDescent="0.3">
      <c r="H545" s="192"/>
    </row>
    <row r="546" spans="8:8" thickBot="1" x14ac:dyDescent="0.3">
      <c r="H546" s="192"/>
    </row>
    <row r="547" spans="8:8" thickBot="1" x14ac:dyDescent="0.3">
      <c r="H547" s="192"/>
    </row>
    <row r="548" spans="8:8" thickBot="1" x14ac:dyDescent="0.3">
      <c r="H548" s="192"/>
    </row>
    <row r="549" spans="8:8" thickBot="1" x14ac:dyDescent="0.3">
      <c r="H549" s="192"/>
    </row>
    <row r="550" spans="8:8" thickBot="1" x14ac:dyDescent="0.3">
      <c r="H550" s="192"/>
    </row>
    <row r="551" spans="8:8" thickBot="1" x14ac:dyDescent="0.3">
      <c r="H551" s="192"/>
    </row>
    <row r="552" spans="8:8" thickBot="1" x14ac:dyDescent="0.3">
      <c r="H552" s="192"/>
    </row>
    <row r="553" spans="8:8" thickBot="1" x14ac:dyDescent="0.3">
      <c r="H553" s="192"/>
    </row>
    <row r="554" spans="8:8" thickBot="1" x14ac:dyDescent="0.3">
      <c r="H554" s="192"/>
    </row>
    <row r="555" spans="8:8" thickBot="1" x14ac:dyDescent="0.3">
      <c r="H555" s="192"/>
    </row>
    <row r="556" spans="8:8" thickBot="1" x14ac:dyDescent="0.3">
      <c r="H556" s="192"/>
    </row>
    <row r="557" spans="8:8" thickBot="1" x14ac:dyDescent="0.3">
      <c r="H557" s="192"/>
    </row>
    <row r="558" spans="8:8" thickBot="1" x14ac:dyDescent="0.3">
      <c r="H558" s="192"/>
    </row>
    <row r="559" spans="8:8" thickBot="1" x14ac:dyDescent="0.3">
      <c r="H559" s="192"/>
    </row>
    <row r="560" spans="8:8" thickBot="1" x14ac:dyDescent="0.3">
      <c r="H560" s="192"/>
    </row>
    <row r="561" spans="8:8" thickBot="1" x14ac:dyDescent="0.3">
      <c r="H561" s="192"/>
    </row>
    <row r="562" spans="8:8" thickBot="1" x14ac:dyDescent="0.3">
      <c r="H562" s="192"/>
    </row>
    <row r="563" spans="8:8" thickBot="1" x14ac:dyDescent="0.3">
      <c r="H563" s="192"/>
    </row>
    <row r="564" spans="8:8" thickBot="1" x14ac:dyDescent="0.3">
      <c r="H564" s="192"/>
    </row>
    <row r="565" spans="8:8" thickBot="1" x14ac:dyDescent="0.3">
      <c r="H565" s="192"/>
    </row>
    <row r="566" spans="8:8" thickBot="1" x14ac:dyDescent="0.3">
      <c r="H566" s="192"/>
    </row>
    <row r="567" spans="8:8" thickBot="1" x14ac:dyDescent="0.3">
      <c r="H567" s="192"/>
    </row>
    <row r="568" spans="8:8" thickBot="1" x14ac:dyDescent="0.3">
      <c r="H568" s="192"/>
    </row>
    <row r="569" spans="8:8" thickBot="1" x14ac:dyDescent="0.3">
      <c r="H569" s="192"/>
    </row>
    <row r="570" spans="8:8" thickBot="1" x14ac:dyDescent="0.3">
      <c r="H570" s="192"/>
    </row>
    <row r="571" spans="8:8" thickBot="1" x14ac:dyDescent="0.3">
      <c r="H571" s="192"/>
    </row>
    <row r="572" spans="8:8" thickBot="1" x14ac:dyDescent="0.3">
      <c r="H572" s="192"/>
    </row>
    <row r="573" spans="8:8" thickBot="1" x14ac:dyDescent="0.3">
      <c r="H573" s="192"/>
    </row>
    <row r="574" spans="8:8" thickBot="1" x14ac:dyDescent="0.3">
      <c r="H574" s="192"/>
    </row>
    <row r="575" spans="8:8" thickBot="1" x14ac:dyDescent="0.3">
      <c r="H575" s="192"/>
    </row>
    <row r="576" spans="8:8" thickBot="1" x14ac:dyDescent="0.3">
      <c r="H576" s="192"/>
    </row>
    <row r="577" spans="8:8" thickBot="1" x14ac:dyDescent="0.3">
      <c r="H577" s="192"/>
    </row>
    <row r="578" spans="8:8" thickBot="1" x14ac:dyDescent="0.3">
      <c r="H578" s="192"/>
    </row>
    <row r="579" spans="8:8" thickBot="1" x14ac:dyDescent="0.3">
      <c r="H579" s="192"/>
    </row>
    <row r="580" spans="8:8" thickBot="1" x14ac:dyDescent="0.3">
      <c r="H580" s="192"/>
    </row>
    <row r="581" spans="8:8" thickBot="1" x14ac:dyDescent="0.3">
      <c r="H581" s="192"/>
    </row>
    <row r="582" spans="8:8" thickBot="1" x14ac:dyDescent="0.3">
      <c r="H582" s="192"/>
    </row>
    <row r="583" spans="8:8" thickBot="1" x14ac:dyDescent="0.3">
      <c r="H583" s="192"/>
    </row>
    <row r="584" spans="8:8" thickBot="1" x14ac:dyDescent="0.3">
      <c r="H584" s="192"/>
    </row>
    <row r="585" spans="8:8" thickBot="1" x14ac:dyDescent="0.3">
      <c r="H585" s="192"/>
    </row>
    <row r="586" spans="8:8" thickBot="1" x14ac:dyDescent="0.3">
      <c r="H586" s="192"/>
    </row>
    <row r="587" spans="8:8" thickBot="1" x14ac:dyDescent="0.3">
      <c r="H587" s="192"/>
    </row>
    <row r="588" spans="8:8" thickBot="1" x14ac:dyDescent="0.3">
      <c r="H588" s="192"/>
    </row>
    <row r="589" spans="8:8" thickBot="1" x14ac:dyDescent="0.3">
      <c r="H589" s="192"/>
    </row>
    <row r="590" spans="8:8" thickBot="1" x14ac:dyDescent="0.3">
      <c r="H590" s="192"/>
    </row>
    <row r="591" spans="8:8" thickBot="1" x14ac:dyDescent="0.3">
      <c r="H591" s="192"/>
    </row>
    <row r="592" spans="8:8" thickBot="1" x14ac:dyDescent="0.3">
      <c r="H592" s="192"/>
    </row>
    <row r="593" spans="8:8" thickBot="1" x14ac:dyDescent="0.3">
      <c r="H593" s="192"/>
    </row>
    <row r="594" spans="8:8" thickBot="1" x14ac:dyDescent="0.3">
      <c r="H594" s="192"/>
    </row>
    <row r="595" spans="8:8" thickBot="1" x14ac:dyDescent="0.3">
      <c r="H595" s="192"/>
    </row>
    <row r="596" spans="8:8" thickBot="1" x14ac:dyDescent="0.3">
      <c r="H596" s="192"/>
    </row>
    <row r="597" spans="8:8" thickBot="1" x14ac:dyDescent="0.3">
      <c r="H597" s="192"/>
    </row>
    <row r="598" spans="8:8" thickBot="1" x14ac:dyDescent="0.3">
      <c r="H598" s="192"/>
    </row>
    <row r="599" spans="8:8" thickBot="1" x14ac:dyDescent="0.3">
      <c r="H599" s="192"/>
    </row>
    <row r="600" spans="8:8" thickBot="1" x14ac:dyDescent="0.3">
      <c r="H600" s="192"/>
    </row>
    <row r="601" spans="8:8" thickBot="1" x14ac:dyDescent="0.3">
      <c r="H601" s="192"/>
    </row>
    <row r="602" spans="8:8" thickBot="1" x14ac:dyDescent="0.3">
      <c r="H602" s="192"/>
    </row>
    <row r="603" spans="8:8" thickBot="1" x14ac:dyDescent="0.3">
      <c r="H603" s="192"/>
    </row>
    <row r="604" spans="8:8" thickBot="1" x14ac:dyDescent="0.3">
      <c r="H604" s="192"/>
    </row>
    <row r="605" spans="8:8" thickBot="1" x14ac:dyDescent="0.3">
      <c r="H605" s="192"/>
    </row>
    <row r="606" spans="8:8" thickBot="1" x14ac:dyDescent="0.3">
      <c r="H606" s="192"/>
    </row>
    <row r="607" spans="8:8" thickBot="1" x14ac:dyDescent="0.3">
      <c r="H607" s="192"/>
    </row>
    <row r="608" spans="8:8" thickBot="1" x14ac:dyDescent="0.3">
      <c r="H608" s="192"/>
    </row>
    <row r="609" spans="8:8" thickBot="1" x14ac:dyDescent="0.3">
      <c r="H609" s="192"/>
    </row>
    <row r="610" spans="8:8" thickBot="1" x14ac:dyDescent="0.3">
      <c r="H610" s="192"/>
    </row>
    <row r="611" spans="8:8" thickBot="1" x14ac:dyDescent="0.3">
      <c r="H611" s="192"/>
    </row>
    <row r="612" spans="8:8" thickBot="1" x14ac:dyDescent="0.3">
      <c r="H612" s="192"/>
    </row>
    <row r="613" spans="8:8" thickBot="1" x14ac:dyDescent="0.3">
      <c r="H613" s="192"/>
    </row>
    <row r="614" spans="8:8" thickBot="1" x14ac:dyDescent="0.3">
      <c r="H614" s="192"/>
    </row>
    <row r="615" spans="8:8" thickBot="1" x14ac:dyDescent="0.3">
      <c r="H615" s="192"/>
    </row>
    <row r="616" spans="8:8" thickBot="1" x14ac:dyDescent="0.3">
      <c r="H616" s="192"/>
    </row>
    <row r="617" spans="8:8" thickBot="1" x14ac:dyDescent="0.3">
      <c r="H617" s="192"/>
    </row>
    <row r="618" spans="8:8" thickBot="1" x14ac:dyDescent="0.3">
      <c r="H618" s="192"/>
    </row>
    <row r="619" spans="8:8" thickBot="1" x14ac:dyDescent="0.3">
      <c r="H619" s="192"/>
    </row>
    <row r="620" spans="8:8" thickBot="1" x14ac:dyDescent="0.3">
      <c r="H620" s="192"/>
    </row>
    <row r="621" spans="8:8" thickBot="1" x14ac:dyDescent="0.3">
      <c r="H621" s="192"/>
    </row>
    <row r="622" spans="8:8" thickBot="1" x14ac:dyDescent="0.3">
      <c r="H622" s="192"/>
    </row>
    <row r="623" spans="8:8" thickBot="1" x14ac:dyDescent="0.3">
      <c r="H623" s="192"/>
    </row>
    <row r="624" spans="8:8" thickBot="1" x14ac:dyDescent="0.3">
      <c r="H624" s="192"/>
    </row>
    <row r="625" spans="8:8" thickBot="1" x14ac:dyDescent="0.3">
      <c r="H625" s="192"/>
    </row>
    <row r="626" spans="8:8" thickBot="1" x14ac:dyDescent="0.3">
      <c r="H626" s="192"/>
    </row>
    <row r="627" spans="8:8" thickBot="1" x14ac:dyDescent="0.3">
      <c r="H627" s="192"/>
    </row>
    <row r="628" spans="8:8" thickBot="1" x14ac:dyDescent="0.3">
      <c r="H628" s="192"/>
    </row>
    <row r="629" spans="8:8" thickBot="1" x14ac:dyDescent="0.3">
      <c r="H629" s="192"/>
    </row>
    <row r="630" spans="8:8" thickBot="1" x14ac:dyDescent="0.3">
      <c r="H630" s="192"/>
    </row>
    <row r="631" spans="8:8" thickBot="1" x14ac:dyDescent="0.3">
      <c r="H631" s="192"/>
    </row>
    <row r="632" spans="8:8" thickBot="1" x14ac:dyDescent="0.3">
      <c r="H632" s="192"/>
    </row>
    <row r="633" spans="8:8" thickBot="1" x14ac:dyDescent="0.3">
      <c r="H633" s="192"/>
    </row>
    <row r="634" spans="8:8" thickBot="1" x14ac:dyDescent="0.3">
      <c r="H634" s="192"/>
    </row>
    <row r="635" spans="8:8" thickBot="1" x14ac:dyDescent="0.3">
      <c r="H635" s="192"/>
    </row>
    <row r="636" spans="8:8" thickBot="1" x14ac:dyDescent="0.3">
      <c r="H636" s="192"/>
    </row>
    <row r="637" spans="8:8" thickBot="1" x14ac:dyDescent="0.3">
      <c r="H637" s="192"/>
    </row>
    <row r="638" spans="8:8" thickBot="1" x14ac:dyDescent="0.3">
      <c r="H638" s="192"/>
    </row>
    <row r="639" spans="8:8" thickBot="1" x14ac:dyDescent="0.3">
      <c r="H639" s="192"/>
    </row>
    <row r="640" spans="8:8" thickBot="1" x14ac:dyDescent="0.3">
      <c r="H640" s="192"/>
    </row>
    <row r="641" spans="8:8" thickBot="1" x14ac:dyDescent="0.3">
      <c r="H641" s="192"/>
    </row>
    <row r="642" spans="8:8" thickBot="1" x14ac:dyDescent="0.3">
      <c r="H642" s="192"/>
    </row>
    <row r="643" spans="8:8" thickBot="1" x14ac:dyDescent="0.3">
      <c r="H643" s="192"/>
    </row>
    <row r="644" spans="8:8" thickBot="1" x14ac:dyDescent="0.3">
      <c r="H644" s="192"/>
    </row>
    <row r="645" spans="8:8" thickBot="1" x14ac:dyDescent="0.3">
      <c r="H645" s="192"/>
    </row>
    <row r="646" spans="8:8" thickBot="1" x14ac:dyDescent="0.3">
      <c r="H646" s="192"/>
    </row>
    <row r="647" spans="8:8" thickBot="1" x14ac:dyDescent="0.3">
      <c r="H647" s="192"/>
    </row>
    <row r="648" spans="8:8" thickBot="1" x14ac:dyDescent="0.3">
      <c r="H648" s="192"/>
    </row>
    <row r="649" spans="8:8" thickBot="1" x14ac:dyDescent="0.3">
      <c r="H649" s="192"/>
    </row>
    <row r="650" spans="8:8" thickBot="1" x14ac:dyDescent="0.3">
      <c r="H650" s="192"/>
    </row>
    <row r="651" spans="8:8" thickBot="1" x14ac:dyDescent="0.3">
      <c r="H651" s="192"/>
    </row>
    <row r="652" spans="8:8" thickBot="1" x14ac:dyDescent="0.3">
      <c r="H652" s="192"/>
    </row>
    <row r="653" spans="8:8" thickBot="1" x14ac:dyDescent="0.3">
      <c r="H653" s="192"/>
    </row>
    <row r="654" spans="8:8" thickBot="1" x14ac:dyDescent="0.3">
      <c r="H654" s="192"/>
    </row>
    <row r="655" spans="8:8" thickBot="1" x14ac:dyDescent="0.3">
      <c r="H655" s="192"/>
    </row>
    <row r="656" spans="8:8" thickBot="1" x14ac:dyDescent="0.3">
      <c r="H656" s="192"/>
    </row>
    <row r="657" spans="8:8" thickBot="1" x14ac:dyDescent="0.3">
      <c r="H657" s="192"/>
    </row>
    <row r="658" spans="8:8" thickBot="1" x14ac:dyDescent="0.3">
      <c r="H658" s="192"/>
    </row>
    <row r="659" spans="8:8" thickBot="1" x14ac:dyDescent="0.3">
      <c r="H659" s="192"/>
    </row>
    <row r="660" spans="8:8" thickBot="1" x14ac:dyDescent="0.3">
      <c r="H660" s="192"/>
    </row>
    <row r="661" spans="8:8" thickBot="1" x14ac:dyDescent="0.3">
      <c r="H661" s="192"/>
    </row>
    <row r="662" spans="8:8" thickBot="1" x14ac:dyDescent="0.3">
      <c r="H662" s="192"/>
    </row>
    <row r="663" spans="8:8" thickBot="1" x14ac:dyDescent="0.3">
      <c r="H663" s="192"/>
    </row>
    <row r="664" spans="8:8" thickBot="1" x14ac:dyDescent="0.3">
      <c r="H664" s="192"/>
    </row>
    <row r="665" spans="8:8" thickBot="1" x14ac:dyDescent="0.3">
      <c r="H665" s="192"/>
    </row>
    <row r="666" spans="8:8" thickBot="1" x14ac:dyDescent="0.3">
      <c r="H666" s="192"/>
    </row>
    <row r="667" spans="8:8" thickBot="1" x14ac:dyDescent="0.3">
      <c r="H667" s="192"/>
    </row>
    <row r="668" spans="8:8" thickBot="1" x14ac:dyDescent="0.3">
      <c r="H668" s="192"/>
    </row>
    <row r="669" spans="8:8" thickBot="1" x14ac:dyDescent="0.3">
      <c r="H669" s="192"/>
    </row>
    <row r="670" spans="8:8" thickBot="1" x14ac:dyDescent="0.3">
      <c r="H670" s="192"/>
    </row>
    <row r="671" spans="8:8" thickBot="1" x14ac:dyDescent="0.3">
      <c r="H671" s="192"/>
    </row>
    <row r="672" spans="8:8" thickBot="1" x14ac:dyDescent="0.3">
      <c r="H672" s="192"/>
    </row>
    <row r="673" spans="8:8" thickBot="1" x14ac:dyDescent="0.3">
      <c r="H673" s="192"/>
    </row>
    <row r="674" spans="8:8" thickBot="1" x14ac:dyDescent="0.3">
      <c r="H674" s="192"/>
    </row>
    <row r="675" spans="8:8" thickBot="1" x14ac:dyDescent="0.3">
      <c r="H675" s="192"/>
    </row>
    <row r="676" spans="8:8" thickBot="1" x14ac:dyDescent="0.3">
      <c r="H676" s="192"/>
    </row>
    <row r="677" spans="8:8" thickBot="1" x14ac:dyDescent="0.3">
      <c r="H677" s="192"/>
    </row>
    <row r="678" spans="8:8" thickBot="1" x14ac:dyDescent="0.3">
      <c r="H678" s="192"/>
    </row>
    <row r="679" spans="8:8" thickBot="1" x14ac:dyDescent="0.3">
      <c r="H679" s="192"/>
    </row>
    <row r="680" spans="8:8" thickBot="1" x14ac:dyDescent="0.3">
      <c r="H680" s="192"/>
    </row>
    <row r="681" spans="8:8" thickBot="1" x14ac:dyDescent="0.3">
      <c r="H681" s="192"/>
    </row>
    <row r="682" spans="8:8" thickBot="1" x14ac:dyDescent="0.3">
      <c r="H682" s="192"/>
    </row>
    <row r="683" spans="8:8" thickBot="1" x14ac:dyDescent="0.3">
      <c r="H683" s="192"/>
    </row>
    <row r="684" spans="8:8" thickBot="1" x14ac:dyDescent="0.3">
      <c r="H684" s="192"/>
    </row>
    <row r="685" spans="8:8" thickBot="1" x14ac:dyDescent="0.3">
      <c r="H685" s="192"/>
    </row>
    <row r="686" spans="8:8" thickBot="1" x14ac:dyDescent="0.3">
      <c r="H686" s="192"/>
    </row>
    <row r="687" spans="8:8" thickBot="1" x14ac:dyDescent="0.3">
      <c r="H687" s="192"/>
    </row>
    <row r="688" spans="8:8" thickBot="1" x14ac:dyDescent="0.3">
      <c r="H688" s="192"/>
    </row>
    <row r="689" spans="8:8" thickBot="1" x14ac:dyDescent="0.3">
      <c r="H689" s="192"/>
    </row>
    <row r="690" spans="8:8" thickBot="1" x14ac:dyDescent="0.3">
      <c r="H690" s="192"/>
    </row>
    <row r="691" spans="8:8" thickBot="1" x14ac:dyDescent="0.3">
      <c r="H691" s="192"/>
    </row>
    <row r="692" spans="8:8" thickBot="1" x14ac:dyDescent="0.3">
      <c r="H692" s="192"/>
    </row>
    <row r="693" spans="8:8" thickBot="1" x14ac:dyDescent="0.3">
      <c r="H693" s="192"/>
    </row>
    <row r="694" spans="8:8" thickBot="1" x14ac:dyDescent="0.3">
      <c r="H694" s="192"/>
    </row>
    <row r="695" spans="8:8" thickBot="1" x14ac:dyDescent="0.3">
      <c r="H695" s="192"/>
    </row>
    <row r="696" spans="8:8" thickBot="1" x14ac:dyDescent="0.3">
      <c r="H696" s="192"/>
    </row>
    <row r="697" spans="8:8" thickBot="1" x14ac:dyDescent="0.3">
      <c r="H697" s="192"/>
    </row>
    <row r="698" spans="8:8" thickBot="1" x14ac:dyDescent="0.3">
      <c r="H698" s="192"/>
    </row>
    <row r="699" spans="8:8" thickBot="1" x14ac:dyDescent="0.3">
      <c r="H699" s="192"/>
    </row>
    <row r="700" spans="8:8" thickBot="1" x14ac:dyDescent="0.3">
      <c r="H700" s="192"/>
    </row>
    <row r="701" spans="8:8" thickBot="1" x14ac:dyDescent="0.3">
      <c r="H701" s="192"/>
    </row>
    <row r="702" spans="8:8" thickBot="1" x14ac:dyDescent="0.3">
      <c r="H702" s="192"/>
    </row>
    <row r="703" spans="8:8" thickBot="1" x14ac:dyDescent="0.3">
      <c r="H703" s="192"/>
    </row>
    <row r="704" spans="8:8" thickBot="1" x14ac:dyDescent="0.3">
      <c r="H704" s="192"/>
    </row>
    <row r="705" spans="8:8" thickBot="1" x14ac:dyDescent="0.3">
      <c r="H705" s="192"/>
    </row>
    <row r="706" spans="8:8" thickBot="1" x14ac:dyDescent="0.3">
      <c r="H706" s="192"/>
    </row>
    <row r="707" spans="8:8" thickBot="1" x14ac:dyDescent="0.3">
      <c r="H707" s="192"/>
    </row>
    <row r="708" spans="8:8" thickBot="1" x14ac:dyDescent="0.3">
      <c r="H708" s="192"/>
    </row>
    <row r="709" spans="8:8" thickBot="1" x14ac:dyDescent="0.3">
      <c r="H709" s="192"/>
    </row>
    <row r="710" spans="8:8" thickBot="1" x14ac:dyDescent="0.3">
      <c r="H710" s="192"/>
    </row>
    <row r="711" spans="8:8" thickBot="1" x14ac:dyDescent="0.3">
      <c r="H711" s="192"/>
    </row>
    <row r="712" spans="8:8" thickBot="1" x14ac:dyDescent="0.3">
      <c r="H712" s="192"/>
    </row>
    <row r="713" spans="8:8" thickBot="1" x14ac:dyDescent="0.3">
      <c r="H713" s="192"/>
    </row>
    <row r="714" spans="8:8" thickBot="1" x14ac:dyDescent="0.3">
      <c r="H714" s="192"/>
    </row>
    <row r="715" spans="8:8" thickBot="1" x14ac:dyDescent="0.3">
      <c r="H715" s="192"/>
    </row>
    <row r="716" spans="8:8" thickBot="1" x14ac:dyDescent="0.3">
      <c r="H716" s="192"/>
    </row>
    <row r="717" spans="8:8" thickBot="1" x14ac:dyDescent="0.3">
      <c r="H717" s="192"/>
    </row>
    <row r="718" spans="8:8" thickBot="1" x14ac:dyDescent="0.3">
      <c r="H718" s="192"/>
    </row>
    <row r="719" spans="8:8" thickBot="1" x14ac:dyDescent="0.3">
      <c r="H719" s="192"/>
    </row>
    <row r="720" spans="8:8" thickBot="1" x14ac:dyDescent="0.3">
      <c r="H720" s="192"/>
    </row>
    <row r="721" spans="8:8" thickBot="1" x14ac:dyDescent="0.3">
      <c r="H721" s="192"/>
    </row>
    <row r="722" spans="8:8" thickBot="1" x14ac:dyDescent="0.3">
      <c r="H722" s="192"/>
    </row>
    <row r="723" spans="8:8" thickBot="1" x14ac:dyDescent="0.3">
      <c r="H723" s="192"/>
    </row>
    <row r="724" spans="8:8" thickBot="1" x14ac:dyDescent="0.3">
      <c r="H724" s="192"/>
    </row>
    <row r="725" spans="8:8" thickBot="1" x14ac:dyDescent="0.3">
      <c r="H725" s="192"/>
    </row>
    <row r="726" spans="8:8" thickBot="1" x14ac:dyDescent="0.3">
      <c r="H726" s="192"/>
    </row>
    <row r="727" spans="8:8" thickBot="1" x14ac:dyDescent="0.3">
      <c r="H727" s="192"/>
    </row>
    <row r="728" spans="8:8" thickBot="1" x14ac:dyDescent="0.3">
      <c r="H728" s="192"/>
    </row>
    <row r="729" spans="8:8" thickBot="1" x14ac:dyDescent="0.3">
      <c r="H729" s="192"/>
    </row>
    <row r="730" spans="8:8" thickBot="1" x14ac:dyDescent="0.3">
      <c r="H730" s="192"/>
    </row>
    <row r="731" spans="8:8" thickBot="1" x14ac:dyDescent="0.3">
      <c r="H731" s="192"/>
    </row>
    <row r="732" spans="8:8" thickBot="1" x14ac:dyDescent="0.3">
      <c r="H732" s="192"/>
    </row>
    <row r="733" spans="8:8" thickBot="1" x14ac:dyDescent="0.3">
      <c r="H733" s="192"/>
    </row>
    <row r="734" spans="8:8" thickBot="1" x14ac:dyDescent="0.3">
      <c r="H734" s="192"/>
    </row>
    <row r="735" spans="8:8" thickBot="1" x14ac:dyDescent="0.3">
      <c r="H735" s="192"/>
    </row>
    <row r="736" spans="8:8" thickBot="1" x14ac:dyDescent="0.3">
      <c r="H736" s="192"/>
    </row>
    <row r="737" spans="8:8" thickBot="1" x14ac:dyDescent="0.3">
      <c r="H737" s="192"/>
    </row>
    <row r="738" spans="8:8" thickBot="1" x14ac:dyDescent="0.3">
      <c r="H738" s="192"/>
    </row>
    <row r="739" spans="8:8" thickBot="1" x14ac:dyDescent="0.3">
      <c r="H739" s="192"/>
    </row>
    <row r="740" spans="8:8" thickBot="1" x14ac:dyDescent="0.3">
      <c r="H740" s="192"/>
    </row>
    <row r="741" spans="8:8" thickBot="1" x14ac:dyDescent="0.3">
      <c r="H741" s="192"/>
    </row>
    <row r="742" spans="8:8" thickBot="1" x14ac:dyDescent="0.3">
      <c r="H742" s="192"/>
    </row>
    <row r="743" spans="8:8" thickBot="1" x14ac:dyDescent="0.3">
      <c r="H743" s="192"/>
    </row>
    <row r="744" spans="8:8" thickBot="1" x14ac:dyDescent="0.3">
      <c r="H744" s="192"/>
    </row>
    <row r="745" spans="8:8" thickBot="1" x14ac:dyDescent="0.3">
      <c r="H745" s="192"/>
    </row>
    <row r="746" spans="8:8" thickBot="1" x14ac:dyDescent="0.3">
      <c r="H746" s="192"/>
    </row>
    <row r="747" spans="8:8" thickBot="1" x14ac:dyDescent="0.3">
      <c r="H747" s="192"/>
    </row>
    <row r="748" spans="8:8" thickBot="1" x14ac:dyDescent="0.3">
      <c r="H748" s="192"/>
    </row>
    <row r="749" spans="8:8" thickBot="1" x14ac:dyDescent="0.3">
      <c r="H749" s="192"/>
    </row>
    <row r="750" spans="8:8" thickBot="1" x14ac:dyDescent="0.3">
      <c r="H750" s="192"/>
    </row>
    <row r="751" spans="8:8" thickBot="1" x14ac:dyDescent="0.3">
      <c r="H751" s="192"/>
    </row>
    <row r="752" spans="8:8" thickBot="1" x14ac:dyDescent="0.3">
      <c r="H752" s="192"/>
    </row>
    <row r="753" spans="8:8" thickBot="1" x14ac:dyDescent="0.3">
      <c r="H753" s="192"/>
    </row>
    <row r="754" spans="8:8" thickBot="1" x14ac:dyDescent="0.3">
      <c r="H754" s="192"/>
    </row>
    <row r="755" spans="8:8" thickBot="1" x14ac:dyDescent="0.3">
      <c r="H755" s="192"/>
    </row>
    <row r="756" spans="8:8" thickBot="1" x14ac:dyDescent="0.3">
      <c r="H756" s="192"/>
    </row>
    <row r="757" spans="8:8" thickBot="1" x14ac:dyDescent="0.3">
      <c r="H757" s="192"/>
    </row>
    <row r="758" spans="8:8" thickBot="1" x14ac:dyDescent="0.3">
      <c r="H758" s="192"/>
    </row>
    <row r="759" spans="8:8" thickBot="1" x14ac:dyDescent="0.3">
      <c r="H759" s="192"/>
    </row>
    <row r="760" spans="8:8" thickBot="1" x14ac:dyDescent="0.3">
      <c r="H760" s="192"/>
    </row>
    <row r="761" spans="8:8" thickBot="1" x14ac:dyDescent="0.3">
      <c r="H761" s="192"/>
    </row>
    <row r="762" spans="8:8" thickBot="1" x14ac:dyDescent="0.3">
      <c r="H762" s="192"/>
    </row>
    <row r="763" spans="8:8" thickBot="1" x14ac:dyDescent="0.3">
      <c r="H763" s="192"/>
    </row>
    <row r="764" spans="8:8" thickBot="1" x14ac:dyDescent="0.3">
      <c r="H764" s="192"/>
    </row>
    <row r="765" spans="8:8" thickBot="1" x14ac:dyDescent="0.3">
      <c r="H765" s="192"/>
    </row>
    <row r="766" spans="8:8" thickBot="1" x14ac:dyDescent="0.3">
      <c r="H766" s="192"/>
    </row>
    <row r="767" spans="8:8" thickBot="1" x14ac:dyDescent="0.3">
      <c r="H767" s="192"/>
    </row>
    <row r="768" spans="8:8" thickBot="1" x14ac:dyDescent="0.3">
      <c r="H768" s="192"/>
    </row>
    <row r="769" spans="8:8" thickBot="1" x14ac:dyDescent="0.3">
      <c r="H769" s="192"/>
    </row>
    <row r="770" spans="8:8" thickBot="1" x14ac:dyDescent="0.3">
      <c r="H770" s="192"/>
    </row>
    <row r="771" spans="8:8" thickBot="1" x14ac:dyDescent="0.3">
      <c r="H771" s="192"/>
    </row>
    <row r="772" spans="8:8" thickBot="1" x14ac:dyDescent="0.3">
      <c r="H772" s="192"/>
    </row>
    <row r="773" spans="8:8" thickBot="1" x14ac:dyDescent="0.3">
      <c r="H773" s="192"/>
    </row>
    <row r="774" spans="8:8" thickBot="1" x14ac:dyDescent="0.3">
      <c r="H774" s="192"/>
    </row>
    <row r="775" spans="8:8" thickBot="1" x14ac:dyDescent="0.3">
      <c r="H775" s="192"/>
    </row>
    <row r="776" spans="8:8" thickBot="1" x14ac:dyDescent="0.3">
      <c r="H776" s="192"/>
    </row>
    <row r="777" spans="8:8" thickBot="1" x14ac:dyDescent="0.3">
      <c r="H777" s="192"/>
    </row>
    <row r="778" spans="8:8" thickBot="1" x14ac:dyDescent="0.3">
      <c r="H778" s="192"/>
    </row>
    <row r="779" spans="8:8" thickBot="1" x14ac:dyDescent="0.3">
      <c r="H779" s="192"/>
    </row>
    <row r="780" spans="8:8" thickBot="1" x14ac:dyDescent="0.3">
      <c r="H780" s="192"/>
    </row>
    <row r="781" spans="8:8" thickBot="1" x14ac:dyDescent="0.3">
      <c r="H781" s="192"/>
    </row>
    <row r="782" spans="8:8" thickBot="1" x14ac:dyDescent="0.3">
      <c r="H782" s="192"/>
    </row>
    <row r="783" spans="8:8" thickBot="1" x14ac:dyDescent="0.3">
      <c r="H783" s="192"/>
    </row>
    <row r="784" spans="8:8" thickBot="1" x14ac:dyDescent="0.3">
      <c r="H784" s="192"/>
    </row>
    <row r="785" spans="8:8" thickBot="1" x14ac:dyDescent="0.3">
      <c r="H785" s="192"/>
    </row>
    <row r="786" spans="8:8" thickBot="1" x14ac:dyDescent="0.3">
      <c r="H786" s="192"/>
    </row>
    <row r="787" spans="8:8" thickBot="1" x14ac:dyDescent="0.3">
      <c r="H787" s="192"/>
    </row>
    <row r="788" spans="8:8" thickBot="1" x14ac:dyDescent="0.3">
      <c r="H788" s="192"/>
    </row>
    <row r="789" spans="8:8" thickBot="1" x14ac:dyDescent="0.3">
      <c r="H789" s="192"/>
    </row>
    <row r="790" spans="8:8" thickBot="1" x14ac:dyDescent="0.3">
      <c r="H790" s="192"/>
    </row>
    <row r="791" spans="8:8" thickBot="1" x14ac:dyDescent="0.3">
      <c r="H791" s="192"/>
    </row>
    <row r="792" spans="8:8" thickBot="1" x14ac:dyDescent="0.3">
      <c r="H792" s="192"/>
    </row>
    <row r="793" spans="8:8" thickBot="1" x14ac:dyDescent="0.3">
      <c r="H793" s="192"/>
    </row>
    <row r="794" spans="8:8" thickBot="1" x14ac:dyDescent="0.3">
      <c r="H794" s="192"/>
    </row>
    <row r="795" spans="8:8" thickBot="1" x14ac:dyDescent="0.3">
      <c r="H795" s="192"/>
    </row>
    <row r="796" spans="8:8" thickBot="1" x14ac:dyDescent="0.3">
      <c r="H796" s="192"/>
    </row>
    <row r="797" spans="8:8" thickBot="1" x14ac:dyDescent="0.3">
      <c r="H797" s="192"/>
    </row>
    <row r="798" spans="8:8" thickBot="1" x14ac:dyDescent="0.3">
      <c r="H798" s="192"/>
    </row>
    <row r="799" spans="8:8" thickBot="1" x14ac:dyDescent="0.3">
      <c r="H799" s="192"/>
    </row>
    <row r="800" spans="8:8" thickBot="1" x14ac:dyDescent="0.3">
      <c r="H800" s="192"/>
    </row>
    <row r="801" spans="8:8" thickBot="1" x14ac:dyDescent="0.3">
      <c r="H801" s="192"/>
    </row>
    <row r="802" spans="8:8" thickBot="1" x14ac:dyDescent="0.3">
      <c r="H802" s="192"/>
    </row>
    <row r="803" spans="8:8" thickBot="1" x14ac:dyDescent="0.3">
      <c r="H803" s="192"/>
    </row>
    <row r="804" spans="8:8" thickBot="1" x14ac:dyDescent="0.3">
      <c r="H804" s="192"/>
    </row>
    <row r="805" spans="8:8" thickBot="1" x14ac:dyDescent="0.3">
      <c r="H805" s="192"/>
    </row>
    <row r="806" spans="8:8" thickBot="1" x14ac:dyDescent="0.3">
      <c r="H806" s="192"/>
    </row>
    <row r="807" spans="8:8" thickBot="1" x14ac:dyDescent="0.3">
      <c r="H807" s="192"/>
    </row>
    <row r="808" spans="8:8" thickBot="1" x14ac:dyDescent="0.3">
      <c r="H808" s="192"/>
    </row>
    <row r="809" spans="8:8" thickBot="1" x14ac:dyDescent="0.3">
      <c r="H809" s="192"/>
    </row>
    <row r="810" spans="8:8" thickBot="1" x14ac:dyDescent="0.3">
      <c r="H810" s="192"/>
    </row>
    <row r="811" spans="8:8" thickBot="1" x14ac:dyDescent="0.3">
      <c r="H811" s="192"/>
    </row>
    <row r="812" spans="8:8" thickBot="1" x14ac:dyDescent="0.3">
      <c r="H812" s="192"/>
    </row>
    <row r="813" spans="8:8" thickBot="1" x14ac:dyDescent="0.3">
      <c r="H813" s="192"/>
    </row>
    <row r="814" spans="8:8" thickBot="1" x14ac:dyDescent="0.3">
      <c r="H814" s="192"/>
    </row>
    <row r="815" spans="8:8" thickBot="1" x14ac:dyDescent="0.3">
      <c r="H815" s="192"/>
    </row>
    <row r="816" spans="8:8" thickBot="1" x14ac:dyDescent="0.3">
      <c r="H816" s="192"/>
    </row>
    <row r="817" spans="8:8" thickBot="1" x14ac:dyDescent="0.3">
      <c r="H817" s="192"/>
    </row>
    <row r="818" spans="8:8" thickBot="1" x14ac:dyDescent="0.3">
      <c r="H818" s="192"/>
    </row>
    <row r="819" spans="8:8" thickBot="1" x14ac:dyDescent="0.3">
      <c r="H819" s="192"/>
    </row>
    <row r="820" spans="8:8" thickBot="1" x14ac:dyDescent="0.3">
      <c r="H820" s="192"/>
    </row>
    <row r="821" spans="8:8" thickBot="1" x14ac:dyDescent="0.3">
      <c r="H821" s="192"/>
    </row>
    <row r="822" spans="8:8" thickBot="1" x14ac:dyDescent="0.3">
      <c r="H822" s="192"/>
    </row>
    <row r="823" spans="8:8" thickBot="1" x14ac:dyDescent="0.3">
      <c r="H823" s="192"/>
    </row>
    <row r="824" spans="8:8" thickBot="1" x14ac:dyDescent="0.3">
      <c r="H824" s="192"/>
    </row>
    <row r="825" spans="8:8" thickBot="1" x14ac:dyDescent="0.3">
      <c r="H825" s="192"/>
    </row>
    <row r="826" spans="8:8" thickBot="1" x14ac:dyDescent="0.3">
      <c r="H826" s="192"/>
    </row>
    <row r="827" spans="8:8" thickBot="1" x14ac:dyDescent="0.3">
      <c r="H827" s="192"/>
    </row>
    <row r="828" spans="8:8" thickBot="1" x14ac:dyDescent="0.3">
      <c r="H828" s="192"/>
    </row>
    <row r="829" spans="8:8" thickBot="1" x14ac:dyDescent="0.3">
      <c r="H829" s="192"/>
    </row>
    <row r="830" spans="8:8" thickBot="1" x14ac:dyDescent="0.3">
      <c r="H830" s="192"/>
    </row>
    <row r="831" spans="8:8" thickBot="1" x14ac:dyDescent="0.3">
      <c r="H831" s="192"/>
    </row>
    <row r="832" spans="8:8" thickBot="1" x14ac:dyDescent="0.3">
      <c r="H832" s="192"/>
    </row>
    <row r="833" spans="8:8" thickBot="1" x14ac:dyDescent="0.3">
      <c r="H833" s="192"/>
    </row>
    <row r="834" spans="8:8" thickBot="1" x14ac:dyDescent="0.3">
      <c r="H834" s="192"/>
    </row>
    <row r="835" spans="8:8" thickBot="1" x14ac:dyDescent="0.3">
      <c r="H835" s="192"/>
    </row>
    <row r="836" spans="8:8" thickBot="1" x14ac:dyDescent="0.3">
      <c r="H836" s="192"/>
    </row>
    <row r="837" spans="8:8" thickBot="1" x14ac:dyDescent="0.3">
      <c r="H837" s="192"/>
    </row>
    <row r="838" spans="8:8" thickBot="1" x14ac:dyDescent="0.3">
      <c r="H838" s="192"/>
    </row>
    <row r="839" spans="8:8" thickBot="1" x14ac:dyDescent="0.3">
      <c r="H839" s="192"/>
    </row>
    <row r="840" spans="8:8" thickBot="1" x14ac:dyDescent="0.3">
      <c r="H840" s="192"/>
    </row>
    <row r="841" spans="8:8" thickBot="1" x14ac:dyDescent="0.3">
      <c r="H841" s="192"/>
    </row>
    <row r="842" spans="8:8" thickBot="1" x14ac:dyDescent="0.3">
      <c r="H842" s="192"/>
    </row>
    <row r="843" spans="8:8" thickBot="1" x14ac:dyDescent="0.3">
      <c r="H843" s="192"/>
    </row>
    <row r="844" spans="8:8" thickBot="1" x14ac:dyDescent="0.3">
      <c r="H844" s="192"/>
    </row>
    <row r="845" spans="8:8" thickBot="1" x14ac:dyDescent="0.3">
      <c r="H845" s="192"/>
    </row>
    <row r="846" spans="8:8" thickBot="1" x14ac:dyDescent="0.3">
      <c r="H846" s="192"/>
    </row>
    <row r="847" spans="8:8" thickBot="1" x14ac:dyDescent="0.3">
      <c r="H847" s="192"/>
    </row>
    <row r="848" spans="8:8" thickBot="1" x14ac:dyDescent="0.3">
      <c r="H848" s="192"/>
    </row>
    <row r="849" spans="8:8" thickBot="1" x14ac:dyDescent="0.3">
      <c r="H849" s="192"/>
    </row>
    <row r="850" spans="8:8" thickBot="1" x14ac:dyDescent="0.3">
      <c r="H850" s="192"/>
    </row>
    <row r="851" spans="8:8" thickBot="1" x14ac:dyDescent="0.3">
      <c r="H851" s="192"/>
    </row>
    <row r="852" spans="8:8" thickBot="1" x14ac:dyDescent="0.3">
      <c r="H852" s="192"/>
    </row>
    <row r="853" spans="8:8" thickBot="1" x14ac:dyDescent="0.3">
      <c r="H853" s="192"/>
    </row>
    <row r="854" spans="8:8" thickBot="1" x14ac:dyDescent="0.3">
      <c r="H854" s="192"/>
    </row>
    <row r="855" spans="8:8" thickBot="1" x14ac:dyDescent="0.3">
      <c r="H855" s="192"/>
    </row>
    <row r="856" spans="8:8" thickBot="1" x14ac:dyDescent="0.3">
      <c r="H856" s="192"/>
    </row>
    <row r="857" spans="8:8" thickBot="1" x14ac:dyDescent="0.3">
      <c r="H857" s="192"/>
    </row>
    <row r="858" spans="8:8" thickBot="1" x14ac:dyDescent="0.3">
      <c r="H858" s="192"/>
    </row>
    <row r="859" spans="8:8" thickBot="1" x14ac:dyDescent="0.3">
      <c r="H859" s="192"/>
    </row>
    <row r="860" spans="8:8" thickBot="1" x14ac:dyDescent="0.3">
      <c r="H860" s="192"/>
    </row>
    <row r="861" spans="8:8" thickBot="1" x14ac:dyDescent="0.3">
      <c r="H861" s="192"/>
    </row>
    <row r="862" spans="8:8" thickBot="1" x14ac:dyDescent="0.3">
      <c r="H862" s="192"/>
    </row>
    <row r="863" spans="8:8" thickBot="1" x14ac:dyDescent="0.3">
      <c r="H863" s="192"/>
    </row>
    <row r="864" spans="8:8" thickBot="1" x14ac:dyDescent="0.3">
      <c r="H864" s="192"/>
    </row>
    <row r="865" spans="8:8" thickBot="1" x14ac:dyDescent="0.3">
      <c r="H865" s="192"/>
    </row>
    <row r="866" spans="8:8" thickBot="1" x14ac:dyDescent="0.3">
      <c r="H866" s="192"/>
    </row>
    <row r="867" spans="8:8" thickBot="1" x14ac:dyDescent="0.3">
      <c r="H867" s="192"/>
    </row>
    <row r="868" spans="8:8" thickBot="1" x14ac:dyDescent="0.3">
      <c r="H868" s="192"/>
    </row>
    <row r="869" spans="8:8" thickBot="1" x14ac:dyDescent="0.3">
      <c r="H869" s="192"/>
    </row>
    <row r="870" spans="8:8" thickBot="1" x14ac:dyDescent="0.3">
      <c r="H870" s="192"/>
    </row>
    <row r="871" spans="8:8" thickBot="1" x14ac:dyDescent="0.3">
      <c r="H871" s="192"/>
    </row>
    <row r="872" spans="8:8" thickBot="1" x14ac:dyDescent="0.3">
      <c r="H872" s="192"/>
    </row>
    <row r="873" spans="8:8" thickBot="1" x14ac:dyDescent="0.3">
      <c r="H873" s="192"/>
    </row>
    <row r="874" spans="8:8" thickBot="1" x14ac:dyDescent="0.3">
      <c r="H874" s="192"/>
    </row>
    <row r="875" spans="8:8" thickBot="1" x14ac:dyDescent="0.3">
      <c r="H875" s="192"/>
    </row>
    <row r="876" spans="8:8" thickBot="1" x14ac:dyDescent="0.3">
      <c r="H876" s="192"/>
    </row>
    <row r="877" spans="8:8" thickBot="1" x14ac:dyDescent="0.3">
      <c r="H877" s="192"/>
    </row>
    <row r="878" spans="8:8" thickBot="1" x14ac:dyDescent="0.3">
      <c r="H878" s="192"/>
    </row>
    <row r="879" spans="8:8" thickBot="1" x14ac:dyDescent="0.3">
      <c r="H879" s="192"/>
    </row>
    <row r="880" spans="8:8" thickBot="1" x14ac:dyDescent="0.3">
      <c r="H880" s="192"/>
    </row>
    <row r="881" spans="8:8" thickBot="1" x14ac:dyDescent="0.3">
      <c r="H881" s="192"/>
    </row>
    <row r="882" spans="8:8" thickBot="1" x14ac:dyDescent="0.3">
      <c r="H882" s="192"/>
    </row>
    <row r="883" spans="8:8" thickBot="1" x14ac:dyDescent="0.3">
      <c r="H883" s="192"/>
    </row>
    <row r="884" spans="8:8" thickBot="1" x14ac:dyDescent="0.3">
      <c r="H884" s="192"/>
    </row>
    <row r="885" spans="8:8" thickBot="1" x14ac:dyDescent="0.3">
      <c r="H885" s="192"/>
    </row>
    <row r="886" spans="8:8" thickBot="1" x14ac:dyDescent="0.3">
      <c r="H886" s="192"/>
    </row>
    <row r="887" spans="8:8" thickBot="1" x14ac:dyDescent="0.3">
      <c r="H887" s="192"/>
    </row>
    <row r="888" spans="8:8" thickBot="1" x14ac:dyDescent="0.3">
      <c r="H888" s="192"/>
    </row>
    <row r="889" spans="8:8" thickBot="1" x14ac:dyDescent="0.3">
      <c r="H889" s="192"/>
    </row>
    <row r="890" spans="8:8" thickBot="1" x14ac:dyDescent="0.3">
      <c r="H890" s="192"/>
    </row>
    <row r="891" spans="8:8" thickBot="1" x14ac:dyDescent="0.3">
      <c r="H891" s="192"/>
    </row>
    <row r="892" spans="8:8" thickBot="1" x14ac:dyDescent="0.3">
      <c r="H892" s="192"/>
    </row>
    <row r="893" spans="8:8" thickBot="1" x14ac:dyDescent="0.3">
      <c r="H893" s="192"/>
    </row>
    <row r="894" spans="8:8" thickBot="1" x14ac:dyDescent="0.3">
      <c r="H894" s="192"/>
    </row>
    <row r="895" spans="8:8" thickBot="1" x14ac:dyDescent="0.3">
      <c r="H895" s="192"/>
    </row>
    <row r="896" spans="8:8" thickBot="1" x14ac:dyDescent="0.3">
      <c r="H896" s="192"/>
    </row>
    <row r="897" spans="8:8" thickBot="1" x14ac:dyDescent="0.3">
      <c r="H897" s="192"/>
    </row>
    <row r="898" spans="8:8" thickBot="1" x14ac:dyDescent="0.3">
      <c r="H898" s="192"/>
    </row>
    <row r="899" spans="8:8" thickBot="1" x14ac:dyDescent="0.3">
      <c r="H899" s="192"/>
    </row>
    <row r="900" spans="8:8" thickBot="1" x14ac:dyDescent="0.3">
      <c r="H900" s="192"/>
    </row>
    <row r="901" spans="8:8" thickBot="1" x14ac:dyDescent="0.3">
      <c r="H901" s="192"/>
    </row>
    <row r="902" spans="8:8" thickBot="1" x14ac:dyDescent="0.3">
      <c r="H902" s="192"/>
    </row>
    <row r="903" spans="8:8" thickBot="1" x14ac:dyDescent="0.3">
      <c r="H903" s="192"/>
    </row>
    <row r="904" spans="8:8" thickBot="1" x14ac:dyDescent="0.3">
      <c r="H904" s="192"/>
    </row>
    <row r="905" spans="8:8" thickBot="1" x14ac:dyDescent="0.3">
      <c r="H905" s="192"/>
    </row>
    <row r="906" spans="8:8" thickBot="1" x14ac:dyDescent="0.3">
      <c r="H906" s="192"/>
    </row>
    <row r="907" spans="8:8" thickBot="1" x14ac:dyDescent="0.3">
      <c r="H907" s="192"/>
    </row>
    <row r="908" spans="8:8" thickBot="1" x14ac:dyDescent="0.3">
      <c r="H908" s="192"/>
    </row>
    <row r="909" spans="8:8" thickBot="1" x14ac:dyDescent="0.3">
      <c r="H909" s="192"/>
    </row>
    <row r="910" spans="8:8" thickBot="1" x14ac:dyDescent="0.3">
      <c r="H910" s="192"/>
    </row>
    <row r="911" spans="8:8" thickBot="1" x14ac:dyDescent="0.3">
      <c r="H911" s="192"/>
    </row>
    <row r="912" spans="8:8" thickBot="1" x14ac:dyDescent="0.3">
      <c r="H912" s="192"/>
    </row>
    <row r="913" spans="8:8" thickBot="1" x14ac:dyDescent="0.3">
      <c r="H913" s="192"/>
    </row>
    <row r="914" spans="8:8" thickBot="1" x14ac:dyDescent="0.3">
      <c r="H914" s="192"/>
    </row>
    <row r="915" spans="8:8" thickBot="1" x14ac:dyDescent="0.3">
      <c r="H915" s="192"/>
    </row>
    <row r="916" spans="8:8" thickBot="1" x14ac:dyDescent="0.3">
      <c r="H916" s="192"/>
    </row>
    <row r="917" spans="8:8" thickBot="1" x14ac:dyDescent="0.3">
      <c r="H917" s="192"/>
    </row>
    <row r="918" spans="8:8" thickBot="1" x14ac:dyDescent="0.3">
      <c r="H918" s="192"/>
    </row>
    <row r="919" spans="8:8" thickBot="1" x14ac:dyDescent="0.3">
      <c r="H919" s="192"/>
    </row>
    <row r="920" spans="8:8" thickBot="1" x14ac:dyDescent="0.3">
      <c r="H920" s="192"/>
    </row>
    <row r="921" spans="8:8" thickBot="1" x14ac:dyDescent="0.3">
      <c r="H921" s="192"/>
    </row>
    <row r="922" spans="8:8" thickBot="1" x14ac:dyDescent="0.3">
      <c r="H922" s="192"/>
    </row>
    <row r="923" spans="8:8" thickBot="1" x14ac:dyDescent="0.3">
      <c r="H923" s="192"/>
    </row>
    <row r="924" spans="8:8" thickBot="1" x14ac:dyDescent="0.3">
      <c r="H924" s="192"/>
    </row>
    <row r="925" spans="8:8" thickBot="1" x14ac:dyDescent="0.3">
      <c r="H925" s="192"/>
    </row>
    <row r="926" spans="8:8" thickBot="1" x14ac:dyDescent="0.3">
      <c r="H926" s="192"/>
    </row>
    <row r="927" spans="8:8" thickBot="1" x14ac:dyDescent="0.3">
      <c r="H927" s="192"/>
    </row>
    <row r="928" spans="8:8" thickBot="1" x14ac:dyDescent="0.3">
      <c r="H928" s="192"/>
    </row>
    <row r="929" spans="8:8" thickBot="1" x14ac:dyDescent="0.3">
      <c r="H929" s="192"/>
    </row>
    <row r="930" spans="8:8" thickBot="1" x14ac:dyDescent="0.3">
      <c r="H930" s="192"/>
    </row>
    <row r="931" spans="8:8" thickBot="1" x14ac:dyDescent="0.3">
      <c r="H931" s="192"/>
    </row>
    <row r="932" spans="8:8" thickBot="1" x14ac:dyDescent="0.3">
      <c r="H932" s="192"/>
    </row>
    <row r="933" spans="8:8" thickBot="1" x14ac:dyDescent="0.3">
      <c r="H933" s="192"/>
    </row>
    <row r="934" spans="8:8" thickBot="1" x14ac:dyDescent="0.3">
      <c r="H934" s="192"/>
    </row>
    <row r="935" spans="8:8" thickBot="1" x14ac:dyDescent="0.3">
      <c r="H935" s="192"/>
    </row>
    <row r="936" spans="8:8" thickBot="1" x14ac:dyDescent="0.3">
      <c r="H936" s="192"/>
    </row>
    <row r="937" spans="8:8" thickBot="1" x14ac:dyDescent="0.3">
      <c r="H937" s="192"/>
    </row>
    <row r="938" spans="8:8" thickBot="1" x14ac:dyDescent="0.3">
      <c r="H938" s="192"/>
    </row>
    <row r="939" spans="8:8" thickBot="1" x14ac:dyDescent="0.3">
      <c r="H939" s="192"/>
    </row>
    <row r="940" spans="8:8" thickBot="1" x14ac:dyDescent="0.3">
      <c r="H940" s="192"/>
    </row>
    <row r="941" spans="8:8" thickBot="1" x14ac:dyDescent="0.3">
      <c r="H941" s="192"/>
    </row>
    <row r="942" spans="8:8" thickBot="1" x14ac:dyDescent="0.3">
      <c r="H942" s="192"/>
    </row>
    <row r="943" spans="8:8" thickBot="1" x14ac:dyDescent="0.3">
      <c r="H943" s="192"/>
    </row>
    <row r="944" spans="8:8" thickBot="1" x14ac:dyDescent="0.3">
      <c r="H944" s="192"/>
    </row>
    <row r="945" spans="8:8" thickBot="1" x14ac:dyDescent="0.3">
      <c r="H945" s="192"/>
    </row>
    <row r="946" spans="8:8" thickBot="1" x14ac:dyDescent="0.3">
      <c r="H946" s="192"/>
    </row>
    <row r="947" spans="8:8" thickBot="1" x14ac:dyDescent="0.3">
      <c r="H947" s="192"/>
    </row>
    <row r="948" spans="8:8" thickBot="1" x14ac:dyDescent="0.3">
      <c r="H948" s="192"/>
    </row>
    <row r="949" spans="8:8" thickBot="1" x14ac:dyDescent="0.3">
      <c r="H949" s="192"/>
    </row>
    <row r="950" spans="8:8" thickBot="1" x14ac:dyDescent="0.3">
      <c r="H950" s="192"/>
    </row>
    <row r="951" spans="8:8" thickBot="1" x14ac:dyDescent="0.3">
      <c r="H951" s="192"/>
    </row>
    <row r="952" spans="8:8" thickBot="1" x14ac:dyDescent="0.3">
      <c r="H952" s="192"/>
    </row>
    <row r="953" spans="8:8" thickBot="1" x14ac:dyDescent="0.3">
      <c r="H953" s="192"/>
    </row>
    <row r="954" spans="8:8" thickBot="1" x14ac:dyDescent="0.3">
      <c r="H954" s="192"/>
    </row>
    <row r="955" spans="8:8" thickBot="1" x14ac:dyDescent="0.3">
      <c r="H955" s="192"/>
    </row>
    <row r="956" spans="8:8" thickBot="1" x14ac:dyDescent="0.3">
      <c r="H956" s="192"/>
    </row>
    <row r="957" spans="8:8" thickBot="1" x14ac:dyDescent="0.3">
      <c r="H957" s="192"/>
    </row>
    <row r="958" spans="8:8" thickBot="1" x14ac:dyDescent="0.3">
      <c r="H958" s="192"/>
    </row>
    <row r="959" spans="8:8" thickBot="1" x14ac:dyDescent="0.3">
      <c r="H959" s="192"/>
    </row>
    <row r="960" spans="8:8" thickBot="1" x14ac:dyDescent="0.3">
      <c r="H960" s="192"/>
    </row>
    <row r="961" spans="8:8" thickBot="1" x14ac:dyDescent="0.3">
      <c r="H961" s="192"/>
    </row>
    <row r="962" spans="8:8" thickBot="1" x14ac:dyDescent="0.3">
      <c r="H962" s="192"/>
    </row>
    <row r="963" spans="8:8" thickBot="1" x14ac:dyDescent="0.3">
      <c r="H963" s="192"/>
    </row>
    <row r="964" spans="8:8" thickBot="1" x14ac:dyDescent="0.3">
      <c r="H964" s="192"/>
    </row>
    <row r="965" spans="8:8" thickBot="1" x14ac:dyDescent="0.3">
      <c r="H965" s="192"/>
    </row>
    <row r="966" spans="8:8" thickBot="1" x14ac:dyDescent="0.3">
      <c r="H966" s="192"/>
    </row>
    <row r="967" spans="8:8" thickBot="1" x14ac:dyDescent="0.3">
      <c r="H967" s="192"/>
    </row>
    <row r="968" spans="8:8" thickBot="1" x14ac:dyDescent="0.3">
      <c r="H968" s="192"/>
    </row>
    <row r="969" spans="8:8" thickBot="1" x14ac:dyDescent="0.3">
      <c r="H969" s="192"/>
    </row>
    <row r="970" spans="8:8" thickBot="1" x14ac:dyDescent="0.3">
      <c r="H970" s="192"/>
    </row>
    <row r="971" spans="8:8" thickBot="1" x14ac:dyDescent="0.3">
      <c r="H971" s="192"/>
    </row>
    <row r="972" spans="8:8" thickBot="1" x14ac:dyDescent="0.3">
      <c r="H972" s="192"/>
    </row>
    <row r="973" spans="8:8" thickBot="1" x14ac:dyDescent="0.3">
      <c r="H973" s="192"/>
    </row>
    <row r="974" spans="8:8" thickBot="1" x14ac:dyDescent="0.3">
      <c r="H974" s="192"/>
    </row>
    <row r="975" spans="8:8" thickBot="1" x14ac:dyDescent="0.3">
      <c r="H975" s="192"/>
    </row>
    <row r="976" spans="8:8" thickBot="1" x14ac:dyDescent="0.3">
      <c r="H976" s="192"/>
    </row>
    <row r="977" spans="8:8" thickBot="1" x14ac:dyDescent="0.3">
      <c r="H977" s="192"/>
    </row>
    <row r="978" spans="8:8" thickBot="1" x14ac:dyDescent="0.3">
      <c r="H978" s="192"/>
    </row>
    <row r="979" spans="8:8" thickBot="1" x14ac:dyDescent="0.3">
      <c r="H979" s="192"/>
    </row>
    <row r="980" spans="8:8" thickBot="1" x14ac:dyDescent="0.3">
      <c r="H980" s="192"/>
    </row>
    <row r="981" spans="8:8" thickBot="1" x14ac:dyDescent="0.3">
      <c r="H981" s="192"/>
    </row>
    <row r="982" spans="8:8" thickBot="1" x14ac:dyDescent="0.3">
      <c r="H982" s="192"/>
    </row>
    <row r="983" spans="8:8" thickBot="1" x14ac:dyDescent="0.3">
      <c r="H983" s="192"/>
    </row>
    <row r="984" spans="8:8" thickBot="1" x14ac:dyDescent="0.3">
      <c r="H984" s="192"/>
    </row>
    <row r="985" spans="8:8" thickBot="1" x14ac:dyDescent="0.3">
      <c r="H985" s="192"/>
    </row>
    <row r="986" spans="8:8" thickBot="1" x14ac:dyDescent="0.3">
      <c r="H986" s="192"/>
    </row>
    <row r="987" spans="8:8" thickBot="1" x14ac:dyDescent="0.3">
      <c r="H987" s="192"/>
    </row>
    <row r="988" spans="8:8" thickBot="1" x14ac:dyDescent="0.3">
      <c r="H988" s="192"/>
    </row>
    <row r="989" spans="8:8" thickBot="1" x14ac:dyDescent="0.3">
      <c r="H989" s="192"/>
    </row>
    <row r="990" spans="8:8" thickBot="1" x14ac:dyDescent="0.3">
      <c r="H990" s="192"/>
    </row>
    <row r="991" spans="8:8" thickBot="1" x14ac:dyDescent="0.3">
      <c r="H991" s="192"/>
    </row>
    <row r="992" spans="8:8" thickBot="1" x14ac:dyDescent="0.3">
      <c r="H992" s="192"/>
    </row>
    <row r="993" spans="8:8" thickBot="1" x14ac:dyDescent="0.3">
      <c r="H993" s="192"/>
    </row>
    <row r="994" spans="8:8" thickBot="1" x14ac:dyDescent="0.3">
      <c r="H994" s="192"/>
    </row>
    <row r="995" spans="8:8" thickBot="1" x14ac:dyDescent="0.3">
      <c r="H995" s="192"/>
    </row>
    <row r="996" spans="8:8" thickBot="1" x14ac:dyDescent="0.3">
      <c r="H996" s="192"/>
    </row>
    <row r="997" spans="8:8" thickBot="1" x14ac:dyDescent="0.3">
      <c r="H997" s="192"/>
    </row>
    <row r="998" spans="8:8" thickBot="1" x14ac:dyDescent="0.3">
      <c r="H998" s="192"/>
    </row>
    <row r="999" spans="8:8" thickBot="1" x14ac:dyDescent="0.3">
      <c r="H999" s="192"/>
    </row>
    <row r="1000" spans="8:8" thickBot="1" x14ac:dyDescent="0.3">
      <c r="H1000" s="192"/>
    </row>
    <row r="1001" spans="8:8" thickBot="1" x14ac:dyDescent="0.3">
      <c r="H1001" s="192"/>
    </row>
    <row r="1002" spans="8:8" thickBot="1" x14ac:dyDescent="0.3">
      <c r="H1002" s="192"/>
    </row>
    <row r="1003" spans="8:8" thickBot="1" x14ac:dyDescent="0.3">
      <c r="H1003" s="192"/>
    </row>
    <row r="1004" spans="8:8" thickBot="1" x14ac:dyDescent="0.3">
      <c r="H1004" s="192"/>
    </row>
    <row r="1005" spans="8:8" thickBot="1" x14ac:dyDescent="0.3">
      <c r="H1005" s="192"/>
    </row>
    <row r="1006" spans="8:8" thickBot="1" x14ac:dyDescent="0.3">
      <c r="H1006" s="192"/>
    </row>
    <row r="1007" spans="8:8" thickBot="1" x14ac:dyDescent="0.3">
      <c r="H1007" s="192"/>
    </row>
    <row r="1008" spans="8:8" thickBot="1" x14ac:dyDescent="0.3">
      <c r="H1008" s="192"/>
    </row>
    <row r="1009" spans="8:8" thickBot="1" x14ac:dyDescent="0.3">
      <c r="H1009" s="192"/>
    </row>
    <row r="1010" spans="8:8" thickBot="1" x14ac:dyDescent="0.3">
      <c r="H1010" s="192"/>
    </row>
    <row r="1011" spans="8:8" thickBot="1" x14ac:dyDescent="0.3">
      <c r="H1011" s="192"/>
    </row>
    <row r="1012" spans="8:8" thickBot="1" x14ac:dyDescent="0.3">
      <c r="H1012" s="192"/>
    </row>
    <row r="1013" spans="8:8" thickBot="1" x14ac:dyDescent="0.3">
      <c r="H1013" s="192"/>
    </row>
    <row r="1014" spans="8:8" thickBot="1" x14ac:dyDescent="0.3">
      <c r="H1014" s="192"/>
    </row>
    <row r="1015" spans="8:8" thickBot="1" x14ac:dyDescent="0.3">
      <c r="H1015" s="192"/>
    </row>
    <row r="1016" spans="8:8" thickBot="1" x14ac:dyDescent="0.3">
      <c r="H1016" s="192"/>
    </row>
    <row r="1017" spans="8:8" thickBot="1" x14ac:dyDescent="0.3">
      <c r="H1017" s="192"/>
    </row>
    <row r="1018" spans="8:8" thickBot="1" x14ac:dyDescent="0.3">
      <c r="H1018" s="192"/>
    </row>
    <row r="1019" spans="8:8" thickBot="1" x14ac:dyDescent="0.3">
      <c r="H1019" s="192"/>
    </row>
    <row r="1020" spans="8:8" thickBot="1" x14ac:dyDescent="0.3">
      <c r="H1020" s="192"/>
    </row>
    <row r="1021" spans="8:8" thickBot="1" x14ac:dyDescent="0.3">
      <c r="H1021" s="192"/>
    </row>
    <row r="1022" spans="8:8" thickBot="1" x14ac:dyDescent="0.3">
      <c r="H1022" s="192"/>
    </row>
    <row r="1023" spans="8:8" thickBot="1" x14ac:dyDescent="0.3">
      <c r="H1023" s="192"/>
    </row>
    <row r="1024" spans="8:8" thickBot="1" x14ac:dyDescent="0.3">
      <c r="H1024" s="192"/>
    </row>
    <row r="1025" spans="8:8" thickBot="1" x14ac:dyDescent="0.3">
      <c r="H1025" s="192"/>
    </row>
    <row r="1026" spans="8:8" thickBot="1" x14ac:dyDescent="0.3">
      <c r="H1026" s="192"/>
    </row>
    <row r="1027" spans="8:8" thickBot="1" x14ac:dyDescent="0.3">
      <c r="H1027" s="192"/>
    </row>
    <row r="1028" spans="8:8" thickBot="1" x14ac:dyDescent="0.3">
      <c r="H1028" s="192"/>
    </row>
    <row r="1029" spans="8:8" thickBot="1" x14ac:dyDescent="0.3">
      <c r="H1029" s="192"/>
    </row>
    <row r="1030" spans="8:8" thickBot="1" x14ac:dyDescent="0.3">
      <c r="H1030" s="192"/>
    </row>
    <row r="1031" spans="8:8" thickBot="1" x14ac:dyDescent="0.3">
      <c r="H1031" s="192"/>
    </row>
    <row r="1032" spans="8:8" thickBot="1" x14ac:dyDescent="0.3">
      <c r="H1032" s="192"/>
    </row>
    <row r="1033" spans="8:8" thickBot="1" x14ac:dyDescent="0.3">
      <c r="H1033" s="192"/>
    </row>
    <row r="1034" spans="8:8" thickBot="1" x14ac:dyDescent="0.3">
      <c r="H1034" s="192"/>
    </row>
    <row r="1035" spans="8:8" thickBot="1" x14ac:dyDescent="0.3">
      <c r="H1035" s="192"/>
    </row>
    <row r="1036" spans="8:8" thickBot="1" x14ac:dyDescent="0.3">
      <c r="H1036" s="192"/>
    </row>
    <row r="1037" spans="8:8" thickBot="1" x14ac:dyDescent="0.3">
      <c r="H1037" s="192"/>
    </row>
    <row r="1038" spans="8:8" thickBot="1" x14ac:dyDescent="0.3">
      <c r="H1038" s="192"/>
    </row>
    <row r="1039" spans="8:8" thickBot="1" x14ac:dyDescent="0.3">
      <c r="H1039" s="192"/>
    </row>
    <row r="1040" spans="8:8" thickBot="1" x14ac:dyDescent="0.3">
      <c r="H1040" s="192"/>
    </row>
    <row r="1041" spans="8:8" thickBot="1" x14ac:dyDescent="0.3">
      <c r="H1041" s="192"/>
    </row>
    <row r="1042" spans="8:8" thickBot="1" x14ac:dyDescent="0.3">
      <c r="H1042" s="192"/>
    </row>
    <row r="1043" spans="8:8" thickBot="1" x14ac:dyDescent="0.3">
      <c r="H1043" s="192"/>
    </row>
    <row r="1044" spans="8:8" thickBot="1" x14ac:dyDescent="0.3">
      <c r="H1044" s="192"/>
    </row>
    <row r="1045" spans="8:8" thickBot="1" x14ac:dyDescent="0.3">
      <c r="H1045" s="192"/>
    </row>
    <row r="1046" spans="8:8" thickBot="1" x14ac:dyDescent="0.3">
      <c r="H1046" s="192"/>
    </row>
    <row r="1047" spans="8:8" thickBot="1" x14ac:dyDescent="0.3">
      <c r="H1047" s="192"/>
    </row>
    <row r="1048" spans="8:8" thickBot="1" x14ac:dyDescent="0.3">
      <c r="H1048" s="192"/>
    </row>
    <row r="1049" spans="8:8" thickBot="1" x14ac:dyDescent="0.3">
      <c r="H1049" s="192"/>
    </row>
    <row r="1050" spans="8:8" thickBot="1" x14ac:dyDescent="0.3">
      <c r="H1050" s="192"/>
    </row>
    <row r="1051" spans="8:8" thickBot="1" x14ac:dyDescent="0.3">
      <c r="H1051" s="192"/>
    </row>
    <row r="1052" spans="8:8" thickBot="1" x14ac:dyDescent="0.3">
      <c r="H1052" s="192"/>
    </row>
    <row r="1053" spans="8:8" thickBot="1" x14ac:dyDescent="0.3">
      <c r="H1053" s="192"/>
    </row>
    <row r="1054" spans="8:8" thickBot="1" x14ac:dyDescent="0.3">
      <c r="H1054" s="192"/>
    </row>
    <row r="1055" spans="8:8" thickBot="1" x14ac:dyDescent="0.3">
      <c r="H1055" s="192"/>
    </row>
    <row r="1056" spans="8:8" thickBot="1" x14ac:dyDescent="0.3">
      <c r="H1056" s="192"/>
    </row>
    <row r="1057" spans="8:8" thickBot="1" x14ac:dyDescent="0.3">
      <c r="H1057" s="192"/>
    </row>
    <row r="1058" spans="8:8" thickBot="1" x14ac:dyDescent="0.3">
      <c r="H1058" s="192"/>
    </row>
    <row r="1059" spans="8:8" thickBot="1" x14ac:dyDescent="0.3">
      <c r="H1059" s="192"/>
    </row>
    <row r="1060" spans="8:8" thickBot="1" x14ac:dyDescent="0.3">
      <c r="H1060" s="192"/>
    </row>
    <row r="1061" spans="8:8" thickBot="1" x14ac:dyDescent="0.3">
      <c r="H1061" s="192"/>
    </row>
    <row r="1062" spans="8:8" thickBot="1" x14ac:dyDescent="0.3">
      <c r="H1062" s="192"/>
    </row>
    <row r="1063" spans="8:8" thickBot="1" x14ac:dyDescent="0.3">
      <c r="H1063" s="192"/>
    </row>
    <row r="1064" spans="8:8" thickBot="1" x14ac:dyDescent="0.3">
      <c r="H1064" s="192"/>
    </row>
    <row r="1065" spans="8:8" thickBot="1" x14ac:dyDescent="0.3">
      <c r="H1065" s="192"/>
    </row>
    <row r="1066" spans="8:8" thickBot="1" x14ac:dyDescent="0.3">
      <c r="H1066" s="192"/>
    </row>
    <row r="1067" spans="8:8" thickBot="1" x14ac:dyDescent="0.3">
      <c r="H1067" s="192"/>
    </row>
    <row r="1068" spans="8:8" thickBot="1" x14ac:dyDescent="0.3">
      <c r="H1068" s="192"/>
    </row>
    <row r="1069" spans="8:8" thickBot="1" x14ac:dyDescent="0.3">
      <c r="H1069" s="192"/>
    </row>
    <row r="1070" spans="8:8" thickBot="1" x14ac:dyDescent="0.3">
      <c r="H1070" s="192"/>
    </row>
    <row r="1071" spans="8:8" thickBot="1" x14ac:dyDescent="0.3">
      <c r="H1071" s="192"/>
    </row>
    <row r="1072" spans="8:8" thickBot="1" x14ac:dyDescent="0.3">
      <c r="H1072" s="192"/>
    </row>
    <row r="1073" spans="8:8" thickBot="1" x14ac:dyDescent="0.3">
      <c r="H1073" s="192"/>
    </row>
    <row r="1074" spans="8:8" thickBot="1" x14ac:dyDescent="0.3">
      <c r="H1074" s="192"/>
    </row>
    <row r="1075" spans="8:8" thickBot="1" x14ac:dyDescent="0.3">
      <c r="H1075" s="192"/>
    </row>
    <row r="1076" spans="8:8" thickBot="1" x14ac:dyDescent="0.3">
      <c r="H1076" s="192"/>
    </row>
    <row r="1077" spans="8:8" thickBot="1" x14ac:dyDescent="0.3">
      <c r="H1077" s="192"/>
    </row>
    <row r="1078" spans="8:8" thickBot="1" x14ac:dyDescent="0.3">
      <c r="H1078" s="192"/>
    </row>
    <row r="1079" spans="8:8" thickBot="1" x14ac:dyDescent="0.3">
      <c r="H1079" s="192"/>
    </row>
    <row r="1080" spans="8:8" thickBot="1" x14ac:dyDescent="0.3">
      <c r="H1080" s="192"/>
    </row>
    <row r="1081" spans="8:8" thickBot="1" x14ac:dyDescent="0.3">
      <c r="H1081" s="192"/>
    </row>
    <row r="1082" spans="8:8" thickBot="1" x14ac:dyDescent="0.3">
      <c r="H1082" s="192"/>
    </row>
    <row r="1083" spans="8:8" thickBot="1" x14ac:dyDescent="0.3">
      <c r="H1083" s="192"/>
    </row>
    <row r="1084" spans="8:8" thickBot="1" x14ac:dyDescent="0.3">
      <c r="H1084" s="192"/>
    </row>
    <row r="1085" spans="8:8" thickBot="1" x14ac:dyDescent="0.3">
      <c r="H1085" s="192"/>
    </row>
    <row r="1086" spans="8:8" thickBot="1" x14ac:dyDescent="0.3">
      <c r="H1086" s="192"/>
    </row>
    <row r="1087" spans="8:8" thickBot="1" x14ac:dyDescent="0.3">
      <c r="H1087" s="192"/>
    </row>
    <row r="1088" spans="8:8" thickBot="1" x14ac:dyDescent="0.3">
      <c r="H1088" s="192"/>
    </row>
    <row r="1089" spans="8:8" thickBot="1" x14ac:dyDescent="0.3">
      <c r="H1089" s="192"/>
    </row>
    <row r="1090" spans="8:8" thickBot="1" x14ac:dyDescent="0.3">
      <c r="H1090" s="192"/>
    </row>
    <row r="1091" spans="8:8" thickBot="1" x14ac:dyDescent="0.3">
      <c r="H1091" s="192"/>
    </row>
    <row r="1092" spans="8:8" thickBot="1" x14ac:dyDescent="0.3">
      <c r="H1092" s="192"/>
    </row>
    <row r="1093" spans="8:8" thickBot="1" x14ac:dyDescent="0.3">
      <c r="H1093" s="192"/>
    </row>
    <row r="1094" spans="8:8" thickBot="1" x14ac:dyDescent="0.3">
      <c r="H1094" s="192"/>
    </row>
    <row r="1095" spans="8:8" thickBot="1" x14ac:dyDescent="0.3">
      <c r="H1095" s="192"/>
    </row>
    <row r="1096" spans="8:8" thickBot="1" x14ac:dyDescent="0.3">
      <c r="H1096" s="192"/>
    </row>
    <row r="1097" spans="8:8" thickBot="1" x14ac:dyDescent="0.3">
      <c r="H1097" s="192"/>
    </row>
    <row r="1098" spans="8:8" thickBot="1" x14ac:dyDescent="0.3">
      <c r="H1098" s="192"/>
    </row>
    <row r="1099" spans="8:8" thickBot="1" x14ac:dyDescent="0.3">
      <c r="H1099" s="192"/>
    </row>
    <row r="1100" spans="8:8" thickBot="1" x14ac:dyDescent="0.3">
      <c r="H1100" s="192"/>
    </row>
    <row r="1101" spans="8:8" thickBot="1" x14ac:dyDescent="0.3">
      <c r="H1101" s="192"/>
    </row>
    <row r="1102" spans="8:8" thickBot="1" x14ac:dyDescent="0.3">
      <c r="H1102" s="192"/>
    </row>
    <row r="1103" spans="8:8" thickBot="1" x14ac:dyDescent="0.3">
      <c r="H1103" s="192"/>
    </row>
    <row r="1104" spans="8:8" thickBot="1" x14ac:dyDescent="0.3">
      <c r="H1104" s="192"/>
    </row>
    <row r="1105" spans="8:8" thickBot="1" x14ac:dyDescent="0.3">
      <c r="H1105" s="192"/>
    </row>
    <row r="1106" spans="8:8" thickBot="1" x14ac:dyDescent="0.3">
      <c r="H1106" s="192"/>
    </row>
    <row r="1107" spans="8:8" thickBot="1" x14ac:dyDescent="0.3">
      <c r="H1107" s="192"/>
    </row>
    <row r="1108" spans="8:8" thickBot="1" x14ac:dyDescent="0.3">
      <c r="H1108" s="192"/>
    </row>
    <row r="1109" spans="8:8" thickBot="1" x14ac:dyDescent="0.3">
      <c r="H1109" s="192"/>
    </row>
    <row r="1110" spans="8:8" thickBot="1" x14ac:dyDescent="0.3">
      <c r="H1110" s="192"/>
    </row>
    <row r="1111" spans="8:8" thickBot="1" x14ac:dyDescent="0.3">
      <c r="H1111" s="192"/>
    </row>
    <row r="1112" spans="8:8" thickBot="1" x14ac:dyDescent="0.3">
      <c r="H1112" s="192"/>
    </row>
    <row r="1113" spans="8:8" thickBot="1" x14ac:dyDescent="0.3">
      <c r="H1113" s="192"/>
    </row>
    <row r="1114" spans="8:8" thickBot="1" x14ac:dyDescent="0.3">
      <c r="H1114" s="192"/>
    </row>
    <row r="1115" spans="8:8" thickBot="1" x14ac:dyDescent="0.3">
      <c r="H1115" s="192"/>
    </row>
    <row r="1116" spans="8:8" thickBot="1" x14ac:dyDescent="0.3">
      <c r="H1116" s="192"/>
    </row>
    <row r="1117" spans="8:8" thickBot="1" x14ac:dyDescent="0.3">
      <c r="H1117" s="192"/>
    </row>
    <row r="1118" spans="8:8" thickBot="1" x14ac:dyDescent="0.3">
      <c r="H1118" s="192"/>
    </row>
    <row r="1119" spans="8:8" thickBot="1" x14ac:dyDescent="0.3">
      <c r="H1119" s="192"/>
    </row>
    <row r="1120" spans="8:8" thickBot="1" x14ac:dyDescent="0.3">
      <c r="H1120" s="192"/>
    </row>
    <row r="1121" spans="8:8" thickBot="1" x14ac:dyDescent="0.3">
      <c r="H1121" s="192"/>
    </row>
    <row r="1122" spans="8:8" thickBot="1" x14ac:dyDescent="0.3">
      <c r="H1122" s="192"/>
    </row>
    <row r="1123" spans="8:8" thickBot="1" x14ac:dyDescent="0.3">
      <c r="H1123" s="192"/>
    </row>
    <row r="1124" spans="8:8" thickBot="1" x14ac:dyDescent="0.3">
      <c r="H1124" s="192"/>
    </row>
    <row r="1125" spans="8:8" thickBot="1" x14ac:dyDescent="0.3">
      <c r="H1125" s="192"/>
    </row>
    <row r="1126" spans="8:8" thickBot="1" x14ac:dyDescent="0.3">
      <c r="H1126" s="192"/>
    </row>
    <row r="1127" spans="8:8" thickBot="1" x14ac:dyDescent="0.3">
      <c r="H1127" s="192"/>
    </row>
    <row r="1128" spans="8:8" thickBot="1" x14ac:dyDescent="0.3">
      <c r="H1128" s="192"/>
    </row>
    <row r="1129" spans="8:8" thickBot="1" x14ac:dyDescent="0.3">
      <c r="H1129" s="192"/>
    </row>
    <row r="1130" spans="8:8" thickBot="1" x14ac:dyDescent="0.3">
      <c r="H1130" s="192"/>
    </row>
    <row r="1131" spans="8:8" thickBot="1" x14ac:dyDescent="0.3">
      <c r="H1131" s="192"/>
    </row>
    <row r="1132" spans="8:8" thickBot="1" x14ac:dyDescent="0.3">
      <c r="H1132" s="192"/>
    </row>
    <row r="1133" spans="8:8" thickBot="1" x14ac:dyDescent="0.3">
      <c r="H1133" s="192"/>
    </row>
    <row r="1134" spans="8:8" thickBot="1" x14ac:dyDescent="0.3">
      <c r="H1134" s="192"/>
    </row>
    <row r="1135" spans="8:8" thickBot="1" x14ac:dyDescent="0.3">
      <c r="H1135" s="192"/>
    </row>
    <row r="1136" spans="8:8" thickBot="1" x14ac:dyDescent="0.3">
      <c r="H1136" s="192"/>
    </row>
    <row r="1137" spans="8:8" thickBot="1" x14ac:dyDescent="0.3">
      <c r="H1137" s="192"/>
    </row>
    <row r="1138" spans="8:8" thickBot="1" x14ac:dyDescent="0.3">
      <c r="H1138" s="192"/>
    </row>
    <row r="1139" spans="8:8" thickBot="1" x14ac:dyDescent="0.3">
      <c r="H1139" s="192"/>
    </row>
    <row r="1140" spans="8:8" thickBot="1" x14ac:dyDescent="0.3">
      <c r="H1140" s="192"/>
    </row>
    <row r="1141" spans="8:8" thickBot="1" x14ac:dyDescent="0.3">
      <c r="H1141" s="192"/>
    </row>
    <row r="1142" spans="8:8" thickBot="1" x14ac:dyDescent="0.3">
      <c r="H1142" s="192"/>
    </row>
    <row r="1143" spans="8:8" thickBot="1" x14ac:dyDescent="0.3">
      <c r="H1143" s="192"/>
    </row>
    <row r="1144" spans="8:8" thickBot="1" x14ac:dyDescent="0.3">
      <c r="H1144" s="192"/>
    </row>
    <row r="1145" spans="8:8" thickBot="1" x14ac:dyDescent="0.3">
      <c r="H1145" s="192"/>
    </row>
    <row r="1146" spans="8:8" thickBot="1" x14ac:dyDescent="0.3">
      <c r="H1146" s="192"/>
    </row>
    <row r="1147" spans="8:8" thickBot="1" x14ac:dyDescent="0.3">
      <c r="H1147" s="192"/>
    </row>
    <row r="1148" spans="8:8" thickBot="1" x14ac:dyDescent="0.3">
      <c r="H1148" s="192"/>
    </row>
    <row r="1149" spans="8:8" thickBot="1" x14ac:dyDescent="0.3">
      <c r="H1149" s="192"/>
    </row>
    <row r="1150" spans="8:8" thickBot="1" x14ac:dyDescent="0.3">
      <c r="H1150" s="192"/>
    </row>
    <row r="1151" spans="8:8" thickBot="1" x14ac:dyDescent="0.3">
      <c r="H1151" s="192"/>
    </row>
    <row r="1152" spans="8:8" thickBot="1" x14ac:dyDescent="0.3">
      <c r="H1152" s="192"/>
    </row>
    <row r="1153" spans="8:8" thickBot="1" x14ac:dyDescent="0.3">
      <c r="H1153" s="192"/>
    </row>
    <row r="1154" spans="8:8" thickBot="1" x14ac:dyDescent="0.3">
      <c r="H1154" s="192"/>
    </row>
    <row r="1155" spans="8:8" thickBot="1" x14ac:dyDescent="0.3">
      <c r="H1155" s="192"/>
    </row>
    <row r="1156" spans="8:8" thickBot="1" x14ac:dyDescent="0.3">
      <c r="H1156" s="192"/>
    </row>
    <row r="1157" spans="8:8" thickBot="1" x14ac:dyDescent="0.3">
      <c r="H1157" s="192"/>
    </row>
    <row r="1158" spans="8:8" thickBot="1" x14ac:dyDescent="0.3">
      <c r="H1158" s="192"/>
    </row>
    <row r="1159" spans="8:8" thickBot="1" x14ac:dyDescent="0.3">
      <c r="H1159" s="192"/>
    </row>
    <row r="1160" spans="8:8" thickBot="1" x14ac:dyDescent="0.3">
      <c r="H1160" s="192"/>
    </row>
    <row r="1161" spans="8:8" thickBot="1" x14ac:dyDescent="0.3">
      <c r="H1161" s="192"/>
    </row>
    <row r="1162" spans="8:8" thickBot="1" x14ac:dyDescent="0.3">
      <c r="H1162" s="192"/>
    </row>
    <row r="1163" spans="8:8" thickBot="1" x14ac:dyDescent="0.3">
      <c r="H1163" s="192"/>
    </row>
    <row r="1164" spans="8:8" thickBot="1" x14ac:dyDescent="0.3">
      <c r="H1164" s="192"/>
    </row>
    <row r="1165" spans="8:8" thickBot="1" x14ac:dyDescent="0.3">
      <c r="H1165" s="192"/>
    </row>
    <row r="1166" spans="8:8" thickBot="1" x14ac:dyDescent="0.3">
      <c r="H1166" s="192"/>
    </row>
    <row r="1167" spans="8:8" thickBot="1" x14ac:dyDescent="0.3">
      <c r="H1167" s="192"/>
    </row>
    <row r="1168" spans="8:8" thickBot="1" x14ac:dyDescent="0.3">
      <c r="H1168" s="192"/>
    </row>
    <row r="1169" spans="8:8" thickBot="1" x14ac:dyDescent="0.3">
      <c r="H1169" s="192"/>
    </row>
    <row r="1170" spans="8:8" thickBot="1" x14ac:dyDescent="0.3">
      <c r="H1170" s="192"/>
    </row>
    <row r="1171" spans="8:8" thickBot="1" x14ac:dyDescent="0.3">
      <c r="H1171" s="192"/>
    </row>
    <row r="1172" spans="8:8" thickBot="1" x14ac:dyDescent="0.3">
      <c r="H1172" s="192"/>
    </row>
    <row r="1173" spans="8:8" thickBot="1" x14ac:dyDescent="0.3">
      <c r="H1173" s="192"/>
    </row>
    <row r="1174" spans="8:8" thickBot="1" x14ac:dyDescent="0.3">
      <c r="H1174" s="192"/>
    </row>
    <row r="1175" spans="8:8" thickBot="1" x14ac:dyDescent="0.3">
      <c r="H1175" s="192"/>
    </row>
    <row r="1176" spans="8:8" thickBot="1" x14ac:dyDescent="0.3">
      <c r="H1176" s="192"/>
    </row>
    <row r="1177" spans="8:8" thickBot="1" x14ac:dyDescent="0.3">
      <c r="H1177" s="192"/>
    </row>
    <row r="1178" spans="8:8" thickBot="1" x14ac:dyDescent="0.3">
      <c r="H1178" s="192"/>
    </row>
    <row r="1179" spans="8:8" thickBot="1" x14ac:dyDescent="0.3">
      <c r="H1179" s="192"/>
    </row>
    <row r="1180" spans="8:8" thickBot="1" x14ac:dyDescent="0.3">
      <c r="H1180" s="192"/>
    </row>
    <row r="1181" spans="8:8" thickBot="1" x14ac:dyDescent="0.3">
      <c r="H1181" s="192"/>
    </row>
    <row r="1182" spans="8:8" thickBot="1" x14ac:dyDescent="0.3">
      <c r="H1182" s="192"/>
    </row>
    <row r="1183" spans="8:8" thickBot="1" x14ac:dyDescent="0.3">
      <c r="H1183" s="192"/>
    </row>
    <row r="1184" spans="8:8" thickBot="1" x14ac:dyDescent="0.3">
      <c r="H1184" s="192"/>
    </row>
    <row r="1185" spans="8:8" thickBot="1" x14ac:dyDescent="0.3">
      <c r="H1185" s="192"/>
    </row>
    <row r="1186" spans="8:8" thickBot="1" x14ac:dyDescent="0.3">
      <c r="H1186" s="192"/>
    </row>
    <row r="1187" spans="8:8" thickBot="1" x14ac:dyDescent="0.3">
      <c r="H1187" s="192"/>
    </row>
    <row r="1188" spans="8:8" thickBot="1" x14ac:dyDescent="0.3">
      <c r="H1188" s="192"/>
    </row>
    <row r="1189" spans="8:8" thickBot="1" x14ac:dyDescent="0.3">
      <c r="H1189" s="192"/>
    </row>
    <row r="1190" spans="8:8" thickBot="1" x14ac:dyDescent="0.3">
      <c r="H1190" s="192"/>
    </row>
    <row r="1191" spans="8:8" thickBot="1" x14ac:dyDescent="0.3">
      <c r="H1191" s="192"/>
    </row>
    <row r="1192" spans="8:8" thickBot="1" x14ac:dyDescent="0.3">
      <c r="H1192" s="192"/>
    </row>
    <row r="1193" spans="8:8" thickBot="1" x14ac:dyDescent="0.3">
      <c r="H1193" s="192"/>
    </row>
    <row r="1194" spans="8:8" thickBot="1" x14ac:dyDescent="0.3">
      <c r="H1194" s="192"/>
    </row>
    <row r="1195" spans="8:8" thickBot="1" x14ac:dyDescent="0.3">
      <c r="H1195" s="192"/>
    </row>
    <row r="1196" spans="8:8" thickBot="1" x14ac:dyDescent="0.3">
      <c r="H1196" s="192"/>
    </row>
    <row r="1197" spans="8:8" thickBot="1" x14ac:dyDescent="0.3">
      <c r="H1197" s="192"/>
    </row>
    <row r="1198" spans="8:8" thickBot="1" x14ac:dyDescent="0.3">
      <c r="H1198" s="192"/>
    </row>
    <row r="1199" spans="8:8" thickBot="1" x14ac:dyDescent="0.3">
      <c r="H1199" s="192"/>
    </row>
    <row r="1200" spans="8:8" thickBot="1" x14ac:dyDescent="0.3">
      <c r="H1200" s="192"/>
    </row>
    <row r="1201" spans="8:8" thickBot="1" x14ac:dyDescent="0.3">
      <c r="H1201" s="192"/>
    </row>
    <row r="1202" spans="8:8" thickBot="1" x14ac:dyDescent="0.3">
      <c r="H1202" s="192"/>
    </row>
    <row r="1203" spans="8:8" thickBot="1" x14ac:dyDescent="0.3">
      <c r="H1203" s="192"/>
    </row>
    <row r="1204" spans="8:8" thickBot="1" x14ac:dyDescent="0.3">
      <c r="H1204" s="192"/>
    </row>
    <row r="1205" spans="8:8" thickBot="1" x14ac:dyDescent="0.3">
      <c r="H1205" s="192"/>
    </row>
    <row r="1206" spans="8:8" thickBot="1" x14ac:dyDescent="0.3">
      <c r="H1206" s="192"/>
    </row>
    <row r="1207" spans="8:8" thickBot="1" x14ac:dyDescent="0.3">
      <c r="H1207" s="192"/>
    </row>
    <row r="1208" spans="8:8" thickBot="1" x14ac:dyDescent="0.3">
      <c r="H1208" s="192"/>
    </row>
    <row r="1209" spans="8:8" thickBot="1" x14ac:dyDescent="0.3">
      <c r="H1209" s="192"/>
    </row>
    <row r="1210" spans="8:8" thickBot="1" x14ac:dyDescent="0.3">
      <c r="H1210" s="192"/>
    </row>
    <row r="1211" spans="8:8" thickBot="1" x14ac:dyDescent="0.3">
      <c r="H1211" s="192"/>
    </row>
    <row r="1212" spans="8:8" thickBot="1" x14ac:dyDescent="0.3">
      <c r="H1212" s="192"/>
    </row>
    <row r="1213" spans="8:8" thickBot="1" x14ac:dyDescent="0.3">
      <c r="H1213" s="192"/>
    </row>
    <row r="1214" spans="8:8" thickBot="1" x14ac:dyDescent="0.3">
      <c r="H1214" s="192"/>
    </row>
    <row r="1215" spans="8:8" thickBot="1" x14ac:dyDescent="0.3">
      <c r="H1215" s="192"/>
    </row>
    <row r="1216" spans="8:8" thickBot="1" x14ac:dyDescent="0.3">
      <c r="H1216" s="192"/>
    </row>
    <row r="1217" spans="8:8" thickBot="1" x14ac:dyDescent="0.3">
      <c r="H1217" s="192"/>
    </row>
    <row r="1218" spans="8:8" thickBot="1" x14ac:dyDescent="0.3">
      <c r="H1218" s="192"/>
    </row>
    <row r="1219" spans="8:8" thickBot="1" x14ac:dyDescent="0.3">
      <c r="H1219" s="192"/>
    </row>
    <row r="1220" spans="8:8" thickBot="1" x14ac:dyDescent="0.3">
      <c r="H1220" s="192"/>
    </row>
    <row r="1221" spans="8:8" thickBot="1" x14ac:dyDescent="0.3">
      <c r="H1221" s="192"/>
    </row>
    <row r="1222" spans="8:8" thickBot="1" x14ac:dyDescent="0.3">
      <c r="H1222" s="192"/>
    </row>
    <row r="1223" spans="8:8" thickBot="1" x14ac:dyDescent="0.3">
      <c r="H1223" s="192"/>
    </row>
    <row r="1224" spans="8:8" thickBot="1" x14ac:dyDescent="0.3">
      <c r="H1224" s="192"/>
    </row>
    <row r="1225" spans="8:8" thickBot="1" x14ac:dyDescent="0.3">
      <c r="H1225" s="192"/>
    </row>
    <row r="1226" spans="8:8" thickBot="1" x14ac:dyDescent="0.3">
      <c r="H1226" s="192"/>
    </row>
    <row r="1227" spans="8:8" thickBot="1" x14ac:dyDescent="0.3">
      <c r="H1227" s="192"/>
    </row>
    <row r="1228" spans="8:8" thickBot="1" x14ac:dyDescent="0.3">
      <c r="H1228" s="192"/>
    </row>
    <row r="1229" spans="8:8" thickBot="1" x14ac:dyDescent="0.3">
      <c r="H1229" s="192"/>
    </row>
    <row r="1230" spans="8:8" thickBot="1" x14ac:dyDescent="0.3">
      <c r="H1230" s="192"/>
    </row>
    <row r="1231" spans="8:8" thickBot="1" x14ac:dyDescent="0.3">
      <c r="H1231" s="192"/>
    </row>
    <row r="1232" spans="8:8" thickBot="1" x14ac:dyDescent="0.3">
      <c r="H1232" s="192"/>
    </row>
    <row r="1233" spans="8:8" thickBot="1" x14ac:dyDescent="0.3">
      <c r="H1233" s="192"/>
    </row>
    <row r="1234" spans="8:8" thickBot="1" x14ac:dyDescent="0.3">
      <c r="H1234" s="192"/>
    </row>
    <row r="1235" spans="8:8" thickBot="1" x14ac:dyDescent="0.3">
      <c r="H1235" s="192"/>
    </row>
    <row r="1236" spans="8:8" thickBot="1" x14ac:dyDescent="0.3">
      <c r="H1236" s="192"/>
    </row>
    <row r="1237" spans="8:8" thickBot="1" x14ac:dyDescent="0.3">
      <c r="H1237" s="192"/>
    </row>
    <row r="1238" spans="8:8" thickBot="1" x14ac:dyDescent="0.3">
      <c r="H1238" s="192"/>
    </row>
    <row r="1239" spans="8:8" thickBot="1" x14ac:dyDescent="0.3">
      <c r="H1239" s="192"/>
    </row>
    <row r="1240" spans="8:8" thickBot="1" x14ac:dyDescent="0.3">
      <c r="H1240" s="192"/>
    </row>
    <row r="1241" spans="8:8" thickBot="1" x14ac:dyDescent="0.3">
      <c r="H1241" s="192"/>
    </row>
    <row r="1242" spans="8:8" thickBot="1" x14ac:dyDescent="0.3">
      <c r="H1242" s="192"/>
    </row>
    <row r="1243" spans="8:8" thickBot="1" x14ac:dyDescent="0.3">
      <c r="H1243" s="192"/>
    </row>
    <row r="1244" spans="8:8" thickBot="1" x14ac:dyDescent="0.3">
      <c r="H1244" s="192"/>
    </row>
    <row r="1245" spans="8:8" thickBot="1" x14ac:dyDescent="0.3">
      <c r="H1245" s="192"/>
    </row>
    <row r="1246" spans="8:8" thickBot="1" x14ac:dyDescent="0.3">
      <c r="H1246" s="192"/>
    </row>
    <row r="1247" spans="8:8" thickBot="1" x14ac:dyDescent="0.3">
      <c r="H1247" s="192"/>
    </row>
    <row r="1248" spans="8:8" thickBot="1" x14ac:dyDescent="0.3">
      <c r="H1248" s="192"/>
    </row>
    <row r="1249" spans="8:8" thickBot="1" x14ac:dyDescent="0.3">
      <c r="H1249" s="192"/>
    </row>
    <row r="1250" spans="8:8" thickBot="1" x14ac:dyDescent="0.3">
      <c r="H1250" s="192"/>
    </row>
    <row r="1251" spans="8:8" thickBot="1" x14ac:dyDescent="0.3">
      <c r="H1251" s="192"/>
    </row>
    <row r="1252" spans="8:8" thickBot="1" x14ac:dyDescent="0.3">
      <c r="H1252" s="192"/>
    </row>
    <row r="1253" spans="8:8" thickBot="1" x14ac:dyDescent="0.3">
      <c r="H1253" s="192"/>
    </row>
    <row r="1254" spans="8:8" thickBot="1" x14ac:dyDescent="0.3">
      <c r="H1254" s="192"/>
    </row>
    <row r="1255" spans="8:8" thickBot="1" x14ac:dyDescent="0.3">
      <c r="H1255" s="192"/>
    </row>
    <row r="1256" spans="8:8" thickBot="1" x14ac:dyDescent="0.3">
      <c r="H1256" s="192"/>
    </row>
    <row r="1257" spans="8:8" thickBot="1" x14ac:dyDescent="0.3">
      <c r="H1257" s="192"/>
    </row>
    <row r="1258" spans="8:8" thickBot="1" x14ac:dyDescent="0.3">
      <c r="H1258" s="192"/>
    </row>
    <row r="1259" spans="8:8" thickBot="1" x14ac:dyDescent="0.3">
      <c r="H1259" s="192"/>
    </row>
    <row r="1260" spans="8:8" thickBot="1" x14ac:dyDescent="0.3">
      <c r="H1260" s="192"/>
    </row>
    <row r="1261" spans="8:8" thickBot="1" x14ac:dyDescent="0.3">
      <c r="H1261" s="192"/>
    </row>
    <row r="1262" spans="8:8" thickBot="1" x14ac:dyDescent="0.3">
      <c r="H1262" s="192"/>
    </row>
    <row r="1263" spans="8:8" thickBot="1" x14ac:dyDescent="0.3">
      <c r="H1263" s="192"/>
    </row>
    <row r="1264" spans="8:8" thickBot="1" x14ac:dyDescent="0.3">
      <c r="H1264" s="192"/>
    </row>
    <row r="1265" spans="8:8" thickBot="1" x14ac:dyDescent="0.3">
      <c r="H1265" s="192"/>
    </row>
    <row r="1266" spans="8:8" thickBot="1" x14ac:dyDescent="0.3">
      <c r="H1266" s="192"/>
    </row>
    <row r="1267" spans="8:8" thickBot="1" x14ac:dyDescent="0.3">
      <c r="H1267" s="192"/>
    </row>
    <row r="1268" spans="8:8" thickBot="1" x14ac:dyDescent="0.3">
      <c r="H1268" s="192"/>
    </row>
    <row r="1269" spans="8:8" thickBot="1" x14ac:dyDescent="0.3">
      <c r="H1269" s="192"/>
    </row>
    <row r="1270" spans="8:8" thickBot="1" x14ac:dyDescent="0.3">
      <c r="H1270" s="192"/>
    </row>
    <row r="1271" spans="8:8" thickBot="1" x14ac:dyDescent="0.3">
      <c r="H1271" s="192"/>
    </row>
    <row r="1272" spans="8:8" thickBot="1" x14ac:dyDescent="0.3">
      <c r="H1272" s="192"/>
    </row>
    <row r="1273" spans="8:8" thickBot="1" x14ac:dyDescent="0.3">
      <c r="H1273" s="192"/>
    </row>
    <row r="1274" spans="8:8" thickBot="1" x14ac:dyDescent="0.3">
      <c r="H1274" s="192"/>
    </row>
    <row r="1275" spans="8:8" thickBot="1" x14ac:dyDescent="0.3">
      <c r="H1275" s="192"/>
    </row>
    <row r="1276" spans="8:8" thickBot="1" x14ac:dyDescent="0.3">
      <c r="H1276" s="192"/>
    </row>
    <row r="1277" spans="8:8" thickBot="1" x14ac:dyDescent="0.3">
      <c r="H1277" s="192"/>
    </row>
    <row r="1278" spans="8:8" thickBot="1" x14ac:dyDescent="0.3">
      <c r="H1278" s="192"/>
    </row>
    <row r="1279" spans="8:8" thickBot="1" x14ac:dyDescent="0.3">
      <c r="H1279" s="192"/>
    </row>
    <row r="1280" spans="8:8" thickBot="1" x14ac:dyDescent="0.3">
      <c r="H1280" s="192"/>
    </row>
  </sheetData>
  <mergeCells count="27">
    <mergeCell ref="M1:N1"/>
    <mergeCell ref="I3:J3"/>
    <mergeCell ref="A3:B3"/>
    <mergeCell ref="M2:N2"/>
    <mergeCell ref="K3:L3"/>
    <mergeCell ref="C3:H3"/>
    <mergeCell ref="M3:N3"/>
    <mergeCell ref="A1:B2"/>
    <mergeCell ref="C1:L2"/>
    <mergeCell ref="M5:N5"/>
    <mergeCell ref="M4:N4"/>
    <mergeCell ref="C5:G5"/>
    <mergeCell ref="I4:J4"/>
    <mergeCell ref="I5:J5"/>
    <mergeCell ref="K5:L5"/>
    <mergeCell ref="K4:L4"/>
    <mergeCell ref="A4:B4"/>
    <mergeCell ref="A5:B5"/>
    <mergeCell ref="C4:G4"/>
    <mergeCell ref="A6:L7"/>
    <mergeCell ref="M6:N7"/>
    <mergeCell ref="O6:P7"/>
    <mergeCell ref="R7:T7"/>
    <mergeCell ref="R6:T6"/>
    <mergeCell ref="O1:P1"/>
    <mergeCell ref="O4:P4"/>
    <mergeCell ref="O5:P5"/>
  </mergeCells>
  <phoneticPr fontId="0" type="noConversion"/>
  <conditionalFormatting sqref="C1:F1 O1 O3 C4:F5 K3:K5 C3:H3">
    <cfRule type="containsText" dxfId="53" priority="10" stopIfTrue="1" operator="containsText" text="PREENCHER">
      <formula>NOT(ISERROR(SEARCH("PREENCHER",C1)))</formula>
    </cfRule>
  </conditionalFormatting>
  <conditionalFormatting sqref="R6:T6">
    <cfRule type="containsText" dxfId="52" priority="7" stopIfTrue="1" operator="containsText" text="LOCAÇÃO">
      <formula>NOT(ISERROR(SEARCH("LOCAÇÃO",R6)))</formula>
    </cfRule>
    <cfRule type="containsText" dxfId="51" priority="8" stopIfTrue="1" operator="containsText" text="VENDA">
      <formula>NOT(ISERROR(SEARCH("VENDA",R6)))</formula>
    </cfRule>
  </conditionalFormatting>
  <conditionalFormatting sqref="D9:F9 D15:F26 D58:F283 D28:F53 D11:F12">
    <cfRule type="cellIs" dxfId="50" priority="6" operator="lessThan">
      <formula>0</formula>
    </cfRule>
  </conditionalFormatting>
  <conditionalFormatting sqref="D13:F14">
    <cfRule type="cellIs" dxfId="49" priority="5" operator="lessThan">
      <formula>0</formula>
    </cfRule>
  </conditionalFormatting>
  <conditionalFormatting sqref="D27:F27">
    <cfRule type="cellIs" dxfId="48" priority="4" operator="lessThan">
      <formula>0</formula>
    </cfRule>
  </conditionalFormatting>
  <conditionalFormatting sqref="D54:F56">
    <cfRule type="cellIs" dxfId="47" priority="3" operator="lessThan">
      <formula>0</formula>
    </cfRule>
  </conditionalFormatting>
  <conditionalFormatting sqref="D57:F57">
    <cfRule type="cellIs" dxfId="46" priority="2" operator="lessThan">
      <formula>0</formula>
    </cfRule>
  </conditionalFormatting>
  <conditionalFormatting sqref="D10:F10">
    <cfRule type="cellIs" dxfId="45"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impressaoDeOrcamento_F">
                <anchor moveWithCells="1" sizeWithCells="1">
                  <from>
                    <xdr:col>1</xdr:col>
                    <xdr:colOff>53340</xdr:colOff>
                    <xdr:row>5</xdr:row>
                    <xdr:rowOff>60960</xdr:rowOff>
                  </from>
                  <to>
                    <xdr:col>2</xdr:col>
                    <xdr:colOff>342900</xdr:colOff>
                    <xdr:row>5</xdr:row>
                    <xdr:rowOff>297180</xdr:rowOff>
                  </to>
                </anchor>
              </controlPr>
            </control>
          </mc:Choice>
        </mc:AlternateContent>
        <mc:AlternateContent xmlns:mc="http://schemas.openxmlformats.org/markup-compatibility/2006">
          <mc:Choice Requires="x14">
            <control shapeId="123914" r:id="rId5" name="Button 10">
              <controlPr defaultSize="0" print="0" autoFill="0" autoPict="0" macro="[0]!mostrar">
                <anchor moveWithCells="1" sizeWithCells="1">
                  <from>
                    <xdr:col>0</xdr:col>
                    <xdr:colOff>38100</xdr:colOff>
                    <xdr:row>5</xdr:row>
                    <xdr:rowOff>68580</xdr:rowOff>
                  </from>
                  <to>
                    <xdr:col>0</xdr:col>
                    <xdr:colOff>678180</xdr:colOff>
                    <xdr:row>5</xdr:row>
                    <xdr:rowOff>327660</xdr:rowOff>
                  </to>
                </anchor>
              </controlPr>
            </control>
          </mc:Choice>
        </mc:AlternateContent>
        <mc:AlternateContent xmlns:mc="http://schemas.openxmlformats.org/markup-compatibility/2006">
          <mc:Choice Requires="x14">
            <control shapeId="123915" r:id="rId6" name="Button 11">
              <controlPr defaultSize="0" print="0" autoFill="0" autoPict="0" macro="[0]!esconder">
                <anchor moveWithCells="1" sizeWithCells="1">
                  <from>
                    <xdr:col>0</xdr:col>
                    <xdr:colOff>38100</xdr:colOff>
                    <xdr:row>5</xdr:row>
                    <xdr:rowOff>381000</xdr:rowOff>
                  </from>
                  <to>
                    <xdr:col>0</xdr:col>
                    <xdr:colOff>678180</xdr:colOff>
                    <xdr:row>6</xdr:row>
                    <xdr:rowOff>205740</xdr:rowOff>
                  </to>
                </anchor>
              </controlPr>
            </control>
          </mc:Choice>
        </mc:AlternateContent>
        <mc:AlternateContent xmlns:mc="http://schemas.openxmlformats.org/markup-compatibility/2006">
          <mc:Choice Requires="x14">
            <control shapeId="123917" r:id="rId7" name="Button 13">
              <controlPr defaultSize="0" print="0" autoFill="0" autoPict="0" macro="[0]!CountRepetitiveValues">
                <anchor moveWithCells="1" sizeWithCells="1">
                  <from>
                    <xdr:col>1</xdr:col>
                    <xdr:colOff>38100</xdr:colOff>
                    <xdr:row>5</xdr:row>
                    <xdr:rowOff>381000</xdr:rowOff>
                  </from>
                  <to>
                    <xdr:col>2</xdr:col>
                    <xdr:colOff>327660</xdr:colOff>
                    <xdr:row>6</xdr:row>
                    <xdr:rowOff>213360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99999"/>
  <sheetViews>
    <sheetView tabSelected="1" workbookViewId="0"/>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7" width="13.33203125" bestFit="1" customWidth="1"/>
    <col min="8" max="8" width="14.44140625" bestFit="1" customWidth="1"/>
  </cols>
  <sheetData>
    <row r="2" spans="1:8" ht="22.8" x14ac:dyDescent="0.4">
      <c r="A2" s="567" t="s">
        <v>4717</v>
      </c>
      <c r="B2" s="567"/>
      <c r="C2" s="567"/>
      <c r="D2" s="567"/>
      <c r="E2" s="567"/>
      <c r="F2" s="567"/>
      <c r="G2" s="567"/>
      <c r="H2" s="567"/>
    </row>
    <row r="3" spans="1:8" x14ac:dyDescent="0.25">
      <c r="A3" t="s">
        <v>9089</v>
      </c>
    </row>
    <row r="4" spans="1:8" ht="15" x14ac:dyDescent="0.25">
      <c r="A4" s="566">
        <f ca="1">TODAY()</f>
        <v>44974</v>
      </c>
      <c r="B4" s="566"/>
      <c r="C4" s="566"/>
      <c r="D4" s="566"/>
      <c r="E4" s="566"/>
    </row>
    <row r="5" spans="1:8" x14ac:dyDescent="0.25">
      <c r="A5" t="s">
        <v>9089</v>
      </c>
    </row>
    <row r="6" spans="1:8" x14ac:dyDescent="0.25">
      <c r="A6" t="s">
        <v>9089</v>
      </c>
    </row>
    <row r="7" spans="1:8" x14ac:dyDescent="0.25">
      <c r="A7" t="s">
        <v>9089</v>
      </c>
    </row>
    <row r="8" spans="1:8" x14ac:dyDescent="0.25">
      <c r="A8" t="s">
        <v>4618</v>
      </c>
      <c r="B8" t="s">
        <v>24251</v>
      </c>
    </row>
    <row r="9" spans="1:8" x14ac:dyDescent="0.25">
      <c r="A9" t="s">
        <v>1283</v>
      </c>
    </row>
    <row r="10" spans="1:8" x14ac:dyDescent="0.25">
      <c r="A10" t="s">
        <v>1284</v>
      </c>
    </row>
    <row r="11" spans="1:8" x14ac:dyDescent="0.25">
      <c r="A11" t="s">
        <v>1288</v>
      </c>
    </row>
    <row r="12" spans="1:8" x14ac:dyDescent="0.25">
      <c r="A12" t="s">
        <v>9089</v>
      </c>
    </row>
    <row r="13" spans="1:8" ht="15" x14ac:dyDescent="0.25">
      <c r="A13" s="569" t="s">
        <v>24264</v>
      </c>
      <c r="B13" s="569"/>
      <c r="C13" s="569"/>
      <c r="D13" s="569"/>
      <c r="E13" s="569"/>
      <c r="F13" s="569"/>
      <c r="G13" s="569"/>
      <c r="H13" s="569"/>
    </row>
    <row r="14" spans="1:8" x14ac:dyDescent="0.25">
      <c r="A14" t="s">
        <v>9089</v>
      </c>
    </row>
    <row r="15" spans="1:8" x14ac:dyDescent="0.25">
      <c r="A15" s="568" t="s">
        <v>24252</v>
      </c>
      <c r="B15" s="568"/>
      <c r="C15" s="568"/>
      <c r="D15" s="568"/>
      <c r="E15" s="568"/>
      <c r="F15" s="568"/>
      <c r="G15" s="568"/>
      <c r="H15" s="568"/>
    </row>
    <row r="16" spans="1:8" x14ac:dyDescent="0.25">
      <c r="A16" s="536" t="s">
        <v>20154</v>
      </c>
      <c r="B16" s="536" t="s">
        <v>24260</v>
      </c>
      <c r="C16" s="536" t="s">
        <v>1300</v>
      </c>
      <c r="D16" s="536" t="s">
        <v>10937</v>
      </c>
      <c r="E16" s="536" t="s">
        <v>21843</v>
      </c>
      <c r="F16" s="536" t="s">
        <v>3906</v>
      </c>
      <c r="G16" s="536" t="s">
        <v>24261</v>
      </c>
      <c r="H16" s="536" t="s">
        <v>3907</v>
      </c>
    </row>
    <row r="17" spans="1:8" x14ac:dyDescent="0.25">
      <c r="A17" s="537" t="s">
        <v>21083</v>
      </c>
      <c r="B17" s="537" t="s">
        <v>24051</v>
      </c>
      <c r="C17" s="537">
        <v>1.8</v>
      </c>
      <c r="D17" s="537">
        <v>1.7</v>
      </c>
      <c r="E17" s="537">
        <v>1.7</v>
      </c>
      <c r="F17" s="537">
        <v>1</v>
      </c>
      <c r="G17" s="538">
        <v>16455</v>
      </c>
      <c r="H17" s="538">
        <v>16455</v>
      </c>
    </row>
    <row r="18" spans="1:8" x14ac:dyDescent="0.25">
      <c r="A18" s="537" t="s">
        <v>21083</v>
      </c>
      <c r="B18" s="537" t="s">
        <v>24051</v>
      </c>
      <c r="C18" s="537">
        <v>1.8</v>
      </c>
      <c r="D18" s="537">
        <v>1.7</v>
      </c>
      <c r="E18" s="537">
        <v>1.7</v>
      </c>
      <c r="F18" s="537">
        <v>1</v>
      </c>
      <c r="G18" s="538">
        <v>16455</v>
      </c>
      <c r="H18" s="538">
        <v>16455</v>
      </c>
    </row>
    <row r="19" spans="1:8" x14ac:dyDescent="0.25">
      <c r="A19" s="537" t="s">
        <v>24060</v>
      </c>
      <c r="B19" s="537" t="s">
        <v>24069</v>
      </c>
      <c r="C19" s="537">
        <v>1.95</v>
      </c>
      <c r="D19" s="537">
        <v>0.56999999999999995</v>
      </c>
      <c r="E19" s="537">
        <v>3.8</v>
      </c>
      <c r="F19" s="537">
        <v>1</v>
      </c>
      <c r="G19" s="538">
        <v>10392.824000000001</v>
      </c>
      <c r="H19" s="538">
        <v>10392.824000000001</v>
      </c>
    </row>
    <row r="20" spans="1:8" x14ac:dyDescent="0.25">
      <c r="A20" s="537" t="s">
        <v>22243</v>
      </c>
      <c r="B20" s="537" t="s">
        <v>22224</v>
      </c>
      <c r="C20" s="537">
        <v>1.1000000000000001</v>
      </c>
      <c r="D20" s="537" t="s">
        <v>4603</v>
      </c>
      <c r="E20" s="537" t="s">
        <v>4603</v>
      </c>
      <c r="F20" s="537">
        <v>1</v>
      </c>
      <c r="G20" s="538">
        <v>4698.2</v>
      </c>
      <c r="H20" s="538">
        <v>4698.2</v>
      </c>
    </row>
    <row r="21" spans="1:8" x14ac:dyDescent="0.25">
      <c r="A21" s="537" t="s">
        <v>19022</v>
      </c>
      <c r="B21" s="537" t="s">
        <v>19008</v>
      </c>
      <c r="C21" s="537">
        <v>0.75</v>
      </c>
      <c r="D21" s="537" t="s">
        <v>4603</v>
      </c>
      <c r="E21" s="537" t="s">
        <v>4603</v>
      </c>
      <c r="F21" s="537">
        <v>1</v>
      </c>
      <c r="G21" s="538">
        <v>1585.8960000000002</v>
      </c>
      <c r="H21" s="538">
        <v>1585.8960000000002</v>
      </c>
    </row>
    <row r="22" spans="1:8" x14ac:dyDescent="0.25">
      <c r="A22" s="537" t="s">
        <v>23101</v>
      </c>
      <c r="B22" s="537" t="s">
        <v>24036</v>
      </c>
      <c r="C22" s="537">
        <v>0.5</v>
      </c>
      <c r="D22" s="537">
        <v>0.6</v>
      </c>
      <c r="E22" s="537">
        <v>0.6</v>
      </c>
      <c r="F22" s="537">
        <v>1</v>
      </c>
      <c r="G22" s="538">
        <v>2619.5</v>
      </c>
      <c r="H22" s="538">
        <v>2619.5</v>
      </c>
    </row>
    <row r="23" spans="1:8" x14ac:dyDescent="0.25">
      <c r="A23" s="537" t="s">
        <v>22244</v>
      </c>
      <c r="B23" s="537" t="s">
        <v>22225</v>
      </c>
      <c r="C23" s="537">
        <v>1.1000000000000001</v>
      </c>
      <c r="D23" s="537" t="s">
        <v>4603</v>
      </c>
      <c r="E23" s="537" t="s">
        <v>4603</v>
      </c>
      <c r="F23" s="537">
        <v>1</v>
      </c>
      <c r="G23" s="538">
        <v>4698.2</v>
      </c>
      <c r="H23" s="538">
        <v>4698.2</v>
      </c>
    </row>
    <row r="24" spans="1:8" x14ac:dyDescent="0.25">
      <c r="A24" s="537" t="s">
        <v>19024</v>
      </c>
      <c r="B24" s="537" t="s">
        <v>19012</v>
      </c>
      <c r="C24" s="537">
        <v>0.75</v>
      </c>
      <c r="D24" s="537" t="s">
        <v>4603</v>
      </c>
      <c r="E24" s="537" t="s">
        <v>4603</v>
      </c>
      <c r="F24" s="537">
        <v>1</v>
      </c>
      <c r="G24" s="538">
        <v>1585.8960000000002</v>
      </c>
      <c r="H24" s="538">
        <v>1585.8960000000002</v>
      </c>
    </row>
    <row r="25" spans="1:8" x14ac:dyDescent="0.25">
      <c r="A25" s="537" t="s">
        <v>19018</v>
      </c>
      <c r="B25" s="537" t="s">
        <v>19010</v>
      </c>
      <c r="C25" s="537">
        <v>0.5</v>
      </c>
      <c r="D25" s="537">
        <v>0.34</v>
      </c>
      <c r="E25" s="537">
        <v>0.34</v>
      </c>
      <c r="F25" s="537">
        <v>1</v>
      </c>
      <c r="G25" s="538">
        <v>679.88700000000006</v>
      </c>
      <c r="H25" s="538">
        <v>679.88700000000006</v>
      </c>
    </row>
    <row r="26" spans="1:8" x14ac:dyDescent="0.25">
      <c r="A26" s="537" t="s">
        <v>14015</v>
      </c>
      <c r="B26" s="537" t="s">
        <v>14017</v>
      </c>
      <c r="C26" s="537" t="s">
        <v>4603</v>
      </c>
      <c r="D26" s="537" t="s">
        <v>4603</v>
      </c>
      <c r="E26" s="537" t="s">
        <v>4603</v>
      </c>
      <c r="F26" s="537">
        <v>30</v>
      </c>
      <c r="G26" s="538">
        <v>109</v>
      </c>
      <c r="H26" s="538">
        <v>3270</v>
      </c>
    </row>
    <row r="27" spans="1:8" x14ac:dyDescent="0.25">
      <c r="A27" t="s">
        <v>9089</v>
      </c>
      <c r="G27" s="539" t="s">
        <v>24262</v>
      </c>
      <c r="H27" s="540">
        <f>SUM(H17:H26)</f>
        <v>62440.402999999998</v>
      </c>
    </row>
    <row r="28" spans="1:8" x14ac:dyDescent="0.25">
      <c r="A28" t="s">
        <v>9089</v>
      </c>
    </row>
    <row r="29" spans="1:8" x14ac:dyDescent="0.25">
      <c r="A29" s="568" t="s">
        <v>24253</v>
      </c>
      <c r="B29" s="568"/>
      <c r="C29" s="568"/>
      <c r="D29" s="568"/>
      <c r="E29" s="568"/>
      <c r="F29" s="568"/>
      <c r="G29" s="568"/>
      <c r="H29" s="568"/>
    </row>
    <row r="30" spans="1:8" x14ac:dyDescent="0.25">
      <c r="A30" s="536" t="s">
        <v>20154</v>
      </c>
      <c r="B30" s="536" t="s">
        <v>24260</v>
      </c>
      <c r="C30" s="536" t="s">
        <v>1300</v>
      </c>
      <c r="D30" s="536" t="s">
        <v>10937</v>
      </c>
      <c r="E30" s="536" t="s">
        <v>21843</v>
      </c>
      <c r="F30" s="536" t="s">
        <v>3906</v>
      </c>
      <c r="G30" s="536" t="s">
        <v>24261</v>
      </c>
      <c r="H30" s="536" t="s">
        <v>3907</v>
      </c>
    </row>
    <row r="31" spans="1:8" x14ac:dyDescent="0.25">
      <c r="A31" s="537" t="s">
        <v>4425</v>
      </c>
      <c r="B31" s="537" t="s">
        <v>4426</v>
      </c>
      <c r="C31" s="537">
        <v>4.7</v>
      </c>
      <c r="D31" s="537">
        <v>4</v>
      </c>
      <c r="E31" s="537">
        <v>1.9</v>
      </c>
      <c r="F31" s="537">
        <v>1</v>
      </c>
      <c r="G31" s="538">
        <v>67990</v>
      </c>
      <c r="H31" s="538">
        <v>67990</v>
      </c>
    </row>
    <row r="32" spans="1:8" x14ac:dyDescent="0.25">
      <c r="A32" s="537" t="s">
        <v>4429</v>
      </c>
      <c r="B32" s="537" t="s">
        <v>4430</v>
      </c>
      <c r="C32" s="537">
        <v>1.45</v>
      </c>
      <c r="D32" s="537">
        <v>0.6</v>
      </c>
      <c r="E32" s="537">
        <v>0.65</v>
      </c>
      <c r="F32" s="537">
        <v>1</v>
      </c>
      <c r="G32" s="538">
        <v>7632.2955280000006</v>
      </c>
      <c r="H32" s="538">
        <v>7632.2955280000006</v>
      </c>
    </row>
    <row r="33" spans="1:8" x14ac:dyDescent="0.25">
      <c r="A33" s="537" t="s">
        <v>19091</v>
      </c>
      <c r="B33" s="537" t="s">
        <v>19092</v>
      </c>
      <c r="C33" s="537">
        <v>0.74</v>
      </c>
      <c r="D33" s="537">
        <v>0.28000000000000003</v>
      </c>
      <c r="E33" s="537">
        <v>0.28000000000000003</v>
      </c>
      <c r="F33" s="537">
        <v>3</v>
      </c>
      <c r="G33" s="538">
        <v>997.09324000000026</v>
      </c>
      <c r="H33" s="538">
        <v>2991.2797200000009</v>
      </c>
    </row>
    <row r="34" spans="1:8" x14ac:dyDescent="0.25">
      <c r="A34" s="537" t="s">
        <v>22206</v>
      </c>
      <c r="B34" s="537" t="s">
        <v>19012</v>
      </c>
      <c r="C34" s="537">
        <v>1.1000000000000001</v>
      </c>
      <c r="D34" s="537" t="s">
        <v>4603</v>
      </c>
      <c r="E34" s="537" t="s">
        <v>4603</v>
      </c>
      <c r="F34" s="537">
        <v>1</v>
      </c>
      <c r="G34" s="538">
        <v>4698.2</v>
      </c>
      <c r="H34" s="538">
        <v>4698.2</v>
      </c>
    </row>
    <row r="35" spans="1:8" x14ac:dyDescent="0.25">
      <c r="A35" s="537" t="s">
        <v>20983</v>
      </c>
      <c r="B35" s="537" t="s">
        <v>22225</v>
      </c>
      <c r="C35" s="537">
        <v>0.75</v>
      </c>
      <c r="D35" s="537" t="s">
        <v>4603</v>
      </c>
      <c r="E35" s="537" t="s">
        <v>4603</v>
      </c>
      <c r="F35" s="537">
        <v>1</v>
      </c>
      <c r="G35" s="538">
        <v>1585.8960000000002</v>
      </c>
      <c r="H35" s="538">
        <v>1585.8960000000002</v>
      </c>
    </row>
    <row r="36" spans="1:8" x14ac:dyDescent="0.25">
      <c r="A36" s="537" t="s">
        <v>19047</v>
      </c>
      <c r="B36" s="537" t="s">
        <v>22222</v>
      </c>
      <c r="C36" s="537">
        <v>0.75</v>
      </c>
      <c r="D36" s="537" t="s">
        <v>4603</v>
      </c>
      <c r="E36" s="537" t="s">
        <v>4603</v>
      </c>
      <c r="F36" s="537">
        <v>1</v>
      </c>
      <c r="G36" s="538">
        <v>1585.8960000000002</v>
      </c>
      <c r="H36" s="538">
        <v>1585.8960000000002</v>
      </c>
    </row>
    <row r="37" spans="1:8" x14ac:dyDescent="0.25">
      <c r="A37" s="537" t="s">
        <v>19017</v>
      </c>
      <c r="B37" s="537" t="s">
        <v>19008</v>
      </c>
      <c r="C37" s="537">
        <v>0.5</v>
      </c>
      <c r="D37" s="537">
        <v>0.34</v>
      </c>
      <c r="E37" s="537">
        <v>0.34</v>
      </c>
      <c r="F37" s="537">
        <v>1</v>
      </c>
      <c r="G37" s="538">
        <v>679.88700000000006</v>
      </c>
      <c r="H37" s="538">
        <v>679.88700000000006</v>
      </c>
    </row>
    <row r="38" spans="1:8" x14ac:dyDescent="0.25">
      <c r="A38" s="537" t="s">
        <v>14015</v>
      </c>
      <c r="B38" s="537" t="s">
        <v>14017</v>
      </c>
      <c r="C38" s="537" t="s">
        <v>4603</v>
      </c>
      <c r="D38" s="537" t="s">
        <v>4603</v>
      </c>
      <c r="E38" s="537" t="s">
        <v>4603</v>
      </c>
      <c r="F38" s="537">
        <v>30</v>
      </c>
      <c r="G38" s="538">
        <v>109</v>
      </c>
      <c r="H38" s="538">
        <v>3270</v>
      </c>
    </row>
    <row r="39" spans="1:8" x14ac:dyDescent="0.25">
      <c r="A39" t="s">
        <v>9089</v>
      </c>
      <c r="G39" s="539" t="s">
        <v>24262</v>
      </c>
      <c r="H39" s="540">
        <f>SUM(H31:H38)</f>
        <v>90433.454247999995</v>
      </c>
    </row>
    <row r="40" spans="1:8" x14ac:dyDescent="0.25">
      <c r="A40" t="s">
        <v>9089</v>
      </c>
    </row>
    <row r="41" spans="1:8" x14ac:dyDescent="0.25">
      <c r="A41" s="568" t="s">
        <v>24254</v>
      </c>
      <c r="B41" s="568"/>
      <c r="C41" s="568"/>
      <c r="D41" s="568"/>
      <c r="E41" s="568"/>
      <c r="F41" s="568"/>
      <c r="G41" s="568"/>
      <c r="H41" s="568"/>
    </row>
    <row r="42" spans="1:8" x14ac:dyDescent="0.25">
      <c r="A42" s="536" t="s">
        <v>20154</v>
      </c>
      <c r="B42" s="536" t="s">
        <v>24260</v>
      </c>
      <c r="C42" s="536" t="s">
        <v>1300</v>
      </c>
      <c r="D42" s="536" t="s">
        <v>10937</v>
      </c>
      <c r="E42" s="536" t="s">
        <v>21843</v>
      </c>
      <c r="F42" s="536" t="s">
        <v>3906</v>
      </c>
      <c r="G42" s="536" t="s">
        <v>24261</v>
      </c>
      <c r="H42" s="536" t="s">
        <v>3907</v>
      </c>
    </row>
    <row r="43" spans="1:8" x14ac:dyDescent="0.25">
      <c r="A43" s="537" t="s">
        <v>23853</v>
      </c>
      <c r="B43" s="537" t="s">
        <v>23854</v>
      </c>
      <c r="C43" s="537" t="s">
        <v>4603</v>
      </c>
      <c r="D43" s="537" t="s">
        <v>4603</v>
      </c>
      <c r="E43" s="537" t="s">
        <v>4603</v>
      </c>
      <c r="F43" s="537">
        <v>1</v>
      </c>
      <c r="G43" s="538">
        <v>63890.45</v>
      </c>
      <c r="H43" s="538">
        <v>63890.45</v>
      </c>
    </row>
    <row r="44" spans="1:8" x14ac:dyDescent="0.25">
      <c r="A44" s="537" t="s">
        <v>18989</v>
      </c>
      <c r="B44" s="537" t="s">
        <v>24223</v>
      </c>
      <c r="C44" s="537">
        <v>1</v>
      </c>
      <c r="D44" s="537" t="s">
        <v>4603</v>
      </c>
      <c r="E44" s="537">
        <v>1.3</v>
      </c>
      <c r="F44" s="537">
        <v>1</v>
      </c>
      <c r="G44" s="538">
        <v>6084.534885</v>
      </c>
      <c r="H44" s="538">
        <v>6084.534885</v>
      </c>
    </row>
    <row r="45" spans="1:8" x14ac:dyDescent="0.25">
      <c r="A45" s="537" t="s">
        <v>23101</v>
      </c>
      <c r="B45" s="537" t="s">
        <v>24036</v>
      </c>
      <c r="C45" s="537">
        <v>0.5</v>
      </c>
      <c r="D45" s="537">
        <v>0.6</v>
      </c>
      <c r="E45" s="537">
        <v>0.6</v>
      </c>
      <c r="F45" s="537">
        <v>1</v>
      </c>
      <c r="G45" s="538">
        <v>2619.5</v>
      </c>
      <c r="H45" s="538">
        <v>2619.5</v>
      </c>
    </row>
    <row r="46" spans="1:8" x14ac:dyDescent="0.25">
      <c r="A46" s="537" t="s">
        <v>23105</v>
      </c>
      <c r="B46" s="537" t="s">
        <v>24041</v>
      </c>
      <c r="C46" s="537">
        <v>0.8</v>
      </c>
      <c r="D46" s="537">
        <v>0.7</v>
      </c>
      <c r="E46" s="537">
        <v>0.7</v>
      </c>
      <c r="F46" s="537">
        <v>1</v>
      </c>
      <c r="G46" s="538">
        <v>4975.3600000000006</v>
      </c>
      <c r="H46" s="538">
        <v>4975.3600000000006</v>
      </c>
    </row>
    <row r="47" spans="1:8" x14ac:dyDescent="0.25">
      <c r="A47" s="537" t="s">
        <v>19024</v>
      </c>
      <c r="B47" s="537" t="s">
        <v>19012</v>
      </c>
      <c r="C47" s="537">
        <v>0.75</v>
      </c>
      <c r="D47" s="537" t="s">
        <v>4603</v>
      </c>
      <c r="E47" s="537" t="s">
        <v>4603</v>
      </c>
      <c r="F47" s="537">
        <v>1</v>
      </c>
      <c r="G47" s="538">
        <v>1585.8960000000002</v>
      </c>
      <c r="H47" s="538">
        <v>1585.8960000000002</v>
      </c>
    </row>
    <row r="48" spans="1:8" x14ac:dyDescent="0.25">
      <c r="A48" s="537" t="s">
        <v>20978</v>
      </c>
      <c r="B48" s="537" t="s">
        <v>20977</v>
      </c>
      <c r="C48" s="537">
        <v>0.5</v>
      </c>
      <c r="D48" s="537">
        <v>0.34</v>
      </c>
      <c r="E48" s="537">
        <v>0.34</v>
      </c>
      <c r="F48" s="537">
        <v>1</v>
      </c>
      <c r="G48" s="538">
        <v>679.88700000000006</v>
      </c>
      <c r="H48" s="538">
        <v>679.88700000000006</v>
      </c>
    </row>
    <row r="49" spans="1:8" x14ac:dyDescent="0.25">
      <c r="A49" s="537" t="s">
        <v>22242</v>
      </c>
      <c r="B49" s="537" t="s">
        <v>22223</v>
      </c>
      <c r="C49" s="537">
        <v>1.1000000000000001</v>
      </c>
      <c r="D49" s="537" t="s">
        <v>4603</v>
      </c>
      <c r="E49" s="537" t="s">
        <v>4603</v>
      </c>
      <c r="F49" s="537">
        <v>1</v>
      </c>
      <c r="G49" s="538">
        <v>4698.2</v>
      </c>
      <c r="H49" s="538">
        <v>4698.2</v>
      </c>
    </row>
    <row r="50" spans="1:8" x14ac:dyDescent="0.25">
      <c r="A50" s="537" t="s">
        <v>19047</v>
      </c>
      <c r="B50" s="537" t="s">
        <v>22222</v>
      </c>
      <c r="C50" s="537">
        <v>0.75</v>
      </c>
      <c r="D50" s="537" t="s">
        <v>4603</v>
      </c>
      <c r="E50" s="537" t="s">
        <v>4603</v>
      </c>
      <c r="F50" s="537">
        <v>1</v>
      </c>
      <c r="G50" s="538">
        <v>1585.8960000000002</v>
      </c>
      <c r="H50" s="538">
        <v>1585.8960000000002</v>
      </c>
    </row>
    <row r="51" spans="1:8" x14ac:dyDescent="0.25">
      <c r="A51" s="537" t="s">
        <v>14015</v>
      </c>
      <c r="B51" s="537" t="s">
        <v>14017</v>
      </c>
      <c r="C51" s="537" t="s">
        <v>4603</v>
      </c>
      <c r="D51" s="537" t="s">
        <v>4603</v>
      </c>
      <c r="E51" s="537" t="s">
        <v>4603</v>
      </c>
      <c r="F51" s="537">
        <v>20</v>
      </c>
      <c r="G51" s="538">
        <v>109</v>
      </c>
      <c r="H51" s="538">
        <v>2180</v>
      </c>
    </row>
    <row r="52" spans="1:8" x14ac:dyDescent="0.25">
      <c r="A52" t="s">
        <v>9089</v>
      </c>
      <c r="G52" s="539" t="s">
        <v>24262</v>
      </c>
      <c r="H52" s="540">
        <f>SUM(H43:H51)</f>
        <v>88299.723884999985</v>
      </c>
    </row>
    <row r="53" spans="1:8" x14ac:dyDescent="0.25">
      <c r="A53" t="s">
        <v>9089</v>
      </c>
    </row>
    <row r="54" spans="1:8" x14ac:dyDescent="0.25">
      <c r="A54" s="568" t="s">
        <v>24255</v>
      </c>
      <c r="B54" s="568"/>
      <c r="C54" s="568"/>
      <c r="D54" s="568"/>
      <c r="E54" s="568"/>
      <c r="F54" s="568"/>
      <c r="G54" s="568"/>
      <c r="H54" s="568"/>
    </row>
    <row r="55" spans="1:8" x14ac:dyDescent="0.25">
      <c r="A55" s="536" t="s">
        <v>20154</v>
      </c>
      <c r="B55" s="536" t="s">
        <v>24260</v>
      </c>
      <c r="C55" s="536" t="s">
        <v>1300</v>
      </c>
      <c r="D55" s="536" t="s">
        <v>10937</v>
      </c>
      <c r="E55" s="536" t="s">
        <v>21843</v>
      </c>
      <c r="F55" s="536" t="s">
        <v>3906</v>
      </c>
      <c r="G55" s="536" t="s">
        <v>24261</v>
      </c>
      <c r="H55" s="536" t="s">
        <v>3907</v>
      </c>
    </row>
    <row r="56" spans="1:8" x14ac:dyDescent="0.25">
      <c r="A56" s="537" t="s">
        <v>23095</v>
      </c>
      <c r="B56" s="537" t="s">
        <v>22980</v>
      </c>
      <c r="C56" s="537">
        <v>1.5</v>
      </c>
      <c r="D56" s="537">
        <v>14.3</v>
      </c>
      <c r="E56" s="537">
        <v>0.3</v>
      </c>
      <c r="F56" s="537">
        <v>1</v>
      </c>
      <c r="G56" s="538">
        <v>29000</v>
      </c>
      <c r="H56" s="538">
        <v>29000</v>
      </c>
    </row>
    <row r="57" spans="1:8" x14ac:dyDescent="0.25">
      <c r="A57" s="537" t="s">
        <v>22240</v>
      </c>
      <c r="B57" s="537" t="s">
        <v>22221</v>
      </c>
      <c r="C57" s="537">
        <v>1.1000000000000001</v>
      </c>
      <c r="D57" s="537" t="s">
        <v>4603</v>
      </c>
      <c r="E57" s="537" t="s">
        <v>4603</v>
      </c>
      <c r="F57" s="537">
        <v>1</v>
      </c>
      <c r="G57" s="538">
        <v>4698.2</v>
      </c>
      <c r="H57" s="538">
        <v>4698.2</v>
      </c>
    </row>
    <row r="58" spans="1:8" x14ac:dyDescent="0.25">
      <c r="A58" s="537" t="s">
        <v>19024</v>
      </c>
      <c r="B58" s="537" t="s">
        <v>19012</v>
      </c>
      <c r="C58" s="537">
        <v>0.75</v>
      </c>
      <c r="D58" s="537" t="s">
        <v>4603</v>
      </c>
      <c r="E58" s="537" t="s">
        <v>4603</v>
      </c>
      <c r="F58" s="537">
        <v>1</v>
      </c>
      <c r="G58" s="538">
        <v>1585.8960000000002</v>
      </c>
      <c r="H58" s="538">
        <v>1585.8960000000002</v>
      </c>
    </row>
    <row r="59" spans="1:8" x14ac:dyDescent="0.25">
      <c r="A59" s="537" t="s">
        <v>20978</v>
      </c>
      <c r="B59" s="537" t="s">
        <v>20977</v>
      </c>
      <c r="C59" s="537">
        <v>0.5</v>
      </c>
      <c r="D59" s="537">
        <v>0.34</v>
      </c>
      <c r="E59" s="537">
        <v>0.34</v>
      </c>
      <c r="F59" s="537">
        <v>1</v>
      </c>
      <c r="G59" s="538">
        <v>679.88700000000006</v>
      </c>
      <c r="H59" s="538">
        <v>679.88700000000006</v>
      </c>
    </row>
    <row r="60" spans="1:8" x14ac:dyDescent="0.25">
      <c r="A60" s="537" t="s">
        <v>22242</v>
      </c>
      <c r="B60" s="537" t="s">
        <v>22223</v>
      </c>
      <c r="C60" s="537">
        <v>1.1000000000000001</v>
      </c>
      <c r="D60" s="537" t="s">
        <v>4603</v>
      </c>
      <c r="E60" s="537" t="s">
        <v>4603</v>
      </c>
      <c r="F60" s="537">
        <v>1</v>
      </c>
      <c r="G60" s="538">
        <v>4698.2</v>
      </c>
      <c r="H60" s="538">
        <v>4698.2</v>
      </c>
    </row>
    <row r="61" spans="1:8" x14ac:dyDescent="0.25">
      <c r="A61" s="537" t="s">
        <v>19047</v>
      </c>
      <c r="B61" s="537" t="s">
        <v>22222</v>
      </c>
      <c r="C61" s="537">
        <v>0.75</v>
      </c>
      <c r="D61" s="537" t="s">
        <v>4603</v>
      </c>
      <c r="E61" s="537" t="s">
        <v>4603</v>
      </c>
      <c r="F61" s="537">
        <v>1</v>
      </c>
      <c r="G61" s="538">
        <v>1585.8960000000002</v>
      </c>
      <c r="H61" s="538">
        <v>1585.8960000000002</v>
      </c>
    </row>
    <row r="62" spans="1:8" x14ac:dyDescent="0.25">
      <c r="A62" s="537" t="s">
        <v>19039</v>
      </c>
      <c r="B62" s="537" t="s">
        <v>22220</v>
      </c>
      <c r="C62" s="537">
        <v>0.5</v>
      </c>
      <c r="D62" s="537">
        <v>0.34</v>
      </c>
      <c r="E62" s="537">
        <v>0.34</v>
      </c>
      <c r="F62" s="537">
        <v>1</v>
      </c>
      <c r="G62" s="538">
        <v>679.88700000000006</v>
      </c>
      <c r="H62" s="538">
        <v>679.88700000000006</v>
      </c>
    </row>
    <row r="63" spans="1:8" x14ac:dyDescent="0.25">
      <c r="A63" t="s">
        <v>9089</v>
      </c>
      <c r="G63" s="539" t="s">
        <v>24262</v>
      </c>
      <c r="H63" s="540">
        <f>SUM(H56:H62)</f>
        <v>42927.966</v>
      </c>
    </row>
    <row r="64" spans="1:8" x14ac:dyDescent="0.25">
      <c r="A64" t="s">
        <v>9089</v>
      </c>
    </row>
    <row r="65" spans="1:8" x14ac:dyDescent="0.25">
      <c r="A65" s="568" t="s">
        <v>24257</v>
      </c>
      <c r="B65" s="568"/>
      <c r="C65" s="568"/>
      <c r="D65" s="568"/>
      <c r="E65" s="568"/>
      <c r="F65" s="568"/>
      <c r="G65" s="568"/>
      <c r="H65" s="568"/>
    </row>
    <row r="66" spans="1:8" x14ac:dyDescent="0.25">
      <c r="A66" s="536" t="s">
        <v>20154</v>
      </c>
      <c r="B66" s="536" t="s">
        <v>24260</v>
      </c>
      <c r="C66" s="536" t="s">
        <v>1300</v>
      </c>
      <c r="D66" s="536" t="s">
        <v>10937</v>
      </c>
      <c r="E66" s="536" t="s">
        <v>21843</v>
      </c>
      <c r="F66" s="536" t="s">
        <v>3906</v>
      </c>
      <c r="G66" s="536" t="s">
        <v>24261</v>
      </c>
      <c r="H66" s="536" t="s">
        <v>3907</v>
      </c>
    </row>
    <row r="67" spans="1:8" x14ac:dyDescent="0.25">
      <c r="A67" s="537" t="s">
        <v>23882</v>
      </c>
      <c r="B67" s="537" t="s">
        <v>23930</v>
      </c>
      <c r="C67" s="537">
        <v>1.7</v>
      </c>
      <c r="D67" s="537">
        <v>1.9</v>
      </c>
      <c r="E67" s="537">
        <v>0.2</v>
      </c>
      <c r="F67" s="537">
        <v>1</v>
      </c>
      <c r="G67" s="538">
        <v>3916.1525000000001</v>
      </c>
      <c r="H67" s="538">
        <v>3916.1525000000001</v>
      </c>
    </row>
    <row r="68" spans="1:8" x14ac:dyDescent="0.25">
      <c r="A68" s="537" t="s">
        <v>4427</v>
      </c>
      <c r="B68" s="537" t="s">
        <v>4428</v>
      </c>
      <c r="C68" s="537">
        <v>1.24</v>
      </c>
      <c r="D68" s="537">
        <v>0.78</v>
      </c>
      <c r="E68" s="537">
        <v>1.3</v>
      </c>
      <c r="F68" s="537">
        <v>1</v>
      </c>
      <c r="G68" s="538">
        <v>6302.0825009999999</v>
      </c>
      <c r="H68" s="538">
        <v>6302.0825009999999</v>
      </c>
    </row>
    <row r="69" spans="1:8" x14ac:dyDescent="0.25">
      <c r="A69" s="537" t="s">
        <v>19041</v>
      </c>
      <c r="B69" s="537" t="s">
        <v>22222</v>
      </c>
      <c r="C69" s="537">
        <v>0.5</v>
      </c>
      <c r="D69" s="537">
        <v>0.34</v>
      </c>
      <c r="E69" s="537">
        <v>0.34</v>
      </c>
      <c r="F69" s="537">
        <v>1</v>
      </c>
      <c r="G69" s="538">
        <v>679.88700000000006</v>
      </c>
      <c r="H69" s="538">
        <v>679.88700000000006</v>
      </c>
    </row>
    <row r="70" spans="1:8" x14ac:dyDescent="0.25">
      <c r="A70" s="537" t="s">
        <v>19024</v>
      </c>
      <c r="B70" s="537" t="s">
        <v>19012</v>
      </c>
      <c r="C70" s="537">
        <v>0.75</v>
      </c>
      <c r="D70" s="537" t="s">
        <v>4603</v>
      </c>
      <c r="E70" s="537" t="s">
        <v>4603</v>
      </c>
      <c r="F70" s="537">
        <v>1</v>
      </c>
      <c r="G70" s="538">
        <v>1585.8960000000002</v>
      </c>
      <c r="H70" s="538">
        <v>1585.8960000000002</v>
      </c>
    </row>
    <row r="71" spans="1:8" x14ac:dyDescent="0.25">
      <c r="A71" s="537" t="s">
        <v>19091</v>
      </c>
      <c r="B71" s="537" t="s">
        <v>19092</v>
      </c>
      <c r="C71" s="537">
        <v>0.74</v>
      </c>
      <c r="D71" s="537">
        <v>0.28000000000000003</v>
      </c>
      <c r="E71" s="537">
        <v>0.28000000000000003</v>
      </c>
      <c r="F71" s="537">
        <v>1</v>
      </c>
      <c r="G71" s="538">
        <v>997.09324000000026</v>
      </c>
      <c r="H71" s="538">
        <v>997.09324000000026</v>
      </c>
    </row>
    <row r="72" spans="1:8" x14ac:dyDescent="0.25">
      <c r="A72" t="s">
        <v>9089</v>
      </c>
      <c r="G72" s="539" t="s">
        <v>24262</v>
      </c>
      <c r="H72" s="540">
        <f>SUM(H67:H71)</f>
        <v>13481.111241000002</v>
      </c>
    </row>
    <row r="73" spans="1:8" x14ac:dyDescent="0.25">
      <c r="A73" t="s">
        <v>9089</v>
      </c>
    </row>
    <row r="74" spans="1:8" x14ac:dyDescent="0.25">
      <c r="A74" s="568" t="s">
        <v>24258</v>
      </c>
      <c r="B74" s="568"/>
      <c r="C74" s="568"/>
      <c r="D74" s="568"/>
      <c r="E74" s="568"/>
      <c r="F74" s="568"/>
      <c r="G74" s="568"/>
      <c r="H74" s="568"/>
    </row>
    <row r="75" spans="1:8" x14ac:dyDescent="0.25">
      <c r="A75" s="536" t="s">
        <v>20154</v>
      </c>
      <c r="B75" s="536" t="s">
        <v>24260</v>
      </c>
      <c r="C75" s="536" t="s">
        <v>1300</v>
      </c>
      <c r="D75" s="536" t="s">
        <v>10937</v>
      </c>
      <c r="E75" s="536" t="s">
        <v>21843</v>
      </c>
      <c r="F75" s="536" t="s">
        <v>3906</v>
      </c>
      <c r="G75" s="536" t="s">
        <v>24261</v>
      </c>
      <c r="H75" s="536" t="s">
        <v>3907</v>
      </c>
    </row>
    <row r="76" spans="1:8" x14ac:dyDescent="0.25">
      <c r="A76" s="537" t="s">
        <v>4651</v>
      </c>
      <c r="B76" s="537" t="s">
        <v>4727</v>
      </c>
      <c r="C76" s="537">
        <v>1.7</v>
      </c>
      <c r="D76" s="537">
        <v>0.85</v>
      </c>
      <c r="E76" s="537">
        <v>0.85</v>
      </c>
      <c r="F76" s="537">
        <v>1</v>
      </c>
      <c r="G76" s="538">
        <v>11041.182151000001</v>
      </c>
      <c r="H76" s="538">
        <v>11041.182151000001</v>
      </c>
    </row>
    <row r="77" spans="1:8" x14ac:dyDescent="0.25">
      <c r="A77" s="537" t="s">
        <v>19020</v>
      </c>
      <c r="B77" s="537" t="s">
        <v>19005</v>
      </c>
      <c r="C77" s="537">
        <v>0.75</v>
      </c>
      <c r="D77" s="537" t="s">
        <v>4603</v>
      </c>
      <c r="E77" s="537" t="s">
        <v>4603</v>
      </c>
      <c r="F77" s="537">
        <v>1</v>
      </c>
      <c r="G77" s="538">
        <v>1585.8960000000002</v>
      </c>
      <c r="H77" s="538">
        <v>1585.8960000000002</v>
      </c>
    </row>
    <row r="78" spans="1:8" x14ac:dyDescent="0.25">
      <c r="A78" s="537" t="s">
        <v>22246</v>
      </c>
      <c r="B78" s="537" t="s">
        <v>22220</v>
      </c>
      <c r="C78" s="537">
        <v>1.4</v>
      </c>
      <c r="D78" s="537" t="s">
        <v>4603</v>
      </c>
      <c r="E78" s="537" t="s">
        <v>4603</v>
      </c>
      <c r="F78" s="537">
        <v>1</v>
      </c>
      <c r="G78" s="538">
        <v>7113.21</v>
      </c>
      <c r="H78" s="538">
        <v>7113.21</v>
      </c>
    </row>
    <row r="79" spans="1:8" x14ac:dyDescent="0.25">
      <c r="A79" s="537" t="s">
        <v>22206</v>
      </c>
      <c r="B79" s="537" t="s">
        <v>19012</v>
      </c>
      <c r="C79" s="537">
        <v>1.1000000000000001</v>
      </c>
      <c r="D79" s="537" t="s">
        <v>4603</v>
      </c>
      <c r="E79" s="537" t="s">
        <v>4603</v>
      </c>
      <c r="F79" s="537">
        <v>1</v>
      </c>
      <c r="G79" s="538">
        <v>4698.2</v>
      </c>
      <c r="H79" s="538">
        <v>4698.2</v>
      </c>
    </row>
    <row r="80" spans="1:8" x14ac:dyDescent="0.25">
      <c r="A80" t="s">
        <v>9089</v>
      </c>
      <c r="G80" s="539" t="s">
        <v>24262</v>
      </c>
      <c r="H80" s="540">
        <f>SUM(H76:H79)</f>
        <v>24438.488151000001</v>
      </c>
    </row>
    <row r="81" spans="1:8" x14ac:dyDescent="0.25">
      <c r="A81" t="s">
        <v>9089</v>
      </c>
    </row>
    <row r="83" spans="1:8" x14ac:dyDescent="0.25">
      <c r="G83" s="539" t="s">
        <v>24263</v>
      </c>
      <c r="H83" s="541">
        <f>H80+H72+H63+H52+H39+H27</f>
        <v>322021.14652499999</v>
      </c>
    </row>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row r="65537" customFormat="1" x14ac:dyDescent="0.25"/>
    <row r="65538" customFormat="1" x14ac:dyDescent="0.25"/>
    <row r="65539" customFormat="1" x14ac:dyDescent="0.25"/>
    <row r="65540" customFormat="1" x14ac:dyDescent="0.25"/>
    <row r="65541" customFormat="1" x14ac:dyDescent="0.25"/>
    <row r="65542" customFormat="1" x14ac:dyDescent="0.25"/>
    <row r="65543" customFormat="1" x14ac:dyDescent="0.25"/>
    <row r="65544" customFormat="1" x14ac:dyDescent="0.25"/>
    <row r="65545" customFormat="1" x14ac:dyDescent="0.25"/>
    <row r="65546" customFormat="1" x14ac:dyDescent="0.25"/>
    <row r="65547" customFormat="1" x14ac:dyDescent="0.25"/>
    <row r="65548" customFormat="1" x14ac:dyDescent="0.25"/>
    <row r="65549" customFormat="1" x14ac:dyDescent="0.25"/>
    <row r="65550" customFormat="1" x14ac:dyDescent="0.25"/>
    <row r="65551" customFormat="1" x14ac:dyDescent="0.25"/>
    <row r="65552" customFormat="1" x14ac:dyDescent="0.25"/>
    <row r="65553" customFormat="1" x14ac:dyDescent="0.25"/>
    <row r="65554" customFormat="1" x14ac:dyDescent="0.25"/>
    <row r="65555" customFormat="1" x14ac:dyDescent="0.25"/>
    <row r="65556" customFormat="1" x14ac:dyDescent="0.25"/>
    <row r="65557" customFormat="1" x14ac:dyDescent="0.25"/>
    <row r="65558" customFormat="1" x14ac:dyDescent="0.25"/>
    <row r="65559" customFormat="1" x14ac:dyDescent="0.25"/>
    <row r="65560" customFormat="1" x14ac:dyDescent="0.25"/>
    <row r="65561" customFormat="1" x14ac:dyDescent="0.25"/>
    <row r="65562" customFormat="1" x14ac:dyDescent="0.25"/>
    <row r="65563" customFormat="1" x14ac:dyDescent="0.25"/>
    <row r="65564" customFormat="1" x14ac:dyDescent="0.25"/>
    <row r="65565" customFormat="1" x14ac:dyDescent="0.25"/>
    <row r="65566" customFormat="1" x14ac:dyDescent="0.25"/>
    <row r="65567" customFormat="1" x14ac:dyDescent="0.25"/>
    <row r="65568" customFormat="1" x14ac:dyDescent="0.25"/>
    <row r="65569" customFormat="1" x14ac:dyDescent="0.25"/>
    <row r="65570" customFormat="1" x14ac:dyDescent="0.25"/>
    <row r="65571" customFormat="1" x14ac:dyDescent="0.25"/>
    <row r="65572" customFormat="1" x14ac:dyDescent="0.25"/>
    <row r="65573" customFormat="1" x14ac:dyDescent="0.25"/>
    <row r="65574" customFormat="1" x14ac:dyDescent="0.25"/>
    <row r="65575" customFormat="1" x14ac:dyDescent="0.25"/>
    <row r="65576" customFormat="1" x14ac:dyDescent="0.25"/>
    <row r="65577" customFormat="1" x14ac:dyDescent="0.25"/>
    <row r="65578" customFormat="1" x14ac:dyDescent="0.25"/>
    <row r="65579" customFormat="1" x14ac:dyDescent="0.25"/>
    <row r="65580" customFormat="1" x14ac:dyDescent="0.25"/>
    <row r="65581" customFormat="1" x14ac:dyDescent="0.25"/>
    <row r="65582" customFormat="1" x14ac:dyDescent="0.25"/>
    <row r="65583" customFormat="1" x14ac:dyDescent="0.25"/>
    <row r="65584" customFormat="1" x14ac:dyDescent="0.25"/>
    <row r="65585" customFormat="1" x14ac:dyDescent="0.25"/>
    <row r="65586" customFormat="1" x14ac:dyDescent="0.25"/>
    <row r="65587" customFormat="1" x14ac:dyDescent="0.25"/>
    <row r="65588" customFormat="1" x14ac:dyDescent="0.25"/>
    <row r="65589" customFormat="1" x14ac:dyDescent="0.25"/>
    <row r="65590" customFormat="1" x14ac:dyDescent="0.25"/>
    <row r="65591" customFormat="1" x14ac:dyDescent="0.25"/>
    <row r="65592" customFormat="1" x14ac:dyDescent="0.25"/>
    <row r="65593" customFormat="1" x14ac:dyDescent="0.25"/>
    <row r="65594" customFormat="1" x14ac:dyDescent="0.25"/>
    <row r="65595" customFormat="1" x14ac:dyDescent="0.25"/>
    <row r="65596" customFormat="1" x14ac:dyDescent="0.25"/>
    <row r="65597" customFormat="1" x14ac:dyDescent="0.25"/>
    <row r="65598" customFormat="1" x14ac:dyDescent="0.25"/>
    <row r="65599" customFormat="1" x14ac:dyDescent="0.25"/>
    <row r="65600" customFormat="1" x14ac:dyDescent="0.25"/>
    <row r="65601" customFormat="1" x14ac:dyDescent="0.25"/>
    <row r="65602" customFormat="1" x14ac:dyDescent="0.25"/>
    <row r="65603" customFormat="1" x14ac:dyDescent="0.25"/>
    <row r="65604" customFormat="1" x14ac:dyDescent="0.25"/>
    <row r="65605" customFormat="1" x14ac:dyDescent="0.25"/>
    <row r="65606" customFormat="1" x14ac:dyDescent="0.25"/>
    <row r="65607" customFormat="1" x14ac:dyDescent="0.25"/>
    <row r="65608" customFormat="1" x14ac:dyDescent="0.25"/>
    <row r="65609" customFormat="1" x14ac:dyDescent="0.25"/>
    <row r="65610" customFormat="1" x14ac:dyDescent="0.25"/>
    <row r="65611" customFormat="1" x14ac:dyDescent="0.25"/>
    <row r="65612" customFormat="1" x14ac:dyDescent="0.25"/>
    <row r="65613" customFormat="1" x14ac:dyDescent="0.25"/>
    <row r="65614" customFormat="1" x14ac:dyDescent="0.25"/>
    <row r="65615" customFormat="1" x14ac:dyDescent="0.25"/>
    <row r="65616" customFormat="1" x14ac:dyDescent="0.25"/>
    <row r="65617" customFormat="1" x14ac:dyDescent="0.25"/>
    <row r="65618" customFormat="1" x14ac:dyDescent="0.25"/>
    <row r="65619" customFormat="1" x14ac:dyDescent="0.25"/>
    <row r="65620" customFormat="1" x14ac:dyDescent="0.25"/>
    <row r="65621" customFormat="1" x14ac:dyDescent="0.25"/>
    <row r="65622" customFormat="1" x14ac:dyDescent="0.25"/>
    <row r="65623" customFormat="1" x14ac:dyDescent="0.25"/>
    <row r="65624" customFormat="1" x14ac:dyDescent="0.25"/>
    <row r="65625" customFormat="1" x14ac:dyDescent="0.25"/>
    <row r="65626" customFormat="1" x14ac:dyDescent="0.25"/>
    <row r="65627" customFormat="1" x14ac:dyDescent="0.25"/>
    <row r="65628" customFormat="1" x14ac:dyDescent="0.25"/>
    <row r="65629" customFormat="1" x14ac:dyDescent="0.25"/>
    <row r="65630" customFormat="1" x14ac:dyDescent="0.25"/>
    <row r="65631" customFormat="1" x14ac:dyDescent="0.25"/>
    <row r="65632" customFormat="1" x14ac:dyDescent="0.25"/>
    <row r="65633" customFormat="1" x14ac:dyDescent="0.25"/>
    <row r="65634" customFormat="1" x14ac:dyDescent="0.25"/>
    <row r="65635" customFormat="1" x14ac:dyDescent="0.25"/>
    <row r="65636" customFormat="1" x14ac:dyDescent="0.25"/>
    <row r="65637" customFormat="1" x14ac:dyDescent="0.25"/>
    <row r="65638" customFormat="1" x14ac:dyDescent="0.25"/>
    <row r="65639" customFormat="1" x14ac:dyDescent="0.25"/>
    <row r="65640" customFormat="1" x14ac:dyDescent="0.25"/>
    <row r="65641" customFormat="1" x14ac:dyDescent="0.25"/>
    <row r="65642" customFormat="1" x14ac:dyDescent="0.25"/>
    <row r="65643" customFormat="1" x14ac:dyDescent="0.25"/>
    <row r="65644" customFormat="1" x14ac:dyDescent="0.25"/>
    <row r="65645" customFormat="1" x14ac:dyDescent="0.25"/>
    <row r="65646" customFormat="1" x14ac:dyDescent="0.25"/>
    <row r="65647" customFormat="1" x14ac:dyDescent="0.25"/>
    <row r="65648" customFormat="1" x14ac:dyDescent="0.25"/>
    <row r="65649" customFormat="1" x14ac:dyDescent="0.25"/>
    <row r="65650" customFormat="1" x14ac:dyDescent="0.25"/>
    <row r="65651" customFormat="1" x14ac:dyDescent="0.25"/>
    <row r="65652" customFormat="1" x14ac:dyDescent="0.25"/>
    <row r="65653" customFormat="1" x14ac:dyDescent="0.25"/>
    <row r="65654" customFormat="1" x14ac:dyDescent="0.25"/>
    <row r="65655" customFormat="1" x14ac:dyDescent="0.25"/>
    <row r="65656" customFormat="1" x14ac:dyDescent="0.25"/>
    <row r="65657" customFormat="1" x14ac:dyDescent="0.25"/>
    <row r="65658" customFormat="1" x14ac:dyDescent="0.25"/>
    <row r="65659" customFormat="1" x14ac:dyDescent="0.25"/>
    <row r="65660" customFormat="1" x14ac:dyDescent="0.25"/>
    <row r="65661" customFormat="1" x14ac:dyDescent="0.25"/>
    <row r="65662" customFormat="1" x14ac:dyDescent="0.25"/>
    <row r="65663" customFormat="1" x14ac:dyDescent="0.25"/>
    <row r="65664" customFormat="1" x14ac:dyDescent="0.25"/>
    <row r="65665" customFormat="1" x14ac:dyDescent="0.25"/>
    <row r="65666" customFormat="1" x14ac:dyDescent="0.25"/>
    <row r="65667" customFormat="1" x14ac:dyDescent="0.25"/>
    <row r="65668" customFormat="1" x14ac:dyDescent="0.25"/>
    <row r="65669" customFormat="1" x14ac:dyDescent="0.25"/>
    <row r="65670" customFormat="1" x14ac:dyDescent="0.25"/>
    <row r="65671" customFormat="1" x14ac:dyDescent="0.25"/>
    <row r="65672" customFormat="1" x14ac:dyDescent="0.25"/>
    <row r="65673" customFormat="1" x14ac:dyDescent="0.25"/>
    <row r="65674" customFormat="1" x14ac:dyDescent="0.25"/>
    <row r="65675" customFormat="1" x14ac:dyDescent="0.25"/>
    <row r="65676" customFormat="1" x14ac:dyDescent="0.25"/>
    <row r="65677" customFormat="1" x14ac:dyDescent="0.25"/>
    <row r="65678" customFormat="1" x14ac:dyDescent="0.25"/>
    <row r="65679" customFormat="1" x14ac:dyDescent="0.25"/>
    <row r="65680" customFormat="1" x14ac:dyDescent="0.25"/>
    <row r="65681" customFormat="1" x14ac:dyDescent="0.25"/>
    <row r="65682" customFormat="1" x14ac:dyDescent="0.25"/>
    <row r="65683" customFormat="1" x14ac:dyDescent="0.25"/>
    <row r="65684" customFormat="1" x14ac:dyDescent="0.25"/>
    <row r="65685" customFormat="1" x14ac:dyDescent="0.25"/>
    <row r="65686" customFormat="1" x14ac:dyDescent="0.25"/>
    <row r="65687" customFormat="1" x14ac:dyDescent="0.25"/>
    <row r="65688" customFormat="1" x14ac:dyDescent="0.25"/>
    <row r="65689" customFormat="1" x14ac:dyDescent="0.25"/>
    <row r="65690" customFormat="1" x14ac:dyDescent="0.25"/>
    <row r="65691" customFormat="1" x14ac:dyDescent="0.25"/>
    <row r="65692" customFormat="1" x14ac:dyDescent="0.25"/>
    <row r="65693" customFormat="1" x14ac:dyDescent="0.25"/>
    <row r="65694" customFormat="1" x14ac:dyDescent="0.25"/>
    <row r="65695" customFormat="1" x14ac:dyDescent="0.25"/>
    <row r="65696" customFormat="1" x14ac:dyDescent="0.25"/>
    <row r="65697" customFormat="1" x14ac:dyDescent="0.25"/>
    <row r="65698" customFormat="1" x14ac:dyDescent="0.25"/>
    <row r="65699" customFormat="1" x14ac:dyDescent="0.25"/>
    <row r="65700" customFormat="1" x14ac:dyDescent="0.25"/>
    <row r="65701" customFormat="1" x14ac:dyDescent="0.25"/>
    <row r="65702" customFormat="1" x14ac:dyDescent="0.25"/>
    <row r="65703" customFormat="1" x14ac:dyDescent="0.25"/>
    <row r="65704" customFormat="1" x14ac:dyDescent="0.25"/>
    <row r="65705" customFormat="1" x14ac:dyDescent="0.25"/>
    <row r="65706" customFormat="1" x14ac:dyDescent="0.25"/>
    <row r="65707" customFormat="1" x14ac:dyDescent="0.25"/>
    <row r="65708" customFormat="1" x14ac:dyDescent="0.25"/>
    <row r="65709" customFormat="1" x14ac:dyDescent="0.25"/>
    <row r="65710" customFormat="1" x14ac:dyDescent="0.25"/>
    <row r="65711" customFormat="1" x14ac:dyDescent="0.25"/>
    <row r="65712" customFormat="1" x14ac:dyDescent="0.25"/>
    <row r="65713" customFormat="1" x14ac:dyDescent="0.25"/>
    <row r="65714" customFormat="1" x14ac:dyDescent="0.25"/>
    <row r="65715" customFormat="1" x14ac:dyDescent="0.25"/>
    <row r="65716" customFormat="1" x14ac:dyDescent="0.25"/>
    <row r="65717" customFormat="1" x14ac:dyDescent="0.25"/>
    <row r="65718" customFormat="1" x14ac:dyDescent="0.25"/>
    <row r="65719" customFormat="1" x14ac:dyDescent="0.25"/>
    <row r="65720" customFormat="1" x14ac:dyDescent="0.25"/>
    <row r="65721" customFormat="1" x14ac:dyDescent="0.25"/>
    <row r="65722" customFormat="1" x14ac:dyDescent="0.25"/>
    <row r="65723" customFormat="1" x14ac:dyDescent="0.25"/>
    <row r="65724" customFormat="1" x14ac:dyDescent="0.25"/>
    <row r="65725" customFormat="1" x14ac:dyDescent="0.25"/>
    <row r="65726" customFormat="1" x14ac:dyDescent="0.25"/>
    <row r="65727" customFormat="1" x14ac:dyDescent="0.25"/>
    <row r="65728" customFormat="1" x14ac:dyDescent="0.25"/>
    <row r="65729" customFormat="1" x14ac:dyDescent="0.25"/>
    <row r="65730" customFormat="1" x14ac:dyDescent="0.25"/>
    <row r="65731" customFormat="1" x14ac:dyDescent="0.25"/>
    <row r="65732" customFormat="1" x14ac:dyDescent="0.25"/>
    <row r="65733" customFormat="1" x14ac:dyDescent="0.25"/>
    <row r="65734" customFormat="1" x14ac:dyDescent="0.25"/>
    <row r="65735" customFormat="1" x14ac:dyDescent="0.25"/>
    <row r="65736" customFormat="1" x14ac:dyDescent="0.25"/>
    <row r="65737" customFormat="1" x14ac:dyDescent="0.25"/>
    <row r="65738" customFormat="1" x14ac:dyDescent="0.25"/>
    <row r="65739" customFormat="1" x14ac:dyDescent="0.25"/>
    <row r="65740" customFormat="1" x14ac:dyDescent="0.25"/>
    <row r="65741" customFormat="1" x14ac:dyDescent="0.25"/>
    <row r="65742" customFormat="1" x14ac:dyDescent="0.25"/>
    <row r="65743" customFormat="1" x14ac:dyDescent="0.25"/>
    <row r="65744" customFormat="1" x14ac:dyDescent="0.25"/>
    <row r="65745" customFormat="1" x14ac:dyDescent="0.25"/>
    <row r="65746" customFormat="1" x14ac:dyDescent="0.25"/>
    <row r="65747" customFormat="1" x14ac:dyDescent="0.25"/>
    <row r="65748" customFormat="1" x14ac:dyDescent="0.25"/>
    <row r="65749" customFormat="1" x14ac:dyDescent="0.25"/>
    <row r="65750" customFormat="1" x14ac:dyDescent="0.25"/>
    <row r="65751" customFormat="1" x14ac:dyDescent="0.25"/>
    <row r="65752" customFormat="1" x14ac:dyDescent="0.25"/>
    <row r="65753" customFormat="1" x14ac:dyDescent="0.25"/>
    <row r="65754" customFormat="1" x14ac:dyDescent="0.25"/>
    <row r="65755" customFormat="1" x14ac:dyDescent="0.25"/>
    <row r="65756" customFormat="1" x14ac:dyDescent="0.25"/>
    <row r="65757" customFormat="1" x14ac:dyDescent="0.25"/>
    <row r="65758" customFormat="1" x14ac:dyDescent="0.25"/>
    <row r="65759" customFormat="1" x14ac:dyDescent="0.25"/>
    <row r="65760" customFormat="1" x14ac:dyDescent="0.25"/>
    <row r="65761" customFormat="1" x14ac:dyDescent="0.25"/>
    <row r="65762" customFormat="1" x14ac:dyDescent="0.25"/>
    <row r="65763" customFormat="1" x14ac:dyDescent="0.25"/>
    <row r="65764" customFormat="1" x14ac:dyDescent="0.25"/>
    <row r="65765" customFormat="1" x14ac:dyDescent="0.25"/>
    <row r="65766" customFormat="1" x14ac:dyDescent="0.25"/>
    <row r="65767" customFormat="1" x14ac:dyDescent="0.25"/>
    <row r="65768" customFormat="1" x14ac:dyDescent="0.25"/>
    <row r="65769" customFormat="1" x14ac:dyDescent="0.25"/>
    <row r="65770" customFormat="1" x14ac:dyDescent="0.25"/>
    <row r="65771" customFormat="1" x14ac:dyDescent="0.25"/>
    <row r="65772" customFormat="1" x14ac:dyDescent="0.25"/>
    <row r="65773" customFormat="1" x14ac:dyDescent="0.25"/>
    <row r="65774" customFormat="1" x14ac:dyDescent="0.25"/>
    <row r="65775" customFormat="1" x14ac:dyDescent="0.25"/>
    <row r="65776" customFormat="1" x14ac:dyDescent="0.25"/>
    <row r="65777" customFormat="1" x14ac:dyDescent="0.25"/>
    <row r="65778" customFormat="1" x14ac:dyDescent="0.25"/>
    <row r="65779" customFormat="1" x14ac:dyDescent="0.25"/>
    <row r="65780" customFormat="1" x14ac:dyDescent="0.25"/>
    <row r="65781" customFormat="1" x14ac:dyDescent="0.25"/>
    <row r="65782" customFormat="1" x14ac:dyDescent="0.25"/>
    <row r="65783" customFormat="1" x14ac:dyDescent="0.25"/>
    <row r="65784" customFormat="1" x14ac:dyDescent="0.25"/>
    <row r="65785" customFormat="1" x14ac:dyDescent="0.25"/>
    <row r="65786" customFormat="1" x14ac:dyDescent="0.25"/>
    <row r="65787" customFormat="1" x14ac:dyDescent="0.25"/>
    <row r="65788" customFormat="1" x14ac:dyDescent="0.25"/>
    <row r="65789" customFormat="1" x14ac:dyDescent="0.25"/>
    <row r="65790" customFormat="1" x14ac:dyDescent="0.25"/>
    <row r="65791" customFormat="1" x14ac:dyDescent="0.25"/>
    <row r="65792" customFormat="1" x14ac:dyDescent="0.25"/>
    <row r="65793" customFormat="1" x14ac:dyDescent="0.25"/>
    <row r="65794" customFormat="1" x14ac:dyDescent="0.25"/>
    <row r="65795" customFormat="1" x14ac:dyDescent="0.25"/>
    <row r="65796" customFormat="1" x14ac:dyDescent="0.25"/>
    <row r="65797" customFormat="1" x14ac:dyDescent="0.25"/>
    <row r="65798" customFormat="1" x14ac:dyDescent="0.25"/>
    <row r="65799" customFormat="1" x14ac:dyDescent="0.25"/>
    <row r="65800" customFormat="1" x14ac:dyDescent="0.25"/>
    <row r="65801" customFormat="1" x14ac:dyDescent="0.25"/>
    <row r="65802" customFormat="1" x14ac:dyDescent="0.25"/>
    <row r="65803" customFormat="1" x14ac:dyDescent="0.25"/>
    <row r="65804" customFormat="1" x14ac:dyDescent="0.25"/>
    <row r="65805" customFormat="1" x14ac:dyDescent="0.25"/>
    <row r="65806" customFormat="1" x14ac:dyDescent="0.25"/>
    <row r="65807" customFormat="1" x14ac:dyDescent="0.25"/>
    <row r="65808" customFormat="1" x14ac:dyDescent="0.25"/>
    <row r="65809" customFormat="1" x14ac:dyDescent="0.25"/>
    <row r="65810" customFormat="1" x14ac:dyDescent="0.25"/>
    <row r="65811" customFormat="1" x14ac:dyDescent="0.25"/>
    <row r="65812" customFormat="1" x14ac:dyDescent="0.25"/>
    <row r="65813" customFormat="1" x14ac:dyDescent="0.25"/>
    <row r="65814" customFormat="1" x14ac:dyDescent="0.25"/>
    <row r="65815" customFormat="1" x14ac:dyDescent="0.25"/>
    <row r="65816" customFormat="1" x14ac:dyDescent="0.25"/>
    <row r="65817" customFormat="1" x14ac:dyDescent="0.25"/>
    <row r="65818" customFormat="1" x14ac:dyDescent="0.25"/>
    <row r="65819" customFormat="1" x14ac:dyDescent="0.25"/>
    <row r="65820" customFormat="1" x14ac:dyDescent="0.25"/>
    <row r="65821" customFormat="1" x14ac:dyDescent="0.25"/>
    <row r="65822" customFormat="1" x14ac:dyDescent="0.25"/>
    <row r="65823" customFormat="1" x14ac:dyDescent="0.25"/>
    <row r="65824" customFormat="1" x14ac:dyDescent="0.25"/>
    <row r="65825" customFormat="1" x14ac:dyDescent="0.25"/>
    <row r="65826" customFormat="1" x14ac:dyDescent="0.25"/>
    <row r="65827" customFormat="1" x14ac:dyDescent="0.25"/>
    <row r="65828" customFormat="1" x14ac:dyDescent="0.25"/>
    <row r="65829" customFormat="1" x14ac:dyDescent="0.25"/>
    <row r="65830" customFormat="1" x14ac:dyDescent="0.25"/>
    <row r="65831" customFormat="1" x14ac:dyDescent="0.25"/>
    <row r="65832" customFormat="1" x14ac:dyDescent="0.25"/>
    <row r="65833" customFormat="1" x14ac:dyDescent="0.25"/>
    <row r="65834" customFormat="1" x14ac:dyDescent="0.25"/>
    <row r="65835" customFormat="1" x14ac:dyDescent="0.25"/>
    <row r="65836" customFormat="1" x14ac:dyDescent="0.25"/>
    <row r="65837" customFormat="1" x14ac:dyDescent="0.25"/>
    <row r="65838" customFormat="1" x14ac:dyDescent="0.25"/>
    <row r="65839" customFormat="1" x14ac:dyDescent="0.25"/>
    <row r="65840" customFormat="1" x14ac:dyDescent="0.25"/>
    <row r="65841" customFormat="1" x14ac:dyDescent="0.25"/>
    <row r="65842" customFormat="1" x14ac:dyDescent="0.25"/>
    <row r="65843" customFormat="1" x14ac:dyDescent="0.25"/>
    <row r="65844" customFormat="1" x14ac:dyDescent="0.25"/>
    <row r="65845" customFormat="1" x14ac:dyDescent="0.25"/>
    <row r="65846" customFormat="1" x14ac:dyDescent="0.25"/>
    <row r="65847" customFormat="1" x14ac:dyDescent="0.25"/>
    <row r="65848" customFormat="1" x14ac:dyDescent="0.25"/>
    <row r="65849" customFormat="1" x14ac:dyDescent="0.25"/>
    <row r="65850" customFormat="1" x14ac:dyDescent="0.25"/>
    <row r="65851" customFormat="1" x14ac:dyDescent="0.25"/>
    <row r="65852" customFormat="1" x14ac:dyDescent="0.25"/>
    <row r="65853" customFormat="1" x14ac:dyDescent="0.25"/>
    <row r="65854" customFormat="1" x14ac:dyDescent="0.25"/>
    <row r="65855" customFormat="1" x14ac:dyDescent="0.25"/>
    <row r="65856" customFormat="1" x14ac:dyDescent="0.25"/>
    <row r="65857" customFormat="1" x14ac:dyDescent="0.25"/>
    <row r="65858" customFormat="1" x14ac:dyDescent="0.25"/>
    <row r="65859" customFormat="1" x14ac:dyDescent="0.25"/>
    <row r="65860" customFormat="1" x14ac:dyDescent="0.25"/>
    <row r="65861" customFormat="1" x14ac:dyDescent="0.25"/>
    <row r="65862" customFormat="1" x14ac:dyDescent="0.25"/>
    <row r="65863" customFormat="1" x14ac:dyDescent="0.25"/>
    <row r="65864" customFormat="1" x14ac:dyDescent="0.25"/>
    <row r="65865" customFormat="1" x14ac:dyDescent="0.25"/>
    <row r="65866" customFormat="1" x14ac:dyDescent="0.25"/>
    <row r="65867" customFormat="1" x14ac:dyDescent="0.25"/>
    <row r="65868" customFormat="1" x14ac:dyDescent="0.25"/>
    <row r="65869" customFormat="1" x14ac:dyDescent="0.25"/>
    <row r="65870" customFormat="1" x14ac:dyDescent="0.25"/>
    <row r="65871" customFormat="1" x14ac:dyDescent="0.25"/>
    <row r="65872" customFormat="1" x14ac:dyDescent="0.25"/>
    <row r="65873" customFormat="1" x14ac:dyDescent="0.25"/>
    <row r="65874" customFormat="1" x14ac:dyDescent="0.25"/>
    <row r="65875" customFormat="1" x14ac:dyDescent="0.25"/>
    <row r="65876" customFormat="1" x14ac:dyDescent="0.25"/>
    <row r="65877" customFormat="1" x14ac:dyDescent="0.25"/>
    <row r="65878" customFormat="1" x14ac:dyDescent="0.25"/>
    <row r="65879" customFormat="1" x14ac:dyDescent="0.25"/>
    <row r="65880" customFormat="1" x14ac:dyDescent="0.25"/>
    <row r="65881" customFormat="1" x14ac:dyDescent="0.25"/>
    <row r="65882" customFormat="1" x14ac:dyDescent="0.25"/>
    <row r="65883" customFormat="1" x14ac:dyDescent="0.25"/>
    <row r="65884" customFormat="1" x14ac:dyDescent="0.25"/>
    <row r="65885" customFormat="1" x14ac:dyDescent="0.25"/>
    <row r="65886" customFormat="1" x14ac:dyDescent="0.25"/>
    <row r="65887" customFormat="1" x14ac:dyDescent="0.25"/>
    <row r="65888" customFormat="1" x14ac:dyDescent="0.25"/>
    <row r="65889" customFormat="1" x14ac:dyDescent="0.25"/>
    <row r="65890" customFormat="1" x14ac:dyDescent="0.25"/>
    <row r="65891" customFormat="1" x14ac:dyDescent="0.25"/>
    <row r="65892" customFormat="1" x14ac:dyDescent="0.25"/>
    <row r="65893" customFormat="1" x14ac:dyDescent="0.25"/>
    <row r="65894" customFormat="1" x14ac:dyDescent="0.25"/>
    <row r="65895" customFormat="1" x14ac:dyDescent="0.25"/>
    <row r="65896" customFormat="1" x14ac:dyDescent="0.25"/>
    <row r="65897" customFormat="1" x14ac:dyDescent="0.25"/>
    <row r="65898" customFormat="1" x14ac:dyDescent="0.25"/>
    <row r="65899" customFormat="1" x14ac:dyDescent="0.25"/>
    <row r="65900" customFormat="1" x14ac:dyDescent="0.25"/>
    <row r="65901" customFormat="1" x14ac:dyDescent="0.25"/>
    <row r="65902" customFormat="1" x14ac:dyDescent="0.25"/>
    <row r="65903" customFormat="1" x14ac:dyDescent="0.25"/>
    <row r="65904" customFormat="1" x14ac:dyDescent="0.25"/>
    <row r="65905" customFormat="1" x14ac:dyDescent="0.25"/>
    <row r="65906" customFormat="1" x14ac:dyDescent="0.25"/>
    <row r="65907" customFormat="1" x14ac:dyDescent="0.25"/>
    <row r="65908" customFormat="1" x14ac:dyDescent="0.25"/>
    <row r="65909" customFormat="1" x14ac:dyDescent="0.25"/>
    <row r="65910" customFormat="1" x14ac:dyDescent="0.25"/>
    <row r="65911" customFormat="1" x14ac:dyDescent="0.25"/>
    <row r="65912" customFormat="1" x14ac:dyDescent="0.25"/>
    <row r="65913" customFormat="1" x14ac:dyDescent="0.25"/>
    <row r="65914" customFormat="1" x14ac:dyDescent="0.25"/>
    <row r="65915" customFormat="1" x14ac:dyDescent="0.25"/>
    <row r="65916" customFormat="1" x14ac:dyDescent="0.25"/>
    <row r="65917" customFormat="1" x14ac:dyDescent="0.25"/>
    <row r="65918" customFormat="1" x14ac:dyDescent="0.25"/>
    <row r="65919" customFormat="1" x14ac:dyDescent="0.25"/>
    <row r="65920" customFormat="1" x14ac:dyDescent="0.25"/>
    <row r="65921" customFormat="1" x14ac:dyDescent="0.25"/>
    <row r="65922" customFormat="1" x14ac:dyDescent="0.25"/>
    <row r="65923" customFormat="1" x14ac:dyDescent="0.25"/>
    <row r="65924" customFormat="1" x14ac:dyDescent="0.25"/>
    <row r="65925" customFormat="1" x14ac:dyDescent="0.25"/>
    <row r="65926" customFormat="1" x14ac:dyDescent="0.25"/>
    <row r="65927" customFormat="1" x14ac:dyDescent="0.25"/>
    <row r="65928" customFormat="1" x14ac:dyDescent="0.25"/>
    <row r="65929" customFormat="1" x14ac:dyDescent="0.25"/>
    <row r="65930" customFormat="1" x14ac:dyDescent="0.25"/>
    <row r="65931" customFormat="1" x14ac:dyDescent="0.25"/>
    <row r="65932" customFormat="1" x14ac:dyDescent="0.25"/>
    <row r="65933" customFormat="1" x14ac:dyDescent="0.25"/>
    <row r="65934" customFormat="1" x14ac:dyDescent="0.25"/>
    <row r="65935" customFormat="1" x14ac:dyDescent="0.25"/>
    <row r="65936" customFormat="1" x14ac:dyDescent="0.25"/>
    <row r="65937" customFormat="1" x14ac:dyDescent="0.25"/>
    <row r="65938" customFormat="1" x14ac:dyDescent="0.25"/>
    <row r="65939" customFormat="1" x14ac:dyDescent="0.25"/>
    <row r="65940" customFormat="1" x14ac:dyDescent="0.25"/>
    <row r="65941" customFormat="1" x14ac:dyDescent="0.25"/>
    <row r="65942" customFormat="1" x14ac:dyDescent="0.25"/>
    <row r="65943" customFormat="1" x14ac:dyDescent="0.25"/>
    <row r="65944" customFormat="1" x14ac:dyDescent="0.25"/>
    <row r="65945" customFormat="1" x14ac:dyDescent="0.25"/>
    <row r="65946" customFormat="1" x14ac:dyDescent="0.25"/>
    <row r="65947" customFormat="1" x14ac:dyDescent="0.25"/>
    <row r="65948" customFormat="1" x14ac:dyDescent="0.25"/>
    <row r="65949" customFormat="1" x14ac:dyDescent="0.25"/>
    <row r="65950" customFormat="1" x14ac:dyDescent="0.25"/>
    <row r="65951" customFormat="1" x14ac:dyDescent="0.25"/>
    <row r="65952" customFormat="1" x14ac:dyDescent="0.25"/>
    <row r="65953" customFormat="1" x14ac:dyDescent="0.25"/>
    <row r="65954" customFormat="1" x14ac:dyDescent="0.25"/>
    <row r="65955" customFormat="1" x14ac:dyDescent="0.25"/>
    <row r="65956" customFormat="1" x14ac:dyDescent="0.25"/>
    <row r="65957" customFormat="1" x14ac:dyDescent="0.25"/>
    <row r="65958" customFormat="1" x14ac:dyDescent="0.25"/>
    <row r="65959" customFormat="1" x14ac:dyDescent="0.25"/>
    <row r="65960" customFormat="1" x14ac:dyDescent="0.25"/>
    <row r="65961" customFormat="1" x14ac:dyDescent="0.25"/>
    <row r="65962" customFormat="1" x14ac:dyDescent="0.25"/>
    <row r="65963" customFormat="1" x14ac:dyDescent="0.25"/>
    <row r="65964" customFormat="1" x14ac:dyDescent="0.25"/>
    <row r="65965" customFormat="1" x14ac:dyDescent="0.25"/>
    <row r="65966" customFormat="1" x14ac:dyDescent="0.25"/>
    <row r="65967" customFormat="1" x14ac:dyDescent="0.25"/>
    <row r="65968" customFormat="1" x14ac:dyDescent="0.25"/>
    <row r="65969" customFormat="1" x14ac:dyDescent="0.25"/>
    <row r="65970" customFormat="1" x14ac:dyDescent="0.25"/>
    <row r="65971" customFormat="1" x14ac:dyDescent="0.25"/>
    <row r="65972" customFormat="1" x14ac:dyDescent="0.25"/>
    <row r="65973" customFormat="1" x14ac:dyDescent="0.25"/>
    <row r="65974" customFormat="1" x14ac:dyDescent="0.25"/>
    <row r="65975" customFormat="1" x14ac:dyDescent="0.25"/>
    <row r="65976" customFormat="1" x14ac:dyDescent="0.25"/>
    <row r="65977" customFormat="1" x14ac:dyDescent="0.25"/>
    <row r="65978" customFormat="1" x14ac:dyDescent="0.25"/>
    <row r="65979" customFormat="1" x14ac:dyDescent="0.25"/>
    <row r="65980" customFormat="1" x14ac:dyDescent="0.25"/>
    <row r="65981" customFormat="1" x14ac:dyDescent="0.25"/>
    <row r="65982" customFormat="1" x14ac:dyDescent="0.25"/>
    <row r="65983" customFormat="1" x14ac:dyDescent="0.25"/>
    <row r="65984" customFormat="1" x14ac:dyDescent="0.25"/>
    <row r="65985" customFormat="1" x14ac:dyDescent="0.25"/>
    <row r="65986" customFormat="1" x14ac:dyDescent="0.25"/>
    <row r="65987" customFormat="1" x14ac:dyDescent="0.25"/>
    <row r="65988" customFormat="1" x14ac:dyDescent="0.25"/>
    <row r="65989" customFormat="1" x14ac:dyDescent="0.25"/>
    <row r="65990" customFormat="1" x14ac:dyDescent="0.25"/>
    <row r="65991" customFormat="1" x14ac:dyDescent="0.25"/>
    <row r="65992" customFormat="1" x14ac:dyDescent="0.25"/>
    <row r="65993" customFormat="1" x14ac:dyDescent="0.25"/>
    <row r="65994" customFormat="1" x14ac:dyDescent="0.25"/>
    <row r="65995" customFormat="1" x14ac:dyDescent="0.25"/>
    <row r="65996" customFormat="1" x14ac:dyDescent="0.25"/>
    <row r="65997" customFormat="1" x14ac:dyDescent="0.25"/>
    <row r="65998" customFormat="1" x14ac:dyDescent="0.25"/>
    <row r="65999" customFormat="1" x14ac:dyDescent="0.25"/>
    <row r="66000" customFormat="1" x14ac:dyDescent="0.25"/>
    <row r="66001" customFormat="1" x14ac:dyDescent="0.25"/>
    <row r="66002" customFormat="1" x14ac:dyDescent="0.25"/>
    <row r="66003" customFormat="1" x14ac:dyDescent="0.25"/>
    <row r="66004" customFormat="1" x14ac:dyDescent="0.25"/>
    <row r="66005" customFormat="1" x14ac:dyDescent="0.25"/>
    <row r="66006" customFormat="1" x14ac:dyDescent="0.25"/>
    <row r="66007" customFormat="1" x14ac:dyDescent="0.25"/>
    <row r="66008" customFormat="1" x14ac:dyDescent="0.25"/>
    <row r="66009" customFormat="1" x14ac:dyDescent="0.25"/>
    <row r="66010" customFormat="1" x14ac:dyDescent="0.25"/>
    <row r="66011" customFormat="1" x14ac:dyDescent="0.25"/>
    <row r="66012" customFormat="1" x14ac:dyDescent="0.25"/>
    <row r="66013" customFormat="1" x14ac:dyDescent="0.25"/>
    <row r="66014" customFormat="1" x14ac:dyDescent="0.25"/>
    <row r="66015" customFormat="1" x14ac:dyDescent="0.25"/>
    <row r="66016" customFormat="1" x14ac:dyDescent="0.25"/>
    <row r="66017" customFormat="1" x14ac:dyDescent="0.25"/>
    <row r="66018" customFormat="1" x14ac:dyDescent="0.25"/>
    <row r="66019" customFormat="1" x14ac:dyDescent="0.25"/>
    <row r="66020" customFormat="1" x14ac:dyDescent="0.25"/>
    <row r="66021" customFormat="1" x14ac:dyDescent="0.25"/>
    <row r="66022" customFormat="1" x14ac:dyDescent="0.25"/>
    <row r="66023" customFormat="1" x14ac:dyDescent="0.25"/>
    <row r="66024" customFormat="1" x14ac:dyDescent="0.25"/>
    <row r="66025" customFormat="1" x14ac:dyDescent="0.25"/>
    <row r="66026" customFormat="1" x14ac:dyDescent="0.25"/>
    <row r="66027" customFormat="1" x14ac:dyDescent="0.25"/>
    <row r="66028" customFormat="1" x14ac:dyDescent="0.25"/>
    <row r="66029" customFormat="1" x14ac:dyDescent="0.25"/>
    <row r="66030" customFormat="1" x14ac:dyDescent="0.25"/>
    <row r="66031" customFormat="1" x14ac:dyDescent="0.25"/>
    <row r="66032" customFormat="1" x14ac:dyDescent="0.25"/>
    <row r="66033" customFormat="1" x14ac:dyDescent="0.25"/>
    <row r="66034" customFormat="1" x14ac:dyDescent="0.25"/>
    <row r="66035" customFormat="1" x14ac:dyDescent="0.25"/>
    <row r="66036" customFormat="1" x14ac:dyDescent="0.25"/>
    <row r="66037" customFormat="1" x14ac:dyDescent="0.25"/>
    <row r="66038" customFormat="1" x14ac:dyDescent="0.25"/>
    <row r="66039" customFormat="1" x14ac:dyDescent="0.25"/>
    <row r="66040" customFormat="1" x14ac:dyDescent="0.25"/>
    <row r="66041" customFormat="1" x14ac:dyDescent="0.25"/>
    <row r="66042" customFormat="1" x14ac:dyDescent="0.25"/>
    <row r="66043" customFormat="1" x14ac:dyDescent="0.25"/>
    <row r="66044" customFormat="1" x14ac:dyDescent="0.25"/>
    <row r="66045" customFormat="1" x14ac:dyDescent="0.25"/>
    <row r="66046" customFormat="1" x14ac:dyDescent="0.25"/>
    <row r="66047" customFormat="1" x14ac:dyDescent="0.25"/>
    <row r="66048" customFormat="1" x14ac:dyDescent="0.25"/>
    <row r="66049" customFormat="1" x14ac:dyDescent="0.25"/>
    <row r="66050" customFormat="1" x14ac:dyDescent="0.25"/>
    <row r="66051" customFormat="1" x14ac:dyDescent="0.25"/>
    <row r="66052" customFormat="1" x14ac:dyDescent="0.25"/>
    <row r="66053" customFormat="1" x14ac:dyDescent="0.25"/>
    <row r="66054" customFormat="1" x14ac:dyDescent="0.25"/>
    <row r="66055" customFormat="1" x14ac:dyDescent="0.25"/>
    <row r="66056" customFormat="1" x14ac:dyDescent="0.25"/>
    <row r="66057" customFormat="1" x14ac:dyDescent="0.25"/>
    <row r="66058" customFormat="1" x14ac:dyDescent="0.25"/>
    <row r="66059" customFormat="1" x14ac:dyDescent="0.25"/>
    <row r="66060" customFormat="1" x14ac:dyDescent="0.25"/>
    <row r="66061" customFormat="1" x14ac:dyDescent="0.25"/>
    <row r="66062" customFormat="1" x14ac:dyDescent="0.25"/>
    <row r="66063" customFormat="1" x14ac:dyDescent="0.25"/>
    <row r="66064" customFormat="1" x14ac:dyDescent="0.25"/>
    <row r="66065" customFormat="1" x14ac:dyDescent="0.25"/>
    <row r="66066" customFormat="1" x14ac:dyDescent="0.25"/>
    <row r="66067" customFormat="1" x14ac:dyDescent="0.25"/>
    <row r="66068" customFormat="1" x14ac:dyDescent="0.25"/>
    <row r="66069" customFormat="1" x14ac:dyDescent="0.25"/>
    <row r="66070" customFormat="1" x14ac:dyDescent="0.25"/>
    <row r="66071" customFormat="1" x14ac:dyDescent="0.25"/>
    <row r="66072" customFormat="1" x14ac:dyDescent="0.25"/>
    <row r="66073" customFormat="1" x14ac:dyDescent="0.25"/>
    <row r="66074" customFormat="1" x14ac:dyDescent="0.25"/>
    <row r="66075" customFormat="1" x14ac:dyDescent="0.25"/>
    <row r="66076" customFormat="1" x14ac:dyDescent="0.25"/>
    <row r="66077" customFormat="1" x14ac:dyDescent="0.25"/>
    <row r="66078" customFormat="1" x14ac:dyDescent="0.25"/>
    <row r="66079" customFormat="1" x14ac:dyDescent="0.25"/>
    <row r="66080" customFormat="1" x14ac:dyDescent="0.25"/>
    <row r="66081" customFormat="1" x14ac:dyDescent="0.25"/>
    <row r="66082" customFormat="1" x14ac:dyDescent="0.25"/>
    <row r="66083" customFormat="1" x14ac:dyDescent="0.25"/>
    <row r="66084" customFormat="1" x14ac:dyDescent="0.25"/>
    <row r="66085" customFormat="1" x14ac:dyDescent="0.25"/>
    <row r="66086" customFormat="1" x14ac:dyDescent="0.25"/>
    <row r="66087" customFormat="1" x14ac:dyDescent="0.25"/>
    <row r="66088" customFormat="1" x14ac:dyDescent="0.25"/>
    <row r="66089" customFormat="1" x14ac:dyDescent="0.25"/>
    <row r="66090" customFormat="1" x14ac:dyDescent="0.25"/>
    <row r="66091" customFormat="1" x14ac:dyDescent="0.25"/>
    <row r="66092" customFormat="1" x14ac:dyDescent="0.25"/>
    <row r="66093" customFormat="1" x14ac:dyDescent="0.25"/>
    <row r="66094" customFormat="1" x14ac:dyDescent="0.25"/>
    <row r="66095" customFormat="1" x14ac:dyDescent="0.25"/>
    <row r="66096" customFormat="1" x14ac:dyDescent="0.25"/>
    <row r="66097" customFormat="1" x14ac:dyDescent="0.25"/>
    <row r="66098" customFormat="1" x14ac:dyDescent="0.25"/>
    <row r="66099" customFormat="1" x14ac:dyDescent="0.25"/>
    <row r="66100" customFormat="1" x14ac:dyDescent="0.25"/>
    <row r="66101" customFormat="1" x14ac:dyDescent="0.25"/>
    <row r="66102" customFormat="1" x14ac:dyDescent="0.25"/>
    <row r="66103" customFormat="1" x14ac:dyDescent="0.25"/>
    <row r="66104" customFormat="1" x14ac:dyDescent="0.25"/>
    <row r="66105" customFormat="1" x14ac:dyDescent="0.25"/>
    <row r="66106" customFormat="1" x14ac:dyDescent="0.25"/>
    <row r="66107" customFormat="1" x14ac:dyDescent="0.25"/>
    <row r="66108" customFormat="1" x14ac:dyDescent="0.25"/>
    <row r="66109" customFormat="1" x14ac:dyDescent="0.25"/>
    <row r="66110" customFormat="1" x14ac:dyDescent="0.25"/>
    <row r="66111" customFormat="1" x14ac:dyDescent="0.25"/>
    <row r="66112" customFormat="1" x14ac:dyDescent="0.25"/>
    <row r="66113" customFormat="1" x14ac:dyDescent="0.25"/>
    <row r="66114" customFormat="1" x14ac:dyDescent="0.25"/>
    <row r="66115" customFormat="1" x14ac:dyDescent="0.25"/>
    <row r="66116" customFormat="1" x14ac:dyDescent="0.25"/>
    <row r="66117" customFormat="1" x14ac:dyDescent="0.25"/>
    <row r="66118" customFormat="1" x14ac:dyDescent="0.25"/>
    <row r="66119" customFormat="1" x14ac:dyDescent="0.25"/>
    <row r="66120" customFormat="1" x14ac:dyDescent="0.25"/>
    <row r="66121" customFormat="1" x14ac:dyDescent="0.25"/>
    <row r="66122" customFormat="1" x14ac:dyDescent="0.25"/>
    <row r="66123" customFormat="1" x14ac:dyDescent="0.25"/>
    <row r="66124" customFormat="1" x14ac:dyDescent="0.25"/>
    <row r="66125" customFormat="1" x14ac:dyDescent="0.25"/>
    <row r="66126" customFormat="1" x14ac:dyDescent="0.25"/>
    <row r="66127" customFormat="1" x14ac:dyDescent="0.25"/>
    <row r="66128" customFormat="1" x14ac:dyDescent="0.25"/>
    <row r="66129" customFormat="1" x14ac:dyDescent="0.25"/>
    <row r="66130" customFormat="1" x14ac:dyDescent="0.25"/>
    <row r="66131" customFormat="1" x14ac:dyDescent="0.25"/>
    <row r="66132" customFormat="1" x14ac:dyDescent="0.25"/>
    <row r="66133" customFormat="1" x14ac:dyDescent="0.25"/>
    <row r="66134" customFormat="1" x14ac:dyDescent="0.25"/>
    <row r="66135" customFormat="1" x14ac:dyDescent="0.25"/>
    <row r="66136" customFormat="1" x14ac:dyDescent="0.25"/>
    <row r="66137" customFormat="1" x14ac:dyDescent="0.25"/>
    <row r="66138" customFormat="1" x14ac:dyDescent="0.25"/>
    <row r="66139" customFormat="1" x14ac:dyDescent="0.25"/>
    <row r="66140" customFormat="1" x14ac:dyDescent="0.25"/>
    <row r="66141" customFormat="1" x14ac:dyDescent="0.25"/>
    <row r="66142" customFormat="1" x14ac:dyDescent="0.25"/>
    <row r="66143" customFormat="1" x14ac:dyDescent="0.25"/>
    <row r="66144" customFormat="1" x14ac:dyDescent="0.25"/>
    <row r="66145" customFormat="1" x14ac:dyDescent="0.25"/>
    <row r="66146" customFormat="1" x14ac:dyDescent="0.25"/>
    <row r="66147" customFormat="1" x14ac:dyDescent="0.25"/>
    <row r="66148" customFormat="1" x14ac:dyDescent="0.25"/>
    <row r="66149" customFormat="1" x14ac:dyDescent="0.25"/>
    <row r="66150" customFormat="1" x14ac:dyDescent="0.25"/>
    <row r="66151" customFormat="1" x14ac:dyDescent="0.25"/>
    <row r="66152" customFormat="1" x14ac:dyDescent="0.25"/>
    <row r="66153" customFormat="1" x14ac:dyDescent="0.25"/>
    <row r="66154" customFormat="1" x14ac:dyDescent="0.25"/>
    <row r="66155" customFormat="1" x14ac:dyDescent="0.25"/>
    <row r="66156" customFormat="1" x14ac:dyDescent="0.25"/>
    <row r="66157" customFormat="1" x14ac:dyDescent="0.25"/>
    <row r="66158" customFormat="1" x14ac:dyDescent="0.25"/>
    <row r="66159" customFormat="1" x14ac:dyDescent="0.25"/>
    <row r="66160" customFormat="1" x14ac:dyDescent="0.25"/>
    <row r="66161" customFormat="1" x14ac:dyDescent="0.25"/>
    <row r="66162" customFormat="1" x14ac:dyDescent="0.25"/>
    <row r="66163" customFormat="1" x14ac:dyDescent="0.25"/>
    <row r="66164" customFormat="1" x14ac:dyDescent="0.25"/>
    <row r="66165" customFormat="1" x14ac:dyDescent="0.25"/>
    <row r="66166" customFormat="1" x14ac:dyDescent="0.25"/>
    <row r="66167" customFormat="1" x14ac:dyDescent="0.25"/>
    <row r="66168" customFormat="1" x14ac:dyDescent="0.25"/>
    <row r="66169" customFormat="1" x14ac:dyDescent="0.25"/>
    <row r="66170" customFormat="1" x14ac:dyDescent="0.25"/>
    <row r="66171" customFormat="1" x14ac:dyDescent="0.25"/>
    <row r="66172" customFormat="1" x14ac:dyDescent="0.25"/>
    <row r="66173" customFormat="1" x14ac:dyDescent="0.25"/>
    <row r="66174" customFormat="1" x14ac:dyDescent="0.25"/>
    <row r="66175" customFormat="1" x14ac:dyDescent="0.25"/>
    <row r="66176" customFormat="1" x14ac:dyDescent="0.25"/>
    <row r="66177" customFormat="1" x14ac:dyDescent="0.25"/>
    <row r="66178" customFormat="1" x14ac:dyDescent="0.25"/>
    <row r="66179" customFormat="1" x14ac:dyDescent="0.25"/>
    <row r="66180" customFormat="1" x14ac:dyDescent="0.25"/>
    <row r="66181" customFormat="1" x14ac:dyDescent="0.25"/>
    <row r="66182" customFormat="1" x14ac:dyDescent="0.25"/>
    <row r="66183" customFormat="1" x14ac:dyDescent="0.25"/>
    <row r="66184" customFormat="1" x14ac:dyDescent="0.25"/>
    <row r="66185" customFormat="1" x14ac:dyDescent="0.25"/>
    <row r="66186" customFormat="1" x14ac:dyDescent="0.25"/>
    <row r="66187" customFormat="1" x14ac:dyDescent="0.25"/>
    <row r="66188" customFormat="1" x14ac:dyDescent="0.25"/>
    <row r="66189" customFormat="1" x14ac:dyDescent="0.25"/>
    <row r="66190" customFormat="1" x14ac:dyDescent="0.25"/>
    <row r="66191" customFormat="1" x14ac:dyDescent="0.25"/>
    <row r="66192" customFormat="1" x14ac:dyDescent="0.25"/>
    <row r="66193" customFormat="1" x14ac:dyDescent="0.25"/>
    <row r="66194" customFormat="1" x14ac:dyDescent="0.25"/>
    <row r="66195" customFormat="1" x14ac:dyDescent="0.25"/>
    <row r="66196" customFormat="1" x14ac:dyDescent="0.25"/>
    <row r="66197" customFormat="1" x14ac:dyDescent="0.25"/>
    <row r="66198" customFormat="1" x14ac:dyDescent="0.25"/>
    <row r="66199" customFormat="1" x14ac:dyDescent="0.25"/>
    <row r="66200" customFormat="1" x14ac:dyDescent="0.25"/>
    <row r="66201" customFormat="1" x14ac:dyDescent="0.25"/>
    <row r="66202" customFormat="1" x14ac:dyDescent="0.25"/>
    <row r="66203" customFormat="1" x14ac:dyDescent="0.25"/>
    <row r="66204" customFormat="1" x14ac:dyDescent="0.25"/>
    <row r="66205" customFormat="1" x14ac:dyDescent="0.25"/>
    <row r="66206" customFormat="1" x14ac:dyDescent="0.25"/>
    <row r="66207" customFormat="1" x14ac:dyDescent="0.25"/>
    <row r="66208" customFormat="1" x14ac:dyDescent="0.25"/>
    <row r="66209" customFormat="1" x14ac:dyDescent="0.25"/>
    <row r="66210" customFormat="1" x14ac:dyDescent="0.25"/>
    <row r="66211" customFormat="1" x14ac:dyDescent="0.25"/>
    <row r="66212" customFormat="1" x14ac:dyDescent="0.25"/>
    <row r="66213" customFormat="1" x14ac:dyDescent="0.25"/>
    <row r="66214" customFormat="1" x14ac:dyDescent="0.25"/>
    <row r="66215" customFormat="1" x14ac:dyDescent="0.25"/>
    <row r="66216" customFormat="1" x14ac:dyDescent="0.25"/>
    <row r="66217" customFormat="1" x14ac:dyDescent="0.25"/>
    <row r="66218" customFormat="1" x14ac:dyDescent="0.25"/>
    <row r="66219" customFormat="1" x14ac:dyDescent="0.25"/>
    <row r="66220" customFormat="1" x14ac:dyDescent="0.25"/>
    <row r="66221" customFormat="1" x14ac:dyDescent="0.25"/>
    <row r="66222" customFormat="1" x14ac:dyDescent="0.25"/>
    <row r="66223" customFormat="1" x14ac:dyDescent="0.25"/>
    <row r="66224" customFormat="1" x14ac:dyDescent="0.25"/>
    <row r="66225" customFormat="1" x14ac:dyDescent="0.25"/>
    <row r="66226" customFormat="1" x14ac:dyDescent="0.25"/>
    <row r="66227" customFormat="1" x14ac:dyDescent="0.25"/>
    <row r="66228" customFormat="1" x14ac:dyDescent="0.25"/>
    <row r="66229" customFormat="1" x14ac:dyDescent="0.25"/>
    <row r="66230" customFormat="1" x14ac:dyDescent="0.25"/>
    <row r="66231" customFormat="1" x14ac:dyDescent="0.25"/>
    <row r="66232" customFormat="1" x14ac:dyDescent="0.25"/>
    <row r="66233" customFormat="1" x14ac:dyDescent="0.25"/>
    <row r="66234" customFormat="1" x14ac:dyDescent="0.25"/>
    <row r="66235" customFormat="1" x14ac:dyDescent="0.25"/>
    <row r="66236" customFormat="1" x14ac:dyDescent="0.25"/>
    <row r="66237" customFormat="1" x14ac:dyDescent="0.25"/>
    <row r="66238" customFormat="1" x14ac:dyDescent="0.25"/>
    <row r="66239" customFormat="1" x14ac:dyDescent="0.25"/>
    <row r="66240" customFormat="1" x14ac:dyDescent="0.25"/>
    <row r="66241" customFormat="1" x14ac:dyDescent="0.25"/>
    <row r="66242" customFormat="1" x14ac:dyDescent="0.25"/>
    <row r="66243" customFormat="1" x14ac:dyDescent="0.25"/>
    <row r="66244" customFormat="1" x14ac:dyDescent="0.25"/>
    <row r="66245" customFormat="1" x14ac:dyDescent="0.25"/>
    <row r="66246" customFormat="1" x14ac:dyDescent="0.25"/>
    <row r="66247" customFormat="1" x14ac:dyDescent="0.25"/>
    <row r="66248" customFormat="1" x14ac:dyDescent="0.25"/>
    <row r="66249" customFormat="1" x14ac:dyDescent="0.25"/>
    <row r="66250" customFormat="1" x14ac:dyDescent="0.25"/>
    <row r="66251" customFormat="1" x14ac:dyDescent="0.25"/>
    <row r="66252" customFormat="1" x14ac:dyDescent="0.25"/>
    <row r="66253" customFormat="1" x14ac:dyDescent="0.25"/>
    <row r="66254" customFormat="1" x14ac:dyDescent="0.25"/>
    <row r="66255" customFormat="1" x14ac:dyDescent="0.25"/>
    <row r="66256" customFormat="1" x14ac:dyDescent="0.25"/>
    <row r="66257" customFormat="1" x14ac:dyDescent="0.25"/>
    <row r="66258" customFormat="1" x14ac:dyDescent="0.25"/>
    <row r="66259" customFormat="1" x14ac:dyDescent="0.25"/>
    <row r="66260" customFormat="1" x14ac:dyDescent="0.25"/>
    <row r="66261" customFormat="1" x14ac:dyDescent="0.25"/>
    <row r="66262" customFormat="1" x14ac:dyDescent="0.25"/>
    <row r="66263" customFormat="1" x14ac:dyDescent="0.25"/>
    <row r="66264" customFormat="1" x14ac:dyDescent="0.25"/>
    <row r="66265" customFormat="1" x14ac:dyDescent="0.25"/>
    <row r="66266" customFormat="1" x14ac:dyDescent="0.25"/>
    <row r="66267" customFormat="1" x14ac:dyDescent="0.25"/>
    <row r="66268" customFormat="1" x14ac:dyDescent="0.25"/>
    <row r="66269" customFormat="1" x14ac:dyDescent="0.25"/>
    <row r="66270" customFormat="1" x14ac:dyDescent="0.25"/>
    <row r="66271" customFormat="1" x14ac:dyDescent="0.25"/>
    <row r="66272" customFormat="1" x14ac:dyDescent="0.25"/>
    <row r="66273" customFormat="1" x14ac:dyDescent="0.25"/>
    <row r="66274" customFormat="1" x14ac:dyDescent="0.25"/>
    <row r="66275" customFormat="1" x14ac:dyDescent="0.25"/>
    <row r="66276" customFormat="1" x14ac:dyDescent="0.25"/>
    <row r="66277" customFormat="1" x14ac:dyDescent="0.25"/>
    <row r="66278" customFormat="1" x14ac:dyDescent="0.25"/>
    <row r="66279" customFormat="1" x14ac:dyDescent="0.25"/>
    <row r="66280" customFormat="1" x14ac:dyDescent="0.25"/>
    <row r="66281" customFormat="1" x14ac:dyDescent="0.25"/>
    <row r="66282" customFormat="1" x14ac:dyDescent="0.25"/>
    <row r="66283" customFormat="1" x14ac:dyDescent="0.25"/>
    <row r="66284" customFormat="1" x14ac:dyDescent="0.25"/>
    <row r="66285" customFormat="1" x14ac:dyDescent="0.25"/>
    <row r="66286" customFormat="1" x14ac:dyDescent="0.25"/>
    <row r="66287" customFormat="1" x14ac:dyDescent="0.25"/>
    <row r="66288" customFormat="1" x14ac:dyDescent="0.25"/>
    <row r="66289" customFormat="1" x14ac:dyDescent="0.25"/>
    <row r="66290" customFormat="1" x14ac:dyDescent="0.25"/>
    <row r="66291" customFormat="1" x14ac:dyDescent="0.25"/>
    <row r="66292" customFormat="1" x14ac:dyDescent="0.25"/>
    <row r="66293" customFormat="1" x14ac:dyDescent="0.25"/>
    <row r="66294" customFormat="1" x14ac:dyDescent="0.25"/>
    <row r="66295" customFormat="1" x14ac:dyDescent="0.25"/>
    <row r="66296" customFormat="1" x14ac:dyDescent="0.25"/>
    <row r="66297" customFormat="1" x14ac:dyDescent="0.25"/>
    <row r="66298" customFormat="1" x14ac:dyDescent="0.25"/>
    <row r="66299" customFormat="1" x14ac:dyDescent="0.25"/>
    <row r="66300" customFormat="1" x14ac:dyDescent="0.25"/>
    <row r="66301" customFormat="1" x14ac:dyDescent="0.25"/>
    <row r="66302" customFormat="1" x14ac:dyDescent="0.25"/>
    <row r="66303" customFormat="1" x14ac:dyDescent="0.25"/>
    <row r="66304" customFormat="1" x14ac:dyDescent="0.25"/>
    <row r="66305" customFormat="1" x14ac:dyDescent="0.25"/>
    <row r="66306" customFormat="1" x14ac:dyDescent="0.25"/>
    <row r="66307" customFormat="1" x14ac:dyDescent="0.25"/>
    <row r="66308" customFormat="1" x14ac:dyDescent="0.25"/>
    <row r="66309" customFormat="1" x14ac:dyDescent="0.25"/>
    <row r="66310" customFormat="1" x14ac:dyDescent="0.25"/>
    <row r="66311" customFormat="1" x14ac:dyDescent="0.25"/>
    <row r="66312" customFormat="1" x14ac:dyDescent="0.25"/>
    <row r="66313" customFormat="1" x14ac:dyDescent="0.25"/>
    <row r="66314" customFormat="1" x14ac:dyDescent="0.25"/>
    <row r="66315" customFormat="1" x14ac:dyDescent="0.25"/>
    <row r="66316" customFormat="1" x14ac:dyDescent="0.25"/>
    <row r="66317" customFormat="1" x14ac:dyDescent="0.25"/>
    <row r="66318" customFormat="1" x14ac:dyDescent="0.25"/>
    <row r="66319" customFormat="1" x14ac:dyDescent="0.25"/>
    <row r="66320" customFormat="1" x14ac:dyDescent="0.25"/>
    <row r="66321" customFormat="1" x14ac:dyDescent="0.25"/>
    <row r="66322" customFormat="1" x14ac:dyDescent="0.25"/>
    <row r="66323" customFormat="1" x14ac:dyDescent="0.25"/>
    <row r="66324" customFormat="1" x14ac:dyDescent="0.25"/>
    <row r="66325" customFormat="1" x14ac:dyDescent="0.25"/>
    <row r="66326" customFormat="1" x14ac:dyDescent="0.25"/>
    <row r="66327" customFormat="1" x14ac:dyDescent="0.25"/>
    <row r="66328" customFormat="1" x14ac:dyDescent="0.25"/>
    <row r="66329" customFormat="1" x14ac:dyDescent="0.25"/>
    <row r="66330" customFormat="1" x14ac:dyDescent="0.25"/>
    <row r="66331" customFormat="1" x14ac:dyDescent="0.25"/>
    <row r="66332" customFormat="1" x14ac:dyDescent="0.25"/>
    <row r="66333" customFormat="1" x14ac:dyDescent="0.25"/>
    <row r="66334" customFormat="1" x14ac:dyDescent="0.25"/>
    <row r="66335" customFormat="1" x14ac:dyDescent="0.25"/>
    <row r="66336" customFormat="1" x14ac:dyDescent="0.25"/>
    <row r="66337" customFormat="1" x14ac:dyDescent="0.25"/>
    <row r="66338" customFormat="1" x14ac:dyDescent="0.25"/>
    <row r="66339" customFormat="1" x14ac:dyDescent="0.25"/>
    <row r="66340" customFormat="1" x14ac:dyDescent="0.25"/>
    <row r="66341" customFormat="1" x14ac:dyDescent="0.25"/>
    <row r="66342" customFormat="1" x14ac:dyDescent="0.25"/>
    <row r="66343" customFormat="1" x14ac:dyDescent="0.25"/>
    <row r="66344" customFormat="1" x14ac:dyDescent="0.25"/>
    <row r="66345" customFormat="1" x14ac:dyDescent="0.25"/>
    <row r="66346" customFormat="1" x14ac:dyDescent="0.25"/>
    <row r="66347" customFormat="1" x14ac:dyDescent="0.25"/>
    <row r="66348" customFormat="1" x14ac:dyDescent="0.25"/>
    <row r="66349" customFormat="1" x14ac:dyDescent="0.25"/>
    <row r="66350" customFormat="1" x14ac:dyDescent="0.25"/>
    <row r="66351" customFormat="1" x14ac:dyDescent="0.25"/>
    <row r="66352" customFormat="1" x14ac:dyDescent="0.25"/>
    <row r="66353" customFormat="1" x14ac:dyDescent="0.25"/>
    <row r="66354" customFormat="1" x14ac:dyDescent="0.25"/>
    <row r="66355" customFormat="1" x14ac:dyDescent="0.25"/>
    <row r="66356" customFormat="1" x14ac:dyDescent="0.25"/>
    <row r="66357" customFormat="1" x14ac:dyDescent="0.25"/>
    <row r="66358" customFormat="1" x14ac:dyDescent="0.25"/>
    <row r="66359" customFormat="1" x14ac:dyDescent="0.25"/>
    <row r="66360" customFormat="1" x14ac:dyDescent="0.25"/>
    <row r="66361" customFormat="1" x14ac:dyDescent="0.25"/>
    <row r="66362" customFormat="1" x14ac:dyDescent="0.25"/>
    <row r="66363" customFormat="1" x14ac:dyDescent="0.25"/>
    <row r="66364" customFormat="1" x14ac:dyDescent="0.25"/>
    <row r="66365" customFormat="1" x14ac:dyDescent="0.25"/>
    <row r="66366" customFormat="1" x14ac:dyDescent="0.25"/>
    <row r="66367" customFormat="1" x14ac:dyDescent="0.25"/>
    <row r="66368" customFormat="1" x14ac:dyDescent="0.25"/>
    <row r="66369" customFormat="1" x14ac:dyDescent="0.25"/>
    <row r="66370" customFormat="1" x14ac:dyDescent="0.25"/>
    <row r="66371" customFormat="1" x14ac:dyDescent="0.25"/>
    <row r="66372" customFormat="1" x14ac:dyDescent="0.25"/>
    <row r="66373" customFormat="1" x14ac:dyDescent="0.25"/>
    <row r="66374" customFormat="1" x14ac:dyDescent="0.25"/>
    <row r="66375" customFormat="1" x14ac:dyDescent="0.25"/>
    <row r="66376" customFormat="1" x14ac:dyDescent="0.25"/>
    <row r="66377" customFormat="1" x14ac:dyDescent="0.25"/>
    <row r="66378" customFormat="1" x14ac:dyDescent="0.25"/>
    <row r="66379" customFormat="1" x14ac:dyDescent="0.25"/>
    <row r="66380" customFormat="1" x14ac:dyDescent="0.25"/>
    <row r="66381" customFormat="1" x14ac:dyDescent="0.25"/>
    <row r="66382" customFormat="1" x14ac:dyDescent="0.25"/>
    <row r="66383" customFormat="1" x14ac:dyDescent="0.25"/>
    <row r="66384" customFormat="1" x14ac:dyDescent="0.25"/>
    <row r="66385" customFormat="1" x14ac:dyDescent="0.25"/>
    <row r="66386" customFormat="1" x14ac:dyDescent="0.25"/>
    <row r="66387" customFormat="1" x14ac:dyDescent="0.25"/>
    <row r="66388" customFormat="1" x14ac:dyDescent="0.25"/>
    <row r="66389" customFormat="1" x14ac:dyDescent="0.25"/>
    <row r="66390" customFormat="1" x14ac:dyDescent="0.25"/>
    <row r="66391" customFormat="1" x14ac:dyDescent="0.25"/>
    <row r="66392" customFormat="1" x14ac:dyDescent="0.25"/>
    <row r="66393" customFormat="1" x14ac:dyDescent="0.25"/>
    <row r="66394" customFormat="1" x14ac:dyDescent="0.25"/>
    <row r="66395" customFormat="1" x14ac:dyDescent="0.25"/>
    <row r="66396" customFormat="1" x14ac:dyDescent="0.25"/>
    <row r="66397" customFormat="1" x14ac:dyDescent="0.25"/>
    <row r="66398" customFormat="1" x14ac:dyDescent="0.25"/>
    <row r="66399" customFormat="1" x14ac:dyDescent="0.25"/>
    <row r="66400" customFormat="1" x14ac:dyDescent="0.25"/>
    <row r="66401" customFormat="1" x14ac:dyDescent="0.25"/>
    <row r="66402" customFormat="1" x14ac:dyDescent="0.25"/>
    <row r="66403" customFormat="1" x14ac:dyDescent="0.25"/>
    <row r="66404" customFormat="1" x14ac:dyDescent="0.25"/>
    <row r="66405" customFormat="1" x14ac:dyDescent="0.25"/>
    <row r="66406" customFormat="1" x14ac:dyDescent="0.25"/>
    <row r="66407" customFormat="1" x14ac:dyDescent="0.25"/>
    <row r="66408" customFormat="1" x14ac:dyDescent="0.25"/>
    <row r="66409" customFormat="1" x14ac:dyDescent="0.25"/>
    <row r="66410" customFormat="1" x14ac:dyDescent="0.25"/>
    <row r="66411" customFormat="1" x14ac:dyDescent="0.25"/>
    <row r="66412" customFormat="1" x14ac:dyDescent="0.25"/>
    <row r="66413" customFormat="1" x14ac:dyDescent="0.25"/>
    <row r="66414" customFormat="1" x14ac:dyDescent="0.25"/>
    <row r="66415" customFormat="1" x14ac:dyDescent="0.25"/>
    <row r="66416" customFormat="1" x14ac:dyDescent="0.25"/>
    <row r="66417" customFormat="1" x14ac:dyDescent="0.25"/>
    <row r="66418" customFormat="1" x14ac:dyDescent="0.25"/>
    <row r="66419" customFormat="1" x14ac:dyDescent="0.25"/>
    <row r="66420" customFormat="1" x14ac:dyDescent="0.25"/>
    <row r="66421" customFormat="1" x14ac:dyDescent="0.25"/>
    <row r="66422" customFormat="1" x14ac:dyDescent="0.25"/>
    <row r="66423" customFormat="1" x14ac:dyDescent="0.25"/>
    <row r="66424" customFormat="1" x14ac:dyDescent="0.25"/>
    <row r="66425" customFormat="1" x14ac:dyDescent="0.25"/>
    <row r="66426" customFormat="1" x14ac:dyDescent="0.25"/>
    <row r="66427" customFormat="1" x14ac:dyDescent="0.25"/>
    <row r="66428" customFormat="1" x14ac:dyDescent="0.25"/>
    <row r="66429" customFormat="1" x14ac:dyDescent="0.25"/>
    <row r="66430" customFormat="1" x14ac:dyDescent="0.25"/>
    <row r="66431" customFormat="1" x14ac:dyDescent="0.25"/>
    <row r="66432" customFormat="1" x14ac:dyDescent="0.25"/>
    <row r="66433" customFormat="1" x14ac:dyDescent="0.25"/>
    <row r="66434" customFormat="1" x14ac:dyDescent="0.25"/>
    <row r="66435" customFormat="1" x14ac:dyDescent="0.25"/>
    <row r="66436" customFormat="1" x14ac:dyDescent="0.25"/>
    <row r="66437" customFormat="1" x14ac:dyDescent="0.25"/>
    <row r="66438" customFormat="1" x14ac:dyDescent="0.25"/>
    <row r="66439" customFormat="1" x14ac:dyDescent="0.25"/>
    <row r="66440" customFormat="1" x14ac:dyDescent="0.25"/>
    <row r="66441" customFormat="1" x14ac:dyDescent="0.25"/>
    <row r="66442" customFormat="1" x14ac:dyDescent="0.25"/>
    <row r="66443" customFormat="1" x14ac:dyDescent="0.25"/>
    <row r="66444" customFormat="1" x14ac:dyDescent="0.25"/>
    <row r="66445" customFormat="1" x14ac:dyDescent="0.25"/>
    <row r="66446" customFormat="1" x14ac:dyDescent="0.25"/>
    <row r="66447" customFormat="1" x14ac:dyDescent="0.25"/>
    <row r="66448" customFormat="1" x14ac:dyDescent="0.25"/>
    <row r="66449" customFormat="1" x14ac:dyDescent="0.25"/>
    <row r="66450" customFormat="1" x14ac:dyDescent="0.25"/>
    <row r="66451" customFormat="1" x14ac:dyDescent="0.25"/>
    <row r="66452" customFormat="1" x14ac:dyDescent="0.25"/>
    <row r="66453" customFormat="1" x14ac:dyDescent="0.25"/>
    <row r="66454" customFormat="1" x14ac:dyDescent="0.25"/>
    <row r="66455" customFormat="1" x14ac:dyDescent="0.25"/>
    <row r="66456" customFormat="1" x14ac:dyDescent="0.25"/>
    <row r="66457" customFormat="1" x14ac:dyDescent="0.25"/>
    <row r="66458" customFormat="1" x14ac:dyDescent="0.25"/>
    <row r="66459" customFormat="1" x14ac:dyDescent="0.25"/>
    <row r="66460" customFormat="1" x14ac:dyDescent="0.25"/>
    <row r="66461" customFormat="1" x14ac:dyDescent="0.25"/>
    <row r="66462" customFormat="1" x14ac:dyDescent="0.25"/>
    <row r="66463" customFormat="1" x14ac:dyDescent="0.25"/>
    <row r="66464" customFormat="1" x14ac:dyDescent="0.25"/>
    <row r="66465" customFormat="1" x14ac:dyDescent="0.25"/>
    <row r="66466" customFormat="1" x14ac:dyDescent="0.25"/>
    <row r="66467" customFormat="1" x14ac:dyDescent="0.25"/>
    <row r="66468" customFormat="1" x14ac:dyDescent="0.25"/>
    <row r="66469" customFormat="1" x14ac:dyDescent="0.25"/>
    <row r="66470" customFormat="1" x14ac:dyDescent="0.25"/>
    <row r="66471" customFormat="1" x14ac:dyDescent="0.25"/>
    <row r="66472" customFormat="1" x14ac:dyDescent="0.25"/>
    <row r="66473" customFormat="1" x14ac:dyDescent="0.25"/>
    <row r="66474" customFormat="1" x14ac:dyDescent="0.25"/>
    <row r="66475" customFormat="1" x14ac:dyDescent="0.25"/>
    <row r="66476" customFormat="1" x14ac:dyDescent="0.25"/>
    <row r="66477" customFormat="1" x14ac:dyDescent="0.25"/>
    <row r="66478" customFormat="1" x14ac:dyDescent="0.25"/>
    <row r="66479" customFormat="1" x14ac:dyDescent="0.25"/>
    <row r="66480" customFormat="1" x14ac:dyDescent="0.25"/>
    <row r="66481" customFormat="1" x14ac:dyDescent="0.25"/>
    <row r="66482" customFormat="1" x14ac:dyDescent="0.25"/>
    <row r="66483" customFormat="1" x14ac:dyDescent="0.25"/>
    <row r="66484" customFormat="1" x14ac:dyDescent="0.25"/>
    <row r="66485" customFormat="1" x14ac:dyDescent="0.25"/>
    <row r="66486" customFormat="1" x14ac:dyDescent="0.25"/>
    <row r="66487" customFormat="1" x14ac:dyDescent="0.25"/>
    <row r="66488" customFormat="1" x14ac:dyDescent="0.25"/>
    <row r="66489" customFormat="1" x14ac:dyDescent="0.25"/>
    <row r="66490" customFormat="1" x14ac:dyDescent="0.25"/>
    <row r="66491" customFormat="1" x14ac:dyDescent="0.25"/>
    <row r="66492" customFormat="1" x14ac:dyDescent="0.25"/>
    <row r="66493" customFormat="1" x14ac:dyDescent="0.25"/>
    <row r="66494" customFormat="1" x14ac:dyDescent="0.25"/>
    <row r="66495" customFormat="1" x14ac:dyDescent="0.25"/>
    <row r="66496" customFormat="1" x14ac:dyDescent="0.25"/>
    <row r="66497" customFormat="1" x14ac:dyDescent="0.25"/>
    <row r="66498" customFormat="1" x14ac:dyDescent="0.25"/>
    <row r="66499" customFormat="1" x14ac:dyDescent="0.25"/>
    <row r="66500" customFormat="1" x14ac:dyDescent="0.25"/>
    <row r="66501" customFormat="1" x14ac:dyDescent="0.25"/>
    <row r="66502" customFormat="1" x14ac:dyDescent="0.25"/>
    <row r="66503" customFormat="1" x14ac:dyDescent="0.25"/>
    <row r="66504" customFormat="1" x14ac:dyDescent="0.25"/>
    <row r="66505" customFormat="1" x14ac:dyDescent="0.25"/>
    <row r="66506" customFormat="1" x14ac:dyDescent="0.25"/>
    <row r="66507" customFormat="1" x14ac:dyDescent="0.25"/>
    <row r="66508" customFormat="1" x14ac:dyDescent="0.25"/>
    <row r="66509" customFormat="1" x14ac:dyDescent="0.25"/>
    <row r="66510" customFormat="1" x14ac:dyDescent="0.25"/>
    <row r="66511" customFormat="1" x14ac:dyDescent="0.25"/>
    <row r="66512" customFormat="1" x14ac:dyDescent="0.25"/>
    <row r="66513" customFormat="1" x14ac:dyDescent="0.25"/>
    <row r="66514" customFormat="1" x14ac:dyDescent="0.25"/>
    <row r="66515" customFormat="1" x14ac:dyDescent="0.25"/>
    <row r="66516" customFormat="1" x14ac:dyDescent="0.25"/>
    <row r="66517" customFormat="1" x14ac:dyDescent="0.25"/>
    <row r="66518" customFormat="1" x14ac:dyDescent="0.25"/>
    <row r="66519" customFormat="1" x14ac:dyDescent="0.25"/>
    <row r="66520" customFormat="1" x14ac:dyDescent="0.25"/>
    <row r="66521" customFormat="1" x14ac:dyDescent="0.25"/>
    <row r="66522" customFormat="1" x14ac:dyDescent="0.25"/>
    <row r="66523" customFormat="1" x14ac:dyDescent="0.25"/>
    <row r="66524" customFormat="1" x14ac:dyDescent="0.25"/>
    <row r="66525" customFormat="1" x14ac:dyDescent="0.25"/>
    <row r="66526" customFormat="1" x14ac:dyDescent="0.25"/>
    <row r="66527" customFormat="1" x14ac:dyDescent="0.25"/>
    <row r="66528" customFormat="1" x14ac:dyDescent="0.25"/>
    <row r="66529" customFormat="1" x14ac:dyDescent="0.25"/>
    <row r="66530" customFormat="1" x14ac:dyDescent="0.25"/>
    <row r="66531" customFormat="1" x14ac:dyDescent="0.25"/>
    <row r="66532" customFormat="1" x14ac:dyDescent="0.25"/>
    <row r="66533" customFormat="1" x14ac:dyDescent="0.25"/>
    <row r="66534" customFormat="1" x14ac:dyDescent="0.25"/>
    <row r="66535" customFormat="1" x14ac:dyDescent="0.25"/>
    <row r="66536" customFormat="1" x14ac:dyDescent="0.25"/>
    <row r="66537" customFormat="1" x14ac:dyDescent="0.25"/>
    <row r="66538" customFormat="1" x14ac:dyDescent="0.25"/>
    <row r="66539" customFormat="1" x14ac:dyDescent="0.25"/>
    <row r="66540" customFormat="1" x14ac:dyDescent="0.25"/>
    <row r="66541" customFormat="1" x14ac:dyDescent="0.25"/>
    <row r="66542" customFormat="1" x14ac:dyDescent="0.25"/>
    <row r="66543" customFormat="1" x14ac:dyDescent="0.25"/>
    <row r="66544" customFormat="1" x14ac:dyDescent="0.25"/>
    <row r="66545" customFormat="1" x14ac:dyDescent="0.25"/>
    <row r="66546" customFormat="1" x14ac:dyDescent="0.25"/>
    <row r="66547" customFormat="1" x14ac:dyDescent="0.25"/>
    <row r="66548" customFormat="1" x14ac:dyDescent="0.25"/>
    <row r="66549" customFormat="1" x14ac:dyDescent="0.25"/>
    <row r="66550" customFormat="1" x14ac:dyDescent="0.25"/>
    <row r="66551" customFormat="1" x14ac:dyDescent="0.25"/>
    <row r="66552" customFormat="1" x14ac:dyDescent="0.25"/>
    <row r="66553" customFormat="1" x14ac:dyDescent="0.25"/>
    <row r="66554" customFormat="1" x14ac:dyDescent="0.25"/>
    <row r="66555" customFormat="1" x14ac:dyDescent="0.25"/>
    <row r="66556" customFormat="1" x14ac:dyDescent="0.25"/>
    <row r="66557" customFormat="1" x14ac:dyDescent="0.25"/>
    <row r="66558" customFormat="1" x14ac:dyDescent="0.25"/>
    <row r="66559" customFormat="1" x14ac:dyDescent="0.25"/>
    <row r="66560" customFormat="1" x14ac:dyDescent="0.25"/>
    <row r="66561" customFormat="1" x14ac:dyDescent="0.25"/>
    <row r="66562" customFormat="1" x14ac:dyDescent="0.25"/>
    <row r="66563" customFormat="1" x14ac:dyDescent="0.25"/>
    <row r="66564" customFormat="1" x14ac:dyDescent="0.25"/>
    <row r="66565" customFormat="1" x14ac:dyDescent="0.25"/>
    <row r="66566" customFormat="1" x14ac:dyDescent="0.25"/>
    <row r="66567" customFormat="1" x14ac:dyDescent="0.25"/>
    <row r="66568" customFormat="1" x14ac:dyDescent="0.25"/>
    <row r="66569" customFormat="1" x14ac:dyDescent="0.25"/>
    <row r="66570" customFormat="1" x14ac:dyDescent="0.25"/>
    <row r="66571" customFormat="1" x14ac:dyDescent="0.25"/>
    <row r="66572" customFormat="1" x14ac:dyDescent="0.25"/>
    <row r="66573" customFormat="1" x14ac:dyDescent="0.25"/>
    <row r="66574" customFormat="1" x14ac:dyDescent="0.25"/>
    <row r="66575" customFormat="1" x14ac:dyDescent="0.25"/>
    <row r="66576" customFormat="1" x14ac:dyDescent="0.25"/>
    <row r="66577" customFormat="1" x14ac:dyDescent="0.25"/>
    <row r="66578" customFormat="1" x14ac:dyDescent="0.25"/>
    <row r="66579" customFormat="1" x14ac:dyDescent="0.25"/>
    <row r="66580" customFormat="1" x14ac:dyDescent="0.25"/>
    <row r="66581" customFormat="1" x14ac:dyDescent="0.25"/>
    <row r="66582" customFormat="1" x14ac:dyDescent="0.25"/>
    <row r="66583" customFormat="1" x14ac:dyDescent="0.25"/>
    <row r="66584" customFormat="1" x14ac:dyDescent="0.25"/>
    <row r="66585" customFormat="1" x14ac:dyDescent="0.25"/>
    <row r="66586" customFormat="1" x14ac:dyDescent="0.25"/>
    <row r="66587" customFormat="1" x14ac:dyDescent="0.25"/>
    <row r="66588" customFormat="1" x14ac:dyDescent="0.25"/>
    <row r="66589" customFormat="1" x14ac:dyDescent="0.25"/>
    <row r="66590" customFormat="1" x14ac:dyDescent="0.25"/>
    <row r="66591" customFormat="1" x14ac:dyDescent="0.25"/>
    <row r="66592" customFormat="1" x14ac:dyDescent="0.25"/>
    <row r="66593" customFormat="1" x14ac:dyDescent="0.25"/>
    <row r="66594" customFormat="1" x14ac:dyDescent="0.25"/>
    <row r="66595" customFormat="1" x14ac:dyDescent="0.25"/>
    <row r="66596" customFormat="1" x14ac:dyDescent="0.25"/>
    <row r="66597" customFormat="1" x14ac:dyDescent="0.25"/>
    <row r="66598" customFormat="1" x14ac:dyDescent="0.25"/>
    <row r="66599" customFormat="1" x14ac:dyDescent="0.25"/>
    <row r="66600" customFormat="1" x14ac:dyDescent="0.25"/>
    <row r="66601" customFormat="1" x14ac:dyDescent="0.25"/>
    <row r="66602" customFormat="1" x14ac:dyDescent="0.25"/>
    <row r="66603" customFormat="1" x14ac:dyDescent="0.25"/>
    <row r="66604" customFormat="1" x14ac:dyDescent="0.25"/>
    <row r="66605" customFormat="1" x14ac:dyDescent="0.25"/>
    <row r="66606" customFormat="1" x14ac:dyDescent="0.25"/>
    <row r="66607" customFormat="1" x14ac:dyDescent="0.25"/>
    <row r="66608" customFormat="1" x14ac:dyDescent="0.25"/>
    <row r="66609" customFormat="1" x14ac:dyDescent="0.25"/>
    <row r="66610" customFormat="1" x14ac:dyDescent="0.25"/>
    <row r="66611" customFormat="1" x14ac:dyDescent="0.25"/>
    <row r="66612" customFormat="1" x14ac:dyDescent="0.25"/>
    <row r="66613" customFormat="1" x14ac:dyDescent="0.25"/>
    <row r="66614" customFormat="1" x14ac:dyDescent="0.25"/>
    <row r="66615" customFormat="1" x14ac:dyDescent="0.25"/>
    <row r="66616" customFormat="1" x14ac:dyDescent="0.25"/>
    <row r="66617" customFormat="1" x14ac:dyDescent="0.25"/>
    <row r="66618" customFormat="1" x14ac:dyDescent="0.25"/>
    <row r="66619" customFormat="1" x14ac:dyDescent="0.25"/>
    <row r="66620" customFormat="1" x14ac:dyDescent="0.25"/>
    <row r="66621" customFormat="1" x14ac:dyDescent="0.25"/>
    <row r="66622" customFormat="1" x14ac:dyDescent="0.25"/>
    <row r="66623" customFormat="1" x14ac:dyDescent="0.25"/>
    <row r="66624" customFormat="1" x14ac:dyDescent="0.25"/>
    <row r="66625" customFormat="1" x14ac:dyDescent="0.25"/>
    <row r="66626" customFormat="1" x14ac:dyDescent="0.25"/>
    <row r="66627" customFormat="1" x14ac:dyDescent="0.25"/>
    <row r="66628" customFormat="1" x14ac:dyDescent="0.25"/>
    <row r="66629" customFormat="1" x14ac:dyDescent="0.25"/>
    <row r="66630" customFormat="1" x14ac:dyDescent="0.25"/>
    <row r="66631" customFormat="1" x14ac:dyDescent="0.25"/>
    <row r="66632" customFormat="1" x14ac:dyDescent="0.25"/>
    <row r="66633" customFormat="1" x14ac:dyDescent="0.25"/>
    <row r="66634" customFormat="1" x14ac:dyDescent="0.25"/>
    <row r="66635" customFormat="1" x14ac:dyDescent="0.25"/>
    <row r="66636" customFormat="1" x14ac:dyDescent="0.25"/>
    <row r="66637" customFormat="1" x14ac:dyDescent="0.25"/>
    <row r="66638" customFormat="1" x14ac:dyDescent="0.25"/>
    <row r="66639" customFormat="1" x14ac:dyDescent="0.25"/>
    <row r="66640" customFormat="1" x14ac:dyDescent="0.25"/>
    <row r="66641" customFormat="1" x14ac:dyDescent="0.25"/>
    <row r="66642" customFormat="1" x14ac:dyDescent="0.25"/>
    <row r="66643" customFormat="1" x14ac:dyDescent="0.25"/>
    <row r="66644" customFormat="1" x14ac:dyDescent="0.25"/>
    <row r="66645" customFormat="1" x14ac:dyDescent="0.25"/>
    <row r="66646" customFormat="1" x14ac:dyDescent="0.25"/>
    <row r="66647" customFormat="1" x14ac:dyDescent="0.25"/>
    <row r="66648" customFormat="1" x14ac:dyDescent="0.25"/>
    <row r="66649" customFormat="1" x14ac:dyDescent="0.25"/>
    <row r="66650" customFormat="1" x14ac:dyDescent="0.25"/>
    <row r="66651" customFormat="1" x14ac:dyDescent="0.25"/>
    <row r="66652" customFormat="1" x14ac:dyDescent="0.25"/>
    <row r="66653" customFormat="1" x14ac:dyDescent="0.25"/>
    <row r="66654" customFormat="1" x14ac:dyDescent="0.25"/>
    <row r="66655" customFormat="1" x14ac:dyDescent="0.25"/>
    <row r="66656" customFormat="1" x14ac:dyDescent="0.25"/>
    <row r="66657" customFormat="1" x14ac:dyDescent="0.25"/>
    <row r="66658" customFormat="1" x14ac:dyDescent="0.25"/>
    <row r="66659" customFormat="1" x14ac:dyDescent="0.25"/>
    <row r="66660" customFormat="1" x14ac:dyDescent="0.25"/>
    <row r="66661" customFormat="1" x14ac:dyDescent="0.25"/>
    <row r="66662" customFormat="1" x14ac:dyDescent="0.25"/>
    <row r="66663" customFormat="1" x14ac:dyDescent="0.25"/>
    <row r="66664" customFormat="1" x14ac:dyDescent="0.25"/>
    <row r="66665" customFormat="1" x14ac:dyDescent="0.25"/>
    <row r="66666" customFormat="1" x14ac:dyDescent="0.25"/>
    <row r="66667" customFormat="1" x14ac:dyDescent="0.25"/>
    <row r="66668" customFormat="1" x14ac:dyDescent="0.25"/>
    <row r="66669" customFormat="1" x14ac:dyDescent="0.25"/>
    <row r="66670" customFormat="1" x14ac:dyDescent="0.25"/>
    <row r="66671" customFormat="1" x14ac:dyDescent="0.25"/>
    <row r="66672" customFormat="1" x14ac:dyDescent="0.25"/>
    <row r="66673" customFormat="1" x14ac:dyDescent="0.25"/>
    <row r="66674" customFormat="1" x14ac:dyDescent="0.25"/>
    <row r="66675" customFormat="1" x14ac:dyDescent="0.25"/>
    <row r="66676" customFormat="1" x14ac:dyDescent="0.25"/>
    <row r="66677" customFormat="1" x14ac:dyDescent="0.25"/>
    <row r="66678" customFormat="1" x14ac:dyDescent="0.25"/>
    <row r="66679" customFormat="1" x14ac:dyDescent="0.25"/>
    <row r="66680" customFormat="1" x14ac:dyDescent="0.25"/>
    <row r="66681" customFormat="1" x14ac:dyDescent="0.25"/>
    <row r="66682" customFormat="1" x14ac:dyDescent="0.25"/>
    <row r="66683" customFormat="1" x14ac:dyDescent="0.25"/>
    <row r="66684" customFormat="1" x14ac:dyDescent="0.25"/>
    <row r="66685" customFormat="1" x14ac:dyDescent="0.25"/>
    <row r="66686" customFormat="1" x14ac:dyDescent="0.25"/>
    <row r="66687" customFormat="1" x14ac:dyDescent="0.25"/>
    <row r="66688" customFormat="1" x14ac:dyDescent="0.25"/>
    <row r="66689" customFormat="1" x14ac:dyDescent="0.25"/>
    <row r="66690" customFormat="1" x14ac:dyDescent="0.25"/>
    <row r="66691" customFormat="1" x14ac:dyDescent="0.25"/>
    <row r="66692" customFormat="1" x14ac:dyDescent="0.25"/>
    <row r="66693" customFormat="1" x14ac:dyDescent="0.25"/>
    <row r="66694" customFormat="1" x14ac:dyDescent="0.25"/>
    <row r="66695" customFormat="1" x14ac:dyDescent="0.25"/>
    <row r="66696" customFormat="1" x14ac:dyDescent="0.25"/>
    <row r="66697" customFormat="1" x14ac:dyDescent="0.25"/>
    <row r="66698" customFormat="1" x14ac:dyDescent="0.25"/>
    <row r="66699" customFormat="1" x14ac:dyDescent="0.25"/>
    <row r="66700" customFormat="1" x14ac:dyDescent="0.25"/>
    <row r="66701" customFormat="1" x14ac:dyDescent="0.25"/>
    <row r="66702" customFormat="1" x14ac:dyDescent="0.25"/>
    <row r="66703" customFormat="1" x14ac:dyDescent="0.25"/>
    <row r="66704" customFormat="1" x14ac:dyDescent="0.25"/>
    <row r="66705" customFormat="1" x14ac:dyDescent="0.25"/>
    <row r="66706" customFormat="1" x14ac:dyDescent="0.25"/>
    <row r="66707" customFormat="1" x14ac:dyDescent="0.25"/>
    <row r="66708" customFormat="1" x14ac:dyDescent="0.25"/>
    <row r="66709" customFormat="1" x14ac:dyDescent="0.25"/>
    <row r="66710" customFormat="1" x14ac:dyDescent="0.25"/>
    <row r="66711" customFormat="1" x14ac:dyDescent="0.25"/>
    <row r="66712" customFormat="1" x14ac:dyDescent="0.25"/>
    <row r="66713" customFormat="1" x14ac:dyDescent="0.25"/>
    <row r="66714" customFormat="1" x14ac:dyDescent="0.25"/>
    <row r="66715" customFormat="1" x14ac:dyDescent="0.25"/>
    <row r="66716" customFormat="1" x14ac:dyDescent="0.25"/>
    <row r="66717" customFormat="1" x14ac:dyDescent="0.25"/>
    <row r="66718" customFormat="1" x14ac:dyDescent="0.25"/>
    <row r="66719" customFormat="1" x14ac:dyDescent="0.25"/>
    <row r="66720" customFormat="1" x14ac:dyDescent="0.25"/>
    <row r="66721" customFormat="1" x14ac:dyDescent="0.25"/>
    <row r="66722" customFormat="1" x14ac:dyDescent="0.25"/>
    <row r="66723" customFormat="1" x14ac:dyDescent="0.25"/>
    <row r="66724" customFormat="1" x14ac:dyDescent="0.25"/>
    <row r="66725" customFormat="1" x14ac:dyDescent="0.25"/>
    <row r="66726" customFormat="1" x14ac:dyDescent="0.25"/>
    <row r="66727" customFormat="1" x14ac:dyDescent="0.25"/>
    <row r="66728" customFormat="1" x14ac:dyDescent="0.25"/>
    <row r="66729" customFormat="1" x14ac:dyDescent="0.25"/>
    <row r="66730" customFormat="1" x14ac:dyDescent="0.25"/>
    <row r="66731" customFormat="1" x14ac:dyDescent="0.25"/>
    <row r="66732" customFormat="1" x14ac:dyDescent="0.25"/>
    <row r="66733" customFormat="1" x14ac:dyDescent="0.25"/>
    <row r="66734" customFormat="1" x14ac:dyDescent="0.25"/>
    <row r="66735" customFormat="1" x14ac:dyDescent="0.25"/>
    <row r="66736" customFormat="1" x14ac:dyDescent="0.25"/>
    <row r="66737" customFormat="1" x14ac:dyDescent="0.25"/>
    <row r="66738" customFormat="1" x14ac:dyDescent="0.25"/>
    <row r="66739" customFormat="1" x14ac:dyDescent="0.25"/>
    <row r="66740" customFormat="1" x14ac:dyDescent="0.25"/>
    <row r="66741" customFormat="1" x14ac:dyDescent="0.25"/>
    <row r="66742" customFormat="1" x14ac:dyDescent="0.25"/>
    <row r="66743" customFormat="1" x14ac:dyDescent="0.25"/>
    <row r="66744" customFormat="1" x14ac:dyDescent="0.25"/>
    <row r="66745" customFormat="1" x14ac:dyDescent="0.25"/>
    <row r="66746" customFormat="1" x14ac:dyDescent="0.25"/>
    <row r="66747" customFormat="1" x14ac:dyDescent="0.25"/>
    <row r="66748" customFormat="1" x14ac:dyDescent="0.25"/>
    <row r="66749" customFormat="1" x14ac:dyDescent="0.25"/>
    <row r="66750" customFormat="1" x14ac:dyDescent="0.25"/>
    <row r="66751" customFormat="1" x14ac:dyDescent="0.25"/>
    <row r="66752" customFormat="1" x14ac:dyDescent="0.25"/>
    <row r="66753" customFormat="1" x14ac:dyDescent="0.25"/>
    <row r="66754" customFormat="1" x14ac:dyDescent="0.25"/>
    <row r="66755" customFormat="1" x14ac:dyDescent="0.25"/>
    <row r="66756" customFormat="1" x14ac:dyDescent="0.25"/>
    <row r="66757" customFormat="1" x14ac:dyDescent="0.25"/>
    <row r="66758" customFormat="1" x14ac:dyDescent="0.25"/>
    <row r="66759" customFormat="1" x14ac:dyDescent="0.25"/>
    <row r="66760" customFormat="1" x14ac:dyDescent="0.25"/>
    <row r="66761" customFormat="1" x14ac:dyDescent="0.25"/>
    <row r="66762" customFormat="1" x14ac:dyDescent="0.25"/>
    <row r="66763" customFormat="1" x14ac:dyDescent="0.25"/>
    <row r="66764" customFormat="1" x14ac:dyDescent="0.25"/>
    <row r="66765" customFormat="1" x14ac:dyDescent="0.25"/>
    <row r="66766" customFormat="1" x14ac:dyDescent="0.25"/>
    <row r="66767" customFormat="1" x14ac:dyDescent="0.25"/>
    <row r="66768" customFormat="1" x14ac:dyDescent="0.25"/>
    <row r="66769" customFormat="1" x14ac:dyDescent="0.25"/>
    <row r="66770" customFormat="1" x14ac:dyDescent="0.25"/>
    <row r="66771" customFormat="1" x14ac:dyDescent="0.25"/>
    <row r="66772" customFormat="1" x14ac:dyDescent="0.25"/>
    <row r="66773" customFormat="1" x14ac:dyDescent="0.25"/>
    <row r="66774" customFormat="1" x14ac:dyDescent="0.25"/>
    <row r="66775" customFormat="1" x14ac:dyDescent="0.25"/>
    <row r="66776" customFormat="1" x14ac:dyDescent="0.25"/>
    <row r="66777" customFormat="1" x14ac:dyDescent="0.25"/>
    <row r="66778" customFormat="1" x14ac:dyDescent="0.25"/>
    <row r="66779" customFormat="1" x14ac:dyDescent="0.25"/>
    <row r="66780" customFormat="1" x14ac:dyDescent="0.25"/>
    <row r="66781" customFormat="1" x14ac:dyDescent="0.25"/>
    <row r="66782" customFormat="1" x14ac:dyDescent="0.25"/>
    <row r="66783" customFormat="1" x14ac:dyDescent="0.25"/>
    <row r="66784" customFormat="1" x14ac:dyDescent="0.25"/>
    <row r="66785" customFormat="1" x14ac:dyDescent="0.25"/>
    <row r="66786" customFormat="1" x14ac:dyDescent="0.25"/>
    <row r="66787" customFormat="1" x14ac:dyDescent="0.25"/>
    <row r="66788" customFormat="1" x14ac:dyDescent="0.25"/>
    <row r="66789" customFormat="1" x14ac:dyDescent="0.25"/>
    <row r="66790" customFormat="1" x14ac:dyDescent="0.25"/>
    <row r="66791" customFormat="1" x14ac:dyDescent="0.25"/>
    <row r="66792" customFormat="1" x14ac:dyDescent="0.25"/>
    <row r="66793" customFormat="1" x14ac:dyDescent="0.25"/>
    <row r="66794" customFormat="1" x14ac:dyDescent="0.25"/>
    <row r="66795" customFormat="1" x14ac:dyDescent="0.25"/>
    <row r="66796" customFormat="1" x14ac:dyDescent="0.25"/>
    <row r="66797" customFormat="1" x14ac:dyDescent="0.25"/>
    <row r="66798" customFormat="1" x14ac:dyDescent="0.25"/>
    <row r="66799" customFormat="1" x14ac:dyDescent="0.25"/>
    <row r="66800" customFormat="1" x14ac:dyDescent="0.25"/>
    <row r="66801" customFormat="1" x14ac:dyDescent="0.25"/>
    <row r="66802" customFormat="1" x14ac:dyDescent="0.25"/>
    <row r="66803" customFormat="1" x14ac:dyDescent="0.25"/>
    <row r="66804" customFormat="1" x14ac:dyDescent="0.25"/>
    <row r="66805" customFormat="1" x14ac:dyDescent="0.25"/>
    <row r="66806" customFormat="1" x14ac:dyDescent="0.25"/>
    <row r="66807" customFormat="1" x14ac:dyDescent="0.25"/>
    <row r="66808" customFormat="1" x14ac:dyDescent="0.25"/>
    <row r="66809" customFormat="1" x14ac:dyDescent="0.25"/>
    <row r="66810" customFormat="1" x14ac:dyDescent="0.25"/>
    <row r="66811" customFormat="1" x14ac:dyDescent="0.25"/>
    <row r="66812" customFormat="1" x14ac:dyDescent="0.25"/>
    <row r="66813" customFormat="1" x14ac:dyDescent="0.25"/>
    <row r="66814" customFormat="1" x14ac:dyDescent="0.25"/>
    <row r="66815" customFormat="1" x14ac:dyDescent="0.25"/>
    <row r="66816" customFormat="1" x14ac:dyDescent="0.25"/>
    <row r="66817" customFormat="1" x14ac:dyDescent="0.25"/>
    <row r="66818" customFormat="1" x14ac:dyDescent="0.25"/>
    <row r="66819" customFormat="1" x14ac:dyDescent="0.25"/>
    <row r="66820" customFormat="1" x14ac:dyDescent="0.25"/>
    <row r="66821" customFormat="1" x14ac:dyDescent="0.25"/>
    <row r="66822" customFormat="1" x14ac:dyDescent="0.25"/>
    <row r="66823" customFormat="1" x14ac:dyDescent="0.25"/>
    <row r="66824" customFormat="1" x14ac:dyDescent="0.25"/>
    <row r="66825" customFormat="1" x14ac:dyDescent="0.25"/>
    <row r="66826" customFormat="1" x14ac:dyDescent="0.25"/>
    <row r="66827" customFormat="1" x14ac:dyDescent="0.25"/>
    <row r="66828" customFormat="1" x14ac:dyDescent="0.25"/>
    <row r="66829" customFormat="1" x14ac:dyDescent="0.25"/>
    <row r="66830" customFormat="1" x14ac:dyDescent="0.25"/>
    <row r="66831" customFormat="1" x14ac:dyDescent="0.25"/>
    <row r="66832" customFormat="1" x14ac:dyDescent="0.25"/>
    <row r="66833" customFormat="1" x14ac:dyDescent="0.25"/>
    <row r="66834" customFormat="1" x14ac:dyDescent="0.25"/>
    <row r="66835" customFormat="1" x14ac:dyDescent="0.25"/>
    <row r="66836" customFormat="1" x14ac:dyDescent="0.25"/>
    <row r="66837" customFormat="1" x14ac:dyDescent="0.25"/>
    <row r="66838" customFormat="1" x14ac:dyDescent="0.25"/>
    <row r="66839" customFormat="1" x14ac:dyDescent="0.25"/>
    <row r="66840" customFormat="1" x14ac:dyDescent="0.25"/>
    <row r="66841" customFormat="1" x14ac:dyDescent="0.25"/>
    <row r="66842" customFormat="1" x14ac:dyDescent="0.25"/>
    <row r="66843" customFormat="1" x14ac:dyDescent="0.25"/>
    <row r="66844" customFormat="1" x14ac:dyDescent="0.25"/>
    <row r="66845" customFormat="1" x14ac:dyDescent="0.25"/>
    <row r="66846" customFormat="1" x14ac:dyDescent="0.25"/>
    <row r="66847" customFormat="1" x14ac:dyDescent="0.25"/>
    <row r="66848" customFormat="1" x14ac:dyDescent="0.25"/>
    <row r="66849" customFormat="1" x14ac:dyDescent="0.25"/>
    <row r="66850" customFormat="1" x14ac:dyDescent="0.25"/>
    <row r="66851" customFormat="1" x14ac:dyDescent="0.25"/>
    <row r="66852" customFormat="1" x14ac:dyDescent="0.25"/>
    <row r="66853" customFormat="1" x14ac:dyDescent="0.25"/>
    <row r="66854" customFormat="1" x14ac:dyDescent="0.25"/>
    <row r="66855" customFormat="1" x14ac:dyDescent="0.25"/>
    <row r="66856" customFormat="1" x14ac:dyDescent="0.25"/>
    <row r="66857" customFormat="1" x14ac:dyDescent="0.25"/>
    <row r="66858" customFormat="1" x14ac:dyDescent="0.25"/>
    <row r="66859" customFormat="1" x14ac:dyDescent="0.25"/>
    <row r="66860" customFormat="1" x14ac:dyDescent="0.25"/>
    <row r="66861" customFormat="1" x14ac:dyDescent="0.25"/>
    <row r="66862" customFormat="1" x14ac:dyDescent="0.25"/>
    <row r="66863" customFormat="1" x14ac:dyDescent="0.25"/>
    <row r="66864" customFormat="1" x14ac:dyDescent="0.25"/>
    <row r="66865" customFormat="1" x14ac:dyDescent="0.25"/>
    <row r="66866" customFormat="1" x14ac:dyDescent="0.25"/>
    <row r="66867" customFormat="1" x14ac:dyDescent="0.25"/>
    <row r="66868" customFormat="1" x14ac:dyDescent="0.25"/>
    <row r="66869" customFormat="1" x14ac:dyDescent="0.25"/>
    <row r="66870" customFormat="1" x14ac:dyDescent="0.25"/>
    <row r="66871" customFormat="1" x14ac:dyDescent="0.25"/>
    <row r="66872" customFormat="1" x14ac:dyDescent="0.25"/>
    <row r="66873" customFormat="1" x14ac:dyDescent="0.25"/>
    <row r="66874" customFormat="1" x14ac:dyDescent="0.25"/>
    <row r="66875" customFormat="1" x14ac:dyDescent="0.25"/>
    <row r="66876" customFormat="1" x14ac:dyDescent="0.25"/>
    <row r="66877" customFormat="1" x14ac:dyDescent="0.25"/>
    <row r="66878" customFormat="1" x14ac:dyDescent="0.25"/>
    <row r="66879" customFormat="1" x14ac:dyDescent="0.25"/>
    <row r="66880" customFormat="1" x14ac:dyDescent="0.25"/>
    <row r="66881" customFormat="1" x14ac:dyDescent="0.25"/>
    <row r="66882" customFormat="1" x14ac:dyDescent="0.25"/>
    <row r="66883" customFormat="1" x14ac:dyDescent="0.25"/>
    <row r="66884" customFormat="1" x14ac:dyDescent="0.25"/>
    <row r="66885" customFormat="1" x14ac:dyDescent="0.25"/>
    <row r="66886" customFormat="1" x14ac:dyDescent="0.25"/>
    <row r="66887" customFormat="1" x14ac:dyDescent="0.25"/>
    <row r="66888" customFormat="1" x14ac:dyDescent="0.25"/>
    <row r="66889" customFormat="1" x14ac:dyDescent="0.25"/>
    <row r="66890" customFormat="1" x14ac:dyDescent="0.25"/>
    <row r="66891" customFormat="1" x14ac:dyDescent="0.25"/>
    <row r="66892" customFormat="1" x14ac:dyDescent="0.25"/>
    <row r="66893" customFormat="1" x14ac:dyDescent="0.25"/>
    <row r="66894" customFormat="1" x14ac:dyDescent="0.25"/>
    <row r="66895" customFormat="1" x14ac:dyDescent="0.25"/>
    <row r="66896" customFormat="1" x14ac:dyDescent="0.25"/>
    <row r="66897" customFormat="1" x14ac:dyDescent="0.25"/>
    <row r="66898" customFormat="1" x14ac:dyDescent="0.25"/>
    <row r="66899" customFormat="1" x14ac:dyDescent="0.25"/>
    <row r="66900" customFormat="1" x14ac:dyDescent="0.25"/>
    <row r="66901" customFormat="1" x14ac:dyDescent="0.25"/>
    <row r="66902" customFormat="1" x14ac:dyDescent="0.25"/>
    <row r="66903" customFormat="1" x14ac:dyDescent="0.25"/>
    <row r="66904" customFormat="1" x14ac:dyDescent="0.25"/>
    <row r="66905" customFormat="1" x14ac:dyDescent="0.25"/>
    <row r="66906" customFormat="1" x14ac:dyDescent="0.25"/>
    <row r="66907" customFormat="1" x14ac:dyDescent="0.25"/>
    <row r="66908" customFormat="1" x14ac:dyDescent="0.25"/>
    <row r="66909" customFormat="1" x14ac:dyDescent="0.25"/>
    <row r="66910" customFormat="1" x14ac:dyDescent="0.25"/>
    <row r="66911" customFormat="1" x14ac:dyDescent="0.25"/>
    <row r="66912" customFormat="1" x14ac:dyDescent="0.25"/>
    <row r="66913" customFormat="1" x14ac:dyDescent="0.25"/>
    <row r="66914" customFormat="1" x14ac:dyDescent="0.25"/>
    <row r="66915" customFormat="1" x14ac:dyDescent="0.25"/>
    <row r="66916" customFormat="1" x14ac:dyDescent="0.25"/>
    <row r="66917" customFormat="1" x14ac:dyDescent="0.25"/>
    <row r="66918" customFormat="1" x14ac:dyDescent="0.25"/>
    <row r="66919" customFormat="1" x14ac:dyDescent="0.25"/>
    <row r="66920" customFormat="1" x14ac:dyDescent="0.25"/>
    <row r="66921" customFormat="1" x14ac:dyDescent="0.25"/>
    <row r="66922" customFormat="1" x14ac:dyDescent="0.25"/>
    <row r="66923" customFormat="1" x14ac:dyDescent="0.25"/>
    <row r="66924" customFormat="1" x14ac:dyDescent="0.25"/>
    <row r="66925" customFormat="1" x14ac:dyDescent="0.25"/>
    <row r="66926" customFormat="1" x14ac:dyDescent="0.25"/>
    <row r="66927" customFormat="1" x14ac:dyDescent="0.25"/>
    <row r="66928" customFormat="1" x14ac:dyDescent="0.25"/>
    <row r="66929" customFormat="1" x14ac:dyDescent="0.25"/>
    <row r="66930" customFormat="1" x14ac:dyDescent="0.25"/>
    <row r="66931" customFormat="1" x14ac:dyDescent="0.25"/>
    <row r="66932" customFormat="1" x14ac:dyDescent="0.25"/>
    <row r="66933" customFormat="1" x14ac:dyDescent="0.25"/>
    <row r="66934" customFormat="1" x14ac:dyDescent="0.25"/>
    <row r="66935" customFormat="1" x14ac:dyDescent="0.25"/>
    <row r="66936" customFormat="1" x14ac:dyDescent="0.25"/>
    <row r="66937" customFormat="1" x14ac:dyDescent="0.25"/>
    <row r="66938" customFormat="1" x14ac:dyDescent="0.25"/>
    <row r="66939" customFormat="1" x14ac:dyDescent="0.25"/>
    <row r="66940" customFormat="1" x14ac:dyDescent="0.25"/>
    <row r="66941" customFormat="1" x14ac:dyDescent="0.25"/>
    <row r="66942" customFormat="1" x14ac:dyDescent="0.25"/>
    <row r="66943" customFormat="1" x14ac:dyDescent="0.25"/>
    <row r="66944" customFormat="1" x14ac:dyDescent="0.25"/>
    <row r="66945" customFormat="1" x14ac:dyDescent="0.25"/>
    <row r="66946" customFormat="1" x14ac:dyDescent="0.25"/>
    <row r="66947" customFormat="1" x14ac:dyDescent="0.25"/>
    <row r="66948" customFormat="1" x14ac:dyDescent="0.25"/>
    <row r="66949" customFormat="1" x14ac:dyDescent="0.25"/>
    <row r="66950" customFormat="1" x14ac:dyDescent="0.25"/>
    <row r="66951" customFormat="1" x14ac:dyDescent="0.25"/>
    <row r="66952" customFormat="1" x14ac:dyDescent="0.25"/>
    <row r="66953" customFormat="1" x14ac:dyDescent="0.25"/>
    <row r="66954" customFormat="1" x14ac:dyDescent="0.25"/>
    <row r="66955" customFormat="1" x14ac:dyDescent="0.25"/>
    <row r="66956" customFormat="1" x14ac:dyDescent="0.25"/>
    <row r="66957" customFormat="1" x14ac:dyDescent="0.25"/>
    <row r="66958" customFormat="1" x14ac:dyDescent="0.25"/>
    <row r="66959" customFormat="1" x14ac:dyDescent="0.25"/>
    <row r="66960" customFormat="1" x14ac:dyDescent="0.25"/>
    <row r="66961" customFormat="1" x14ac:dyDescent="0.25"/>
    <row r="66962" customFormat="1" x14ac:dyDescent="0.25"/>
    <row r="66963" customFormat="1" x14ac:dyDescent="0.25"/>
    <row r="66964" customFormat="1" x14ac:dyDescent="0.25"/>
    <row r="66965" customFormat="1" x14ac:dyDescent="0.25"/>
    <row r="66966" customFormat="1" x14ac:dyDescent="0.25"/>
    <row r="66967" customFormat="1" x14ac:dyDescent="0.25"/>
    <row r="66968" customFormat="1" x14ac:dyDescent="0.25"/>
    <row r="66969" customFormat="1" x14ac:dyDescent="0.25"/>
    <row r="66970" customFormat="1" x14ac:dyDescent="0.25"/>
    <row r="66971" customFormat="1" x14ac:dyDescent="0.25"/>
    <row r="66972" customFormat="1" x14ac:dyDescent="0.25"/>
    <row r="66973" customFormat="1" x14ac:dyDescent="0.25"/>
    <row r="66974" customFormat="1" x14ac:dyDescent="0.25"/>
    <row r="66975" customFormat="1" x14ac:dyDescent="0.25"/>
    <row r="66976" customFormat="1" x14ac:dyDescent="0.25"/>
    <row r="66977" customFormat="1" x14ac:dyDescent="0.25"/>
    <row r="66978" customFormat="1" x14ac:dyDescent="0.25"/>
    <row r="66979" customFormat="1" x14ac:dyDescent="0.25"/>
    <row r="66980" customFormat="1" x14ac:dyDescent="0.25"/>
    <row r="66981" customFormat="1" x14ac:dyDescent="0.25"/>
    <row r="66982" customFormat="1" x14ac:dyDescent="0.25"/>
    <row r="66983" customFormat="1" x14ac:dyDescent="0.25"/>
    <row r="66984" customFormat="1" x14ac:dyDescent="0.25"/>
    <row r="66985" customFormat="1" x14ac:dyDescent="0.25"/>
    <row r="66986" customFormat="1" x14ac:dyDescent="0.25"/>
    <row r="66987" customFormat="1" x14ac:dyDescent="0.25"/>
    <row r="66988" customFormat="1" x14ac:dyDescent="0.25"/>
    <row r="66989" customFormat="1" x14ac:dyDescent="0.25"/>
    <row r="66990" customFormat="1" x14ac:dyDescent="0.25"/>
    <row r="66991" customFormat="1" x14ac:dyDescent="0.25"/>
    <row r="66992" customFormat="1" x14ac:dyDescent="0.25"/>
    <row r="66993" customFormat="1" x14ac:dyDescent="0.25"/>
    <row r="66994" customFormat="1" x14ac:dyDescent="0.25"/>
    <row r="66995" customFormat="1" x14ac:dyDescent="0.25"/>
    <row r="66996" customFormat="1" x14ac:dyDescent="0.25"/>
    <row r="66997" customFormat="1" x14ac:dyDescent="0.25"/>
    <row r="66998" customFormat="1" x14ac:dyDescent="0.25"/>
    <row r="66999" customFormat="1" x14ac:dyDescent="0.25"/>
    <row r="67000" customFormat="1" x14ac:dyDescent="0.25"/>
    <row r="67001" customFormat="1" x14ac:dyDescent="0.25"/>
    <row r="67002" customFormat="1" x14ac:dyDescent="0.25"/>
    <row r="67003" customFormat="1" x14ac:dyDescent="0.25"/>
    <row r="67004" customFormat="1" x14ac:dyDescent="0.25"/>
    <row r="67005" customFormat="1" x14ac:dyDescent="0.25"/>
    <row r="67006" customFormat="1" x14ac:dyDescent="0.25"/>
    <row r="67007" customFormat="1" x14ac:dyDescent="0.25"/>
    <row r="67008" customFormat="1" x14ac:dyDescent="0.25"/>
    <row r="67009" customFormat="1" x14ac:dyDescent="0.25"/>
    <row r="67010" customFormat="1" x14ac:dyDescent="0.25"/>
    <row r="67011" customFormat="1" x14ac:dyDescent="0.25"/>
    <row r="67012" customFormat="1" x14ac:dyDescent="0.25"/>
    <row r="67013" customFormat="1" x14ac:dyDescent="0.25"/>
    <row r="67014" customFormat="1" x14ac:dyDescent="0.25"/>
    <row r="67015" customFormat="1" x14ac:dyDescent="0.25"/>
    <row r="67016" customFormat="1" x14ac:dyDescent="0.25"/>
    <row r="67017" customFormat="1" x14ac:dyDescent="0.25"/>
    <row r="67018" customFormat="1" x14ac:dyDescent="0.25"/>
    <row r="67019" customFormat="1" x14ac:dyDescent="0.25"/>
    <row r="67020" customFormat="1" x14ac:dyDescent="0.25"/>
    <row r="67021" customFormat="1" x14ac:dyDescent="0.25"/>
    <row r="67022" customFormat="1" x14ac:dyDescent="0.25"/>
    <row r="67023" customFormat="1" x14ac:dyDescent="0.25"/>
    <row r="67024" customFormat="1" x14ac:dyDescent="0.25"/>
    <row r="67025" customFormat="1" x14ac:dyDescent="0.25"/>
    <row r="67026" customFormat="1" x14ac:dyDescent="0.25"/>
    <row r="67027" customFormat="1" x14ac:dyDescent="0.25"/>
    <row r="67028" customFormat="1" x14ac:dyDescent="0.25"/>
    <row r="67029" customFormat="1" x14ac:dyDescent="0.25"/>
    <row r="67030" customFormat="1" x14ac:dyDescent="0.25"/>
    <row r="67031" customFormat="1" x14ac:dyDescent="0.25"/>
    <row r="67032" customFormat="1" x14ac:dyDescent="0.25"/>
    <row r="67033" customFormat="1" x14ac:dyDescent="0.25"/>
    <row r="67034" customFormat="1" x14ac:dyDescent="0.25"/>
    <row r="67035" customFormat="1" x14ac:dyDescent="0.25"/>
    <row r="67036" customFormat="1" x14ac:dyDescent="0.25"/>
    <row r="67037" customFormat="1" x14ac:dyDescent="0.25"/>
    <row r="67038" customFormat="1" x14ac:dyDescent="0.25"/>
    <row r="67039" customFormat="1" x14ac:dyDescent="0.25"/>
    <row r="67040" customFormat="1" x14ac:dyDescent="0.25"/>
    <row r="67041" customFormat="1" x14ac:dyDescent="0.25"/>
    <row r="67042" customFormat="1" x14ac:dyDescent="0.25"/>
    <row r="67043" customFormat="1" x14ac:dyDescent="0.25"/>
    <row r="67044" customFormat="1" x14ac:dyDescent="0.25"/>
    <row r="67045" customFormat="1" x14ac:dyDescent="0.25"/>
    <row r="67046" customFormat="1" x14ac:dyDescent="0.25"/>
    <row r="67047" customFormat="1" x14ac:dyDescent="0.25"/>
    <row r="67048" customFormat="1" x14ac:dyDescent="0.25"/>
    <row r="67049" customFormat="1" x14ac:dyDescent="0.25"/>
    <row r="67050" customFormat="1" x14ac:dyDescent="0.25"/>
    <row r="67051" customFormat="1" x14ac:dyDescent="0.25"/>
    <row r="67052" customFormat="1" x14ac:dyDescent="0.25"/>
    <row r="67053" customFormat="1" x14ac:dyDescent="0.25"/>
    <row r="67054" customFormat="1" x14ac:dyDescent="0.25"/>
    <row r="67055" customFormat="1" x14ac:dyDescent="0.25"/>
    <row r="67056" customFormat="1" x14ac:dyDescent="0.25"/>
    <row r="67057" customFormat="1" x14ac:dyDescent="0.25"/>
    <row r="67058" customFormat="1" x14ac:dyDescent="0.25"/>
    <row r="67059" customFormat="1" x14ac:dyDescent="0.25"/>
    <row r="67060" customFormat="1" x14ac:dyDescent="0.25"/>
    <row r="67061" customFormat="1" x14ac:dyDescent="0.25"/>
    <row r="67062" customFormat="1" x14ac:dyDescent="0.25"/>
    <row r="67063" customFormat="1" x14ac:dyDescent="0.25"/>
    <row r="67064" customFormat="1" x14ac:dyDescent="0.25"/>
    <row r="67065" customFormat="1" x14ac:dyDescent="0.25"/>
    <row r="67066" customFormat="1" x14ac:dyDescent="0.25"/>
    <row r="67067" customFormat="1" x14ac:dyDescent="0.25"/>
    <row r="67068" customFormat="1" x14ac:dyDescent="0.25"/>
    <row r="67069" customFormat="1" x14ac:dyDescent="0.25"/>
    <row r="67070" customFormat="1" x14ac:dyDescent="0.25"/>
    <row r="67071" customFormat="1" x14ac:dyDescent="0.25"/>
    <row r="67072" customFormat="1" x14ac:dyDescent="0.25"/>
    <row r="67073" customFormat="1" x14ac:dyDescent="0.25"/>
    <row r="67074" customFormat="1" x14ac:dyDescent="0.25"/>
    <row r="67075" customFormat="1" x14ac:dyDescent="0.25"/>
    <row r="67076" customFormat="1" x14ac:dyDescent="0.25"/>
    <row r="67077" customFormat="1" x14ac:dyDescent="0.25"/>
    <row r="67078" customFormat="1" x14ac:dyDescent="0.25"/>
    <row r="67079" customFormat="1" x14ac:dyDescent="0.25"/>
    <row r="67080" customFormat="1" x14ac:dyDescent="0.25"/>
    <row r="67081" customFormat="1" x14ac:dyDescent="0.25"/>
    <row r="67082" customFormat="1" x14ac:dyDescent="0.25"/>
    <row r="67083" customFormat="1" x14ac:dyDescent="0.25"/>
    <row r="67084" customFormat="1" x14ac:dyDescent="0.25"/>
    <row r="67085" customFormat="1" x14ac:dyDescent="0.25"/>
    <row r="67086" customFormat="1" x14ac:dyDescent="0.25"/>
    <row r="67087" customFormat="1" x14ac:dyDescent="0.25"/>
    <row r="67088" customFormat="1" x14ac:dyDescent="0.25"/>
    <row r="67089" customFormat="1" x14ac:dyDescent="0.25"/>
    <row r="67090" customFormat="1" x14ac:dyDescent="0.25"/>
    <row r="67091" customFormat="1" x14ac:dyDescent="0.25"/>
    <row r="67092" customFormat="1" x14ac:dyDescent="0.25"/>
    <row r="67093" customFormat="1" x14ac:dyDescent="0.25"/>
    <row r="67094" customFormat="1" x14ac:dyDescent="0.25"/>
    <row r="67095" customFormat="1" x14ac:dyDescent="0.25"/>
    <row r="67096" customFormat="1" x14ac:dyDescent="0.25"/>
    <row r="67097" customFormat="1" x14ac:dyDescent="0.25"/>
    <row r="67098" customFormat="1" x14ac:dyDescent="0.25"/>
    <row r="67099" customFormat="1" x14ac:dyDescent="0.25"/>
    <row r="67100" customFormat="1" x14ac:dyDescent="0.25"/>
    <row r="67101" customFormat="1" x14ac:dyDescent="0.25"/>
    <row r="67102" customFormat="1" x14ac:dyDescent="0.25"/>
    <row r="67103" customFormat="1" x14ac:dyDescent="0.25"/>
    <row r="67104" customFormat="1" x14ac:dyDescent="0.25"/>
    <row r="67105" customFormat="1" x14ac:dyDescent="0.25"/>
    <row r="67106" customFormat="1" x14ac:dyDescent="0.25"/>
    <row r="67107" customFormat="1" x14ac:dyDescent="0.25"/>
    <row r="67108" customFormat="1" x14ac:dyDescent="0.25"/>
    <row r="67109" customFormat="1" x14ac:dyDescent="0.25"/>
    <row r="67110" customFormat="1" x14ac:dyDescent="0.25"/>
    <row r="67111" customFormat="1" x14ac:dyDescent="0.25"/>
    <row r="67112" customFormat="1" x14ac:dyDescent="0.25"/>
    <row r="67113" customFormat="1" x14ac:dyDescent="0.25"/>
    <row r="67114" customFormat="1" x14ac:dyDescent="0.25"/>
    <row r="67115" customFormat="1" x14ac:dyDescent="0.25"/>
    <row r="67116" customFormat="1" x14ac:dyDescent="0.25"/>
    <row r="67117" customFormat="1" x14ac:dyDescent="0.25"/>
    <row r="67118" customFormat="1" x14ac:dyDescent="0.25"/>
    <row r="67119" customFormat="1" x14ac:dyDescent="0.25"/>
    <row r="67120" customFormat="1" x14ac:dyDescent="0.25"/>
    <row r="67121" customFormat="1" x14ac:dyDescent="0.25"/>
    <row r="67122" customFormat="1" x14ac:dyDescent="0.25"/>
    <row r="67123" customFormat="1" x14ac:dyDescent="0.25"/>
    <row r="67124" customFormat="1" x14ac:dyDescent="0.25"/>
    <row r="67125" customFormat="1" x14ac:dyDescent="0.25"/>
    <row r="67126" customFormat="1" x14ac:dyDescent="0.25"/>
    <row r="67127" customFormat="1" x14ac:dyDescent="0.25"/>
    <row r="67128" customFormat="1" x14ac:dyDescent="0.25"/>
    <row r="67129" customFormat="1" x14ac:dyDescent="0.25"/>
    <row r="67130" customFormat="1" x14ac:dyDescent="0.25"/>
    <row r="67131" customFormat="1" x14ac:dyDescent="0.25"/>
    <row r="67132" customFormat="1" x14ac:dyDescent="0.25"/>
    <row r="67133" customFormat="1" x14ac:dyDescent="0.25"/>
    <row r="67134" customFormat="1" x14ac:dyDescent="0.25"/>
    <row r="67135" customFormat="1" x14ac:dyDescent="0.25"/>
    <row r="67136" customFormat="1" x14ac:dyDescent="0.25"/>
    <row r="67137" customFormat="1" x14ac:dyDescent="0.25"/>
    <row r="67138" customFormat="1" x14ac:dyDescent="0.25"/>
    <row r="67139" customFormat="1" x14ac:dyDescent="0.25"/>
    <row r="67140" customFormat="1" x14ac:dyDescent="0.25"/>
    <row r="67141" customFormat="1" x14ac:dyDescent="0.25"/>
    <row r="67142" customFormat="1" x14ac:dyDescent="0.25"/>
    <row r="67143" customFormat="1" x14ac:dyDescent="0.25"/>
    <row r="67144" customFormat="1" x14ac:dyDescent="0.25"/>
    <row r="67145" customFormat="1" x14ac:dyDescent="0.25"/>
    <row r="67146" customFormat="1" x14ac:dyDescent="0.25"/>
    <row r="67147" customFormat="1" x14ac:dyDescent="0.25"/>
    <row r="67148" customFormat="1" x14ac:dyDescent="0.25"/>
    <row r="67149" customFormat="1" x14ac:dyDescent="0.25"/>
    <row r="67150" customFormat="1" x14ac:dyDescent="0.25"/>
    <row r="67151" customFormat="1" x14ac:dyDescent="0.25"/>
    <row r="67152" customFormat="1" x14ac:dyDescent="0.25"/>
    <row r="67153" customFormat="1" x14ac:dyDescent="0.25"/>
    <row r="67154" customFormat="1" x14ac:dyDescent="0.25"/>
    <row r="67155" customFormat="1" x14ac:dyDescent="0.25"/>
    <row r="67156" customFormat="1" x14ac:dyDescent="0.25"/>
    <row r="67157" customFormat="1" x14ac:dyDescent="0.25"/>
    <row r="67158" customFormat="1" x14ac:dyDescent="0.25"/>
    <row r="67159" customFormat="1" x14ac:dyDescent="0.25"/>
    <row r="67160" customFormat="1" x14ac:dyDescent="0.25"/>
    <row r="67161" customFormat="1" x14ac:dyDescent="0.25"/>
    <row r="67162" customFormat="1" x14ac:dyDescent="0.25"/>
    <row r="67163" customFormat="1" x14ac:dyDescent="0.25"/>
    <row r="67164" customFormat="1" x14ac:dyDescent="0.25"/>
    <row r="67165" customFormat="1" x14ac:dyDescent="0.25"/>
    <row r="67166" customFormat="1" x14ac:dyDescent="0.25"/>
    <row r="67167" customFormat="1" x14ac:dyDescent="0.25"/>
    <row r="67168" customFormat="1" x14ac:dyDescent="0.25"/>
    <row r="67169" customFormat="1" x14ac:dyDescent="0.25"/>
    <row r="67170" customFormat="1" x14ac:dyDescent="0.25"/>
    <row r="67171" customFormat="1" x14ac:dyDescent="0.25"/>
    <row r="67172" customFormat="1" x14ac:dyDescent="0.25"/>
    <row r="67173" customFormat="1" x14ac:dyDescent="0.25"/>
    <row r="67174" customFormat="1" x14ac:dyDescent="0.25"/>
    <row r="67175" customFormat="1" x14ac:dyDescent="0.25"/>
    <row r="67176" customFormat="1" x14ac:dyDescent="0.25"/>
    <row r="67177" customFormat="1" x14ac:dyDescent="0.25"/>
    <row r="67178" customFormat="1" x14ac:dyDescent="0.25"/>
    <row r="67179" customFormat="1" x14ac:dyDescent="0.25"/>
    <row r="67180" customFormat="1" x14ac:dyDescent="0.25"/>
    <row r="67181" customFormat="1" x14ac:dyDescent="0.25"/>
    <row r="67182" customFormat="1" x14ac:dyDescent="0.25"/>
    <row r="67183" customFormat="1" x14ac:dyDescent="0.25"/>
    <row r="67184" customFormat="1" x14ac:dyDescent="0.25"/>
    <row r="67185" customFormat="1" x14ac:dyDescent="0.25"/>
    <row r="67186" customFormat="1" x14ac:dyDescent="0.25"/>
    <row r="67187" customFormat="1" x14ac:dyDescent="0.25"/>
    <row r="67188" customFormat="1" x14ac:dyDescent="0.25"/>
    <row r="67189" customFormat="1" x14ac:dyDescent="0.25"/>
    <row r="67190" customFormat="1" x14ac:dyDescent="0.25"/>
    <row r="67191" customFormat="1" x14ac:dyDescent="0.25"/>
    <row r="67192" customFormat="1" x14ac:dyDescent="0.25"/>
    <row r="67193" customFormat="1" x14ac:dyDescent="0.25"/>
    <row r="67194" customFormat="1" x14ac:dyDescent="0.25"/>
    <row r="67195" customFormat="1" x14ac:dyDescent="0.25"/>
    <row r="67196" customFormat="1" x14ac:dyDescent="0.25"/>
    <row r="67197" customFormat="1" x14ac:dyDescent="0.25"/>
    <row r="67198" customFormat="1" x14ac:dyDescent="0.25"/>
    <row r="67199" customFormat="1" x14ac:dyDescent="0.25"/>
    <row r="67200" customFormat="1" x14ac:dyDescent="0.25"/>
    <row r="67201" customFormat="1" x14ac:dyDescent="0.25"/>
    <row r="67202" customFormat="1" x14ac:dyDescent="0.25"/>
    <row r="67203" customFormat="1" x14ac:dyDescent="0.25"/>
    <row r="67204" customFormat="1" x14ac:dyDescent="0.25"/>
    <row r="67205" customFormat="1" x14ac:dyDescent="0.25"/>
    <row r="67206" customFormat="1" x14ac:dyDescent="0.25"/>
    <row r="67207" customFormat="1" x14ac:dyDescent="0.25"/>
    <row r="67208" customFormat="1" x14ac:dyDescent="0.25"/>
    <row r="67209" customFormat="1" x14ac:dyDescent="0.25"/>
    <row r="67210" customFormat="1" x14ac:dyDescent="0.25"/>
    <row r="67211" customFormat="1" x14ac:dyDescent="0.25"/>
    <row r="67212" customFormat="1" x14ac:dyDescent="0.25"/>
    <row r="67213" customFormat="1" x14ac:dyDescent="0.25"/>
    <row r="67214" customFormat="1" x14ac:dyDescent="0.25"/>
    <row r="67215" customFormat="1" x14ac:dyDescent="0.25"/>
    <row r="67216" customFormat="1" x14ac:dyDescent="0.25"/>
    <row r="67217" customFormat="1" x14ac:dyDescent="0.25"/>
    <row r="67218" customFormat="1" x14ac:dyDescent="0.25"/>
    <row r="67219" customFormat="1" x14ac:dyDescent="0.25"/>
    <row r="67220" customFormat="1" x14ac:dyDescent="0.25"/>
    <row r="67221" customFormat="1" x14ac:dyDescent="0.25"/>
    <row r="67222" customFormat="1" x14ac:dyDescent="0.25"/>
    <row r="67223" customFormat="1" x14ac:dyDescent="0.25"/>
    <row r="67224" customFormat="1" x14ac:dyDescent="0.25"/>
    <row r="67225" customFormat="1" x14ac:dyDescent="0.25"/>
    <row r="67226" customFormat="1" x14ac:dyDescent="0.25"/>
    <row r="67227" customFormat="1" x14ac:dyDescent="0.25"/>
    <row r="67228" customFormat="1" x14ac:dyDescent="0.25"/>
    <row r="67229" customFormat="1" x14ac:dyDescent="0.25"/>
    <row r="67230" customFormat="1" x14ac:dyDescent="0.25"/>
    <row r="67231" customFormat="1" x14ac:dyDescent="0.25"/>
    <row r="67232" customFormat="1" x14ac:dyDescent="0.25"/>
    <row r="67233" customFormat="1" x14ac:dyDescent="0.25"/>
    <row r="67234" customFormat="1" x14ac:dyDescent="0.25"/>
    <row r="67235" customFormat="1" x14ac:dyDescent="0.25"/>
    <row r="67236" customFormat="1" x14ac:dyDescent="0.25"/>
    <row r="67237" customFormat="1" x14ac:dyDescent="0.25"/>
    <row r="67238" customFormat="1" x14ac:dyDescent="0.25"/>
    <row r="67239" customFormat="1" x14ac:dyDescent="0.25"/>
    <row r="67240" customFormat="1" x14ac:dyDescent="0.25"/>
    <row r="67241" customFormat="1" x14ac:dyDescent="0.25"/>
    <row r="67242" customFormat="1" x14ac:dyDescent="0.25"/>
    <row r="67243" customFormat="1" x14ac:dyDescent="0.25"/>
    <row r="67244" customFormat="1" x14ac:dyDescent="0.25"/>
    <row r="67245" customFormat="1" x14ac:dyDescent="0.25"/>
    <row r="67246" customFormat="1" x14ac:dyDescent="0.25"/>
    <row r="67247" customFormat="1" x14ac:dyDescent="0.25"/>
    <row r="67248" customFormat="1" x14ac:dyDescent="0.25"/>
    <row r="67249" customFormat="1" x14ac:dyDescent="0.25"/>
    <row r="67250" customFormat="1" x14ac:dyDescent="0.25"/>
    <row r="67251" customFormat="1" x14ac:dyDescent="0.25"/>
    <row r="67252" customFormat="1" x14ac:dyDescent="0.25"/>
    <row r="67253" customFormat="1" x14ac:dyDescent="0.25"/>
    <row r="67254" customFormat="1" x14ac:dyDescent="0.25"/>
    <row r="67255" customFormat="1" x14ac:dyDescent="0.25"/>
    <row r="67256" customFormat="1" x14ac:dyDescent="0.25"/>
    <row r="67257" customFormat="1" x14ac:dyDescent="0.25"/>
    <row r="67258" customFormat="1" x14ac:dyDescent="0.25"/>
    <row r="67259" customFormat="1" x14ac:dyDescent="0.25"/>
    <row r="67260" customFormat="1" x14ac:dyDescent="0.25"/>
    <row r="67261" customFormat="1" x14ac:dyDescent="0.25"/>
    <row r="67262" customFormat="1" x14ac:dyDescent="0.25"/>
    <row r="67263" customFormat="1" x14ac:dyDescent="0.25"/>
    <row r="67264" customFormat="1" x14ac:dyDescent="0.25"/>
    <row r="67265" customFormat="1" x14ac:dyDescent="0.25"/>
    <row r="67266" customFormat="1" x14ac:dyDescent="0.25"/>
    <row r="67267" customFormat="1" x14ac:dyDescent="0.25"/>
    <row r="67268" customFormat="1" x14ac:dyDescent="0.25"/>
    <row r="67269" customFormat="1" x14ac:dyDescent="0.25"/>
    <row r="67270" customFormat="1" x14ac:dyDescent="0.25"/>
    <row r="67271" customFormat="1" x14ac:dyDescent="0.25"/>
    <row r="67272" customFormat="1" x14ac:dyDescent="0.25"/>
    <row r="67273" customFormat="1" x14ac:dyDescent="0.25"/>
    <row r="67274" customFormat="1" x14ac:dyDescent="0.25"/>
    <row r="67275" customFormat="1" x14ac:dyDescent="0.25"/>
    <row r="67276" customFormat="1" x14ac:dyDescent="0.25"/>
    <row r="67277" customFormat="1" x14ac:dyDescent="0.25"/>
    <row r="67278" customFormat="1" x14ac:dyDescent="0.25"/>
    <row r="67279" customFormat="1" x14ac:dyDescent="0.25"/>
    <row r="67280" customFormat="1" x14ac:dyDescent="0.25"/>
    <row r="67281" customFormat="1" x14ac:dyDescent="0.25"/>
    <row r="67282" customFormat="1" x14ac:dyDescent="0.25"/>
    <row r="67283" customFormat="1" x14ac:dyDescent="0.25"/>
    <row r="67284" customFormat="1" x14ac:dyDescent="0.25"/>
    <row r="67285" customFormat="1" x14ac:dyDescent="0.25"/>
    <row r="67286" customFormat="1" x14ac:dyDescent="0.25"/>
    <row r="67287" customFormat="1" x14ac:dyDescent="0.25"/>
    <row r="67288" customFormat="1" x14ac:dyDescent="0.25"/>
    <row r="67289" customFormat="1" x14ac:dyDescent="0.25"/>
    <row r="67290" customFormat="1" x14ac:dyDescent="0.25"/>
    <row r="67291" customFormat="1" x14ac:dyDescent="0.25"/>
    <row r="67292" customFormat="1" x14ac:dyDescent="0.25"/>
    <row r="67293" customFormat="1" x14ac:dyDescent="0.25"/>
    <row r="67294" customFormat="1" x14ac:dyDescent="0.25"/>
    <row r="67295" customFormat="1" x14ac:dyDescent="0.25"/>
    <row r="67296" customFormat="1" x14ac:dyDescent="0.25"/>
    <row r="67297" customFormat="1" x14ac:dyDescent="0.25"/>
    <row r="67298" customFormat="1" x14ac:dyDescent="0.25"/>
    <row r="67299" customFormat="1" x14ac:dyDescent="0.25"/>
    <row r="67300" customFormat="1" x14ac:dyDescent="0.25"/>
    <row r="67301" customFormat="1" x14ac:dyDescent="0.25"/>
    <row r="67302" customFormat="1" x14ac:dyDescent="0.25"/>
    <row r="67303" customFormat="1" x14ac:dyDescent="0.25"/>
    <row r="67304" customFormat="1" x14ac:dyDescent="0.25"/>
    <row r="67305" customFormat="1" x14ac:dyDescent="0.25"/>
    <row r="67306" customFormat="1" x14ac:dyDescent="0.25"/>
    <row r="67307" customFormat="1" x14ac:dyDescent="0.25"/>
    <row r="67308" customFormat="1" x14ac:dyDescent="0.25"/>
    <row r="67309" customFormat="1" x14ac:dyDescent="0.25"/>
    <row r="67310" customFormat="1" x14ac:dyDescent="0.25"/>
    <row r="67311" customFormat="1" x14ac:dyDescent="0.25"/>
    <row r="67312" customFormat="1" x14ac:dyDescent="0.25"/>
    <row r="67313" customFormat="1" x14ac:dyDescent="0.25"/>
    <row r="67314" customFormat="1" x14ac:dyDescent="0.25"/>
    <row r="67315" customFormat="1" x14ac:dyDescent="0.25"/>
    <row r="67316" customFormat="1" x14ac:dyDescent="0.25"/>
    <row r="67317" customFormat="1" x14ac:dyDescent="0.25"/>
    <row r="67318" customFormat="1" x14ac:dyDescent="0.25"/>
    <row r="67319" customFormat="1" x14ac:dyDescent="0.25"/>
    <row r="67320" customFormat="1" x14ac:dyDescent="0.25"/>
    <row r="67321" customFormat="1" x14ac:dyDescent="0.25"/>
    <row r="67322" customFormat="1" x14ac:dyDescent="0.25"/>
    <row r="67323" customFormat="1" x14ac:dyDescent="0.25"/>
    <row r="67324" customFormat="1" x14ac:dyDescent="0.25"/>
    <row r="67325" customFormat="1" x14ac:dyDescent="0.25"/>
    <row r="67326" customFormat="1" x14ac:dyDescent="0.25"/>
    <row r="67327" customFormat="1" x14ac:dyDescent="0.25"/>
    <row r="67328" customFormat="1" x14ac:dyDescent="0.25"/>
    <row r="67329" customFormat="1" x14ac:dyDescent="0.25"/>
    <row r="67330" customFormat="1" x14ac:dyDescent="0.25"/>
    <row r="67331" customFormat="1" x14ac:dyDescent="0.25"/>
    <row r="67332" customFormat="1" x14ac:dyDescent="0.25"/>
    <row r="67333" customFormat="1" x14ac:dyDescent="0.25"/>
    <row r="67334" customFormat="1" x14ac:dyDescent="0.25"/>
    <row r="67335" customFormat="1" x14ac:dyDescent="0.25"/>
    <row r="67336" customFormat="1" x14ac:dyDescent="0.25"/>
    <row r="67337" customFormat="1" x14ac:dyDescent="0.25"/>
    <row r="67338" customFormat="1" x14ac:dyDescent="0.25"/>
    <row r="67339" customFormat="1" x14ac:dyDescent="0.25"/>
    <row r="67340" customFormat="1" x14ac:dyDescent="0.25"/>
    <row r="67341" customFormat="1" x14ac:dyDescent="0.25"/>
    <row r="67342" customFormat="1" x14ac:dyDescent="0.25"/>
    <row r="67343" customFormat="1" x14ac:dyDescent="0.25"/>
    <row r="67344" customFormat="1" x14ac:dyDescent="0.25"/>
    <row r="67345" customFormat="1" x14ac:dyDescent="0.25"/>
    <row r="67346" customFormat="1" x14ac:dyDescent="0.25"/>
    <row r="67347" customFormat="1" x14ac:dyDescent="0.25"/>
    <row r="67348" customFormat="1" x14ac:dyDescent="0.25"/>
    <row r="67349" customFormat="1" x14ac:dyDescent="0.25"/>
    <row r="67350" customFormat="1" x14ac:dyDescent="0.25"/>
    <row r="67351" customFormat="1" x14ac:dyDescent="0.25"/>
    <row r="67352" customFormat="1" x14ac:dyDescent="0.25"/>
    <row r="67353" customFormat="1" x14ac:dyDescent="0.25"/>
    <row r="67354" customFormat="1" x14ac:dyDescent="0.25"/>
    <row r="67355" customFormat="1" x14ac:dyDescent="0.25"/>
    <row r="67356" customFormat="1" x14ac:dyDescent="0.25"/>
    <row r="67357" customFormat="1" x14ac:dyDescent="0.25"/>
    <row r="67358" customFormat="1" x14ac:dyDescent="0.25"/>
    <row r="67359" customFormat="1" x14ac:dyDescent="0.25"/>
    <row r="67360" customFormat="1" x14ac:dyDescent="0.25"/>
    <row r="67361" customFormat="1" x14ac:dyDescent="0.25"/>
    <row r="67362" customFormat="1" x14ac:dyDescent="0.25"/>
    <row r="67363" customFormat="1" x14ac:dyDescent="0.25"/>
    <row r="67364" customFormat="1" x14ac:dyDescent="0.25"/>
    <row r="67365" customFormat="1" x14ac:dyDescent="0.25"/>
    <row r="67366" customFormat="1" x14ac:dyDescent="0.25"/>
    <row r="67367" customFormat="1" x14ac:dyDescent="0.25"/>
    <row r="67368" customFormat="1" x14ac:dyDescent="0.25"/>
    <row r="67369" customFormat="1" x14ac:dyDescent="0.25"/>
    <row r="67370" customFormat="1" x14ac:dyDescent="0.25"/>
    <row r="67371" customFormat="1" x14ac:dyDescent="0.25"/>
    <row r="67372" customFormat="1" x14ac:dyDescent="0.25"/>
    <row r="67373" customFormat="1" x14ac:dyDescent="0.25"/>
    <row r="67374" customFormat="1" x14ac:dyDescent="0.25"/>
    <row r="67375" customFormat="1" x14ac:dyDescent="0.25"/>
    <row r="67376" customFormat="1" x14ac:dyDescent="0.25"/>
    <row r="67377" customFormat="1" x14ac:dyDescent="0.25"/>
    <row r="67378" customFormat="1" x14ac:dyDescent="0.25"/>
    <row r="67379" customFormat="1" x14ac:dyDescent="0.25"/>
    <row r="67380" customFormat="1" x14ac:dyDescent="0.25"/>
    <row r="67381" customFormat="1" x14ac:dyDescent="0.25"/>
    <row r="67382" customFormat="1" x14ac:dyDescent="0.25"/>
    <row r="67383" customFormat="1" x14ac:dyDescent="0.25"/>
    <row r="67384" customFormat="1" x14ac:dyDescent="0.25"/>
    <row r="67385" customFormat="1" x14ac:dyDescent="0.25"/>
    <row r="67386" customFormat="1" x14ac:dyDescent="0.25"/>
    <row r="67387" customFormat="1" x14ac:dyDescent="0.25"/>
    <row r="67388" customFormat="1" x14ac:dyDescent="0.25"/>
    <row r="67389" customFormat="1" x14ac:dyDescent="0.25"/>
    <row r="67390" customFormat="1" x14ac:dyDescent="0.25"/>
    <row r="67391" customFormat="1" x14ac:dyDescent="0.25"/>
    <row r="67392" customFormat="1" x14ac:dyDescent="0.25"/>
    <row r="67393" customFormat="1" x14ac:dyDescent="0.25"/>
    <row r="67394" customFormat="1" x14ac:dyDescent="0.25"/>
    <row r="67395" customFormat="1" x14ac:dyDescent="0.25"/>
    <row r="67396" customFormat="1" x14ac:dyDescent="0.25"/>
    <row r="67397" customFormat="1" x14ac:dyDescent="0.25"/>
    <row r="67398" customFormat="1" x14ac:dyDescent="0.25"/>
    <row r="67399" customFormat="1" x14ac:dyDescent="0.25"/>
    <row r="67400" customFormat="1" x14ac:dyDescent="0.25"/>
    <row r="67401" customFormat="1" x14ac:dyDescent="0.25"/>
    <row r="67402" customFormat="1" x14ac:dyDescent="0.25"/>
    <row r="67403" customFormat="1" x14ac:dyDescent="0.25"/>
    <row r="67404" customFormat="1" x14ac:dyDescent="0.25"/>
    <row r="67405" customFormat="1" x14ac:dyDescent="0.25"/>
    <row r="67406" customFormat="1" x14ac:dyDescent="0.25"/>
    <row r="67407" customFormat="1" x14ac:dyDescent="0.25"/>
    <row r="67408" customFormat="1" x14ac:dyDescent="0.25"/>
    <row r="67409" customFormat="1" x14ac:dyDescent="0.25"/>
    <row r="67410" customFormat="1" x14ac:dyDescent="0.25"/>
    <row r="67411" customFormat="1" x14ac:dyDescent="0.25"/>
    <row r="67412" customFormat="1" x14ac:dyDescent="0.25"/>
    <row r="67413" customFormat="1" x14ac:dyDescent="0.25"/>
    <row r="67414" customFormat="1" x14ac:dyDescent="0.25"/>
    <row r="67415" customFormat="1" x14ac:dyDescent="0.25"/>
    <row r="67416" customFormat="1" x14ac:dyDescent="0.25"/>
    <row r="67417" customFormat="1" x14ac:dyDescent="0.25"/>
    <row r="67418" customFormat="1" x14ac:dyDescent="0.25"/>
    <row r="67419" customFormat="1" x14ac:dyDescent="0.25"/>
    <row r="67420" customFormat="1" x14ac:dyDescent="0.25"/>
    <row r="67421" customFormat="1" x14ac:dyDescent="0.25"/>
    <row r="67422" customFormat="1" x14ac:dyDescent="0.25"/>
    <row r="67423" customFormat="1" x14ac:dyDescent="0.25"/>
    <row r="67424" customFormat="1" x14ac:dyDescent="0.25"/>
    <row r="67425" customFormat="1" x14ac:dyDescent="0.25"/>
    <row r="67426" customFormat="1" x14ac:dyDescent="0.25"/>
    <row r="67427" customFormat="1" x14ac:dyDescent="0.25"/>
    <row r="67428" customFormat="1" x14ac:dyDescent="0.25"/>
    <row r="67429" customFormat="1" x14ac:dyDescent="0.25"/>
    <row r="67430" customFormat="1" x14ac:dyDescent="0.25"/>
    <row r="67431" customFormat="1" x14ac:dyDescent="0.25"/>
    <row r="67432" customFormat="1" x14ac:dyDescent="0.25"/>
    <row r="67433" customFormat="1" x14ac:dyDescent="0.25"/>
    <row r="67434" customFormat="1" x14ac:dyDescent="0.25"/>
    <row r="67435" customFormat="1" x14ac:dyDescent="0.25"/>
    <row r="67436" customFormat="1" x14ac:dyDescent="0.25"/>
    <row r="67437" customFormat="1" x14ac:dyDescent="0.25"/>
    <row r="67438" customFormat="1" x14ac:dyDescent="0.25"/>
    <row r="67439" customFormat="1" x14ac:dyDescent="0.25"/>
    <row r="67440" customFormat="1" x14ac:dyDescent="0.25"/>
    <row r="67441" customFormat="1" x14ac:dyDescent="0.25"/>
    <row r="67442" customFormat="1" x14ac:dyDescent="0.25"/>
    <row r="67443" customFormat="1" x14ac:dyDescent="0.25"/>
    <row r="67444" customFormat="1" x14ac:dyDescent="0.25"/>
    <row r="67445" customFormat="1" x14ac:dyDescent="0.25"/>
    <row r="67446" customFormat="1" x14ac:dyDescent="0.25"/>
    <row r="67447" customFormat="1" x14ac:dyDescent="0.25"/>
    <row r="67448" customFormat="1" x14ac:dyDescent="0.25"/>
    <row r="67449" customFormat="1" x14ac:dyDescent="0.25"/>
    <row r="67450" customFormat="1" x14ac:dyDescent="0.25"/>
    <row r="67451" customFormat="1" x14ac:dyDescent="0.25"/>
    <row r="67452" customFormat="1" x14ac:dyDescent="0.25"/>
    <row r="67453" customFormat="1" x14ac:dyDescent="0.25"/>
    <row r="67454" customFormat="1" x14ac:dyDescent="0.25"/>
    <row r="67455" customFormat="1" x14ac:dyDescent="0.25"/>
    <row r="67456" customFormat="1" x14ac:dyDescent="0.25"/>
    <row r="67457" customFormat="1" x14ac:dyDescent="0.25"/>
    <row r="67458" customFormat="1" x14ac:dyDescent="0.25"/>
    <row r="67459" customFormat="1" x14ac:dyDescent="0.25"/>
    <row r="67460" customFormat="1" x14ac:dyDescent="0.25"/>
    <row r="67461" customFormat="1" x14ac:dyDescent="0.25"/>
    <row r="67462" customFormat="1" x14ac:dyDescent="0.25"/>
    <row r="67463" customFormat="1" x14ac:dyDescent="0.25"/>
    <row r="67464" customFormat="1" x14ac:dyDescent="0.25"/>
    <row r="67465" customFormat="1" x14ac:dyDescent="0.25"/>
    <row r="67466" customFormat="1" x14ac:dyDescent="0.25"/>
    <row r="67467" customFormat="1" x14ac:dyDescent="0.25"/>
    <row r="67468" customFormat="1" x14ac:dyDescent="0.25"/>
    <row r="67469" customFormat="1" x14ac:dyDescent="0.25"/>
    <row r="67470" customFormat="1" x14ac:dyDescent="0.25"/>
    <row r="67471" customFormat="1" x14ac:dyDescent="0.25"/>
    <row r="67472" customFormat="1" x14ac:dyDescent="0.25"/>
    <row r="67473" customFormat="1" x14ac:dyDescent="0.25"/>
    <row r="67474" customFormat="1" x14ac:dyDescent="0.25"/>
    <row r="67475" customFormat="1" x14ac:dyDescent="0.25"/>
    <row r="67476" customFormat="1" x14ac:dyDescent="0.25"/>
    <row r="67477" customFormat="1" x14ac:dyDescent="0.25"/>
    <row r="67478" customFormat="1" x14ac:dyDescent="0.25"/>
    <row r="67479" customFormat="1" x14ac:dyDescent="0.25"/>
    <row r="67480" customFormat="1" x14ac:dyDescent="0.25"/>
    <row r="67481" customFormat="1" x14ac:dyDescent="0.25"/>
    <row r="67482" customFormat="1" x14ac:dyDescent="0.25"/>
    <row r="67483" customFormat="1" x14ac:dyDescent="0.25"/>
    <row r="67484" customFormat="1" x14ac:dyDescent="0.25"/>
    <row r="67485" customFormat="1" x14ac:dyDescent="0.25"/>
    <row r="67486" customFormat="1" x14ac:dyDescent="0.25"/>
    <row r="67487" customFormat="1" x14ac:dyDescent="0.25"/>
    <row r="67488" customFormat="1" x14ac:dyDescent="0.25"/>
    <row r="67489" customFormat="1" x14ac:dyDescent="0.25"/>
    <row r="67490" customFormat="1" x14ac:dyDescent="0.25"/>
    <row r="67491" customFormat="1" x14ac:dyDescent="0.25"/>
    <row r="67492" customFormat="1" x14ac:dyDescent="0.25"/>
    <row r="67493" customFormat="1" x14ac:dyDescent="0.25"/>
    <row r="67494" customFormat="1" x14ac:dyDescent="0.25"/>
    <row r="67495" customFormat="1" x14ac:dyDescent="0.25"/>
    <row r="67496" customFormat="1" x14ac:dyDescent="0.25"/>
    <row r="67497" customFormat="1" x14ac:dyDescent="0.25"/>
    <row r="67498" customFormat="1" x14ac:dyDescent="0.25"/>
    <row r="67499" customFormat="1" x14ac:dyDescent="0.25"/>
    <row r="67500" customFormat="1" x14ac:dyDescent="0.25"/>
    <row r="67501" customFormat="1" x14ac:dyDescent="0.25"/>
    <row r="67502" customFormat="1" x14ac:dyDescent="0.25"/>
    <row r="67503" customFormat="1" x14ac:dyDescent="0.25"/>
    <row r="67504" customFormat="1" x14ac:dyDescent="0.25"/>
    <row r="67505" customFormat="1" x14ac:dyDescent="0.25"/>
    <row r="67506" customFormat="1" x14ac:dyDescent="0.25"/>
    <row r="67507" customFormat="1" x14ac:dyDescent="0.25"/>
    <row r="67508" customFormat="1" x14ac:dyDescent="0.25"/>
    <row r="67509" customFormat="1" x14ac:dyDescent="0.25"/>
    <row r="67510" customFormat="1" x14ac:dyDescent="0.25"/>
    <row r="67511" customFormat="1" x14ac:dyDescent="0.25"/>
    <row r="67512" customFormat="1" x14ac:dyDescent="0.25"/>
    <row r="67513" customFormat="1" x14ac:dyDescent="0.25"/>
    <row r="67514" customFormat="1" x14ac:dyDescent="0.25"/>
    <row r="67515" customFormat="1" x14ac:dyDescent="0.25"/>
    <row r="67516" customFormat="1" x14ac:dyDescent="0.25"/>
    <row r="67517" customFormat="1" x14ac:dyDescent="0.25"/>
    <row r="67518" customFormat="1" x14ac:dyDescent="0.25"/>
    <row r="67519" customFormat="1" x14ac:dyDescent="0.25"/>
    <row r="67520" customFormat="1" x14ac:dyDescent="0.25"/>
    <row r="67521" customFormat="1" x14ac:dyDescent="0.25"/>
    <row r="67522" customFormat="1" x14ac:dyDescent="0.25"/>
    <row r="67523" customFormat="1" x14ac:dyDescent="0.25"/>
    <row r="67524" customFormat="1" x14ac:dyDescent="0.25"/>
    <row r="67525" customFormat="1" x14ac:dyDescent="0.25"/>
    <row r="67526" customFormat="1" x14ac:dyDescent="0.25"/>
    <row r="67527" customFormat="1" x14ac:dyDescent="0.25"/>
    <row r="67528" customFormat="1" x14ac:dyDescent="0.25"/>
    <row r="67529" customFormat="1" x14ac:dyDescent="0.25"/>
    <row r="67530" customFormat="1" x14ac:dyDescent="0.25"/>
    <row r="67531" customFormat="1" x14ac:dyDescent="0.25"/>
    <row r="67532" customFormat="1" x14ac:dyDescent="0.25"/>
    <row r="67533" customFormat="1" x14ac:dyDescent="0.25"/>
    <row r="67534" customFormat="1" x14ac:dyDescent="0.25"/>
    <row r="67535" customFormat="1" x14ac:dyDescent="0.25"/>
    <row r="67536" customFormat="1" x14ac:dyDescent="0.25"/>
    <row r="67537" customFormat="1" x14ac:dyDescent="0.25"/>
    <row r="67538" customFormat="1" x14ac:dyDescent="0.25"/>
    <row r="67539" customFormat="1" x14ac:dyDescent="0.25"/>
    <row r="67540" customFormat="1" x14ac:dyDescent="0.25"/>
    <row r="67541" customFormat="1" x14ac:dyDescent="0.25"/>
    <row r="67542" customFormat="1" x14ac:dyDescent="0.25"/>
    <row r="67543" customFormat="1" x14ac:dyDescent="0.25"/>
    <row r="67544" customFormat="1" x14ac:dyDescent="0.25"/>
    <row r="67545" customFormat="1" x14ac:dyDescent="0.25"/>
    <row r="67546" customFormat="1" x14ac:dyDescent="0.25"/>
    <row r="67547" customFormat="1" x14ac:dyDescent="0.25"/>
    <row r="67548" customFormat="1" x14ac:dyDescent="0.25"/>
    <row r="67549" customFormat="1" x14ac:dyDescent="0.25"/>
    <row r="67550" customFormat="1" x14ac:dyDescent="0.25"/>
    <row r="67551" customFormat="1" x14ac:dyDescent="0.25"/>
    <row r="67552" customFormat="1" x14ac:dyDescent="0.25"/>
    <row r="67553" customFormat="1" x14ac:dyDescent="0.25"/>
    <row r="67554" customFormat="1" x14ac:dyDescent="0.25"/>
    <row r="67555" customFormat="1" x14ac:dyDescent="0.25"/>
    <row r="67556" customFormat="1" x14ac:dyDescent="0.25"/>
    <row r="67557" customFormat="1" x14ac:dyDescent="0.25"/>
    <row r="67558" customFormat="1" x14ac:dyDescent="0.25"/>
    <row r="67559" customFormat="1" x14ac:dyDescent="0.25"/>
    <row r="67560" customFormat="1" x14ac:dyDescent="0.25"/>
    <row r="67561" customFormat="1" x14ac:dyDescent="0.25"/>
    <row r="67562" customFormat="1" x14ac:dyDescent="0.25"/>
    <row r="67563" customFormat="1" x14ac:dyDescent="0.25"/>
    <row r="67564" customFormat="1" x14ac:dyDescent="0.25"/>
    <row r="67565" customFormat="1" x14ac:dyDescent="0.25"/>
    <row r="67566" customFormat="1" x14ac:dyDescent="0.25"/>
    <row r="67567" customFormat="1" x14ac:dyDescent="0.25"/>
    <row r="67568" customFormat="1" x14ac:dyDescent="0.25"/>
    <row r="67569" customFormat="1" x14ac:dyDescent="0.25"/>
    <row r="67570" customFormat="1" x14ac:dyDescent="0.25"/>
    <row r="67571" customFormat="1" x14ac:dyDescent="0.25"/>
    <row r="67572" customFormat="1" x14ac:dyDescent="0.25"/>
    <row r="67573" customFormat="1" x14ac:dyDescent="0.25"/>
    <row r="67574" customFormat="1" x14ac:dyDescent="0.25"/>
    <row r="67575" customFormat="1" x14ac:dyDescent="0.25"/>
    <row r="67576" customFormat="1" x14ac:dyDescent="0.25"/>
    <row r="67577" customFormat="1" x14ac:dyDescent="0.25"/>
    <row r="67578" customFormat="1" x14ac:dyDescent="0.25"/>
    <row r="67579" customFormat="1" x14ac:dyDescent="0.25"/>
    <row r="67580" customFormat="1" x14ac:dyDescent="0.25"/>
    <row r="67581" customFormat="1" x14ac:dyDescent="0.25"/>
    <row r="67582" customFormat="1" x14ac:dyDescent="0.25"/>
    <row r="67583" customFormat="1" x14ac:dyDescent="0.25"/>
    <row r="67584" customFormat="1" x14ac:dyDescent="0.25"/>
    <row r="67585" customFormat="1" x14ac:dyDescent="0.25"/>
    <row r="67586" customFormat="1" x14ac:dyDescent="0.25"/>
    <row r="67587" customFormat="1" x14ac:dyDescent="0.25"/>
    <row r="67588" customFormat="1" x14ac:dyDescent="0.25"/>
    <row r="67589" customFormat="1" x14ac:dyDescent="0.25"/>
    <row r="67590" customFormat="1" x14ac:dyDescent="0.25"/>
    <row r="67591" customFormat="1" x14ac:dyDescent="0.25"/>
    <row r="67592" customFormat="1" x14ac:dyDescent="0.25"/>
    <row r="67593" customFormat="1" x14ac:dyDescent="0.25"/>
    <row r="67594" customFormat="1" x14ac:dyDescent="0.25"/>
    <row r="67595" customFormat="1" x14ac:dyDescent="0.25"/>
    <row r="67596" customFormat="1" x14ac:dyDescent="0.25"/>
    <row r="67597" customFormat="1" x14ac:dyDescent="0.25"/>
    <row r="67598" customFormat="1" x14ac:dyDescent="0.25"/>
    <row r="67599" customFormat="1" x14ac:dyDescent="0.25"/>
    <row r="67600" customFormat="1" x14ac:dyDescent="0.25"/>
    <row r="67601" customFormat="1" x14ac:dyDescent="0.25"/>
    <row r="67602" customFormat="1" x14ac:dyDescent="0.25"/>
    <row r="67603" customFormat="1" x14ac:dyDescent="0.25"/>
    <row r="67604" customFormat="1" x14ac:dyDescent="0.25"/>
    <row r="67605" customFormat="1" x14ac:dyDescent="0.25"/>
    <row r="67606" customFormat="1" x14ac:dyDescent="0.25"/>
    <row r="67607" customFormat="1" x14ac:dyDescent="0.25"/>
    <row r="67608" customFormat="1" x14ac:dyDescent="0.25"/>
    <row r="67609" customFormat="1" x14ac:dyDescent="0.25"/>
    <row r="67610" customFormat="1" x14ac:dyDescent="0.25"/>
    <row r="67611" customFormat="1" x14ac:dyDescent="0.25"/>
    <row r="67612" customFormat="1" x14ac:dyDescent="0.25"/>
    <row r="67613" customFormat="1" x14ac:dyDescent="0.25"/>
    <row r="67614" customFormat="1" x14ac:dyDescent="0.25"/>
    <row r="67615" customFormat="1" x14ac:dyDescent="0.25"/>
    <row r="67616" customFormat="1" x14ac:dyDescent="0.25"/>
    <row r="67617" customFormat="1" x14ac:dyDescent="0.25"/>
    <row r="67618" customFormat="1" x14ac:dyDescent="0.25"/>
    <row r="67619" customFormat="1" x14ac:dyDescent="0.25"/>
    <row r="67620" customFormat="1" x14ac:dyDescent="0.25"/>
    <row r="67621" customFormat="1" x14ac:dyDescent="0.25"/>
    <row r="67622" customFormat="1" x14ac:dyDescent="0.25"/>
    <row r="67623" customFormat="1" x14ac:dyDescent="0.25"/>
    <row r="67624" customFormat="1" x14ac:dyDescent="0.25"/>
    <row r="67625" customFormat="1" x14ac:dyDescent="0.25"/>
    <row r="67626" customFormat="1" x14ac:dyDescent="0.25"/>
    <row r="67627" customFormat="1" x14ac:dyDescent="0.25"/>
    <row r="67628" customFormat="1" x14ac:dyDescent="0.25"/>
    <row r="67629" customFormat="1" x14ac:dyDescent="0.25"/>
    <row r="67630" customFormat="1" x14ac:dyDescent="0.25"/>
    <row r="67631" customFormat="1" x14ac:dyDescent="0.25"/>
    <row r="67632" customFormat="1" x14ac:dyDescent="0.25"/>
    <row r="67633" customFormat="1" x14ac:dyDescent="0.25"/>
    <row r="67634" customFormat="1" x14ac:dyDescent="0.25"/>
    <row r="67635" customFormat="1" x14ac:dyDescent="0.25"/>
    <row r="67636" customFormat="1" x14ac:dyDescent="0.25"/>
    <row r="67637" customFormat="1" x14ac:dyDescent="0.25"/>
    <row r="67638" customFormat="1" x14ac:dyDescent="0.25"/>
    <row r="67639" customFormat="1" x14ac:dyDescent="0.25"/>
    <row r="67640" customFormat="1" x14ac:dyDescent="0.25"/>
    <row r="67641" customFormat="1" x14ac:dyDescent="0.25"/>
    <row r="67642" customFormat="1" x14ac:dyDescent="0.25"/>
    <row r="67643" customFormat="1" x14ac:dyDescent="0.25"/>
    <row r="67644" customFormat="1" x14ac:dyDescent="0.25"/>
    <row r="67645" customFormat="1" x14ac:dyDescent="0.25"/>
    <row r="67646" customFormat="1" x14ac:dyDescent="0.25"/>
    <row r="67647" customFormat="1" x14ac:dyDescent="0.25"/>
    <row r="67648" customFormat="1" x14ac:dyDescent="0.25"/>
    <row r="67649" customFormat="1" x14ac:dyDescent="0.25"/>
    <row r="67650" customFormat="1" x14ac:dyDescent="0.25"/>
    <row r="67651" customFormat="1" x14ac:dyDescent="0.25"/>
    <row r="67652" customFormat="1" x14ac:dyDescent="0.25"/>
    <row r="67653" customFormat="1" x14ac:dyDescent="0.25"/>
    <row r="67654" customFormat="1" x14ac:dyDescent="0.25"/>
    <row r="67655" customFormat="1" x14ac:dyDescent="0.25"/>
    <row r="67656" customFormat="1" x14ac:dyDescent="0.25"/>
    <row r="67657" customFormat="1" x14ac:dyDescent="0.25"/>
    <row r="67658" customFormat="1" x14ac:dyDescent="0.25"/>
    <row r="67659" customFormat="1" x14ac:dyDescent="0.25"/>
    <row r="67660" customFormat="1" x14ac:dyDescent="0.25"/>
    <row r="67661" customFormat="1" x14ac:dyDescent="0.25"/>
    <row r="67662" customFormat="1" x14ac:dyDescent="0.25"/>
    <row r="67663" customFormat="1" x14ac:dyDescent="0.25"/>
    <row r="67664" customFormat="1" x14ac:dyDescent="0.25"/>
    <row r="67665" customFormat="1" x14ac:dyDescent="0.25"/>
    <row r="67666" customFormat="1" x14ac:dyDescent="0.25"/>
    <row r="67667" customFormat="1" x14ac:dyDescent="0.25"/>
    <row r="67668" customFormat="1" x14ac:dyDescent="0.25"/>
    <row r="67669" customFormat="1" x14ac:dyDescent="0.25"/>
    <row r="67670" customFormat="1" x14ac:dyDescent="0.25"/>
    <row r="67671" customFormat="1" x14ac:dyDescent="0.25"/>
    <row r="67672" customFormat="1" x14ac:dyDescent="0.25"/>
    <row r="67673" customFormat="1" x14ac:dyDescent="0.25"/>
    <row r="67674" customFormat="1" x14ac:dyDescent="0.25"/>
    <row r="67675" customFormat="1" x14ac:dyDescent="0.25"/>
    <row r="67676" customFormat="1" x14ac:dyDescent="0.25"/>
    <row r="67677" customFormat="1" x14ac:dyDescent="0.25"/>
    <row r="67678" customFormat="1" x14ac:dyDescent="0.25"/>
    <row r="67679" customFormat="1" x14ac:dyDescent="0.25"/>
    <row r="67680" customFormat="1" x14ac:dyDescent="0.25"/>
    <row r="67681" customFormat="1" x14ac:dyDescent="0.25"/>
    <row r="67682" customFormat="1" x14ac:dyDescent="0.25"/>
    <row r="67683" customFormat="1" x14ac:dyDescent="0.25"/>
    <row r="67684" customFormat="1" x14ac:dyDescent="0.25"/>
    <row r="67685" customFormat="1" x14ac:dyDescent="0.25"/>
    <row r="67686" customFormat="1" x14ac:dyDescent="0.25"/>
    <row r="67687" customFormat="1" x14ac:dyDescent="0.25"/>
    <row r="67688" customFormat="1" x14ac:dyDescent="0.25"/>
    <row r="67689" customFormat="1" x14ac:dyDescent="0.25"/>
    <row r="67690" customFormat="1" x14ac:dyDescent="0.25"/>
    <row r="67691" customFormat="1" x14ac:dyDescent="0.25"/>
    <row r="67692" customFormat="1" x14ac:dyDescent="0.25"/>
    <row r="67693" customFormat="1" x14ac:dyDescent="0.25"/>
    <row r="67694" customFormat="1" x14ac:dyDescent="0.25"/>
    <row r="67695" customFormat="1" x14ac:dyDescent="0.25"/>
    <row r="67696" customFormat="1" x14ac:dyDescent="0.25"/>
    <row r="67697" customFormat="1" x14ac:dyDescent="0.25"/>
    <row r="67698" customFormat="1" x14ac:dyDescent="0.25"/>
    <row r="67699" customFormat="1" x14ac:dyDescent="0.25"/>
    <row r="67700" customFormat="1" x14ac:dyDescent="0.25"/>
    <row r="67701" customFormat="1" x14ac:dyDescent="0.25"/>
    <row r="67702" customFormat="1" x14ac:dyDescent="0.25"/>
    <row r="67703" customFormat="1" x14ac:dyDescent="0.25"/>
    <row r="67704" customFormat="1" x14ac:dyDescent="0.25"/>
    <row r="67705" customFormat="1" x14ac:dyDescent="0.25"/>
    <row r="67706" customFormat="1" x14ac:dyDescent="0.25"/>
    <row r="67707" customFormat="1" x14ac:dyDescent="0.25"/>
    <row r="67708" customFormat="1" x14ac:dyDescent="0.25"/>
    <row r="67709" customFormat="1" x14ac:dyDescent="0.25"/>
    <row r="67710" customFormat="1" x14ac:dyDescent="0.25"/>
    <row r="67711" customFormat="1" x14ac:dyDescent="0.25"/>
    <row r="67712" customFormat="1" x14ac:dyDescent="0.25"/>
    <row r="67713" customFormat="1" x14ac:dyDescent="0.25"/>
    <row r="67714" customFormat="1" x14ac:dyDescent="0.25"/>
    <row r="67715" customFormat="1" x14ac:dyDescent="0.25"/>
    <row r="67716" customFormat="1" x14ac:dyDescent="0.25"/>
    <row r="67717" customFormat="1" x14ac:dyDescent="0.25"/>
    <row r="67718" customFormat="1" x14ac:dyDescent="0.25"/>
    <row r="67719" customFormat="1" x14ac:dyDescent="0.25"/>
    <row r="67720" customFormat="1" x14ac:dyDescent="0.25"/>
    <row r="67721" customFormat="1" x14ac:dyDescent="0.25"/>
    <row r="67722" customFormat="1" x14ac:dyDescent="0.25"/>
    <row r="67723" customFormat="1" x14ac:dyDescent="0.25"/>
    <row r="67724" customFormat="1" x14ac:dyDescent="0.25"/>
    <row r="67725" customFormat="1" x14ac:dyDescent="0.25"/>
    <row r="67726" customFormat="1" x14ac:dyDescent="0.25"/>
    <row r="67727" customFormat="1" x14ac:dyDescent="0.25"/>
    <row r="67728" customFormat="1" x14ac:dyDescent="0.25"/>
    <row r="67729" customFormat="1" x14ac:dyDescent="0.25"/>
    <row r="67730" customFormat="1" x14ac:dyDescent="0.25"/>
    <row r="67731" customFormat="1" x14ac:dyDescent="0.25"/>
    <row r="67732" customFormat="1" x14ac:dyDescent="0.25"/>
    <row r="67733" customFormat="1" x14ac:dyDescent="0.25"/>
    <row r="67734" customFormat="1" x14ac:dyDescent="0.25"/>
    <row r="67735" customFormat="1" x14ac:dyDescent="0.25"/>
    <row r="67736" customFormat="1" x14ac:dyDescent="0.25"/>
    <row r="67737" customFormat="1" x14ac:dyDescent="0.25"/>
    <row r="67738" customFormat="1" x14ac:dyDescent="0.25"/>
    <row r="67739" customFormat="1" x14ac:dyDescent="0.25"/>
    <row r="67740" customFormat="1" x14ac:dyDescent="0.25"/>
    <row r="67741" customFormat="1" x14ac:dyDescent="0.25"/>
    <row r="67742" customFormat="1" x14ac:dyDescent="0.25"/>
    <row r="67743" customFormat="1" x14ac:dyDescent="0.25"/>
    <row r="67744" customFormat="1" x14ac:dyDescent="0.25"/>
    <row r="67745" customFormat="1" x14ac:dyDescent="0.25"/>
    <row r="67746" customFormat="1" x14ac:dyDescent="0.25"/>
    <row r="67747" customFormat="1" x14ac:dyDescent="0.25"/>
    <row r="67748" customFormat="1" x14ac:dyDescent="0.25"/>
    <row r="67749" customFormat="1" x14ac:dyDescent="0.25"/>
    <row r="67750" customFormat="1" x14ac:dyDescent="0.25"/>
    <row r="67751" customFormat="1" x14ac:dyDescent="0.25"/>
    <row r="67752" customFormat="1" x14ac:dyDescent="0.25"/>
    <row r="67753" customFormat="1" x14ac:dyDescent="0.25"/>
    <row r="67754" customFormat="1" x14ac:dyDescent="0.25"/>
    <row r="67755" customFormat="1" x14ac:dyDescent="0.25"/>
    <row r="67756" customFormat="1" x14ac:dyDescent="0.25"/>
    <row r="67757" customFormat="1" x14ac:dyDescent="0.25"/>
    <row r="67758" customFormat="1" x14ac:dyDescent="0.25"/>
    <row r="67759" customFormat="1" x14ac:dyDescent="0.25"/>
    <row r="67760" customFormat="1" x14ac:dyDescent="0.25"/>
    <row r="67761" customFormat="1" x14ac:dyDescent="0.25"/>
    <row r="67762" customFormat="1" x14ac:dyDescent="0.25"/>
    <row r="67763" customFormat="1" x14ac:dyDescent="0.25"/>
    <row r="67764" customFormat="1" x14ac:dyDescent="0.25"/>
    <row r="67765" customFormat="1" x14ac:dyDescent="0.25"/>
    <row r="67766" customFormat="1" x14ac:dyDescent="0.25"/>
    <row r="67767" customFormat="1" x14ac:dyDescent="0.25"/>
    <row r="67768" customFormat="1" x14ac:dyDescent="0.25"/>
    <row r="67769" customFormat="1" x14ac:dyDescent="0.25"/>
    <row r="67770" customFormat="1" x14ac:dyDescent="0.25"/>
    <row r="67771" customFormat="1" x14ac:dyDescent="0.25"/>
    <row r="67772" customFormat="1" x14ac:dyDescent="0.25"/>
    <row r="67773" customFormat="1" x14ac:dyDescent="0.25"/>
    <row r="67774" customFormat="1" x14ac:dyDescent="0.25"/>
    <row r="67775" customFormat="1" x14ac:dyDescent="0.25"/>
    <row r="67776" customFormat="1" x14ac:dyDescent="0.25"/>
    <row r="67777" customFormat="1" x14ac:dyDescent="0.25"/>
    <row r="67778" customFormat="1" x14ac:dyDescent="0.25"/>
    <row r="67779" customFormat="1" x14ac:dyDescent="0.25"/>
    <row r="67780" customFormat="1" x14ac:dyDescent="0.25"/>
    <row r="67781" customFormat="1" x14ac:dyDescent="0.25"/>
    <row r="67782" customFormat="1" x14ac:dyDescent="0.25"/>
    <row r="67783" customFormat="1" x14ac:dyDescent="0.25"/>
    <row r="67784" customFormat="1" x14ac:dyDescent="0.25"/>
    <row r="67785" customFormat="1" x14ac:dyDescent="0.25"/>
    <row r="67786" customFormat="1" x14ac:dyDescent="0.25"/>
    <row r="67787" customFormat="1" x14ac:dyDescent="0.25"/>
    <row r="67788" customFormat="1" x14ac:dyDescent="0.25"/>
    <row r="67789" customFormat="1" x14ac:dyDescent="0.25"/>
    <row r="67790" customFormat="1" x14ac:dyDescent="0.25"/>
    <row r="67791" customFormat="1" x14ac:dyDescent="0.25"/>
    <row r="67792" customFormat="1" x14ac:dyDescent="0.25"/>
    <row r="67793" customFormat="1" x14ac:dyDescent="0.25"/>
    <row r="67794" customFormat="1" x14ac:dyDescent="0.25"/>
    <row r="67795" customFormat="1" x14ac:dyDescent="0.25"/>
    <row r="67796" customFormat="1" x14ac:dyDescent="0.25"/>
    <row r="67797" customFormat="1" x14ac:dyDescent="0.25"/>
    <row r="67798" customFormat="1" x14ac:dyDescent="0.25"/>
    <row r="67799" customFormat="1" x14ac:dyDescent="0.25"/>
    <row r="67800" customFormat="1" x14ac:dyDescent="0.25"/>
    <row r="67801" customFormat="1" x14ac:dyDescent="0.25"/>
    <row r="67802" customFormat="1" x14ac:dyDescent="0.25"/>
    <row r="67803" customFormat="1" x14ac:dyDescent="0.25"/>
    <row r="67804" customFormat="1" x14ac:dyDescent="0.25"/>
    <row r="67805" customFormat="1" x14ac:dyDescent="0.25"/>
    <row r="67806" customFormat="1" x14ac:dyDescent="0.25"/>
    <row r="67807" customFormat="1" x14ac:dyDescent="0.25"/>
    <row r="67808" customFormat="1" x14ac:dyDescent="0.25"/>
    <row r="67809" customFormat="1" x14ac:dyDescent="0.25"/>
    <row r="67810" customFormat="1" x14ac:dyDescent="0.25"/>
    <row r="67811" customFormat="1" x14ac:dyDescent="0.25"/>
    <row r="67812" customFormat="1" x14ac:dyDescent="0.25"/>
    <row r="67813" customFormat="1" x14ac:dyDescent="0.25"/>
    <row r="67814" customFormat="1" x14ac:dyDescent="0.25"/>
    <row r="67815" customFormat="1" x14ac:dyDescent="0.25"/>
    <row r="67816" customFormat="1" x14ac:dyDescent="0.25"/>
    <row r="67817" customFormat="1" x14ac:dyDescent="0.25"/>
    <row r="67818" customFormat="1" x14ac:dyDescent="0.25"/>
    <row r="67819" customFormat="1" x14ac:dyDescent="0.25"/>
    <row r="67820" customFormat="1" x14ac:dyDescent="0.25"/>
    <row r="67821" customFormat="1" x14ac:dyDescent="0.25"/>
    <row r="67822" customFormat="1" x14ac:dyDescent="0.25"/>
    <row r="67823" customFormat="1" x14ac:dyDescent="0.25"/>
    <row r="67824" customFormat="1" x14ac:dyDescent="0.25"/>
    <row r="67825" customFormat="1" x14ac:dyDescent="0.25"/>
    <row r="67826" customFormat="1" x14ac:dyDescent="0.25"/>
    <row r="67827" customFormat="1" x14ac:dyDescent="0.25"/>
    <row r="67828" customFormat="1" x14ac:dyDescent="0.25"/>
    <row r="67829" customFormat="1" x14ac:dyDescent="0.25"/>
    <row r="67830" customFormat="1" x14ac:dyDescent="0.25"/>
    <row r="67831" customFormat="1" x14ac:dyDescent="0.25"/>
    <row r="67832" customFormat="1" x14ac:dyDescent="0.25"/>
    <row r="67833" customFormat="1" x14ac:dyDescent="0.25"/>
    <row r="67834" customFormat="1" x14ac:dyDescent="0.25"/>
    <row r="67835" customFormat="1" x14ac:dyDescent="0.25"/>
    <row r="67836" customFormat="1" x14ac:dyDescent="0.25"/>
    <row r="67837" customFormat="1" x14ac:dyDescent="0.25"/>
    <row r="67838" customFormat="1" x14ac:dyDescent="0.25"/>
    <row r="67839" customFormat="1" x14ac:dyDescent="0.25"/>
    <row r="67840" customFormat="1" x14ac:dyDescent="0.25"/>
    <row r="67841" customFormat="1" x14ac:dyDescent="0.25"/>
    <row r="67842" customFormat="1" x14ac:dyDescent="0.25"/>
    <row r="67843" customFormat="1" x14ac:dyDescent="0.25"/>
    <row r="67844" customFormat="1" x14ac:dyDescent="0.25"/>
    <row r="67845" customFormat="1" x14ac:dyDescent="0.25"/>
    <row r="67846" customFormat="1" x14ac:dyDescent="0.25"/>
    <row r="67847" customFormat="1" x14ac:dyDescent="0.25"/>
    <row r="67848" customFormat="1" x14ac:dyDescent="0.25"/>
    <row r="67849" customFormat="1" x14ac:dyDescent="0.25"/>
    <row r="67850" customFormat="1" x14ac:dyDescent="0.25"/>
    <row r="67851" customFormat="1" x14ac:dyDescent="0.25"/>
    <row r="67852" customFormat="1" x14ac:dyDescent="0.25"/>
    <row r="67853" customFormat="1" x14ac:dyDescent="0.25"/>
    <row r="67854" customFormat="1" x14ac:dyDescent="0.25"/>
    <row r="67855" customFormat="1" x14ac:dyDescent="0.25"/>
    <row r="67856" customFormat="1" x14ac:dyDescent="0.25"/>
    <row r="67857" customFormat="1" x14ac:dyDescent="0.25"/>
    <row r="67858" customFormat="1" x14ac:dyDescent="0.25"/>
    <row r="67859" customFormat="1" x14ac:dyDescent="0.25"/>
    <row r="67860" customFormat="1" x14ac:dyDescent="0.25"/>
    <row r="67861" customFormat="1" x14ac:dyDescent="0.25"/>
    <row r="67862" customFormat="1" x14ac:dyDescent="0.25"/>
    <row r="67863" customFormat="1" x14ac:dyDescent="0.25"/>
    <row r="67864" customFormat="1" x14ac:dyDescent="0.25"/>
    <row r="67865" customFormat="1" x14ac:dyDescent="0.25"/>
    <row r="67866" customFormat="1" x14ac:dyDescent="0.25"/>
    <row r="67867" customFormat="1" x14ac:dyDescent="0.25"/>
    <row r="67868" customFormat="1" x14ac:dyDescent="0.25"/>
    <row r="67869" customFormat="1" x14ac:dyDescent="0.25"/>
    <row r="67870" customFormat="1" x14ac:dyDescent="0.25"/>
    <row r="67871" customFormat="1" x14ac:dyDescent="0.25"/>
    <row r="67872" customFormat="1" x14ac:dyDescent="0.25"/>
    <row r="67873" customFormat="1" x14ac:dyDescent="0.25"/>
    <row r="67874" customFormat="1" x14ac:dyDescent="0.25"/>
    <row r="67875" customFormat="1" x14ac:dyDescent="0.25"/>
    <row r="67876" customFormat="1" x14ac:dyDescent="0.25"/>
    <row r="67877" customFormat="1" x14ac:dyDescent="0.25"/>
    <row r="67878" customFormat="1" x14ac:dyDescent="0.25"/>
    <row r="67879" customFormat="1" x14ac:dyDescent="0.25"/>
    <row r="67880" customFormat="1" x14ac:dyDescent="0.25"/>
    <row r="67881" customFormat="1" x14ac:dyDescent="0.25"/>
    <row r="67882" customFormat="1" x14ac:dyDescent="0.25"/>
    <row r="67883" customFormat="1" x14ac:dyDescent="0.25"/>
    <row r="67884" customFormat="1" x14ac:dyDescent="0.25"/>
    <row r="67885" customFormat="1" x14ac:dyDescent="0.25"/>
    <row r="67886" customFormat="1" x14ac:dyDescent="0.25"/>
    <row r="67887" customFormat="1" x14ac:dyDescent="0.25"/>
    <row r="67888" customFormat="1" x14ac:dyDescent="0.25"/>
    <row r="67889" customFormat="1" x14ac:dyDescent="0.25"/>
    <row r="67890" customFormat="1" x14ac:dyDescent="0.25"/>
    <row r="67891" customFormat="1" x14ac:dyDescent="0.25"/>
    <row r="67892" customFormat="1" x14ac:dyDescent="0.25"/>
    <row r="67893" customFormat="1" x14ac:dyDescent="0.25"/>
    <row r="67894" customFormat="1" x14ac:dyDescent="0.25"/>
    <row r="67895" customFormat="1" x14ac:dyDescent="0.25"/>
    <row r="67896" customFormat="1" x14ac:dyDescent="0.25"/>
    <row r="67897" customFormat="1" x14ac:dyDescent="0.25"/>
    <row r="67898" customFormat="1" x14ac:dyDescent="0.25"/>
    <row r="67899" customFormat="1" x14ac:dyDescent="0.25"/>
    <row r="67900" customFormat="1" x14ac:dyDescent="0.25"/>
    <row r="67901" customFormat="1" x14ac:dyDescent="0.25"/>
    <row r="67902" customFormat="1" x14ac:dyDescent="0.25"/>
    <row r="67903" customFormat="1" x14ac:dyDescent="0.25"/>
    <row r="67904" customFormat="1" x14ac:dyDescent="0.25"/>
    <row r="67905" customFormat="1" x14ac:dyDescent="0.25"/>
    <row r="67906" customFormat="1" x14ac:dyDescent="0.25"/>
    <row r="67907" customFormat="1" x14ac:dyDescent="0.25"/>
    <row r="67908" customFormat="1" x14ac:dyDescent="0.25"/>
    <row r="67909" customFormat="1" x14ac:dyDescent="0.25"/>
    <row r="67910" customFormat="1" x14ac:dyDescent="0.25"/>
    <row r="67911" customFormat="1" x14ac:dyDescent="0.25"/>
    <row r="67912" customFormat="1" x14ac:dyDescent="0.25"/>
    <row r="67913" customFormat="1" x14ac:dyDescent="0.25"/>
    <row r="67914" customFormat="1" x14ac:dyDescent="0.25"/>
    <row r="67915" customFormat="1" x14ac:dyDescent="0.25"/>
    <row r="67916" customFormat="1" x14ac:dyDescent="0.25"/>
    <row r="67917" customFormat="1" x14ac:dyDescent="0.25"/>
    <row r="67918" customFormat="1" x14ac:dyDescent="0.25"/>
    <row r="67919" customFormat="1" x14ac:dyDescent="0.25"/>
    <row r="67920" customFormat="1" x14ac:dyDescent="0.25"/>
    <row r="67921" customFormat="1" x14ac:dyDescent="0.25"/>
    <row r="67922" customFormat="1" x14ac:dyDescent="0.25"/>
    <row r="67923" customFormat="1" x14ac:dyDescent="0.25"/>
    <row r="67924" customFormat="1" x14ac:dyDescent="0.25"/>
    <row r="67925" customFormat="1" x14ac:dyDescent="0.25"/>
    <row r="67926" customFormat="1" x14ac:dyDescent="0.25"/>
    <row r="67927" customFormat="1" x14ac:dyDescent="0.25"/>
    <row r="67928" customFormat="1" x14ac:dyDescent="0.25"/>
    <row r="67929" customFormat="1" x14ac:dyDescent="0.25"/>
    <row r="67930" customFormat="1" x14ac:dyDescent="0.25"/>
    <row r="67931" customFormat="1" x14ac:dyDescent="0.25"/>
    <row r="67932" customFormat="1" x14ac:dyDescent="0.25"/>
    <row r="67933" customFormat="1" x14ac:dyDescent="0.25"/>
    <row r="67934" customFormat="1" x14ac:dyDescent="0.25"/>
    <row r="67935" customFormat="1" x14ac:dyDescent="0.25"/>
    <row r="67936" customFormat="1" x14ac:dyDescent="0.25"/>
    <row r="67937" customFormat="1" x14ac:dyDescent="0.25"/>
    <row r="67938" customFormat="1" x14ac:dyDescent="0.25"/>
    <row r="67939" customFormat="1" x14ac:dyDescent="0.25"/>
    <row r="67940" customFormat="1" x14ac:dyDescent="0.25"/>
    <row r="67941" customFormat="1" x14ac:dyDescent="0.25"/>
    <row r="67942" customFormat="1" x14ac:dyDescent="0.25"/>
    <row r="67943" customFormat="1" x14ac:dyDescent="0.25"/>
    <row r="67944" customFormat="1" x14ac:dyDescent="0.25"/>
    <row r="67945" customFormat="1" x14ac:dyDescent="0.25"/>
    <row r="67946" customFormat="1" x14ac:dyDescent="0.25"/>
    <row r="67947" customFormat="1" x14ac:dyDescent="0.25"/>
    <row r="67948" customFormat="1" x14ac:dyDescent="0.25"/>
    <row r="67949" customFormat="1" x14ac:dyDescent="0.25"/>
    <row r="67950" customFormat="1" x14ac:dyDescent="0.25"/>
    <row r="67951" customFormat="1" x14ac:dyDescent="0.25"/>
    <row r="67952" customFormat="1" x14ac:dyDescent="0.25"/>
    <row r="67953" customFormat="1" x14ac:dyDescent="0.25"/>
    <row r="67954" customFormat="1" x14ac:dyDescent="0.25"/>
    <row r="67955" customFormat="1" x14ac:dyDescent="0.25"/>
    <row r="67956" customFormat="1" x14ac:dyDescent="0.25"/>
    <row r="67957" customFormat="1" x14ac:dyDescent="0.25"/>
    <row r="67958" customFormat="1" x14ac:dyDescent="0.25"/>
    <row r="67959" customFormat="1" x14ac:dyDescent="0.25"/>
    <row r="67960" customFormat="1" x14ac:dyDescent="0.25"/>
    <row r="67961" customFormat="1" x14ac:dyDescent="0.25"/>
    <row r="67962" customFormat="1" x14ac:dyDescent="0.25"/>
    <row r="67963" customFormat="1" x14ac:dyDescent="0.25"/>
    <row r="67964" customFormat="1" x14ac:dyDescent="0.25"/>
    <row r="67965" customFormat="1" x14ac:dyDescent="0.25"/>
    <row r="67966" customFormat="1" x14ac:dyDescent="0.25"/>
    <row r="67967" customFormat="1" x14ac:dyDescent="0.25"/>
    <row r="67968" customFormat="1" x14ac:dyDescent="0.25"/>
    <row r="67969" customFormat="1" x14ac:dyDescent="0.25"/>
    <row r="67970" customFormat="1" x14ac:dyDescent="0.25"/>
    <row r="67971" customFormat="1" x14ac:dyDescent="0.25"/>
    <row r="67972" customFormat="1" x14ac:dyDescent="0.25"/>
    <row r="67973" customFormat="1" x14ac:dyDescent="0.25"/>
    <row r="67974" customFormat="1" x14ac:dyDescent="0.25"/>
    <row r="67975" customFormat="1" x14ac:dyDescent="0.25"/>
    <row r="67976" customFormat="1" x14ac:dyDescent="0.25"/>
    <row r="67977" customFormat="1" x14ac:dyDescent="0.25"/>
    <row r="67978" customFormat="1" x14ac:dyDescent="0.25"/>
    <row r="67979" customFormat="1" x14ac:dyDescent="0.25"/>
    <row r="67980" customFormat="1" x14ac:dyDescent="0.25"/>
    <row r="67981" customFormat="1" x14ac:dyDescent="0.25"/>
    <row r="67982" customFormat="1" x14ac:dyDescent="0.25"/>
    <row r="67983" customFormat="1" x14ac:dyDescent="0.25"/>
    <row r="67984" customFormat="1" x14ac:dyDescent="0.25"/>
    <row r="67985" customFormat="1" x14ac:dyDescent="0.25"/>
    <row r="67986" customFormat="1" x14ac:dyDescent="0.25"/>
    <row r="67987" customFormat="1" x14ac:dyDescent="0.25"/>
    <row r="67988" customFormat="1" x14ac:dyDescent="0.25"/>
    <row r="67989" customFormat="1" x14ac:dyDescent="0.25"/>
    <row r="67990" customFormat="1" x14ac:dyDescent="0.25"/>
    <row r="67991" customFormat="1" x14ac:dyDescent="0.25"/>
    <row r="67992" customFormat="1" x14ac:dyDescent="0.25"/>
    <row r="67993" customFormat="1" x14ac:dyDescent="0.25"/>
    <row r="67994" customFormat="1" x14ac:dyDescent="0.25"/>
    <row r="67995" customFormat="1" x14ac:dyDescent="0.25"/>
    <row r="67996" customFormat="1" x14ac:dyDescent="0.25"/>
    <row r="67997" customFormat="1" x14ac:dyDescent="0.25"/>
    <row r="67998" customFormat="1" x14ac:dyDescent="0.25"/>
    <row r="67999" customFormat="1" x14ac:dyDescent="0.25"/>
    <row r="68000" customFormat="1" x14ac:dyDescent="0.25"/>
    <row r="68001" customFormat="1" x14ac:dyDescent="0.25"/>
    <row r="68002" customFormat="1" x14ac:dyDescent="0.25"/>
    <row r="68003" customFormat="1" x14ac:dyDescent="0.25"/>
    <row r="68004" customFormat="1" x14ac:dyDescent="0.25"/>
    <row r="68005" customFormat="1" x14ac:dyDescent="0.25"/>
    <row r="68006" customFormat="1" x14ac:dyDescent="0.25"/>
    <row r="68007" customFormat="1" x14ac:dyDescent="0.25"/>
    <row r="68008" customFormat="1" x14ac:dyDescent="0.25"/>
    <row r="68009" customFormat="1" x14ac:dyDescent="0.25"/>
    <row r="68010" customFormat="1" x14ac:dyDescent="0.25"/>
    <row r="68011" customFormat="1" x14ac:dyDescent="0.25"/>
    <row r="68012" customFormat="1" x14ac:dyDescent="0.25"/>
    <row r="68013" customFormat="1" x14ac:dyDescent="0.25"/>
    <row r="68014" customFormat="1" x14ac:dyDescent="0.25"/>
    <row r="68015" customFormat="1" x14ac:dyDescent="0.25"/>
    <row r="68016" customFormat="1" x14ac:dyDescent="0.25"/>
    <row r="68017" customFormat="1" x14ac:dyDescent="0.25"/>
    <row r="68018" customFormat="1" x14ac:dyDescent="0.25"/>
    <row r="68019" customFormat="1" x14ac:dyDescent="0.25"/>
    <row r="68020" customFormat="1" x14ac:dyDescent="0.25"/>
    <row r="68021" customFormat="1" x14ac:dyDescent="0.25"/>
    <row r="68022" customFormat="1" x14ac:dyDescent="0.25"/>
    <row r="68023" customFormat="1" x14ac:dyDescent="0.25"/>
    <row r="68024" customFormat="1" x14ac:dyDescent="0.25"/>
    <row r="68025" customFormat="1" x14ac:dyDescent="0.25"/>
    <row r="68026" customFormat="1" x14ac:dyDescent="0.25"/>
    <row r="68027" customFormat="1" x14ac:dyDescent="0.25"/>
    <row r="68028" customFormat="1" x14ac:dyDescent="0.25"/>
    <row r="68029" customFormat="1" x14ac:dyDescent="0.25"/>
    <row r="68030" customFormat="1" x14ac:dyDescent="0.25"/>
    <row r="68031" customFormat="1" x14ac:dyDescent="0.25"/>
    <row r="68032" customFormat="1" x14ac:dyDescent="0.25"/>
    <row r="68033" customFormat="1" x14ac:dyDescent="0.25"/>
    <row r="68034" customFormat="1" x14ac:dyDescent="0.25"/>
    <row r="68035" customFormat="1" x14ac:dyDescent="0.25"/>
    <row r="68036" customFormat="1" x14ac:dyDescent="0.25"/>
    <row r="68037" customFormat="1" x14ac:dyDescent="0.25"/>
    <row r="68038" customFormat="1" x14ac:dyDescent="0.25"/>
    <row r="68039" customFormat="1" x14ac:dyDescent="0.25"/>
    <row r="68040" customFormat="1" x14ac:dyDescent="0.25"/>
    <row r="68041" customFormat="1" x14ac:dyDescent="0.25"/>
    <row r="68042" customFormat="1" x14ac:dyDescent="0.25"/>
    <row r="68043" customFormat="1" x14ac:dyDescent="0.25"/>
    <row r="68044" customFormat="1" x14ac:dyDescent="0.25"/>
    <row r="68045" customFormat="1" x14ac:dyDescent="0.25"/>
    <row r="68046" customFormat="1" x14ac:dyDescent="0.25"/>
    <row r="68047" customFormat="1" x14ac:dyDescent="0.25"/>
    <row r="68048" customFormat="1" x14ac:dyDescent="0.25"/>
    <row r="68049" customFormat="1" x14ac:dyDescent="0.25"/>
    <row r="68050" customFormat="1" x14ac:dyDescent="0.25"/>
    <row r="68051" customFormat="1" x14ac:dyDescent="0.25"/>
    <row r="68052" customFormat="1" x14ac:dyDescent="0.25"/>
    <row r="68053" customFormat="1" x14ac:dyDescent="0.25"/>
    <row r="68054" customFormat="1" x14ac:dyDescent="0.25"/>
    <row r="68055" customFormat="1" x14ac:dyDescent="0.25"/>
    <row r="68056" customFormat="1" x14ac:dyDescent="0.25"/>
    <row r="68057" customFormat="1" x14ac:dyDescent="0.25"/>
    <row r="68058" customFormat="1" x14ac:dyDescent="0.25"/>
    <row r="68059" customFormat="1" x14ac:dyDescent="0.25"/>
    <row r="68060" customFormat="1" x14ac:dyDescent="0.25"/>
    <row r="68061" customFormat="1" x14ac:dyDescent="0.25"/>
    <row r="68062" customFormat="1" x14ac:dyDescent="0.25"/>
    <row r="68063" customFormat="1" x14ac:dyDescent="0.25"/>
    <row r="68064" customFormat="1" x14ac:dyDescent="0.25"/>
    <row r="68065" customFormat="1" x14ac:dyDescent="0.25"/>
    <row r="68066" customFormat="1" x14ac:dyDescent="0.25"/>
    <row r="68067" customFormat="1" x14ac:dyDescent="0.25"/>
    <row r="68068" customFormat="1" x14ac:dyDescent="0.25"/>
    <row r="68069" customFormat="1" x14ac:dyDescent="0.25"/>
    <row r="68070" customFormat="1" x14ac:dyDescent="0.25"/>
    <row r="68071" customFormat="1" x14ac:dyDescent="0.25"/>
    <row r="68072" customFormat="1" x14ac:dyDescent="0.25"/>
    <row r="68073" customFormat="1" x14ac:dyDescent="0.25"/>
    <row r="68074" customFormat="1" x14ac:dyDescent="0.25"/>
    <row r="68075" customFormat="1" x14ac:dyDescent="0.25"/>
    <row r="68076" customFormat="1" x14ac:dyDescent="0.25"/>
    <row r="68077" customFormat="1" x14ac:dyDescent="0.25"/>
    <row r="68078" customFormat="1" x14ac:dyDescent="0.25"/>
    <row r="68079" customFormat="1" x14ac:dyDescent="0.25"/>
    <row r="68080" customFormat="1" x14ac:dyDescent="0.25"/>
    <row r="68081" customFormat="1" x14ac:dyDescent="0.25"/>
    <row r="68082" customFormat="1" x14ac:dyDescent="0.25"/>
    <row r="68083" customFormat="1" x14ac:dyDescent="0.25"/>
    <row r="68084" customFormat="1" x14ac:dyDescent="0.25"/>
    <row r="68085" customFormat="1" x14ac:dyDescent="0.25"/>
    <row r="68086" customFormat="1" x14ac:dyDescent="0.25"/>
    <row r="68087" customFormat="1" x14ac:dyDescent="0.25"/>
    <row r="68088" customFormat="1" x14ac:dyDescent="0.25"/>
    <row r="68089" customFormat="1" x14ac:dyDescent="0.25"/>
    <row r="68090" customFormat="1" x14ac:dyDescent="0.25"/>
    <row r="68091" customFormat="1" x14ac:dyDescent="0.25"/>
    <row r="68092" customFormat="1" x14ac:dyDescent="0.25"/>
    <row r="68093" customFormat="1" x14ac:dyDescent="0.25"/>
    <row r="68094" customFormat="1" x14ac:dyDescent="0.25"/>
    <row r="68095" customFormat="1" x14ac:dyDescent="0.25"/>
    <row r="68096" customFormat="1" x14ac:dyDescent="0.25"/>
    <row r="68097" customFormat="1" x14ac:dyDescent="0.25"/>
    <row r="68098" customFormat="1" x14ac:dyDescent="0.25"/>
    <row r="68099" customFormat="1" x14ac:dyDescent="0.25"/>
    <row r="68100" customFormat="1" x14ac:dyDescent="0.25"/>
    <row r="68101" customFormat="1" x14ac:dyDescent="0.25"/>
    <row r="68102" customFormat="1" x14ac:dyDescent="0.25"/>
    <row r="68103" customFormat="1" x14ac:dyDescent="0.25"/>
    <row r="68104" customFormat="1" x14ac:dyDescent="0.25"/>
    <row r="68105" customFormat="1" x14ac:dyDescent="0.25"/>
    <row r="68106" customFormat="1" x14ac:dyDescent="0.25"/>
    <row r="68107" customFormat="1" x14ac:dyDescent="0.25"/>
    <row r="68108" customFormat="1" x14ac:dyDescent="0.25"/>
    <row r="68109" customFormat="1" x14ac:dyDescent="0.25"/>
    <row r="68110" customFormat="1" x14ac:dyDescent="0.25"/>
    <row r="68111" customFormat="1" x14ac:dyDescent="0.25"/>
    <row r="68112" customFormat="1" x14ac:dyDescent="0.25"/>
    <row r="68113" customFormat="1" x14ac:dyDescent="0.25"/>
    <row r="68114" customFormat="1" x14ac:dyDescent="0.25"/>
    <row r="68115" customFormat="1" x14ac:dyDescent="0.25"/>
    <row r="68116" customFormat="1" x14ac:dyDescent="0.25"/>
    <row r="68117" customFormat="1" x14ac:dyDescent="0.25"/>
    <row r="68118" customFormat="1" x14ac:dyDescent="0.25"/>
    <row r="68119" customFormat="1" x14ac:dyDescent="0.25"/>
    <row r="68120" customFormat="1" x14ac:dyDescent="0.25"/>
    <row r="68121" customFormat="1" x14ac:dyDescent="0.25"/>
    <row r="68122" customFormat="1" x14ac:dyDescent="0.25"/>
    <row r="68123" customFormat="1" x14ac:dyDescent="0.25"/>
    <row r="68124" customFormat="1" x14ac:dyDescent="0.25"/>
    <row r="68125" customFormat="1" x14ac:dyDescent="0.25"/>
    <row r="68126" customFormat="1" x14ac:dyDescent="0.25"/>
    <row r="68127" customFormat="1" x14ac:dyDescent="0.25"/>
    <row r="68128" customFormat="1" x14ac:dyDescent="0.25"/>
    <row r="68129" customFormat="1" x14ac:dyDescent="0.25"/>
    <row r="68130" customFormat="1" x14ac:dyDescent="0.25"/>
    <row r="68131" customFormat="1" x14ac:dyDescent="0.25"/>
    <row r="68132" customFormat="1" x14ac:dyDescent="0.25"/>
    <row r="68133" customFormat="1" x14ac:dyDescent="0.25"/>
    <row r="68134" customFormat="1" x14ac:dyDescent="0.25"/>
    <row r="68135" customFormat="1" x14ac:dyDescent="0.25"/>
    <row r="68136" customFormat="1" x14ac:dyDescent="0.25"/>
    <row r="68137" customFormat="1" x14ac:dyDescent="0.25"/>
    <row r="68138" customFormat="1" x14ac:dyDescent="0.25"/>
    <row r="68139" customFormat="1" x14ac:dyDescent="0.25"/>
    <row r="68140" customFormat="1" x14ac:dyDescent="0.25"/>
    <row r="68141" customFormat="1" x14ac:dyDescent="0.25"/>
    <row r="68142" customFormat="1" x14ac:dyDescent="0.25"/>
    <row r="68143" customFormat="1" x14ac:dyDescent="0.25"/>
    <row r="68144" customFormat="1" x14ac:dyDescent="0.25"/>
    <row r="68145" customFormat="1" x14ac:dyDescent="0.25"/>
    <row r="68146" customFormat="1" x14ac:dyDescent="0.25"/>
    <row r="68147" customFormat="1" x14ac:dyDescent="0.25"/>
    <row r="68148" customFormat="1" x14ac:dyDescent="0.25"/>
    <row r="68149" customFormat="1" x14ac:dyDescent="0.25"/>
    <row r="68150" customFormat="1" x14ac:dyDescent="0.25"/>
    <row r="68151" customFormat="1" x14ac:dyDescent="0.25"/>
    <row r="68152" customFormat="1" x14ac:dyDescent="0.25"/>
    <row r="68153" customFormat="1" x14ac:dyDescent="0.25"/>
    <row r="68154" customFormat="1" x14ac:dyDescent="0.25"/>
    <row r="68155" customFormat="1" x14ac:dyDescent="0.25"/>
    <row r="68156" customFormat="1" x14ac:dyDescent="0.25"/>
    <row r="68157" customFormat="1" x14ac:dyDescent="0.25"/>
    <row r="68158" customFormat="1" x14ac:dyDescent="0.25"/>
    <row r="68159" customFormat="1" x14ac:dyDescent="0.25"/>
    <row r="68160" customFormat="1" x14ac:dyDescent="0.25"/>
    <row r="68161" customFormat="1" x14ac:dyDescent="0.25"/>
    <row r="68162" customFormat="1" x14ac:dyDescent="0.25"/>
    <row r="68163" customFormat="1" x14ac:dyDescent="0.25"/>
    <row r="68164" customFormat="1" x14ac:dyDescent="0.25"/>
    <row r="68165" customFormat="1" x14ac:dyDescent="0.25"/>
    <row r="68166" customFormat="1" x14ac:dyDescent="0.25"/>
    <row r="68167" customFormat="1" x14ac:dyDescent="0.25"/>
    <row r="68168" customFormat="1" x14ac:dyDescent="0.25"/>
    <row r="68169" customFormat="1" x14ac:dyDescent="0.25"/>
    <row r="68170" customFormat="1" x14ac:dyDescent="0.25"/>
    <row r="68171" customFormat="1" x14ac:dyDescent="0.25"/>
    <row r="68172" customFormat="1" x14ac:dyDescent="0.25"/>
    <row r="68173" customFormat="1" x14ac:dyDescent="0.25"/>
    <row r="68174" customFormat="1" x14ac:dyDescent="0.25"/>
    <row r="68175" customFormat="1" x14ac:dyDescent="0.25"/>
    <row r="68176" customFormat="1" x14ac:dyDescent="0.25"/>
    <row r="68177" customFormat="1" x14ac:dyDescent="0.25"/>
    <row r="68178" customFormat="1" x14ac:dyDescent="0.25"/>
    <row r="68179" customFormat="1" x14ac:dyDescent="0.25"/>
    <row r="68180" customFormat="1" x14ac:dyDescent="0.25"/>
    <row r="68181" customFormat="1" x14ac:dyDescent="0.25"/>
    <row r="68182" customFormat="1" x14ac:dyDescent="0.25"/>
    <row r="68183" customFormat="1" x14ac:dyDescent="0.25"/>
    <row r="68184" customFormat="1" x14ac:dyDescent="0.25"/>
    <row r="68185" customFormat="1" x14ac:dyDescent="0.25"/>
    <row r="68186" customFormat="1" x14ac:dyDescent="0.25"/>
    <row r="68187" customFormat="1" x14ac:dyDescent="0.25"/>
    <row r="68188" customFormat="1" x14ac:dyDescent="0.25"/>
    <row r="68189" customFormat="1" x14ac:dyDescent="0.25"/>
    <row r="68190" customFormat="1" x14ac:dyDescent="0.25"/>
    <row r="68191" customFormat="1" x14ac:dyDescent="0.25"/>
    <row r="68192" customFormat="1" x14ac:dyDescent="0.25"/>
    <row r="68193" customFormat="1" x14ac:dyDescent="0.25"/>
    <row r="68194" customFormat="1" x14ac:dyDescent="0.25"/>
    <row r="68195" customFormat="1" x14ac:dyDescent="0.25"/>
    <row r="68196" customFormat="1" x14ac:dyDescent="0.25"/>
    <row r="68197" customFormat="1" x14ac:dyDescent="0.25"/>
    <row r="68198" customFormat="1" x14ac:dyDescent="0.25"/>
    <row r="68199" customFormat="1" x14ac:dyDescent="0.25"/>
    <row r="68200" customFormat="1" x14ac:dyDescent="0.25"/>
    <row r="68201" customFormat="1" x14ac:dyDescent="0.25"/>
    <row r="68202" customFormat="1" x14ac:dyDescent="0.25"/>
    <row r="68203" customFormat="1" x14ac:dyDescent="0.25"/>
    <row r="68204" customFormat="1" x14ac:dyDescent="0.25"/>
    <row r="68205" customFormat="1" x14ac:dyDescent="0.25"/>
    <row r="68206" customFormat="1" x14ac:dyDescent="0.25"/>
    <row r="68207" customFormat="1" x14ac:dyDescent="0.25"/>
    <row r="68208" customFormat="1" x14ac:dyDescent="0.25"/>
    <row r="68209" customFormat="1" x14ac:dyDescent="0.25"/>
    <row r="68210" customFormat="1" x14ac:dyDescent="0.25"/>
    <row r="68211" customFormat="1" x14ac:dyDescent="0.25"/>
    <row r="68212" customFormat="1" x14ac:dyDescent="0.25"/>
    <row r="68213" customFormat="1" x14ac:dyDescent="0.25"/>
    <row r="68214" customFormat="1" x14ac:dyDescent="0.25"/>
    <row r="68215" customFormat="1" x14ac:dyDescent="0.25"/>
    <row r="68216" customFormat="1" x14ac:dyDescent="0.25"/>
    <row r="68217" customFormat="1" x14ac:dyDescent="0.25"/>
    <row r="68218" customFormat="1" x14ac:dyDescent="0.25"/>
    <row r="68219" customFormat="1" x14ac:dyDescent="0.25"/>
    <row r="68220" customFormat="1" x14ac:dyDescent="0.25"/>
    <row r="68221" customFormat="1" x14ac:dyDescent="0.25"/>
    <row r="68222" customFormat="1" x14ac:dyDescent="0.25"/>
    <row r="68223" customFormat="1" x14ac:dyDescent="0.25"/>
    <row r="68224" customFormat="1" x14ac:dyDescent="0.25"/>
    <row r="68225" customFormat="1" x14ac:dyDescent="0.25"/>
    <row r="68226" customFormat="1" x14ac:dyDescent="0.25"/>
    <row r="68227" customFormat="1" x14ac:dyDescent="0.25"/>
    <row r="68228" customFormat="1" x14ac:dyDescent="0.25"/>
    <row r="68229" customFormat="1" x14ac:dyDescent="0.25"/>
    <row r="68230" customFormat="1" x14ac:dyDescent="0.25"/>
    <row r="68231" customFormat="1" x14ac:dyDescent="0.25"/>
    <row r="68232" customFormat="1" x14ac:dyDescent="0.25"/>
    <row r="68233" customFormat="1" x14ac:dyDescent="0.25"/>
    <row r="68234" customFormat="1" x14ac:dyDescent="0.25"/>
    <row r="68235" customFormat="1" x14ac:dyDescent="0.25"/>
    <row r="68236" customFormat="1" x14ac:dyDescent="0.25"/>
    <row r="68237" customFormat="1" x14ac:dyDescent="0.25"/>
    <row r="68238" customFormat="1" x14ac:dyDescent="0.25"/>
    <row r="68239" customFormat="1" x14ac:dyDescent="0.25"/>
    <row r="68240" customFormat="1" x14ac:dyDescent="0.25"/>
    <row r="68241" customFormat="1" x14ac:dyDescent="0.25"/>
    <row r="68242" customFormat="1" x14ac:dyDescent="0.25"/>
    <row r="68243" customFormat="1" x14ac:dyDescent="0.25"/>
    <row r="68244" customFormat="1" x14ac:dyDescent="0.25"/>
    <row r="68245" customFormat="1" x14ac:dyDescent="0.25"/>
    <row r="68246" customFormat="1" x14ac:dyDescent="0.25"/>
    <row r="68247" customFormat="1" x14ac:dyDescent="0.25"/>
    <row r="68248" customFormat="1" x14ac:dyDescent="0.25"/>
    <row r="68249" customFormat="1" x14ac:dyDescent="0.25"/>
    <row r="68250" customFormat="1" x14ac:dyDescent="0.25"/>
    <row r="68251" customFormat="1" x14ac:dyDescent="0.25"/>
    <row r="68252" customFormat="1" x14ac:dyDescent="0.25"/>
    <row r="68253" customFormat="1" x14ac:dyDescent="0.25"/>
    <row r="68254" customFormat="1" x14ac:dyDescent="0.25"/>
    <row r="68255" customFormat="1" x14ac:dyDescent="0.25"/>
    <row r="68256" customFormat="1" x14ac:dyDescent="0.25"/>
    <row r="68257" customFormat="1" x14ac:dyDescent="0.25"/>
    <row r="68258" customFormat="1" x14ac:dyDescent="0.25"/>
    <row r="68259" customFormat="1" x14ac:dyDescent="0.25"/>
    <row r="68260" customFormat="1" x14ac:dyDescent="0.25"/>
    <row r="68261" customFormat="1" x14ac:dyDescent="0.25"/>
    <row r="68262" customFormat="1" x14ac:dyDescent="0.25"/>
    <row r="68263" customFormat="1" x14ac:dyDescent="0.25"/>
    <row r="68264" customFormat="1" x14ac:dyDescent="0.25"/>
    <row r="68265" customFormat="1" x14ac:dyDescent="0.25"/>
    <row r="68266" customFormat="1" x14ac:dyDescent="0.25"/>
    <row r="68267" customFormat="1" x14ac:dyDescent="0.25"/>
    <row r="68268" customFormat="1" x14ac:dyDescent="0.25"/>
    <row r="68269" customFormat="1" x14ac:dyDescent="0.25"/>
    <row r="68270" customFormat="1" x14ac:dyDescent="0.25"/>
    <row r="68271" customFormat="1" x14ac:dyDescent="0.25"/>
    <row r="68272" customFormat="1" x14ac:dyDescent="0.25"/>
    <row r="68273" customFormat="1" x14ac:dyDescent="0.25"/>
    <row r="68274" customFormat="1" x14ac:dyDescent="0.25"/>
    <row r="68275" customFormat="1" x14ac:dyDescent="0.25"/>
    <row r="68276" customFormat="1" x14ac:dyDescent="0.25"/>
    <row r="68277" customFormat="1" x14ac:dyDescent="0.25"/>
    <row r="68278" customFormat="1" x14ac:dyDescent="0.25"/>
    <row r="68279" customFormat="1" x14ac:dyDescent="0.25"/>
    <row r="68280" customFormat="1" x14ac:dyDescent="0.25"/>
    <row r="68281" customFormat="1" x14ac:dyDescent="0.25"/>
    <row r="68282" customFormat="1" x14ac:dyDescent="0.25"/>
    <row r="68283" customFormat="1" x14ac:dyDescent="0.25"/>
    <row r="68284" customFormat="1" x14ac:dyDescent="0.25"/>
    <row r="68285" customFormat="1" x14ac:dyDescent="0.25"/>
    <row r="68286" customFormat="1" x14ac:dyDescent="0.25"/>
    <row r="68287" customFormat="1" x14ac:dyDescent="0.25"/>
    <row r="68288" customFormat="1" x14ac:dyDescent="0.25"/>
    <row r="68289" customFormat="1" x14ac:dyDescent="0.25"/>
    <row r="68290" customFormat="1" x14ac:dyDescent="0.25"/>
    <row r="68291" customFormat="1" x14ac:dyDescent="0.25"/>
    <row r="68292" customFormat="1" x14ac:dyDescent="0.25"/>
    <row r="68293" customFormat="1" x14ac:dyDescent="0.25"/>
    <row r="68294" customFormat="1" x14ac:dyDescent="0.25"/>
    <row r="68295" customFormat="1" x14ac:dyDescent="0.25"/>
    <row r="68296" customFormat="1" x14ac:dyDescent="0.25"/>
    <row r="68297" customFormat="1" x14ac:dyDescent="0.25"/>
    <row r="68298" customFormat="1" x14ac:dyDescent="0.25"/>
    <row r="68299" customFormat="1" x14ac:dyDescent="0.25"/>
    <row r="68300" customFormat="1" x14ac:dyDescent="0.25"/>
    <row r="68301" customFormat="1" x14ac:dyDescent="0.25"/>
    <row r="68302" customFormat="1" x14ac:dyDescent="0.25"/>
    <row r="68303" customFormat="1" x14ac:dyDescent="0.25"/>
    <row r="68304" customFormat="1" x14ac:dyDescent="0.25"/>
    <row r="68305" customFormat="1" x14ac:dyDescent="0.25"/>
    <row r="68306" customFormat="1" x14ac:dyDescent="0.25"/>
    <row r="68307" customFormat="1" x14ac:dyDescent="0.25"/>
    <row r="68308" customFormat="1" x14ac:dyDescent="0.25"/>
    <row r="68309" customFormat="1" x14ac:dyDescent="0.25"/>
    <row r="68310" customFormat="1" x14ac:dyDescent="0.25"/>
    <row r="68311" customFormat="1" x14ac:dyDescent="0.25"/>
    <row r="68312" customFormat="1" x14ac:dyDescent="0.25"/>
    <row r="68313" customFormat="1" x14ac:dyDescent="0.25"/>
    <row r="68314" customFormat="1" x14ac:dyDescent="0.25"/>
    <row r="68315" customFormat="1" x14ac:dyDescent="0.25"/>
    <row r="68316" customFormat="1" x14ac:dyDescent="0.25"/>
    <row r="68317" customFormat="1" x14ac:dyDescent="0.25"/>
    <row r="68318" customFormat="1" x14ac:dyDescent="0.25"/>
    <row r="68319" customFormat="1" x14ac:dyDescent="0.25"/>
    <row r="68320" customFormat="1" x14ac:dyDescent="0.25"/>
    <row r="68321" customFormat="1" x14ac:dyDescent="0.25"/>
    <row r="68322" customFormat="1" x14ac:dyDescent="0.25"/>
    <row r="68323" customFormat="1" x14ac:dyDescent="0.25"/>
    <row r="68324" customFormat="1" x14ac:dyDescent="0.25"/>
    <row r="68325" customFormat="1" x14ac:dyDescent="0.25"/>
    <row r="68326" customFormat="1" x14ac:dyDescent="0.25"/>
    <row r="68327" customFormat="1" x14ac:dyDescent="0.25"/>
    <row r="68328" customFormat="1" x14ac:dyDescent="0.25"/>
    <row r="68329" customFormat="1" x14ac:dyDescent="0.25"/>
    <row r="68330" customFormat="1" x14ac:dyDescent="0.25"/>
    <row r="68331" customFormat="1" x14ac:dyDescent="0.25"/>
    <row r="68332" customFormat="1" x14ac:dyDescent="0.25"/>
    <row r="68333" customFormat="1" x14ac:dyDescent="0.25"/>
    <row r="68334" customFormat="1" x14ac:dyDescent="0.25"/>
    <row r="68335" customFormat="1" x14ac:dyDescent="0.25"/>
    <row r="68336" customFormat="1" x14ac:dyDescent="0.25"/>
    <row r="68337" customFormat="1" x14ac:dyDescent="0.25"/>
    <row r="68338" customFormat="1" x14ac:dyDescent="0.25"/>
    <row r="68339" customFormat="1" x14ac:dyDescent="0.25"/>
    <row r="68340" customFormat="1" x14ac:dyDescent="0.25"/>
    <row r="68341" customFormat="1" x14ac:dyDescent="0.25"/>
    <row r="68342" customFormat="1" x14ac:dyDescent="0.25"/>
    <row r="68343" customFormat="1" x14ac:dyDescent="0.25"/>
    <row r="68344" customFormat="1" x14ac:dyDescent="0.25"/>
    <row r="68345" customFormat="1" x14ac:dyDescent="0.25"/>
    <row r="68346" customFormat="1" x14ac:dyDescent="0.25"/>
    <row r="68347" customFormat="1" x14ac:dyDescent="0.25"/>
    <row r="68348" customFormat="1" x14ac:dyDescent="0.25"/>
    <row r="68349" customFormat="1" x14ac:dyDescent="0.25"/>
    <row r="68350" customFormat="1" x14ac:dyDescent="0.25"/>
    <row r="68351" customFormat="1" x14ac:dyDescent="0.25"/>
    <row r="68352" customFormat="1" x14ac:dyDescent="0.25"/>
    <row r="68353" customFormat="1" x14ac:dyDescent="0.25"/>
    <row r="68354" customFormat="1" x14ac:dyDescent="0.25"/>
    <row r="68355" customFormat="1" x14ac:dyDescent="0.25"/>
    <row r="68356" customFormat="1" x14ac:dyDescent="0.25"/>
    <row r="68357" customFormat="1" x14ac:dyDescent="0.25"/>
    <row r="68358" customFormat="1" x14ac:dyDescent="0.25"/>
    <row r="68359" customFormat="1" x14ac:dyDescent="0.25"/>
    <row r="68360" customFormat="1" x14ac:dyDescent="0.25"/>
    <row r="68361" customFormat="1" x14ac:dyDescent="0.25"/>
    <row r="68362" customFormat="1" x14ac:dyDescent="0.25"/>
    <row r="68363" customFormat="1" x14ac:dyDescent="0.25"/>
    <row r="68364" customFormat="1" x14ac:dyDescent="0.25"/>
    <row r="68365" customFormat="1" x14ac:dyDescent="0.25"/>
    <row r="68366" customFormat="1" x14ac:dyDescent="0.25"/>
    <row r="68367" customFormat="1" x14ac:dyDescent="0.25"/>
    <row r="68368" customFormat="1" x14ac:dyDescent="0.25"/>
    <row r="68369" customFormat="1" x14ac:dyDescent="0.25"/>
    <row r="68370" customFormat="1" x14ac:dyDescent="0.25"/>
    <row r="68371" customFormat="1" x14ac:dyDescent="0.25"/>
    <row r="68372" customFormat="1" x14ac:dyDescent="0.25"/>
    <row r="68373" customFormat="1" x14ac:dyDescent="0.25"/>
    <row r="68374" customFormat="1" x14ac:dyDescent="0.25"/>
    <row r="68375" customFormat="1" x14ac:dyDescent="0.25"/>
    <row r="68376" customFormat="1" x14ac:dyDescent="0.25"/>
    <row r="68377" customFormat="1" x14ac:dyDescent="0.25"/>
    <row r="68378" customFormat="1" x14ac:dyDescent="0.25"/>
    <row r="68379" customFormat="1" x14ac:dyDescent="0.25"/>
    <row r="68380" customFormat="1" x14ac:dyDescent="0.25"/>
    <row r="68381" customFormat="1" x14ac:dyDescent="0.25"/>
    <row r="68382" customFormat="1" x14ac:dyDescent="0.25"/>
    <row r="68383" customFormat="1" x14ac:dyDescent="0.25"/>
    <row r="68384" customFormat="1" x14ac:dyDescent="0.25"/>
    <row r="68385" customFormat="1" x14ac:dyDescent="0.25"/>
    <row r="68386" customFormat="1" x14ac:dyDescent="0.25"/>
    <row r="68387" customFormat="1" x14ac:dyDescent="0.25"/>
    <row r="68388" customFormat="1" x14ac:dyDescent="0.25"/>
    <row r="68389" customFormat="1" x14ac:dyDescent="0.25"/>
    <row r="68390" customFormat="1" x14ac:dyDescent="0.25"/>
    <row r="68391" customFormat="1" x14ac:dyDescent="0.25"/>
    <row r="68392" customFormat="1" x14ac:dyDescent="0.25"/>
    <row r="68393" customFormat="1" x14ac:dyDescent="0.25"/>
    <row r="68394" customFormat="1" x14ac:dyDescent="0.25"/>
    <row r="68395" customFormat="1" x14ac:dyDescent="0.25"/>
    <row r="68396" customFormat="1" x14ac:dyDescent="0.25"/>
    <row r="68397" customFormat="1" x14ac:dyDescent="0.25"/>
    <row r="68398" customFormat="1" x14ac:dyDescent="0.25"/>
    <row r="68399" customFormat="1" x14ac:dyDescent="0.25"/>
    <row r="68400" customFormat="1" x14ac:dyDescent="0.25"/>
    <row r="68401" customFormat="1" x14ac:dyDescent="0.25"/>
    <row r="68402" customFormat="1" x14ac:dyDescent="0.25"/>
    <row r="68403" customFormat="1" x14ac:dyDescent="0.25"/>
    <row r="68404" customFormat="1" x14ac:dyDescent="0.25"/>
    <row r="68405" customFormat="1" x14ac:dyDescent="0.25"/>
    <row r="68406" customFormat="1" x14ac:dyDescent="0.25"/>
    <row r="68407" customFormat="1" x14ac:dyDescent="0.25"/>
    <row r="68408" customFormat="1" x14ac:dyDescent="0.25"/>
    <row r="68409" customFormat="1" x14ac:dyDescent="0.25"/>
    <row r="68410" customFormat="1" x14ac:dyDescent="0.25"/>
    <row r="68411" customFormat="1" x14ac:dyDescent="0.25"/>
    <row r="68412" customFormat="1" x14ac:dyDescent="0.25"/>
    <row r="68413" customFormat="1" x14ac:dyDescent="0.25"/>
    <row r="68414" customFormat="1" x14ac:dyDescent="0.25"/>
    <row r="68415" customFormat="1" x14ac:dyDescent="0.25"/>
    <row r="68416" customFormat="1" x14ac:dyDescent="0.25"/>
    <row r="68417" customFormat="1" x14ac:dyDescent="0.25"/>
    <row r="68418" customFormat="1" x14ac:dyDescent="0.25"/>
    <row r="68419" customFormat="1" x14ac:dyDescent="0.25"/>
    <row r="68420" customFormat="1" x14ac:dyDescent="0.25"/>
    <row r="68421" customFormat="1" x14ac:dyDescent="0.25"/>
    <row r="68422" customFormat="1" x14ac:dyDescent="0.25"/>
    <row r="68423" customFormat="1" x14ac:dyDescent="0.25"/>
    <row r="68424" customFormat="1" x14ac:dyDescent="0.25"/>
    <row r="68425" customFormat="1" x14ac:dyDescent="0.25"/>
    <row r="68426" customFormat="1" x14ac:dyDescent="0.25"/>
    <row r="68427" customFormat="1" x14ac:dyDescent="0.25"/>
    <row r="68428" customFormat="1" x14ac:dyDescent="0.25"/>
    <row r="68429" customFormat="1" x14ac:dyDescent="0.25"/>
    <row r="68430" customFormat="1" x14ac:dyDescent="0.25"/>
    <row r="68431" customFormat="1" x14ac:dyDescent="0.25"/>
    <row r="68432" customFormat="1" x14ac:dyDescent="0.25"/>
    <row r="68433" customFormat="1" x14ac:dyDescent="0.25"/>
    <row r="68434" customFormat="1" x14ac:dyDescent="0.25"/>
    <row r="68435" customFormat="1" x14ac:dyDescent="0.25"/>
    <row r="68436" customFormat="1" x14ac:dyDescent="0.25"/>
    <row r="68437" customFormat="1" x14ac:dyDescent="0.25"/>
    <row r="68438" customFormat="1" x14ac:dyDescent="0.25"/>
    <row r="68439" customFormat="1" x14ac:dyDescent="0.25"/>
    <row r="68440" customFormat="1" x14ac:dyDescent="0.25"/>
    <row r="68441" customFormat="1" x14ac:dyDescent="0.25"/>
    <row r="68442" customFormat="1" x14ac:dyDescent="0.25"/>
    <row r="68443" customFormat="1" x14ac:dyDescent="0.25"/>
    <row r="68444" customFormat="1" x14ac:dyDescent="0.25"/>
    <row r="68445" customFormat="1" x14ac:dyDescent="0.25"/>
    <row r="68446" customFormat="1" x14ac:dyDescent="0.25"/>
    <row r="68447" customFormat="1" x14ac:dyDescent="0.25"/>
    <row r="68448" customFormat="1" x14ac:dyDescent="0.25"/>
    <row r="68449" customFormat="1" x14ac:dyDescent="0.25"/>
    <row r="68450" customFormat="1" x14ac:dyDescent="0.25"/>
    <row r="68451" customFormat="1" x14ac:dyDescent="0.25"/>
    <row r="68452" customFormat="1" x14ac:dyDescent="0.25"/>
    <row r="68453" customFormat="1" x14ac:dyDescent="0.25"/>
    <row r="68454" customFormat="1" x14ac:dyDescent="0.25"/>
    <row r="68455" customFormat="1" x14ac:dyDescent="0.25"/>
    <row r="68456" customFormat="1" x14ac:dyDescent="0.25"/>
    <row r="68457" customFormat="1" x14ac:dyDescent="0.25"/>
    <row r="68458" customFormat="1" x14ac:dyDescent="0.25"/>
    <row r="68459" customFormat="1" x14ac:dyDescent="0.25"/>
    <row r="68460" customFormat="1" x14ac:dyDescent="0.25"/>
    <row r="68461" customFormat="1" x14ac:dyDescent="0.25"/>
    <row r="68462" customFormat="1" x14ac:dyDescent="0.25"/>
    <row r="68463" customFormat="1" x14ac:dyDescent="0.25"/>
    <row r="68464" customFormat="1" x14ac:dyDescent="0.25"/>
    <row r="68465" customFormat="1" x14ac:dyDescent="0.25"/>
    <row r="68466" customFormat="1" x14ac:dyDescent="0.25"/>
    <row r="68467" customFormat="1" x14ac:dyDescent="0.25"/>
    <row r="68468" customFormat="1" x14ac:dyDescent="0.25"/>
    <row r="68469" customFormat="1" x14ac:dyDescent="0.25"/>
    <row r="68470" customFormat="1" x14ac:dyDescent="0.25"/>
    <row r="68471" customFormat="1" x14ac:dyDescent="0.25"/>
    <row r="68472" customFormat="1" x14ac:dyDescent="0.25"/>
    <row r="68473" customFormat="1" x14ac:dyDescent="0.25"/>
    <row r="68474" customFormat="1" x14ac:dyDescent="0.25"/>
    <row r="68475" customFormat="1" x14ac:dyDescent="0.25"/>
    <row r="68476" customFormat="1" x14ac:dyDescent="0.25"/>
    <row r="68477" customFormat="1" x14ac:dyDescent="0.25"/>
    <row r="68478" customFormat="1" x14ac:dyDescent="0.25"/>
    <row r="68479" customFormat="1" x14ac:dyDescent="0.25"/>
    <row r="68480" customFormat="1" x14ac:dyDescent="0.25"/>
    <row r="68481" customFormat="1" x14ac:dyDescent="0.25"/>
    <row r="68482" customFormat="1" x14ac:dyDescent="0.25"/>
    <row r="68483" customFormat="1" x14ac:dyDescent="0.25"/>
    <row r="68484" customFormat="1" x14ac:dyDescent="0.25"/>
    <row r="68485" customFormat="1" x14ac:dyDescent="0.25"/>
    <row r="68486" customFormat="1" x14ac:dyDescent="0.25"/>
    <row r="68487" customFormat="1" x14ac:dyDescent="0.25"/>
    <row r="68488" customFormat="1" x14ac:dyDescent="0.25"/>
    <row r="68489" customFormat="1" x14ac:dyDescent="0.25"/>
    <row r="68490" customFormat="1" x14ac:dyDescent="0.25"/>
    <row r="68491" customFormat="1" x14ac:dyDescent="0.25"/>
    <row r="68492" customFormat="1" x14ac:dyDescent="0.25"/>
    <row r="68493" customFormat="1" x14ac:dyDescent="0.25"/>
    <row r="68494" customFormat="1" x14ac:dyDescent="0.25"/>
    <row r="68495" customFormat="1" x14ac:dyDescent="0.25"/>
    <row r="68496" customFormat="1" x14ac:dyDescent="0.25"/>
    <row r="68497" customFormat="1" x14ac:dyDescent="0.25"/>
    <row r="68498" customFormat="1" x14ac:dyDescent="0.25"/>
    <row r="68499" customFormat="1" x14ac:dyDescent="0.25"/>
    <row r="68500" customFormat="1" x14ac:dyDescent="0.25"/>
    <row r="68501" customFormat="1" x14ac:dyDescent="0.25"/>
    <row r="68502" customFormat="1" x14ac:dyDescent="0.25"/>
    <row r="68503" customFormat="1" x14ac:dyDescent="0.25"/>
    <row r="68504" customFormat="1" x14ac:dyDescent="0.25"/>
    <row r="68505" customFormat="1" x14ac:dyDescent="0.25"/>
    <row r="68506" customFormat="1" x14ac:dyDescent="0.25"/>
    <row r="68507" customFormat="1" x14ac:dyDescent="0.25"/>
    <row r="68508" customFormat="1" x14ac:dyDescent="0.25"/>
    <row r="68509" customFormat="1" x14ac:dyDescent="0.25"/>
    <row r="68510" customFormat="1" x14ac:dyDescent="0.25"/>
    <row r="68511" customFormat="1" x14ac:dyDescent="0.25"/>
    <row r="68512" customFormat="1" x14ac:dyDescent="0.25"/>
    <row r="68513" customFormat="1" x14ac:dyDescent="0.25"/>
    <row r="68514" customFormat="1" x14ac:dyDescent="0.25"/>
    <row r="68515" customFormat="1" x14ac:dyDescent="0.25"/>
    <row r="68516" customFormat="1" x14ac:dyDescent="0.25"/>
    <row r="68517" customFormat="1" x14ac:dyDescent="0.25"/>
    <row r="68518" customFormat="1" x14ac:dyDescent="0.25"/>
    <row r="68519" customFormat="1" x14ac:dyDescent="0.25"/>
    <row r="68520" customFormat="1" x14ac:dyDescent="0.25"/>
    <row r="68521" customFormat="1" x14ac:dyDescent="0.25"/>
    <row r="68522" customFormat="1" x14ac:dyDescent="0.25"/>
    <row r="68523" customFormat="1" x14ac:dyDescent="0.25"/>
    <row r="68524" customFormat="1" x14ac:dyDescent="0.25"/>
    <row r="68525" customFormat="1" x14ac:dyDescent="0.25"/>
    <row r="68526" customFormat="1" x14ac:dyDescent="0.25"/>
    <row r="68527" customFormat="1" x14ac:dyDescent="0.25"/>
    <row r="68528" customFormat="1" x14ac:dyDescent="0.25"/>
    <row r="68529" customFormat="1" x14ac:dyDescent="0.25"/>
    <row r="68530" customFormat="1" x14ac:dyDescent="0.25"/>
    <row r="68531" customFormat="1" x14ac:dyDescent="0.25"/>
    <row r="68532" customFormat="1" x14ac:dyDescent="0.25"/>
    <row r="68533" customFormat="1" x14ac:dyDescent="0.25"/>
    <row r="68534" customFormat="1" x14ac:dyDescent="0.25"/>
    <row r="68535" customFormat="1" x14ac:dyDescent="0.25"/>
    <row r="68536" customFormat="1" x14ac:dyDescent="0.25"/>
    <row r="68537" customFormat="1" x14ac:dyDescent="0.25"/>
    <row r="68538" customFormat="1" x14ac:dyDescent="0.25"/>
    <row r="68539" customFormat="1" x14ac:dyDescent="0.25"/>
    <row r="68540" customFormat="1" x14ac:dyDescent="0.25"/>
    <row r="68541" customFormat="1" x14ac:dyDescent="0.25"/>
    <row r="68542" customFormat="1" x14ac:dyDescent="0.25"/>
    <row r="68543" customFormat="1" x14ac:dyDescent="0.25"/>
    <row r="68544" customFormat="1" x14ac:dyDescent="0.25"/>
    <row r="68545" customFormat="1" x14ac:dyDescent="0.25"/>
    <row r="68546" customFormat="1" x14ac:dyDescent="0.25"/>
    <row r="68547" customFormat="1" x14ac:dyDescent="0.25"/>
    <row r="68548" customFormat="1" x14ac:dyDescent="0.25"/>
    <row r="68549" customFormat="1" x14ac:dyDescent="0.25"/>
    <row r="68550" customFormat="1" x14ac:dyDescent="0.25"/>
    <row r="68551" customFormat="1" x14ac:dyDescent="0.25"/>
    <row r="68552" customFormat="1" x14ac:dyDescent="0.25"/>
    <row r="68553" customFormat="1" x14ac:dyDescent="0.25"/>
    <row r="68554" customFormat="1" x14ac:dyDescent="0.25"/>
    <row r="68555" customFormat="1" x14ac:dyDescent="0.25"/>
    <row r="68556" customFormat="1" x14ac:dyDescent="0.25"/>
    <row r="68557" customFormat="1" x14ac:dyDescent="0.25"/>
    <row r="68558" customFormat="1" x14ac:dyDescent="0.25"/>
    <row r="68559" customFormat="1" x14ac:dyDescent="0.25"/>
    <row r="68560" customFormat="1" x14ac:dyDescent="0.25"/>
    <row r="68561" customFormat="1" x14ac:dyDescent="0.25"/>
    <row r="68562" customFormat="1" x14ac:dyDescent="0.25"/>
    <row r="68563" customFormat="1" x14ac:dyDescent="0.25"/>
    <row r="68564" customFormat="1" x14ac:dyDescent="0.25"/>
    <row r="68565" customFormat="1" x14ac:dyDescent="0.25"/>
    <row r="68566" customFormat="1" x14ac:dyDescent="0.25"/>
    <row r="68567" customFormat="1" x14ac:dyDescent="0.25"/>
    <row r="68568" customFormat="1" x14ac:dyDescent="0.25"/>
    <row r="68569" customFormat="1" x14ac:dyDescent="0.25"/>
    <row r="68570" customFormat="1" x14ac:dyDescent="0.25"/>
    <row r="68571" customFormat="1" x14ac:dyDescent="0.25"/>
    <row r="68572" customFormat="1" x14ac:dyDescent="0.25"/>
    <row r="68573" customFormat="1" x14ac:dyDescent="0.25"/>
    <row r="68574" customFormat="1" x14ac:dyDescent="0.25"/>
    <row r="68575" customFormat="1" x14ac:dyDescent="0.25"/>
    <row r="68576" customFormat="1" x14ac:dyDescent="0.25"/>
    <row r="68577" customFormat="1" x14ac:dyDescent="0.25"/>
    <row r="68578" customFormat="1" x14ac:dyDescent="0.25"/>
    <row r="68579" customFormat="1" x14ac:dyDescent="0.25"/>
    <row r="68580" customFormat="1" x14ac:dyDescent="0.25"/>
    <row r="68581" customFormat="1" x14ac:dyDescent="0.25"/>
    <row r="68582" customFormat="1" x14ac:dyDescent="0.25"/>
    <row r="68583" customFormat="1" x14ac:dyDescent="0.25"/>
    <row r="68584" customFormat="1" x14ac:dyDescent="0.25"/>
    <row r="68585" customFormat="1" x14ac:dyDescent="0.25"/>
    <row r="68586" customFormat="1" x14ac:dyDescent="0.25"/>
    <row r="68587" customFormat="1" x14ac:dyDescent="0.25"/>
    <row r="68588" customFormat="1" x14ac:dyDescent="0.25"/>
    <row r="68589" customFormat="1" x14ac:dyDescent="0.25"/>
    <row r="68590" customFormat="1" x14ac:dyDescent="0.25"/>
    <row r="68591" customFormat="1" x14ac:dyDescent="0.25"/>
    <row r="68592" customFormat="1" x14ac:dyDescent="0.25"/>
    <row r="68593" customFormat="1" x14ac:dyDescent="0.25"/>
    <row r="68594" customFormat="1" x14ac:dyDescent="0.25"/>
    <row r="68595" customFormat="1" x14ac:dyDescent="0.25"/>
    <row r="68596" customFormat="1" x14ac:dyDescent="0.25"/>
    <row r="68597" customFormat="1" x14ac:dyDescent="0.25"/>
    <row r="68598" customFormat="1" x14ac:dyDescent="0.25"/>
    <row r="68599" customFormat="1" x14ac:dyDescent="0.25"/>
    <row r="68600" customFormat="1" x14ac:dyDescent="0.25"/>
    <row r="68601" customFormat="1" x14ac:dyDescent="0.25"/>
    <row r="68602" customFormat="1" x14ac:dyDescent="0.25"/>
    <row r="68603" customFormat="1" x14ac:dyDescent="0.25"/>
    <row r="68604" customFormat="1" x14ac:dyDescent="0.25"/>
    <row r="68605" customFormat="1" x14ac:dyDescent="0.25"/>
    <row r="68606" customFormat="1" x14ac:dyDescent="0.25"/>
    <row r="68607" customFormat="1" x14ac:dyDescent="0.25"/>
    <row r="68608" customFormat="1" x14ac:dyDescent="0.25"/>
    <row r="68609" customFormat="1" x14ac:dyDescent="0.25"/>
    <row r="68610" customFormat="1" x14ac:dyDescent="0.25"/>
    <row r="68611" customFormat="1" x14ac:dyDescent="0.25"/>
    <row r="68612" customFormat="1" x14ac:dyDescent="0.25"/>
    <row r="68613" customFormat="1" x14ac:dyDescent="0.25"/>
    <row r="68614" customFormat="1" x14ac:dyDescent="0.25"/>
    <row r="68615" customFormat="1" x14ac:dyDescent="0.25"/>
    <row r="68616" customFormat="1" x14ac:dyDescent="0.25"/>
    <row r="68617" customFormat="1" x14ac:dyDescent="0.25"/>
    <row r="68618" customFormat="1" x14ac:dyDescent="0.25"/>
    <row r="68619" customFormat="1" x14ac:dyDescent="0.25"/>
    <row r="68620" customFormat="1" x14ac:dyDescent="0.25"/>
    <row r="68621" customFormat="1" x14ac:dyDescent="0.25"/>
    <row r="68622" customFormat="1" x14ac:dyDescent="0.25"/>
    <row r="68623" customFormat="1" x14ac:dyDescent="0.25"/>
    <row r="68624" customFormat="1" x14ac:dyDescent="0.25"/>
    <row r="68625" customFormat="1" x14ac:dyDescent="0.25"/>
    <row r="68626" customFormat="1" x14ac:dyDescent="0.25"/>
    <row r="68627" customFormat="1" x14ac:dyDescent="0.25"/>
    <row r="68628" customFormat="1" x14ac:dyDescent="0.25"/>
    <row r="68629" customFormat="1" x14ac:dyDescent="0.25"/>
    <row r="68630" customFormat="1" x14ac:dyDescent="0.25"/>
    <row r="68631" customFormat="1" x14ac:dyDescent="0.25"/>
    <row r="68632" customFormat="1" x14ac:dyDescent="0.25"/>
    <row r="68633" customFormat="1" x14ac:dyDescent="0.25"/>
    <row r="68634" customFormat="1" x14ac:dyDescent="0.25"/>
    <row r="68635" customFormat="1" x14ac:dyDescent="0.25"/>
    <row r="68636" customFormat="1" x14ac:dyDescent="0.25"/>
    <row r="68637" customFormat="1" x14ac:dyDescent="0.25"/>
    <row r="68638" customFormat="1" x14ac:dyDescent="0.25"/>
    <row r="68639" customFormat="1" x14ac:dyDescent="0.25"/>
    <row r="68640" customFormat="1" x14ac:dyDescent="0.25"/>
    <row r="68641" customFormat="1" x14ac:dyDescent="0.25"/>
    <row r="68642" customFormat="1" x14ac:dyDescent="0.25"/>
    <row r="68643" customFormat="1" x14ac:dyDescent="0.25"/>
    <row r="68644" customFormat="1" x14ac:dyDescent="0.25"/>
    <row r="68645" customFormat="1" x14ac:dyDescent="0.25"/>
    <row r="68646" customFormat="1" x14ac:dyDescent="0.25"/>
    <row r="68647" customFormat="1" x14ac:dyDescent="0.25"/>
    <row r="68648" customFormat="1" x14ac:dyDescent="0.25"/>
    <row r="68649" customFormat="1" x14ac:dyDescent="0.25"/>
    <row r="68650" customFormat="1" x14ac:dyDescent="0.25"/>
    <row r="68651" customFormat="1" x14ac:dyDescent="0.25"/>
    <row r="68652" customFormat="1" x14ac:dyDescent="0.25"/>
    <row r="68653" customFormat="1" x14ac:dyDescent="0.25"/>
    <row r="68654" customFormat="1" x14ac:dyDescent="0.25"/>
    <row r="68655" customFormat="1" x14ac:dyDescent="0.25"/>
    <row r="68656" customFormat="1" x14ac:dyDescent="0.25"/>
    <row r="68657" customFormat="1" x14ac:dyDescent="0.25"/>
    <row r="68658" customFormat="1" x14ac:dyDescent="0.25"/>
    <row r="68659" customFormat="1" x14ac:dyDescent="0.25"/>
    <row r="68660" customFormat="1" x14ac:dyDescent="0.25"/>
    <row r="68661" customFormat="1" x14ac:dyDescent="0.25"/>
    <row r="68662" customFormat="1" x14ac:dyDescent="0.25"/>
    <row r="68663" customFormat="1" x14ac:dyDescent="0.25"/>
    <row r="68664" customFormat="1" x14ac:dyDescent="0.25"/>
    <row r="68665" customFormat="1" x14ac:dyDescent="0.25"/>
    <row r="68666" customFormat="1" x14ac:dyDescent="0.25"/>
    <row r="68667" customFormat="1" x14ac:dyDescent="0.25"/>
    <row r="68668" customFormat="1" x14ac:dyDescent="0.25"/>
    <row r="68669" customFormat="1" x14ac:dyDescent="0.25"/>
    <row r="68670" customFormat="1" x14ac:dyDescent="0.25"/>
    <row r="68671" customFormat="1" x14ac:dyDescent="0.25"/>
    <row r="68672" customFormat="1" x14ac:dyDescent="0.25"/>
    <row r="68673" customFormat="1" x14ac:dyDescent="0.25"/>
    <row r="68674" customFormat="1" x14ac:dyDescent="0.25"/>
    <row r="68675" customFormat="1" x14ac:dyDescent="0.25"/>
    <row r="68676" customFormat="1" x14ac:dyDescent="0.25"/>
    <row r="68677" customFormat="1" x14ac:dyDescent="0.25"/>
    <row r="68678" customFormat="1" x14ac:dyDescent="0.25"/>
    <row r="68679" customFormat="1" x14ac:dyDescent="0.25"/>
    <row r="68680" customFormat="1" x14ac:dyDescent="0.25"/>
    <row r="68681" customFormat="1" x14ac:dyDescent="0.25"/>
    <row r="68682" customFormat="1" x14ac:dyDescent="0.25"/>
    <row r="68683" customFormat="1" x14ac:dyDescent="0.25"/>
    <row r="68684" customFormat="1" x14ac:dyDescent="0.25"/>
    <row r="68685" customFormat="1" x14ac:dyDescent="0.25"/>
    <row r="68686" customFormat="1" x14ac:dyDescent="0.25"/>
    <row r="68687" customFormat="1" x14ac:dyDescent="0.25"/>
    <row r="68688" customFormat="1" x14ac:dyDescent="0.25"/>
    <row r="68689" customFormat="1" x14ac:dyDescent="0.25"/>
    <row r="68690" customFormat="1" x14ac:dyDescent="0.25"/>
    <row r="68691" customFormat="1" x14ac:dyDescent="0.25"/>
    <row r="68692" customFormat="1" x14ac:dyDescent="0.25"/>
    <row r="68693" customFormat="1" x14ac:dyDescent="0.25"/>
    <row r="68694" customFormat="1" x14ac:dyDescent="0.25"/>
    <row r="68695" customFormat="1" x14ac:dyDescent="0.25"/>
    <row r="68696" customFormat="1" x14ac:dyDescent="0.25"/>
    <row r="68697" customFormat="1" x14ac:dyDescent="0.25"/>
    <row r="68698" customFormat="1" x14ac:dyDescent="0.25"/>
    <row r="68699" customFormat="1" x14ac:dyDescent="0.25"/>
    <row r="68700" customFormat="1" x14ac:dyDescent="0.25"/>
    <row r="68701" customFormat="1" x14ac:dyDescent="0.25"/>
    <row r="68702" customFormat="1" x14ac:dyDescent="0.25"/>
    <row r="68703" customFormat="1" x14ac:dyDescent="0.25"/>
    <row r="68704" customFormat="1" x14ac:dyDescent="0.25"/>
    <row r="68705" customFormat="1" x14ac:dyDescent="0.25"/>
    <row r="68706" customFormat="1" x14ac:dyDescent="0.25"/>
    <row r="68707" customFormat="1" x14ac:dyDescent="0.25"/>
    <row r="68708" customFormat="1" x14ac:dyDescent="0.25"/>
    <row r="68709" customFormat="1" x14ac:dyDescent="0.25"/>
    <row r="68710" customFormat="1" x14ac:dyDescent="0.25"/>
    <row r="68711" customFormat="1" x14ac:dyDescent="0.25"/>
    <row r="68712" customFormat="1" x14ac:dyDescent="0.25"/>
    <row r="68713" customFormat="1" x14ac:dyDescent="0.25"/>
    <row r="68714" customFormat="1" x14ac:dyDescent="0.25"/>
    <row r="68715" customFormat="1" x14ac:dyDescent="0.25"/>
    <row r="68716" customFormat="1" x14ac:dyDescent="0.25"/>
    <row r="68717" customFormat="1" x14ac:dyDescent="0.25"/>
    <row r="68718" customFormat="1" x14ac:dyDescent="0.25"/>
    <row r="68719" customFormat="1" x14ac:dyDescent="0.25"/>
    <row r="68720" customFormat="1" x14ac:dyDescent="0.25"/>
    <row r="68721" customFormat="1" x14ac:dyDescent="0.25"/>
    <row r="68722" customFormat="1" x14ac:dyDescent="0.25"/>
    <row r="68723" customFormat="1" x14ac:dyDescent="0.25"/>
    <row r="68724" customFormat="1" x14ac:dyDescent="0.25"/>
    <row r="68725" customFormat="1" x14ac:dyDescent="0.25"/>
    <row r="68726" customFormat="1" x14ac:dyDescent="0.25"/>
    <row r="68727" customFormat="1" x14ac:dyDescent="0.25"/>
    <row r="68728" customFormat="1" x14ac:dyDescent="0.25"/>
    <row r="68729" customFormat="1" x14ac:dyDescent="0.25"/>
    <row r="68730" customFormat="1" x14ac:dyDescent="0.25"/>
    <row r="68731" customFormat="1" x14ac:dyDescent="0.25"/>
    <row r="68732" customFormat="1" x14ac:dyDescent="0.25"/>
    <row r="68733" customFormat="1" x14ac:dyDescent="0.25"/>
    <row r="68734" customFormat="1" x14ac:dyDescent="0.25"/>
    <row r="68735" customFormat="1" x14ac:dyDescent="0.25"/>
    <row r="68736" customFormat="1" x14ac:dyDescent="0.25"/>
    <row r="68737" customFormat="1" x14ac:dyDescent="0.25"/>
    <row r="68738" customFormat="1" x14ac:dyDescent="0.25"/>
    <row r="68739" customFormat="1" x14ac:dyDescent="0.25"/>
    <row r="68740" customFormat="1" x14ac:dyDescent="0.25"/>
    <row r="68741" customFormat="1" x14ac:dyDescent="0.25"/>
    <row r="68742" customFormat="1" x14ac:dyDescent="0.25"/>
    <row r="68743" customFormat="1" x14ac:dyDescent="0.25"/>
    <row r="68744" customFormat="1" x14ac:dyDescent="0.25"/>
    <row r="68745" customFormat="1" x14ac:dyDescent="0.25"/>
    <row r="68746" customFormat="1" x14ac:dyDescent="0.25"/>
    <row r="68747" customFormat="1" x14ac:dyDescent="0.25"/>
    <row r="68748" customFormat="1" x14ac:dyDescent="0.25"/>
    <row r="68749" customFormat="1" x14ac:dyDescent="0.25"/>
    <row r="68750" customFormat="1" x14ac:dyDescent="0.25"/>
    <row r="68751" customFormat="1" x14ac:dyDescent="0.25"/>
    <row r="68752" customFormat="1" x14ac:dyDescent="0.25"/>
    <row r="68753" customFormat="1" x14ac:dyDescent="0.25"/>
    <row r="68754" customFormat="1" x14ac:dyDescent="0.25"/>
    <row r="68755" customFormat="1" x14ac:dyDescent="0.25"/>
    <row r="68756" customFormat="1" x14ac:dyDescent="0.25"/>
    <row r="68757" customFormat="1" x14ac:dyDescent="0.25"/>
    <row r="68758" customFormat="1" x14ac:dyDescent="0.25"/>
    <row r="68759" customFormat="1" x14ac:dyDescent="0.25"/>
    <row r="68760" customFormat="1" x14ac:dyDescent="0.25"/>
    <row r="68761" customFormat="1" x14ac:dyDescent="0.25"/>
    <row r="68762" customFormat="1" x14ac:dyDescent="0.25"/>
    <row r="68763" customFormat="1" x14ac:dyDescent="0.25"/>
    <row r="68764" customFormat="1" x14ac:dyDescent="0.25"/>
    <row r="68765" customFormat="1" x14ac:dyDescent="0.25"/>
    <row r="68766" customFormat="1" x14ac:dyDescent="0.25"/>
    <row r="68767" customFormat="1" x14ac:dyDescent="0.25"/>
    <row r="68768" customFormat="1" x14ac:dyDescent="0.25"/>
    <row r="68769" customFormat="1" x14ac:dyDescent="0.25"/>
    <row r="68770" customFormat="1" x14ac:dyDescent="0.25"/>
    <row r="68771" customFormat="1" x14ac:dyDescent="0.25"/>
    <row r="68772" customFormat="1" x14ac:dyDescent="0.25"/>
    <row r="68773" customFormat="1" x14ac:dyDescent="0.25"/>
    <row r="68774" customFormat="1" x14ac:dyDescent="0.25"/>
    <row r="68775" customFormat="1" x14ac:dyDescent="0.25"/>
    <row r="68776" customFormat="1" x14ac:dyDescent="0.25"/>
    <row r="68777" customFormat="1" x14ac:dyDescent="0.25"/>
    <row r="68778" customFormat="1" x14ac:dyDescent="0.25"/>
    <row r="68779" customFormat="1" x14ac:dyDescent="0.25"/>
    <row r="68780" customFormat="1" x14ac:dyDescent="0.25"/>
    <row r="68781" customFormat="1" x14ac:dyDescent="0.25"/>
    <row r="68782" customFormat="1" x14ac:dyDescent="0.25"/>
    <row r="68783" customFormat="1" x14ac:dyDescent="0.25"/>
    <row r="68784" customFormat="1" x14ac:dyDescent="0.25"/>
    <row r="68785" customFormat="1" x14ac:dyDescent="0.25"/>
    <row r="68786" customFormat="1" x14ac:dyDescent="0.25"/>
    <row r="68787" customFormat="1" x14ac:dyDescent="0.25"/>
    <row r="68788" customFormat="1" x14ac:dyDescent="0.25"/>
    <row r="68789" customFormat="1" x14ac:dyDescent="0.25"/>
    <row r="68790" customFormat="1" x14ac:dyDescent="0.25"/>
    <row r="68791" customFormat="1" x14ac:dyDescent="0.25"/>
    <row r="68792" customFormat="1" x14ac:dyDescent="0.25"/>
    <row r="68793" customFormat="1" x14ac:dyDescent="0.25"/>
    <row r="68794" customFormat="1" x14ac:dyDescent="0.25"/>
    <row r="68795" customFormat="1" x14ac:dyDescent="0.25"/>
    <row r="68796" customFormat="1" x14ac:dyDescent="0.25"/>
    <row r="68797" customFormat="1" x14ac:dyDescent="0.25"/>
    <row r="68798" customFormat="1" x14ac:dyDescent="0.25"/>
    <row r="68799" customFormat="1" x14ac:dyDescent="0.25"/>
    <row r="68800" customFormat="1" x14ac:dyDescent="0.25"/>
    <row r="68801" customFormat="1" x14ac:dyDescent="0.25"/>
    <row r="68802" customFormat="1" x14ac:dyDescent="0.25"/>
    <row r="68803" customFormat="1" x14ac:dyDescent="0.25"/>
    <row r="68804" customFormat="1" x14ac:dyDescent="0.25"/>
    <row r="68805" customFormat="1" x14ac:dyDescent="0.25"/>
    <row r="68806" customFormat="1" x14ac:dyDescent="0.25"/>
    <row r="68807" customFormat="1" x14ac:dyDescent="0.25"/>
    <row r="68808" customFormat="1" x14ac:dyDescent="0.25"/>
    <row r="68809" customFormat="1" x14ac:dyDescent="0.25"/>
    <row r="68810" customFormat="1" x14ac:dyDescent="0.25"/>
    <row r="68811" customFormat="1" x14ac:dyDescent="0.25"/>
    <row r="68812" customFormat="1" x14ac:dyDescent="0.25"/>
    <row r="68813" customFormat="1" x14ac:dyDescent="0.25"/>
    <row r="68814" customFormat="1" x14ac:dyDescent="0.25"/>
    <row r="68815" customFormat="1" x14ac:dyDescent="0.25"/>
    <row r="68816" customFormat="1" x14ac:dyDescent="0.25"/>
    <row r="68817" customFormat="1" x14ac:dyDescent="0.25"/>
    <row r="68818" customFormat="1" x14ac:dyDescent="0.25"/>
    <row r="68819" customFormat="1" x14ac:dyDescent="0.25"/>
    <row r="68820" customFormat="1" x14ac:dyDescent="0.25"/>
    <row r="68821" customFormat="1" x14ac:dyDescent="0.25"/>
    <row r="68822" customFormat="1" x14ac:dyDescent="0.25"/>
    <row r="68823" customFormat="1" x14ac:dyDescent="0.25"/>
    <row r="68824" customFormat="1" x14ac:dyDescent="0.25"/>
    <row r="68825" customFormat="1" x14ac:dyDescent="0.25"/>
    <row r="68826" customFormat="1" x14ac:dyDescent="0.25"/>
    <row r="68827" customFormat="1" x14ac:dyDescent="0.25"/>
    <row r="68828" customFormat="1" x14ac:dyDescent="0.25"/>
    <row r="68829" customFormat="1" x14ac:dyDescent="0.25"/>
    <row r="68830" customFormat="1" x14ac:dyDescent="0.25"/>
    <row r="68831" customFormat="1" x14ac:dyDescent="0.25"/>
    <row r="68832" customFormat="1" x14ac:dyDescent="0.25"/>
    <row r="68833" customFormat="1" x14ac:dyDescent="0.25"/>
    <row r="68834" customFormat="1" x14ac:dyDescent="0.25"/>
    <row r="68835" customFormat="1" x14ac:dyDescent="0.25"/>
    <row r="68836" customFormat="1" x14ac:dyDescent="0.25"/>
    <row r="68837" customFormat="1" x14ac:dyDescent="0.25"/>
    <row r="68838" customFormat="1" x14ac:dyDescent="0.25"/>
    <row r="68839" customFormat="1" x14ac:dyDescent="0.25"/>
    <row r="68840" customFormat="1" x14ac:dyDescent="0.25"/>
    <row r="68841" customFormat="1" x14ac:dyDescent="0.25"/>
    <row r="68842" customFormat="1" x14ac:dyDescent="0.25"/>
    <row r="68843" customFormat="1" x14ac:dyDescent="0.25"/>
    <row r="68844" customFormat="1" x14ac:dyDescent="0.25"/>
    <row r="68845" customFormat="1" x14ac:dyDescent="0.25"/>
    <row r="68846" customFormat="1" x14ac:dyDescent="0.25"/>
    <row r="68847" customFormat="1" x14ac:dyDescent="0.25"/>
    <row r="68848" customFormat="1" x14ac:dyDescent="0.25"/>
    <row r="68849" customFormat="1" x14ac:dyDescent="0.25"/>
    <row r="68850" customFormat="1" x14ac:dyDescent="0.25"/>
    <row r="68851" customFormat="1" x14ac:dyDescent="0.25"/>
    <row r="68852" customFormat="1" x14ac:dyDescent="0.25"/>
    <row r="68853" customFormat="1" x14ac:dyDescent="0.25"/>
    <row r="68854" customFormat="1" x14ac:dyDescent="0.25"/>
    <row r="68855" customFormat="1" x14ac:dyDescent="0.25"/>
    <row r="68856" customFormat="1" x14ac:dyDescent="0.25"/>
    <row r="68857" customFormat="1" x14ac:dyDescent="0.25"/>
    <row r="68858" customFormat="1" x14ac:dyDescent="0.25"/>
    <row r="68859" customFormat="1" x14ac:dyDescent="0.25"/>
    <row r="68860" customFormat="1" x14ac:dyDescent="0.25"/>
    <row r="68861" customFormat="1" x14ac:dyDescent="0.25"/>
    <row r="68862" customFormat="1" x14ac:dyDescent="0.25"/>
    <row r="68863" customFormat="1" x14ac:dyDescent="0.25"/>
    <row r="68864" customFormat="1" x14ac:dyDescent="0.25"/>
    <row r="68865" customFormat="1" x14ac:dyDescent="0.25"/>
    <row r="68866" customFormat="1" x14ac:dyDescent="0.25"/>
    <row r="68867" customFormat="1" x14ac:dyDescent="0.25"/>
    <row r="68868" customFormat="1" x14ac:dyDescent="0.25"/>
    <row r="68869" customFormat="1" x14ac:dyDescent="0.25"/>
    <row r="68870" customFormat="1" x14ac:dyDescent="0.25"/>
    <row r="68871" customFormat="1" x14ac:dyDescent="0.25"/>
    <row r="68872" customFormat="1" x14ac:dyDescent="0.25"/>
    <row r="68873" customFormat="1" x14ac:dyDescent="0.25"/>
    <row r="68874" customFormat="1" x14ac:dyDescent="0.25"/>
    <row r="68875" customFormat="1" x14ac:dyDescent="0.25"/>
    <row r="68876" customFormat="1" x14ac:dyDescent="0.25"/>
    <row r="68877" customFormat="1" x14ac:dyDescent="0.25"/>
    <row r="68878" customFormat="1" x14ac:dyDescent="0.25"/>
    <row r="68879" customFormat="1" x14ac:dyDescent="0.25"/>
    <row r="68880" customFormat="1" x14ac:dyDescent="0.25"/>
    <row r="68881" customFormat="1" x14ac:dyDescent="0.25"/>
    <row r="68882" customFormat="1" x14ac:dyDescent="0.25"/>
    <row r="68883" customFormat="1" x14ac:dyDescent="0.25"/>
    <row r="68884" customFormat="1" x14ac:dyDescent="0.25"/>
    <row r="68885" customFormat="1" x14ac:dyDescent="0.25"/>
    <row r="68886" customFormat="1" x14ac:dyDescent="0.25"/>
    <row r="68887" customFormat="1" x14ac:dyDescent="0.25"/>
    <row r="68888" customFormat="1" x14ac:dyDescent="0.25"/>
    <row r="68889" customFormat="1" x14ac:dyDescent="0.25"/>
    <row r="68890" customFormat="1" x14ac:dyDescent="0.25"/>
    <row r="68891" customFormat="1" x14ac:dyDescent="0.25"/>
    <row r="68892" customFormat="1" x14ac:dyDescent="0.25"/>
    <row r="68893" customFormat="1" x14ac:dyDescent="0.25"/>
    <row r="68894" customFormat="1" x14ac:dyDescent="0.25"/>
    <row r="68895" customFormat="1" x14ac:dyDescent="0.25"/>
    <row r="68896" customFormat="1" x14ac:dyDescent="0.25"/>
    <row r="68897" customFormat="1" x14ac:dyDescent="0.25"/>
    <row r="68898" customFormat="1" x14ac:dyDescent="0.25"/>
    <row r="68899" customFormat="1" x14ac:dyDescent="0.25"/>
    <row r="68900" customFormat="1" x14ac:dyDescent="0.25"/>
    <row r="68901" customFormat="1" x14ac:dyDescent="0.25"/>
    <row r="68902" customFormat="1" x14ac:dyDescent="0.25"/>
    <row r="68903" customFormat="1" x14ac:dyDescent="0.25"/>
    <row r="68904" customFormat="1" x14ac:dyDescent="0.25"/>
    <row r="68905" customFormat="1" x14ac:dyDescent="0.25"/>
    <row r="68906" customFormat="1" x14ac:dyDescent="0.25"/>
    <row r="68907" customFormat="1" x14ac:dyDescent="0.25"/>
    <row r="68908" customFormat="1" x14ac:dyDescent="0.25"/>
    <row r="68909" customFormat="1" x14ac:dyDescent="0.25"/>
    <row r="68910" customFormat="1" x14ac:dyDescent="0.25"/>
    <row r="68911" customFormat="1" x14ac:dyDescent="0.25"/>
    <row r="68912" customFormat="1" x14ac:dyDescent="0.25"/>
    <row r="68913" customFormat="1" x14ac:dyDescent="0.25"/>
    <row r="68914" customFormat="1" x14ac:dyDescent="0.25"/>
    <row r="68915" customFormat="1" x14ac:dyDescent="0.25"/>
    <row r="68916" customFormat="1" x14ac:dyDescent="0.25"/>
    <row r="68917" customFormat="1" x14ac:dyDescent="0.25"/>
    <row r="68918" customFormat="1" x14ac:dyDescent="0.25"/>
    <row r="68919" customFormat="1" x14ac:dyDescent="0.25"/>
    <row r="68920" customFormat="1" x14ac:dyDescent="0.25"/>
    <row r="68921" customFormat="1" x14ac:dyDescent="0.25"/>
    <row r="68922" customFormat="1" x14ac:dyDescent="0.25"/>
    <row r="68923" customFormat="1" x14ac:dyDescent="0.25"/>
    <row r="68924" customFormat="1" x14ac:dyDescent="0.25"/>
    <row r="68925" customFormat="1" x14ac:dyDescent="0.25"/>
    <row r="68926" customFormat="1" x14ac:dyDescent="0.25"/>
    <row r="68927" customFormat="1" x14ac:dyDescent="0.25"/>
    <row r="68928" customFormat="1" x14ac:dyDescent="0.25"/>
    <row r="68929" customFormat="1" x14ac:dyDescent="0.25"/>
    <row r="68930" customFormat="1" x14ac:dyDescent="0.25"/>
    <row r="68931" customFormat="1" x14ac:dyDescent="0.25"/>
    <row r="68932" customFormat="1" x14ac:dyDescent="0.25"/>
    <row r="68933" customFormat="1" x14ac:dyDescent="0.25"/>
    <row r="68934" customFormat="1" x14ac:dyDescent="0.25"/>
    <row r="68935" customFormat="1" x14ac:dyDescent="0.25"/>
    <row r="68936" customFormat="1" x14ac:dyDescent="0.25"/>
    <row r="68937" customFormat="1" x14ac:dyDescent="0.25"/>
    <row r="68938" customFormat="1" x14ac:dyDescent="0.25"/>
    <row r="68939" customFormat="1" x14ac:dyDescent="0.25"/>
    <row r="68940" customFormat="1" x14ac:dyDescent="0.25"/>
    <row r="68941" customFormat="1" x14ac:dyDescent="0.25"/>
    <row r="68942" customFormat="1" x14ac:dyDescent="0.25"/>
    <row r="68943" customFormat="1" x14ac:dyDescent="0.25"/>
    <row r="68944" customFormat="1" x14ac:dyDescent="0.25"/>
    <row r="68945" customFormat="1" x14ac:dyDescent="0.25"/>
    <row r="68946" customFormat="1" x14ac:dyDescent="0.25"/>
    <row r="68947" customFormat="1" x14ac:dyDescent="0.25"/>
    <row r="68948" customFormat="1" x14ac:dyDescent="0.25"/>
    <row r="68949" customFormat="1" x14ac:dyDescent="0.25"/>
    <row r="68950" customFormat="1" x14ac:dyDescent="0.25"/>
    <row r="68951" customFormat="1" x14ac:dyDescent="0.25"/>
    <row r="68952" customFormat="1" x14ac:dyDescent="0.25"/>
    <row r="68953" customFormat="1" x14ac:dyDescent="0.25"/>
    <row r="68954" customFormat="1" x14ac:dyDescent="0.25"/>
    <row r="68955" customFormat="1" x14ac:dyDescent="0.25"/>
    <row r="68956" customFormat="1" x14ac:dyDescent="0.25"/>
    <row r="68957" customFormat="1" x14ac:dyDescent="0.25"/>
    <row r="68958" customFormat="1" x14ac:dyDescent="0.25"/>
    <row r="68959" customFormat="1" x14ac:dyDescent="0.25"/>
    <row r="68960" customFormat="1" x14ac:dyDescent="0.25"/>
    <row r="68961" customFormat="1" x14ac:dyDescent="0.25"/>
    <row r="68962" customFormat="1" x14ac:dyDescent="0.25"/>
    <row r="68963" customFormat="1" x14ac:dyDescent="0.25"/>
    <row r="68964" customFormat="1" x14ac:dyDescent="0.25"/>
    <row r="68965" customFormat="1" x14ac:dyDescent="0.25"/>
    <row r="68966" customFormat="1" x14ac:dyDescent="0.25"/>
    <row r="68967" customFormat="1" x14ac:dyDescent="0.25"/>
    <row r="68968" customFormat="1" x14ac:dyDescent="0.25"/>
    <row r="68969" customFormat="1" x14ac:dyDescent="0.25"/>
    <row r="68970" customFormat="1" x14ac:dyDescent="0.25"/>
    <row r="68971" customFormat="1" x14ac:dyDescent="0.25"/>
    <row r="68972" customFormat="1" x14ac:dyDescent="0.25"/>
    <row r="68973" customFormat="1" x14ac:dyDescent="0.25"/>
    <row r="68974" customFormat="1" x14ac:dyDescent="0.25"/>
    <row r="68975" customFormat="1" x14ac:dyDescent="0.25"/>
    <row r="68976" customFormat="1" x14ac:dyDescent="0.25"/>
    <row r="68977" customFormat="1" x14ac:dyDescent="0.25"/>
    <row r="68978" customFormat="1" x14ac:dyDescent="0.25"/>
    <row r="68979" customFormat="1" x14ac:dyDescent="0.25"/>
    <row r="68980" customFormat="1" x14ac:dyDescent="0.25"/>
    <row r="68981" customFormat="1" x14ac:dyDescent="0.25"/>
    <row r="68982" customFormat="1" x14ac:dyDescent="0.25"/>
    <row r="68983" customFormat="1" x14ac:dyDescent="0.25"/>
    <row r="68984" customFormat="1" x14ac:dyDescent="0.25"/>
    <row r="68985" customFormat="1" x14ac:dyDescent="0.25"/>
    <row r="68986" customFormat="1" x14ac:dyDescent="0.25"/>
    <row r="68987" customFormat="1" x14ac:dyDescent="0.25"/>
    <row r="68988" customFormat="1" x14ac:dyDescent="0.25"/>
    <row r="68989" customFormat="1" x14ac:dyDescent="0.25"/>
    <row r="68990" customFormat="1" x14ac:dyDescent="0.25"/>
    <row r="68991" customFormat="1" x14ac:dyDescent="0.25"/>
    <row r="68992" customFormat="1" x14ac:dyDescent="0.25"/>
    <row r="68993" customFormat="1" x14ac:dyDescent="0.25"/>
    <row r="68994" customFormat="1" x14ac:dyDescent="0.25"/>
    <row r="68995" customFormat="1" x14ac:dyDescent="0.25"/>
    <row r="68996" customFormat="1" x14ac:dyDescent="0.25"/>
    <row r="68997" customFormat="1" x14ac:dyDescent="0.25"/>
    <row r="68998" customFormat="1" x14ac:dyDescent="0.25"/>
    <row r="68999" customFormat="1" x14ac:dyDescent="0.25"/>
    <row r="69000" customFormat="1" x14ac:dyDescent="0.25"/>
    <row r="69001" customFormat="1" x14ac:dyDescent="0.25"/>
    <row r="69002" customFormat="1" x14ac:dyDescent="0.25"/>
    <row r="69003" customFormat="1" x14ac:dyDescent="0.25"/>
    <row r="69004" customFormat="1" x14ac:dyDescent="0.25"/>
    <row r="69005" customFormat="1" x14ac:dyDescent="0.25"/>
    <row r="69006" customFormat="1" x14ac:dyDescent="0.25"/>
    <row r="69007" customFormat="1" x14ac:dyDescent="0.25"/>
    <row r="69008" customFormat="1" x14ac:dyDescent="0.25"/>
    <row r="69009" customFormat="1" x14ac:dyDescent="0.25"/>
    <row r="69010" customFormat="1" x14ac:dyDescent="0.25"/>
    <row r="69011" customFormat="1" x14ac:dyDescent="0.25"/>
    <row r="69012" customFormat="1" x14ac:dyDescent="0.25"/>
    <row r="69013" customFormat="1" x14ac:dyDescent="0.25"/>
    <row r="69014" customFormat="1" x14ac:dyDescent="0.25"/>
    <row r="69015" customFormat="1" x14ac:dyDescent="0.25"/>
    <row r="69016" customFormat="1" x14ac:dyDescent="0.25"/>
    <row r="69017" customFormat="1" x14ac:dyDescent="0.25"/>
    <row r="69018" customFormat="1" x14ac:dyDescent="0.25"/>
    <row r="69019" customFormat="1" x14ac:dyDescent="0.25"/>
    <row r="69020" customFormat="1" x14ac:dyDescent="0.25"/>
    <row r="69021" customFormat="1" x14ac:dyDescent="0.25"/>
    <row r="69022" customFormat="1" x14ac:dyDescent="0.25"/>
    <row r="69023" customFormat="1" x14ac:dyDescent="0.25"/>
    <row r="69024" customFormat="1" x14ac:dyDescent="0.25"/>
    <row r="69025" customFormat="1" x14ac:dyDescent="0.25"/>
    <row r="69026" customFormat="1" x14ac:dyDescent="0.25"/>
    <row r="69027" customFormat="1" x14ac:dyDescent="0.25"/>
    <row r="69028" customFormat="1" x14ac:dyDescent="0.25"/>
    <row r="69029" customFormat="1" x14ac:dyDescent="0.25"/>
    <row r="69030" customFormat="1" x14ac:dyDescent="0.25"/>
    <row r="69031" customFormat="1" x14ac:dyDescent="0.25"/>
    <row r="69032" customFormat="1" x14ac:dyDescent="0.25"/>
    <row r="69033" customFormat="1" x14ac:dyDescent="0.25"/>
    <row r="69034" customFormat="1" x14ac:dyDescent="0.25"/>
    <row r="69035" customFormat="1" x14ac:dyDescent="0.25"/>
    <row r="69036" customFormat="1" x14ac:dyDescent="0.25"/>
    <row r="69037" customFormat="1" x14ac:dyDescent="0.25"/>
    <row r="69038" customFormat="1" x14ac:dyDescent="0.25"/>
    <row r="69039" customFormat="1" x14ac:dyDescent="0.25"/>
    <row r="69040" customFormat="1" x14ac:dyDescent="0.25"/>
    <row r="69041" customFormat="1" x14ac:dyDescent="0.25"/>
    <row r="69042" customFormat="1" x14ac:dyDescent="0.25"/>
    <row r="69043" customFormat="1" x14ac:dyDescent="0.25"/>
    <row r="69044" customFormat="1" x14ac:dyDescent="0.25"/>
    <row r="69045" customFormat="1" x14ac:dyDescent="0.25"/>
    <row r="69046" customFormat="1" x14ac:dyDescent="0.25"/>
    <row r="69047" customFormat="1" x14ac:dyDescent="0.25"/>
    <row r="69048" customFormat="1" x14ac:dyDescent="0.25"/>
    <row r="69049" customFormat="1" x14ac:dyDescent="0.25"/>
    <row r="69050" customFormat="1" x14ac:dyDescent="0.25"/>
    <row r="69051" customFormat="1" x14ac:dyDescent="0.25"/>
    <row r="69052" customFormat="1" x14ac:dyDescent="0.25"/>
    <row r="69053" customFormat="1" x14ac:dyDescent="0.25"/>
    <row r="69054" customFormat="1" x14ac:dyDescent="0.25"/>
    <row r="69055" customFormat="1" x14ac:dyDescent="0.25"/>
    <row r="69056" customFormat="1" x14ac:dyDescent="0.25"/>
    <row r="69057" customFormat="1" x14ac:dyDescent="0.25"/>
    <row r="69058" customFormat="1" x14ac:dyDescent="0.25"/>
    <row r="69059" customFormat="1" x14ac:dyDescent="0.25"/>
    <row r="69060" customFormat="1" x14ac:dyDescent="0.25"/>
    <row r="69061" customFormat="1" x14ac:dyDescent="0.25"/>
    <row r="69062" customFormat="1" x14ac:dyDescent="0.25"/>
    <row r="69063" customFormat="1" x14ac:dyDescent="0.25"/>
    <row r="69064" customFormat="1" x14ac:dyDescent="0.25"/>
    <row r="69065" customFormat="1" x14ac:dyDescent="0.25"/>
    <row r="69066" customFormat="1" x14ac:dyDescent="0.25"/>
    <row r="69067" customFormat="1" x14ac:dyDescent="0.25"/>
    <row r="69068" customFormat="1" x14ac:dyDescent="0.25"/>
    <row r="69069" customFormat="1" x14ac:dyDescent="0.25"/>
    <row r="69070" customFormat="1" x14ac:dyDescent="0.25"/>
    <row r="69071" customFormat="1" x14ac:dyDescent="0.25"/>
    <row r="69072" customFormat="1" x14ac:dyDescent="0.25"/>
    <row r="69073" customFormat="1" x14ac:dyDescent="0.25"/>
    <row r="69074" customFormat="1" x14ac:dyDescent="0.25"/>
    <row r="69075" customFormat="1" x14ac:dyDescent="0.25"/>
    <row r="69076" customFormat="1" x14ac:dyDescent="0.25"/>
    <row r="69077" customFormat="1" x14ac:dyDescent="0.25"/>
    <row r="69078" customFormat="1" x14ac:dyDescent="0.25"/>
    <row r="69079" customFormat="1" x14ac:dyDescent="0.25"/>
    <row r="69080" customFormat="1" x14ac:dyDescent="0.25"/>
    <row r="69081" customFormat="1" x14ac:dyDescent="0.25"/>
    <row r="69082" customFormat="1" x14ac:dyDescent="0.25"/>
    <row r="69083" customFormat="1" x14ac:dyDescent="0.25"/>
    <row r="69084" customFormat="1" x14ac:dyDescent="0.25"/>
    <row r="69085" customFormat="1" x14ac:dyDescent="0.25"/>
    <row r="69086" customFormat="1" x14ac:dyDescent="0.25"/>
    <row r="69087" customFormat="1" x14ac:dyDescent="0.25"/>
    <row r="69088" customFormat="1" x14ac:dyDescent="0.25"/>
    <row r="69089" customFormat="1" x14ac:dyDescent="0.25"/>
    <row r="69090" customFormat="1" x14ac:dyDescent="0.25"/>
    <row r="69091" customFormat="1" x14ac:dyDescent="0.25"/>
    <row r="69092" customFormat="1" x14ac:dyDescent="0.25"/>
    <row r="69093" customFormat="1" x14ac:dyDescent="0.25"/>
    <row r="69094" customFormat="1" x14ac:dyDescent="0.25"/>
    <row r="69095" customFormat="1" x14ac:dyDescent="0.25"/>
    <row r="69096" customFormat="1" x14ac:dyDescent="0.25"/>
    <row r="69097" customFormat="1" x14ac:dyDescent="0.25"/>
    <row r="69098" customFormat="1" x14ac:dyDescent="0.25"/>
    <row r="69099" customFormat="1" x14ac:dyDescent="0.25"/>
    <row r="69100" customFormat="1" x14ac:dyDescent="0.25"/>
    <row r="69101" customFormat="1" x14ac:dyDescent="0.25"/>
    <row r="69102" customFormat="1" x14ac:dyDescent="0.25"/>
    <row r="69103" customFormat="1" x14ac:dyDescent="0.25"/>
    <row r="69104" customFormat="1" x14ac:dyDescent="0.25"/>
    <row r="69105" customFormat="1" x14ac:dyDescent="0.25"/>
    <row r="69106" customFormat="1" x14ac:dyDescent="0.25"/>
    <row r="69107" customFormat="1" x14ac:dyDescent="0.25"/>
    <row r="69108" customFormat="1" x14ac:dyDescent="0.25"/>
    <row r="69109" customFormat="1" x14ac:dyDescent="0.25"/>
    <row r="69110" customFormat="1" x14ac:dyDescent="0.25"/>
    <row r="69111" customFormat="1" x14ac:dyDescent="0.25"/>
    <row r="69112" customFormat="1" x14ac:dyDescent="0.25"/>
    <row r="69113" customFormat="1" x14ac:dyDescent="0.25"/>
    <row r="69114" customFormat="1" x14ac:dyDescent="0.25"/>
    <row r="69115" customFormat="1" x14ac:dyDescent="0.25"/>
    <row r="69116" customFormat="1" x14ac:dyDescent="0.25"/>
    <row r="69117" customFormat="1" x14ac:dyDescent="0.25"/>
    <row r="69118" customFormat="1" x14ac:dyDescent="0.25"/>
    <row r="69119" customFormat="1" x14ac:dyDescent="0.25"/>
    <row r="69120" customFormat="1" x14ac:dyDescent="0.25"/>
    <row r="69121" customFormat="1" x14ac:dyDescent="0.25"/>
    <row r="69122" customFormat="1" x14ac:dyDescent="0.25"/>
    <row r="69123" customFormat="1" x14ac:dyDescent="0.25"/>
    <row r="69124" customFormat="1" x14ac:dyDescent="0.25"/>
    <row r="69125" customFormat="1" x14ac:dyDescent="0.25"/>
    <row r="69126" customFormat="1" x14ac:dyDescent="0.25"/>
    <row r="69127" customFormat="1" x14ac:dyDescent="0.25"/>
    <row r="69128" customFormat="1" x14ac:dyDescent="0.25"/>
    <row r="69129" customFormat="1" x14ac:dyDescent="0.25"/>
    <row r="69130" customFormat="1" x14ac:dyDescent="0.25"/>
    <row r="69131" customFormat="1" x14ac:dyDescent="0.25"/>
    <row r="69132" customFormat="1" x14ac:dyDescent="0.25"/>
    <row r="69133" customFormat="1" x14ac:dyDescent="0.25"/>
    <row r="69134" customFormat="1" x14ac:dyDescent="0.25"/>
    <row r="69135" customFormat="1" x14ac:dyDescent="0.25"/>
    <row r="69136" customFormat="1" x14ac:dyDescent="0.25"/>
    <row r="69137" customFormat="1" x14ac:dyDescent="0.25"/>
    <row r="69138" customFormat="1" x14ac:dyDescent="0.25"/>
    <row r="69139" customFormat="1" x14ac:dyDescent="0.25"/>
    <row r="69140" customFormat="1" x14ac:dyDescent="0.25"/>
    <row r="69141" customFormat="1" x14ac:dyDescent="0.25"/>
    <row r="69142" customFormat="1" x14ac:dyDescent="0.25"/>
    <row r="69143" customFormat="1" x14ac:dyDescent="0.25"/>
    <row r="69144" customFormat="1" x14ac:dyDescent="0.25"/>
    <row r="69145" customFormat="1" x14ac:dyDescent="0.25"/>
    <row r="69146" customFormat="1" x14ac:dyDescent="0.25"/>
    <row r="69147" customFormat="1" x14ac:dyDescent="0.25"/>
    <row r="69148" customFormat="1" x14ac:dyDescent="0.25"/>
    <row r="69149" customFormat="1" x14ac:dyDescent="0.25"/>
    <row r="69150" customFormat="1" x14ac:dyDescent="0.25"/>
    <row r="69151" customFormat="1" x14ac:dyDescent="0.25"/>
    <row r="69152" customFormat="1" x14ac:dyDescent="0.25"/>
    <row r="69153" customFormat="1" x14ac:dyDescent="0.25"/>
    <row r="69154" customFormat="1" x14ac:dyDescent="0.25"/>
    <row r="69155" customFormat="1" x14ac:dyDescent="0.25"/>
    <row r="69156" customFormat="1" x14ac:dyDescent="0.25"/>
    <row r="69157" customFormat="1" x14ac:dyDescent="0.25"/>
    <row r="69158" customFormat="1" x14ac:dyDescent="0.25"/>
    <row r="69159" customFormat="1" x14ac:dyDescent="0.25"/>
    <row r="69160" customFormat="1" x14ac:dyDescent="0.25"/>
    <row r="69161" customFormat="1" x14ac:dyDescent="0.25"/>
    <row r="69162" customFormat="1" x14ac:dyDescent="0.25"/>
    <row r="69163" customFormat="1" x14ac:dyDescent="0.25"/>
    <row r="69164" customFormat="1" x14ac:dyDescent="0.25"/>
    <row r="69165" customFormat="1" x14ac:dyDescent="0.25"/>
    <row r="69166" customFormat="1" x14ac:dyDescent="0.25"/>
    <row r="69167" customFormat="1" x14ac:dyDescent="0.25"/>
    <row r="69168" customFormat="1" x14ac:dyDescent="0.25"/>
    <row r="69169" customFormat="1" x14ac:dyDescent="0.25"/>
    <row r="69170" customFormat="1" x14ac:dyDescent="0.25"/>
    <row r="69171" customFormat="1" x14ac:dyDescent="0.25"/>
    <row r="69172" customFormat="1" x14ac:dyDescent="0.25"/>
    <row r="69173" customFormat="1" x14ac:dyDescent="0.25"/>
    <row r="69174" customFormat="1" x14ac:dyDescent="0.25"/>
    <row r="69175" customFormat="1" x14ac:dyDescent="0.25"/>
    <row r="69176" customFormat="1" x14ac:dyDescent="0.25"/>
    <row r="69177" customFormat="1" x14ac:dyDescent="0.25"/>
    <row r="69178" customFormat="1" x14ac:dyDescent="0.25"/>
    <row r="69179" customFormat="1" x14ac:dyDescent="0.25"/>
    <row r="69180" customFormat="1" x14ac:dyDescent="0.25"/>
    <row r="69181" customFormat="1" x14ac:dyDescent="0.25"/>
    <row r="69182" customFormat="1" x14ac:dyDescent="0.25"/>
    <row r="69183" customFormat="1" x14ac:dyDescent="0.25"/>
    <row r="69184" customFormat="1" x14ac:dyDescent="0.25"/>
    <row r="69185" customFormat="1" x14ac:dyDescent="0.25"/>
    <row r="69186" customFormat="1" x14ac:dyDescent="0.25"/>
    <row r="69187" customFormat="1" x14ac:dyDescent="0.25"/>
    <row r="69188" customFormat="1" x14ac:dyDescent="0.25"/>
    <row r="69189" customFormat="1" x14ac:dyDescent="0.25"/>
    <row r="69190" customFormat="1" x14ac:dyDescent="0.25"/>
    <row r="69191" customFormat="1" x14ac:dyDescent="0.25"/>
    <row r="69192" customFormat="1" x14ac:dyDescent="0.25"/>
    <row r="69193" customFormat="1" x14ac:dyDescent="0.25"/>
    <row r="69194" customFormat="1" x14ac:dyDescent="0.25"/>
    <row r="69195" customFormat="1" x14ac:dyDescent="0.25"/>
    <row r="69196" customFormat="1" x14ac:dyDescent="0.25"/>
    <row r="69197" customFormat="1" x14ac:dyDescent="0.25"/>
    <row r="69198" customFormat="1" x14ac:dyDescent="0.25"/>
    <row r="69199" customFormat="1" x14ac:dyDescent="0.25"/>
    <row r="69200" customFormat="1" x14ac:dyDescent="0.25"/>
    <row r="69201" customFormat="1" x14ac:dyDescent="0.25"/>
    <row r="69202" customFormat="1" x14ac:dyDescent="0.25"/>
    <row r="69203" customFormat="1" x14ac:dyDescent="0.25"/>
    <row r="69204" customFormat="1" x14ac:dyDescent="0.25"/>
    <row r="69205" customFormat="1" x14ac:dyDescent="0.25"/>
    <row r="69206" customFormat="1" x14ac:dyDescent="0.25"/>
    <row r="69207" customFormat="1" x14ac:dyDescent="0.25"/>
    <row r="69208" customFormat="1" x14ac:dyDescent="0.25"/>
    <row r="69209" customFormat="1" x14ac:dyDescent="0.25"/>
    <row r="69210" customFormat="1" x14ac:dyDescent="0.25"/>
    <row r="69211" customFormat="1" x14ac:dyDescent="0.25"/>
    <row r="69212" customFormat="1" x14ac:dyDescent="0.25"/>
    <row r="69213" customFormat="1" x14ac:dyDescent="0.25"/>
    <row r="69214" customFormat="1" x14ac:dyDescent="0.25"/>
    <row r="69215" customFormat="1" x14ac:dyDescent="0.25"/>
    <row r="69216" customFormat="1" x14ac:dyDescent="0.25"/>
    <row r="69217" customFormat="1" x14ac:dyDescent="0.25"/>
    <row r="69218" customFormat="1" x14ac:dyDescent="0.25"/>
    <row r="69219" customFormat="1" x14ac:dyDescent="0.25"/>
    <row r="69220" customFormat="1" x14ac:dyDescent="0.25"/>
    <row r="69221" customFormat="1" x14ac:dyDescent="0.25"/>
    <row r="69222" customFormat="1" x14ac:dyDescent="0.25"/>
    <row r="69223" customFormat="1" x14ac:dyDescent="0.25"/>
    <row r="69224" customFormat="1" x14ac:dyDescent="0.25"/>
    <row r="69225" customFormat="1" x14ac:dyDescent="0.25"/>
    <row r="69226" customFormat="1" x14ac:dyDescent="0.25"/>
    <row r="69227" customFormat="1" x14ac:dyDescent="0.25"/>
    <row r="69228" customFormat="1" x14ac:dyDescent="0.25"/>
    <row r="69229" customFormat="1" x14ac:dyDescent="0.25"/>
    <row r="69230" customFormat="1" x14ac:dyDescent="0.25"/>
    <row r="69231" customFormat="1" x14ac:dyDescent="0.25"/>
    <row r="69232" customFormat="1" x14ac:dyDescent="0.25"/>
    <row r="69233" customFormat="1" x14ac:dyDescent="0.25"/>
    <row r="69234" customFormat="1" x14ac:dyDescent="0.25"/>
    <row r="69235" customFormat="1" x14ac:dyDescent="0.25"/>
    <row r="69236" customFormat="1" x14ac:dyDescent="0.25"/>
    <row r="69237" customFormat="1" x14ac:dyDescent="0.25"/>
    <row r="69238" customFormat="1" x14ac:dyDescent="0.25"/>
    <row r="69239" customFormat="1" x14ac:dyDescent="0.25"/>
    <row r="69240" customFormat="1" x14ac:dyDescent="0.25"/>
    <row r="69241" customFormat="1" x14ac:dyDescent="0.25"/>
    <row r="69242" customFormat="1" x14ac:dyDescent="0.25"/>
    <row r="69243" customFormat="1" x14ac:dyDescent="0.25"/>
    <row r="69244" customFormat="1" x14ac:dyDescent="0.25"/>
    <row r="69245" customFormat="1" x14ac:dyDescent="0.25"/>
    <row r="69246" customFormat="1" x14ac:dyDescent="0.25"/>
    <row r="69247" customFormat="1" x14ac:dyDescent="0.25"/>
    <row r="69248" customFormat="1" x14ac:dyDescent="0.25"/>
    <row r="69249" customFormat="1" x14ac:dyDescent="0.25"/>
    <row r="69250" customFormat="1" x14ac:dyDescent="0.25"/>
    <row r="69251" customFormat="1" x14ac:dyDescent="0.25"/>
    <row r="69252" customFormat="1" x14ac:dyDescent="0.25"/>
    <row r="69253" customFormat="1" x14ac:dyDescent="0.25"/>
    <row r="69254" customFormat="1" x14ac:dyDescent="0.25"/>
    <row r="69255" customFormat="1" x14ac:dyDescent="0.25"/>
    <row r="69256" customFormat="1" x14ac:dyDescent="0.25"/>
    <row r="69257" customFormat="1" x14ac:dyDescent="0.25"/>
    <row r="69258" customFormat="1" x14ac:dyDescent="0.25"/>
    <row r="69259" customFormat="1" x14ac:dyDescent="0.25"/>
    <row r="69260" customFormat="1" x14ac:dyDescent="0.25"/>
    <row r="69261" customFormat="1" x14ac:dyDescent="0.25"/>
    <row r="69262" customFormat="1" x14ac:dyDescent="0.25"/>
    <row r="69263" customFormat="1" x14ac:dyDescent="0.25"/>
    <row r="69264" customFormat="1" x14ac:dyDescent="0.25"/>
    <row r="69265" customFormat="1" x14ac:dyDescent="0.25"/>
    <row r="69266" customFormat="1" x14ac:dyDescent="0.25"/>
    <row r="69267" customFormat="1" x14ac:dyDescent="0.25"/>
    <row r="69268" customFormat="1" x14ac:dyDescent="0.25"/>
    <row r="69269" customFormat="1" x14ac:dyDescent="0.25"/>
    <row r="69270" customFormat="1" x14ac:dyDescent="0.25"/>
    <row r="69271" customFormat="1" x14ac:dyDescent="0.25"/>
    <row r="69272" customFormat="1" x14ac:dyDescent="0.25"/>
    <row r="69273" customFormat="1" x14ac:dyDescent="0.25"/>
    <row r="69274" customFormat="1" x14ac:dyDescent="0.25"/>
    <row r="69275" customFormat="1" x14ac:dyDescent="0.25"/>
    <row r="69276" customFormat="1" x14ac:dyDescent="0.25"/>
    <row r="69277" customFormat="1" x14ac:dyDescent="0.25"/>
    <row r="69278" customFormat="1" x14ac:dyDescent="0.25"/>
    <row r="69279" customFormat="1" x14ac:dyDescent="0.25"/>
    <row r="69280" customFormat="1" x14ac:dyDescent="0.25"/>
    <row r="69281" customFormat="1" x14ac:dyDescent="0.25"/>
    <row r="69282" customFormat="1" x14ac:dyDescent="0.25"/>
    <row r="69283" customFormat="1" x14ac:dyDescent="0.25"/>
    <row r="69284" customFormat="1" x14ac:dyDescent="0.25"/>
    <row r="69285" customFormat="1" x14ac:dyDescent="0.25"/>
    <row r="69286" customFormat="1" x14ac:dyDescent="0.25"/>
    <row r="69287" customFormat="1" x14ac:dyDescent="0.25"/>
    <row r="69288" customFormat="1" x14ac:dyDescent="0.25"/>
    <row r="69289" customFormat="1" x14ac:dyDescent="0.25"/>
    <row r="69290" customFormat="1" x14ac:dyDescent="0.25"/>
    <row r="69291" customFormat="1" x14ac:dyDescent="0.25"/>
    <row r="69292" customFormat="1" x14ac:dyDescent="0.25"/>
    <row r="69293" customFormat="1" x14ac:dyDescent="0.25"/>
    <row r="69294" customFormat="1" x14ac:dyDescent="0.25"/>
    <row r="69295" customFormat="1" x14ac:dyDescent="0.25"/>
    <row r="69296" customFormat="1" x14ac:dyDescent="0.25"/>
    <row r="69297" customFormat="1" x14ac:dyDescent="0.25"/>
    <row r="69298" customFormat="1" x14ac:dyDescent="0.25"/>
    <row r="69299" customFormat="1" x14ac:dyDescent="0.25"/>
    <row r="69300" customFormat="1" x14ac:dyDescent="0.25"/>
    <row r="69301" customFormat="1" x14ac:dyDescent="0.25"/>
    <row r="69302" customFormat="1" x14ac:dyDescent="0.25"/>
    <row r="69303" customFormat="1" x14ac:dyDescent="0.25"/>
    <row r="69304" customFormat="1" x14ac:dyDescent="0.25"/>
    <row r="69305" customFormat="1" x14ac:dyDescent="0.25"/>
    <row r="69306" customFormat="1" x14ac:dyDescent="0.25"/>
    <row r="69307" customFormat="1" x14ac:dyDescent="0.25"/>
    <row r="69308" customFormat="1" x14ac:dyDescent="0.25"/>
    <row r="69309" customFormat="1" x14ac:dyDescent="0.25"/>
    <row r="69310" customFormat="1" x14ac:dyDescent="0.25"/>
    <row r="69311" customFormat="1" x14ac:dyDescent="0.25"/>
    <row r="69312" customFormat="1" x14ac:dyDescent="0.25"/>
    <row r="69313" customFormat="1" x14ac:dyDescent="0.25"/>
    <row r="69314" customFormat="1" x14ac:dyDescent="0.25"/>
    <row r="69315" customFormat="1" x14ac:dyDescent="0.25"/>
    <row r="69316" customFormat="1" x14ac:dyDescent="0.25"/>
    <row r="69317" customFormat="1" x14ac:dyDescent="0.25"/>
    <row r="69318" customFormat="1" x14ac:dyDescent="0.25"/>
    <row r="69319" customFormat="1" x14ac:dyDescent="0.25"/>
    <row r="69320" customFormat="1" x14ac:dyDescent="0.25"/>
    <row r="69321" customFormat="1" x14ac:dyDescent="0.25"/>
    <row r="69322" customFormat="1" x14ac:dyDescent="0.25"/>
    <row r="69323" customFormat="1" x14ac:dyDescent="0.25"/>
    <row r="69324" customFormat="1" x14ac:dyDescent="0.25"/>
    <row r="69325" customFormat="1" x14ac:dyDescent="0.25"/>
    <row r="69326" customFormat="1" x14ac:dyDescent="0.25"/>
    <row r="69327" customFormat="1" x14ac:dyDescent="0.25"/>
    <row r="69328" customFormat="1" x14ac:dyDescent="0.25"/>
    <row r="69329" customFormat="1" x14ac:dyDescent="0.25"/>
    <row r="69330" customFormat="1" x14ac:dyDescent="0.25"/>
    <row r="69331" customFormat="1" x14ac:dyDescent="0.25"/>
    <row r="69332" customFormat="1" x14ac:dyDescent="0.25"/>
    <row r="69333" customFormat="1" x14ac:dyDescent="0.25"/>
    <row r="69334" customFormat="1" x14ac:dyDescent="0.25"/>
    <row r="69335" customFormat="1" x14ac:dyDescent="0.25"/>
    <row r="69336" customFormat="1" x14ac:dyDescent="0.25"/>
    <row r="69337" customFormat="1" x14ac:dyDescent="0.25"/>
    <row r="69338" customFormat="1" x14ac:dyDescent="0.25"/>
    <row r="69339" customFormat="1" x14ac:dyDescent="0.25"/>
    <row r="69340" customFormat="1" x14ac:dyDescent="0.25"/>
    <row r="69341" customFormat="1" x14ac:dyDescent="0.25"/>
    <row r="69342" customFormat="1" x14ac:dyDescent="0.25"/>
    <row r="69343" customFormat="1" x14ac:dyDescent="0.25"/>
    <row r="69344" customFormat="1" x14ac:dyDescent="0.25"/>
    <row r="69345" customFormat="1" x14ac:dyDescent="0.25"/>
    <row r="69346" customFormat="1" x14ac:dyDescent="0.25"/>
    <row r="69347" customFormat="1" x14ac:dyDescent="0.25"/>
    <row r="69348" customFormat="1" x14ac:dyDescent="0.25"/>
    <row r="69349" customFormat="1" x14ac:dyDescent="0.25"/>
    <row r="69350" customFormat="1" x14ac:dyDescent="0.25"/>
    <row r="69351" customFormat="1" x14ac:dyDescent="0.25"/>
    <row r="69352" customFormat="1" x14ac:dyDescent="0.25"/>
    <row r="69353" customFormat="1" x14ac:dyDescent="0.25"/>
    <row r="69354" customFormat="1" x14ac:dyDescent="0.25"/>
    <row r="69355" customFormat="1" x14ac:dyDescent="0.25"/>
    <row r="69356" customFormat="1" x14ac:dyDescent="0.25"/>
    <row r="69357" customFormat="1" x14ac:dyDescent="0.25"/>
    <row r="69358" customFormat="1" x14ac:dyDescent="0.25"/>
    <row r="69359" customFormat="1" x14ac:dyDescent="0.25"/>
    <row r="69360" customFormat="1" x14ac:dyDescent="0.25"/>
    <row r="69361" customFormat="1" x14ac:dyDescent="0.25"/>
    <row r="69362" customFormat="1" x14ac:dyDescent="0.25"/>
    <row r="69363" customFormat="1" x14ac:dyDescent="0.25"/>
    <row r="69364" customFormat="1" x14ac:dyDescent="0.25"/>
    <row r="69365" customFormat="1" x14ac:dyDescent="0.25"/>
    <row r="69366" customFormat="1" x14ac:dyDescent="0.25"/>
    <row r="69367" customFormat="1" x14ac:dyDescent="0.25"/>
    <row r="69368" customFormat="1" x14ac:dyDescent="0.25"/>
    <row r="69369" customFormat="1" x14ac:dyDescent="0.25"/>
    <row r="69370" customFormat="1" x14ac:dyDescent="0.25"/>
    <row r="69371" customFormat="1" x14ac:dyDescent="0.25"/>
    <row r="69372" customFormat="1" x14ac:dyDescent="0.25"/>
    <row r="69373" customFormat="1" x14ac:dyDescent="0.25"/>
    <row r="69374" customFormat="1" x14ac:dyDescent="0.25"/>
    <row r="69375" customFormat="1" x14ac:dyDescent="0.25"/>
    <row r="69376" customFormat="1" x14ac:dyDescent="0.25"/>
    <row r="69377" customFormat="1" x14ac:dyDescent="0.25"/>
    <row r="69378" customFormat="1" x14ac:dyDescent="0.25"/>
    <row r="69379" customFormat="1" x14ac:dyDescent="0.25"/>
    <row r="69380" customFormat="1" x14ac:dyDescent="0.25"/>
    <row r="69381" customFormat="1" x14ac:dyDescent="0.25"/>
    <row r="69382" customFormat="1" x14ac:dyDescent="0.25"/>
    <row r="69383" customFormat="1" x14ac:dyDescent="0.25"/>
    <row r="69384" customFormat="1" x14ac:dyDescent="0.25"/>
    <row r="69385" customFormat="1" x14ac:dyDescent="0.25"/>
    <row r="69386" customFormat="1" x14ac:dyDescent="0.25"/>
    <row r="69387" customFormat="1" x14ac:dyDescent="0.25"/>
    <row r="69388" customFormat="1" x14ac:dyDescent="0.25"/>
    <row r="69389" customFormat="1" x14ac:dyDescent="0.25"/>
    <row r="69390" customFormat="1" x14ac:dyDescent="0.25"/>
    <row r="69391" customFormat="1" x14ac:dyDescent="0.25"/>
    <row r="69392" customFormat="1" x14ac:dyDescent="0.25"/>
    <row r="69393" customFormat="1" x14ac:dyDescent="0.25"/>
    <row r="69394" customFormat="1" x14ac:dyDescent="0.25"/>
    <row r="69395" customFormat="1" x14ac:dyDescent="0.25"/>
    <row r="69396" customFormat="1" x14ac:dyDescent="0.25"/>
    <row r="69397" customFormat="1" x14ac:dyDescent="0.25"/>
    <row r="69398" customFormat="1" x14ac:dyDescent="0.25"/>
    <row r="69399" customFormat="1" x14ac:dyDescent="0.25"/>
    <row r="69400" customFormat="1" x14ac:dyDescent="0.25"/>
    <row r="69401" customFormat="1" x14ac:dyDescent="0.25"/>
    <row r="69402" customFormat="1" x14ac:dyDescent="0.25"/>
    <row r="69403" customFormat="1" x14ac:dyDescent="0.25"/>
    <row r="69404" customFormat="1" x14ac:dyDescent="0.25"/>
    <row r="69405" customFormat="1" x14ac:dyDescent="0.25"/>
    <row r="69406" customFormat="1" x14ac:dyDescent="0.25"/>
    <row r="69407" customFormat="1" x14ac:dyDescent="0.25"/>
    <row r="69408" customFormat="1" x14ac:dyDescent="0.25"/>
    <row r="69409" customFormat="1" x14ac:dyDescent="0.25"/>
    <row r="69410" customFormat="1" x14ac:dyDescent="0.25"/>
    <row r="69411" customFormat="1" x14ac:dyDescent="0.25"/>
    <row r="69412" customFormat="1" x14ac:dyDescent="0.25"/>
    <row r="69413" customFormat="1" x14ac:dyDescent="0.25"/>
    <row r="69414" customFormat="1" x14ac:dyDescent="0.25"/>
    <row r="69415" customFormat="1" x14ac:dyDescent="0.25"/>
    <row r="69416" customFormat="1" x14ac:dyDescent="0.25"/>
    <row r="69417" customFormat="1" x14ac:dyDescent="0.25"/>
    <row r="69418" customFormat="1" x14ac:dyDescent="0.25"/>
    <row r="69419" customFormat="1" x14ac:dyDescent="0.25"/>
    <row r="69420" customFormat="1" x14ac:dyDescent="0.25"/>
    <row r="69421" customFormat="1" x14ac:dyDescent="0.25"/>
    <row r="69422" customFormat="1" x14ac:dyDescent="0.25"/>
    <row r="69423" customFormat="1" x14ac:dyDescent="0.25"/>
    <row r="69424" customFormat="1" x14ac:dyDescent="0.25"/>
    <row r="69425" customFormat="1" x14ac:dyDescent="0.25"/>
    <row r="69426" customFormat="1" x14ac:dyDescent="0.25"/>
    <row r="69427" customFormat="1" x14ac:dyDescent="0.25"/>
    <row r="69428" customFormat="1" x14ac:dyDescent="0.25"/>
    <row r="69429" customFormat="1" x14ac:dyDescent="0.25"/>
    <row r="69430" customFormat="1" x14ac:dyDescent="0.25"/>
    <row r="69431" customFormat="1" x14ac:dyDescent="0.25"/>
    <row r="69432" customFormat="1" x14ac:dyDescent="0.25"/>
    <row r="69433" customFormat="1" x14ac:dyDescent="0.25"/>
    <row r="69434" customFormat="1" x14ac:dyDescent="0.25"/>
    <row r="69435" customFormat="1" x14ac:dyDescent="0.25"/>
    <row r="69436" customFormat="1" x14ac:dyDescent="0.25"/>
    <row r="69437" customFormat="1" x14ac:dyDescent="0.25"/>
    <row r="69438" customFormat="1" x14ac:dyDescent="0.25"/>
    <row r="69439" customFormat="1" x14ac:dyDescent="0.25"/>
    <row r="69440" customFormat="1" x14ac:dyDescent="0.25"/>
    <row r="69441" customFormat="1" x14ac:dyDescent="0.25"/>
    <row r="69442" customFormat="1" x14ac:dyDescent="0.25"/>
    <row r="69443" customFormat="1" x14ac:dyDescent="0.25"/>
    <row r="69444" customFormat="1" x14ac:dyDescent="0.25"/>
    <row r="69445" customFormat="1" x14ac:dyDescent="0.25"/>
    <row r="69446" customFormat="1" x14ac:dyDescent="0.25"/>
    <row r="69447" customFormat="1" x14ac:dyDescent="0.25"/>
    <row r="69448" customFormat="1" x14ac:dyDescent="0.25"/>
    <row r="69449" customFormat="1" x14ac:dyDescent="0.25"/>
    <row r="69450" customFormat="1" x14ac:dyDescent="0.25"/>
    <row r="69451" customFormat="1" x14ac:dyDescent="0.25"/>
    <row r="69452" customFormat="1" x14ac:dyDescent="0.25"/>
    <row r="69453" customFormat="1" x14ac:dyDescent="0.25"/>
    <row r="69454" customFormat="1" x14ac:dyDescent="0.25"/>
    <row r="69455" customFormat="1" x14ac:dyDescent="0.25"/>
    <row r="69456" customFormat="1" x14ac:dyDescent="0.25"/>
    <row r="69457" customFormat="1" x14ac:dyDescent="0.25"/>
    <row r="69458" customFormat="1" x14ac:dyDescent="0.25"/>
    <row r="69459" customFormat="1" x14ac:dyDescent="0.25"/>
    <row r="69460" customFormat="1" x14ac:dyDescent="0.25"/>
    <row r="69461" customFormat="1" x14ac:dyDescent="0.25"/>
    <row r="69462" customFormat="1" x14ac:dyDescent="0.25"/>
    <row r="69463" customFormat="1" x14ac:dyDescent="0.25"/>
    <row r="69464" customFormat="1" x14ac:dyDescent="0.25"/>
    <row r="69465" customFormat="1" x14ac:dyDescent="0.25"/>
    <row r="69466" customFormat="1" x14ac:dyDescent="0.25"/>
    <row r="69467" customFormat="1" x14ac:dyDescent="0.25"/>
    <row r="69468" customFormat="1" x14ac:dyDescent="0.25"/>
    <row r="69469" customFormat="1" x14ac:dyDescent="0.25"/>
    <row r="69470" customFormat="1" x14ac:dyDescent="0.25"/>
    <row r="69471" customFormat="1" x14ac:dyDescent="0.25"/>
    <row r="69472" customFormat="1" x14ac:dyDescent="0.25"/>
    <row r="69473" customFormat="1" x14ac:dyDescent="0.25"/>
    <row r="69474" customFormat="1" x14ac:dyDescent="0.25"/>
    <row r="69475" customFormat="1" x14ac:dyDescent="0.25"/>
    <row r="69476" customFormat="1" x14ac:dyDescent="0.25"/>
    <row r="69477" customFormat="1" x14ac:dyDescent="0.25"/>
    <row r="69478" customFormat="1" x14ac:dyDescent="0.25"/>
    <row r="69479" customFormat="1" x14ac:dyDescent="0.25"/>
    <row r="69480" customFormat="1" x14ac:dyDescent="0.25"/>
    <row r="69481" customFormat="1" x14ac:dyDescent="0.25"/>
    <row r="69482" customFormat="1" x14ac:dyDescent="0.25"/>
    <row r="69483" customFormat="1" x14ac:dyDescent="0.25"/>
    <row r="69484" customFormat="1" x14ac:dyDescent="0.25"/>
    <row r="69485" customFormat="1" x14ac:dyDescent="0.25"/>
    <row r="69486" customFormat="1" x14ac:dyDescent="0.25"/>
    <row r="69487" customFormat="1" x14ac:dyDescent="0.25"/>
    <row r="69488" customFormat="1" x14ac:dyDescent="0.25"/>
    <row r="69489" customFormat="1" x14ac:dyDescent="0.25"/>
    <row r="69490" customFormat="1" x14ac:dyDescent="0.25"/>
    <row r="69491" customFormat="1" x14ac:dyDescent="0.25"/>
    <row r="69492" customFormat="1" x14ac:dyDescent="0.25"/>
    <row r="69493" customFormat="1" x14ac:dyDescent="0.25"/>
    <row r="69494" customFormat="1" x14ac:dyDescent="0.25"/>
    <row r="69495" customFormat="1" x14ac:dyDescent="0.25"/>
    <row r="69496" customFormat="1" x14ac:dyDescent="0.25"/>
    <row r="69497" customFormat="1" x14ac:dyDescent="0.25"/>
    <row r="69498" customFormat="1" x14ac:dyDescent="0.25"/>
    <row r="69499" customFormat="1" x14ac:dyDescent="0.25"/>
    <row r="69500" customFormat="1" x14ac:dyDescent="0.25"/>
    <row r="69501" customFormat="1" x14ac:dyDescent="0.25"/>
    <row r="69502" customFormat="1" x14ac:dyDescent="0.25"/>
    <row r="69503" customFormat="1" x14ac:dyDescent="0.25"/>
    <row r="69504" customFormat="1" x14ac:dyDescent="0.25"/>
    <row r="69505" customFormat="1" x14ac:dyDescent="0.25"/>
    <row r="69506" customFormat="1" x14ac:dyDescent="0.25"/>
    <row r="69507" customFormat="1" x14ac:dyDescent="0.25"/>
    <row r="69508" customFormat="1" x14ac:dyDescent="0.25"/>
    <row r="69509" customFormat="1" x14ac:dyDescent="0.25"/>
    <row r="69510" customFormat="1" x14ac:dyDescent="0.25"/>
    <row r="69511" customFormat="1" x14ac:dyDescent="0.25"/>
    <row r="69512" customFormat="1" x14ac:dyDescent="0.25"/>
    <row r="69513" customFormat="1" x14ac:dyDescent="0.25"/>
    <row r="69514" customFormat="1" x14ac:dyDescent="0.25"/>
    <row r="69515" customFormat="1" x14ac:dyDescent="0.25"/>
    <row r="69516" customFormat="1" x14ac:dyDescent="0.25"/>
    <row r="69517" customFormat="1" x14ac:dyDescent="0.25"/>
    <row r="69518" customFormat="1" x14ac:dyDescent="0.25"/>
    <row r="69519" customFormat="1" x14ac:dyDescent="0.25"/>
    <row r="69520" customFormat="1" x14ac:dyDescent="0.25"/>
    <row r="69521" customFormat="1" x14ac:dyDescent="0.25"/>
    <row r="69522" customFormat="1" x14ac:dyDescent="0.25"/>
    <row r="69523" customFormat="1" x14ac:dyDescent="0.25"/>
    <row r="69524" customFormat="1" x14ac:dyDescent="0.25"/>
    <row r="69525" customFormat="1" x14ac:dyDescent="0.25"/>
    <row r="69526" customFormat="1" x14ac:dyDescent="0.25"/>
    <row r="69527" customFormat="1" x14ac:dyDescent="0.25"/>
    <row r="69528" customFormat="1" x14ac:dyDescent="0.25"/>
    <row r="69529" customFormat="1" x14ac:dyDescent="0.25"/>
    <row r="69530" customFormat="1" x14ac:dyDescent="0.25"/>
    <row r="69531" customFormat="1" x14ac:dyDescent="0.25"/>
    <row r="69532" customFormat="1" x14ac:dyDescent="0.25"/>
    <row r="69533" customFormat="1" x14ac:dyDescent="0.25"/>
    <row r="69534" customFormat="1" x14ac:dyDescent="0.25"/>
    <row r="69535" customFormat="1" x14ac:dyDescent="0.25"/>
    <row r="69536" customFormat="1" x14ac:dyDescent="0.25"/>
    <row r="69537" customFormat="1" x14ac:dyDescent="0.25"/>
    <row r="69538" customFormat="1" x14ac:dyDescent="0.25"/>
    <row r="69539" customFormat="1" x14ac:dyDescent="0.25"/>
    <row r="69540" customFormat="1" x14ac:dyDescent="0.25"/>
    <row r="69541" customFormat="1" x14ac:dyDescent="0.25"/>
    <row r="69542" customFormat="1" x14ac:dyDescent="0.25"/>
    <row r="69543" customFormat="1" x14ac:dyDescent="0.25"/>
    <row r="69544" customFormat="1" x14ac:dyDescent="0.25"/>
    <row r="69545" customFormat="1" x14ac:dyDescent="0.25"/>
    <row r="69546" customFormat="1" x14ac:dyDescent="0.25"/>
    <row r="69547" customFormat="1" x14ac:dyDescent="0.25"/>
    <row r="69548" customFormat="1" x14ac:dyDescent="0.25"/>
    <row r="69549" customFormat="1" x14ac:dyDescent="0.25"/>
    <row r="69550" customFormat="1" x14ac:dyDescent="0.25"/>
    <row r="69551" customFormat="1" x14ac:dyDescent="0.25"/>
    <row r="69552" customFormat="1" x14ac:dyDescent="0.25"/>
    <row r="69553" customFormat="1" x14ac:dyDescent="0.25"/>
    <row r="69554" customFormat="1" x14ac:dyDescent="0.25"/>
    <row r="69555" customFormat="1" x14ac:dyDescent="0.25"/>
    <row r="69556" customFormat="1" x14ac:dyDescent="0.25"/>
    <row r="69557" customFormat="1" x14ac:dyDescent="0.25"/>
    <row r="69558" customFormat="1" x14ac:dyDescent="0.25"/>
    <row r="69559" customFormat="1" x14ac:dyDescent="0.25"/>
    <row r="69560" customFormat="1" x14ac:dyDescent="0.25"/>
    <row r="69561" customFormat="1" x14ac:dyDescent="0.25"/>
    <row r="69562" customFormat="1" x14ac:dyDescent="0.25"/>
    <row r="69563" customFormat="1" x14ac:dyDescent="0.25"/>
    <row r="69564" customFormat="1" x14ac:dyDescent="0.25"/>
    <row r="69565" customFormat="1" x14ac:dyDescent="0.25"/>
    <row r="69566" customFormat="1" x14ac:dyDescent="0.25"/>
    <row r="69567" customFormat="1" x14ac:dyDescent="0.25"/>
    <row r="69568" customFormat="1" x14ac:dyDescent="0.25"/>
    <row r="69569" customFormat="1" x14ac:dyDescent="0.25"/>
    <row r="69570" customFormat="1" x14ac:dyDescent="0.25"/>
    <row r="69571" customFormat="1" x14ac:dyDescent="0.25"/>
    <row r="69572" customFormat="1" x14ac:dyDescent="0.25"/>
    <row r="69573" customFormat="1" x14ac:dyDescent="0.25"/>
    <row r="69574" customFormat="1" x14ac:dyDescent="0.25"/>
    <row r="69575" customFormat="1" x14ac:dyDescent="0.25"/>
    <row r="69576" customFormat="1" x14ac:dyDescent="0.25"/>
    <row r="69577" customFormat="1" x14ac:dyDescent="0.25"/>
    <row r="69578" customFormat="1" x14ac:dyDescent="0.25"/>
    <row r="69579" customFormat="1" x14ac:dyDescent="0.25"/>
    <row r="69580" customFormat="1" x14ac:dyDescent="0.25"/>
    <row r="69581" customFormat="1" x14ac:dyDescent="0.25"/>
    <row r="69582" customFormat="1" x14ac:dyDescent="0.25"/>
    <row r="69583" customFormat="1" x14ac:dyDescent="0.25"/>
    <row r="69584" customFormat="1" x14ac:dyDescent="0.25"/>
    <row r="69585" customFormat="1" x14ac:dyDescent="0.25"/>
    <row r="69586" customFormat="1" x14ac:dyDescent="0.25"/>
    <row r="69587" customFormat="1" x14ac:dyDescent="0.25"/>
    <row r="69588" customFormat="1" x14ac:dyDescent="0.25"/>
    <row r="69589" customFormat="1" x14ac:dyDescent="0.25"/>
    <row r="69590" customFormat="1" x14ac:dyDescent="0.25"/>
    <row r="69591" customFormat="1" x14ac:dyDescent="0.25"/>
    <row r="69592" customFormat="1" x14ac:dyDescent="0.25"/>
    <row r="69593" customFormat="1" x14ac:dyDescent="0.25"/>
    <row r="69594" customFormat="1" x14ac:dyDescent="0.25"/>
    <row r="69595" customFormat="1" x14ac:dyDescent="0.25"/>
    <row r="69596" customFormat="1" x14ac:dyDescent="0.25"/>
    <row r="69597" customFormat="1" x14ac:dyDescent="0.25"/>
    <row r="69598" customFormat="1" x14ac:dyDescent="0.25"/>
    <row r="69599" customFormat="1" x14ac:dyDescent="0.25"/>
    <row r="69600" customFormat="1" x14ac:dyDescent="0.25"/>
    <row r="69601" customFormat="1" x14ac:dyDescent="0.25"/>
    <row r="69602" customFormat="1" x14ac:dyDescent="0.25"/>
    <row r="69603" customFormat="1" x14ac:dyDescent="0.25"/>
    <row r="69604" customFormat="1" x14ac:dyDescent="0.25"/>
    <row r="69605" customFormat="1" x14ac:dyDescent="0.25"/>
    <row r="69606" customFormat="1" x14ac:dyDescent="0.25"/>
    <row r="69607" customFormat="1" x14ac:dyDescent="0.25"/>
    <row r="69608" customFormat="1" x14ac:dyDescent="0.25"/>
    <row r="69609" customFormat="1" x14ac:dyDescent="0.25"/>
    <row r="69610" customFormat="1" x14ac:dyDescent="0.25"/>
    <row r="69611" customFormat="1" x14ac:dyDescent="0.25"/>
    <row r="69612" customFormat="1" x14ac:dyDescent="0.25"/>
    <row r="69613" customFormat="1" x14ac:dyDescent="0.25"/>
    <row r="69614" customFormat="1" x14ac:dyDescent="0.25"/>
    <row r="69615" customFormat="1" x14ac:dyDescent="0.25"/>
    <row r="69616" customFormat="1" x14ac:dyDescent="0.25"/>
    <row r="69617" customFormat="1" x14ac:dyDescent="0.25"/>
    <row r="69618" customFormat="1" x14ac:dyDescent="0.25"/>
    <row r="69619" customFormat="1" x14ac:dyDescent="0.25"/>
    <row r="69620" customFormat="1" x14ac:dyDescent="0.25"/>
    <row r="69621" customFormat="1" x14ac:dyDescent="0.25"/>
    <row r="69622" customFormat="1" x14ac:dyDescent="0.25"/>
    <row r="69623" customFormat="1" x14ac:dyDescent="0.25"/>
    <row r="69624" customFormat="1" x14ac:dyDescent="0.25"/>
    <row r="69625" customFormat="1" x14ac:dyDescent="0.25"/>
    <row r="69626" customFormat="1" x14ac:dyDescent="0.25"/>
    <row r="69627" customFormat="1" x14ac:dyDescent="0.25"/>
    <row r="69628" customFormat="1" x14ac:dyDescent="0.25"/>
    <row r="69629" customFormat="1" x14ac:dyDescent="0.25"/>
    <row r="69630" customFormat="1" x14ac:dyDescent="0.25"/>
    <row r="69631" customFormat="1" x14ac:dyDescent="0.25"/>
    <row r="69632" customFormat="1" x14ac:dyDescent="0.25"/>
    <row r="69633" customFormat="1" x14ac:dyDescent="0.25"/>
    <row r="69634" customFormat="1" x14ac:dyDescent="0.25"/>
    <row r="69635" customFormat="1" x14ac:dyDescent="0.25"/>
    <row r="69636" customFormat="1" x14ac:dyDescent="0.25"/>
    <row r="69637" customFormat="1" x14ac:dyDescent="0.25"/>
    <row r="69638" customFormat="1" x14ac:dyDescent="0.25"/>
    <row r="69639" customFormat="1" x14ac:dyDescent="0.25"/>
    <row r="69640" customFormat="1" x14ac:dyDescent="0.25"/>
    <row r="69641" customFormat="1" x14ac:dyDescent="0.25"/>
    <row r="69642" customFormat="1" x14ac:dyDescent="0.25"/>
    <row r="69643" customFormat="1" x14ac:dyDescent="0.25"/>
    <row r="69644" customFormat="1" x14ac:dyDescent="0.25"/>
    <row r="69645" customFormat="1" x14ac:dyDescent="0.25"/>
    <row r="69646" customFormat="1" x14ac:dyDescent="0.25"/>
    <row r="69647" customFormat="1" x14ac:dyDescent="0.25"/>
    <row r="69648" customFormat="1" x14ac:dyDescent="0.25"/>
    <row r="69649" customFormat="1" x14ac:dyDescent="0.25"/>
    <row r="69650" customFormat="1" x14ac:dyDescent="0.25"/>
    <row r="69651" customFormat="1" x14ac:dyDescent="0.25"/>
    <row r="69652" customFormat="1" x14ac:dyDescent="0.25"/>
    <row r="69653" customFormat="1" x14ac:dyDescent="0.25"/>
    <row r="69654" customFormat="1" x14ac:dyDescent="0.25"/>
    <row r="69655" customFormat="1" x14ac:dyDescent="0.25"/>
    <row r="69656" customFormat="1" x14ac:dyDescent="0.25"/>
    <row r="69657" customFormat="1" x14ac:dyDescent="0.25"/>
    <row r="69658" customFormat="1" x14ac:dyDescent="0.25"/>
    <row r="69659" customFormat="1" x14ac:dyDescent="0.25"/>
    <row r="69660" customFormat="1" x14ac:dyDescent="0.25"/>
    <row r="69661" customFormat="1" x14ac:dyDescent="0.25"/>
    <row r="69662" customFormat="1" x14ac:dyDescent="0.25"/>
    <row r="69663" customFormat="1" x14ac:dyDescent="0.25"/>
    <row r="69664" customFormat="1" x14ac:dyDescent="0.25"/>
    <row r="69665" customFormat="1" x14ac:dyDescent="0.25"/>
    <row r="69666" customFormat="1" x14ac:dyDescent="0.25"/>
    <row r="69667" customFormat="1" x14ac:dyDescent="0.25"/>
    <row r="69668" customFormat="1" x14ac:dyDescent="0.25"/>
    <row r="69669" customFormat="1" x14ac:dyDescent="0.25"/>
    <row r="69670" customFormat="1" x14ac:dyDescent="0.25"/>
    <row r="69671" customFormat="1" x14ac:dyDescent="0.25"/>
    <row r="69672" customFormat="1" x14ac:dyDescent="0.25"/>
    <row r="69673" customFormat="1" x14ac:dyDescent="0.25"/>
    <row r="69674" customFormat="1" x14ac:dyDescent="0.25"/>
    <row r="69675" customFormat="1" x14ac:dyDescent="0.25"/>
    <row r="69676" customFormat="1" x14ac:dyDescent="0.25"/>
    <row r="69677" customFormat="1" x14ac:dyDescent="0.25"/>
    <row r="69678" customFormat="1" x14ac:dyDescent="0.25"/>
    <row r="69679" customFormat="1" x14ac:dyDescent="0.25"/>
    <row r="69680" customFormat="1" x14ac:dyDescent="0.25"/>
    <row r="69681" customFormat="1" x14ac:dyDescent="0.25"/>
    <row r="69682" customFormat="1" x14ac:dyDescent="0.25"/>
    <row r="69683" customFormat="1" x14ac:dyDescent="0.25"/>
    <row r="69684" customFormat="1" x14ac:dyDescent="0.25"/>
    <row r="69685" customFormat="1" x14ac:dyDescent="0.25"/>
    <row r="69686" customFormat="1" x14ac:dyDescent="0.25"/>
    <row r="69687" customFormat="1" x14ac:dyDescent="0.25"/>
    <row r="69688" customFormat="1" x14ac:dyDescent="0.25"/>
    <row r="69689" customFormat="1" x14ac:dyDescent="0.25"/>
    <row r="69690" customFormat="1" x14ac:dyDescent="0.25"/>
    <row r="69691" customFormat="1" x14ac:dyDescent="0.25"/>
    <row r="69692" customFormat="1" x14ac:dyDescent="0.25"/>
    <row r="69693" customFormat="1" x14ac:dyDescent="0.25"/>
    <row r="69694" customFormat="1" x14ac:dyDescent="0.25"/>
    <row r="69695" customFormat="1" x14ac:dyDescent="0.25"/>
    <row r="69696" customFormat="1" x14ac:dyDescent="0.25"/>
    <row r="69697" customFormat="1" x14ac:dyDescent="0.25"/>
    <row r="69698" customFormat="1" x14ac:dyDescent="0.25"/>
    <row r="69699" customFormat="1" x14ac:dyDescent="0.25"/>
    <row r="69700" customFormat="1" x14ac:dyDescent="0.25"/>
    <row r="69701" customFormat="1" x14ac:dyDescent="0.25"/>
    <row r="69702" customFormat="1" x14ac:dyDescent="0.25"/>
    <row r="69703" customFormat="1" x14ac:dyDescent="0.25"/>
    <row r="69704" customFormat="1" x14ac:dyDescent="0.25"/>
    <row r="69705" customFormat="1" x14ac:dyDescent="0.25"/>
    <row r="69706" customFormat="1" x14ac:dyDescent="0.25"/>
    <row r="69707" customFormat="1" x14ac:dyDescent="0.25"/>
    <row r="69708" customFormat="1" x14ac:dyDescent="0.25"/>
    <row r="69709" customFormat="1" x14ac:dyDescent="0.25"/>
    <row r="69710" customFormat="1" x14ac:dyDescent="0.25"/>
    <row r="69711" customFormat="1" x14ac:dyDescent="0.25"/>
    <row r="69712" customFormat="1" x14ac:dyDescent="0.25"/>
    <row r="69713" customFormat="1" x14ac:dyDescent="0.25"/>
    <row r="69714" customFormat="1" x14ac:dyDescent="0.25"/>
    <row r="69715" customFormat="1" x14ac:dyDescent="0.25"/>
    <row r="69716" customFormat="1" x14ac:dyDescent="0.25"/>
    <row r="69717" customFormat="1" x14ac:dyDescent="0.25"/>
    <row r="69718" customFormat="1" x14ac:dyDescent="0.25"/>
    <row r="69719" customFormat="1" x14ac:dyDescent="0.25"/>
    <row r="69720" customFormat="1" x14ac:dyDescent="0.25"/>
    <row r="69721" customFormat="1" x14ac:dyDescent="0.25"/>
    <row r="69722" customFormat="1" x14ac:dyDescent="0.25"/>
    <row r="69723" customFormat="1" x14ac:dyDescent="0.25"/>
    <row r="69724" customFormat="1" x14ac:dyDescent="0.25"/>
    <row r="69725" customFormat="1" x14ac:dyDescent="0.25"/>
    <row r="69726" customFormat="1" x14ac:dyDescent="0.25"/>
    <row r="69727" customFormat="1" x14ac:dyDescent="0.25"/>
    <row r="69728" customFormat="1" x14ac:dyDescent="0.25"/>
    <row r="69729" customFormat="1" x14ac:dyDescent="0.25"/>
    <row r="69730" customFormat="1" x14ac:dyDescent="0.25"/>
    <row r="69731" customFormat="1" x14ac:dyDescent="0.25"/>
    <row r="69732" customFormat="1" x14ac:dyDescent="0.25"/>
    <row r="69733" customFormat="1" x14ac:dyDescent="0.25"/>
    <row r="69734" customFormat="1" x14ac:dyDescent="0.25"/>
    <row r="69735" customFormat="1" x14ac:dyDescent="0.25"/>
    <row r="69736" customFormat="1" x14ac:dyDescent="0.25"/>
    <row r="69737" customFormat="1" x14ac:dyDescent="0.25"/>
    <row r="69738" customFormat="1" x14ac:dyDescent="0.25"/>
    <row r="69739" customFormat="1" x14ac:dyDescent="0.25"/>
    <row r="69740" customFormat="1" x14ac:dyDescent="0.25"/>
    <row r="69741" customFormat="1" x14ac:dyDescent="0.25"/>
    <row r="69742" customFormat="1" x14ac:dyDescent="0.25"/>
    <row r="69743" customFormat="1" x14ac:dyDescent="0.25"/>
    <row r="69744" customFormat="1" x14ac:dyDescent="0.25"/>
    <row r="69745" customFormat="1" x14ac:dyDescent="0.25"/>
    <row r="69746" customFormat="1" x14ac:dyDescent="0.25"/>
    <row r="69747" customFormat="1" x14ac:dyDescent="0.25"/>
    <row r="69748" customFormat="1" x14ac:dyDescent="0.25"/>
    <row r="69749" customFormat="1" x14ac:dyDescent="0.25"/>
    <row r="69750" customFormat="1" x14ac:dyDescent="0.25"/>
    <row r="69751" customFormat="1" x14ac:dyDescent="0.25"/>
    <row r="69752" customFormat="1" x14ac:dyDescent="0.25"/>
    <row r="69753" customFormat="1" x14ac:dyDescent="0.25"/>
    <row r="69754" customFormat="1" x14ac:dyDescent="0.25"/>
    <row r="69755" customFormat="1" x14ac:dyDescent="0.25"/>
    <row r="69756" customFormat="1" x14ac:dyDescent="0.25"/>
    <row r="69757" customFormat="1" x14ac:dyDescent="0.25"/>
    <row r="69758" customFormat="1" x14ac:dyDescent="0.25"/>
    <row r="69759" customFormat="1" x14ac:dyDescent="0.25"/>
    <row r="69760" customFormat="1" x14ac:dyDescent="0.25"/>
    <row r="69761" customFormat="1" x14ac:dyDescent="0.25"/>
    <row r="69762" customFormat="1" x14ac:dyDescent="0.25"/>
    <row r="69763" customFormat="1" x14ac:dyDescent="0.25"/>
    <row r="69764" customFormat="1" x14ac:dyDescent="0.25"/>
    <row r="69765" customFormat="1" x14ac:dyDescent="0.25"/>
    <row r="69766" customFormat="1" x14ac:dyDescent="0.25"/>
    <row r="69767" customFormat="1" x14ac:dyDescent="0.25"/>
    <row r="69768" customFormat="1" x14ac:dyDescent="0.25"/>
    <row r="69769" customFormat="1" x14ac:dyDescent="0.25"/>
    <row r="69770" customFormat="1" x14ac:dyDescent="0.25"/>
    <row r="69771" customFormat="1" x14ac:dyDescent="0.25"/>
    <row r="69772" customFormat="1" x14ac:dyDescent="0.25"/>
    <row r="69773" customFormat="1" x14ac:dyDescent="0.25"/>
    <row r="69774" customFormat="1" x14ac:dyDescent="0.25"/>
    <row r="69775" customFormat="1" x14ac:dyDescent="0.25"/>
    <row r="69776" customFormat="1" x14ac:dyDescent="0.25"/>
    <row r="69777" customFormat="1" x14ac:dyDescent="0.25"/>
    <row r="69778" customFormat="1" x14ac:dyDescent="0.25"/>
    <row r="69779" customFormat="1" x14ac:dyDescent="0.25"/>
    <row r="69780" customFormat="1" x14ac:dyDescent="0.25"/>
    <row r="69781" customFormat="1" x14ac:dyDescent="0.25"/>
    <row r="69782" customFormat="1" x14ac:dyDescent="0.25"/>
    <row r="69783" customFormat="1" x14ac:dyDescent="0.25"/>
    <row r="69784" customFormat="1" x14ac:dyDescent="0.25"/>
    <row r="69785" customFormat="1" x14ac:dyDescent="0.25"/>
    <row r="69786" customFormat="1" x14ac:dyDescent="0.25"/>
    <row r="69787" customFormat="1" x14ac:dyDescent="0.25"/>
    <row r="69788" customFormat="1" x14ac:dyDescent="0.25"/>
    <row r="69789" customFormat="1" x14ac:dyDescent="0.25"/>
    <row r="69790" customFormat="1" x14ac:dyDescent="0.25"/>
    <row r="69791" customFormat="1" x14ac:dyDescent="0.25"/>
    <row r="69792" customFormat="1" x14ac:dyDescent="0.25"/>
    <row r="69793" customFormat="1" x14ac:dyDescent="0.25"/>
    <row r="69794" customFormat="1" x14ac:dyDescent="0.25"/>
    <row r="69795" customFormat="1" x14ac:dyDescent="0.25"/>
    <row r="69796" customFormat="1" x14ac:dyDescent="0.25"/>
    <row r="69797" customFormat="1" x14ac:dyDescent="0.25"/>
    <row r="69798" customFormat="1" x14ac:dyDescent="0.25"/>
    <row r="69799" customFormat="1" x14ac:dyDescent="0.25"/>
    <row r="69800" customFormat="1" x14ac:dyDescent="0.25"/>
    <row r="69801" customFormat="1" x14ac:dyDescent="0.25"/>
    <row r="69802" customFormat="1" x14ac:dyDescent="0.25"/>
    <row r="69803" customFormat="1" x14ac:dyDescent="0.25"/>
    <row r="69804" customFormat="1" x14ac:dyDescent="0.25"/>
    <row r="69805" customFormat="1" x14ac:dyDescent="0.25"/>
    <row r="69806" customFormat="1" x14ac:dyDescent="0.25"/>
    <row r="69807" customFormat="1" x14ac:dyDescent="0.25"/>
    <row r="69808" customFormat="1" x14ac:dyDescent="0.25"/>
    <row r="69809" customFormat="1" x14ac:dyDescent="0.25"/>
    <row r="69810" customFormat="1" x14ac:dyDescent="0.25"/>
    <row r="69811" customFormat="1" x14ac:dyDescent="0.25"/>
    <row r="69812" customFormat="1" x14ac:dyDescent="0.25"/>
    <row r="69813" customFormat="1" x14ac:dyDescent="0.25"/>
    <row r="69814" customFormat="1" x14ac:dyDescent="0.25"/>
    <row r="69815" customFormat="1" x14ac:dyDescent="0.25"/>
    <row r="69816" customFormat="1" x14ac:dyDescent="0.25"/>
    <row r="69817" customFormat="1" x14ac:dyDescent="0.25"/>
    <row r="69818" customFormat="1" x14ac:dyDescent="0.25"/>
    <row r="69819" customFormat="1" x14ac:dyDescent="0.25"/>
    <row r="69820" customFormat="1" x14ac:dyDescent="0.25"/>
    <row r="69821" customFormat="1" x14ac:dyDescent="0.25"/>
    <row r="69822" customFormat="1" x14ac:dyDescent="0.25"/>
    <row r="69823" customFormat="1" x14ac:dyDescent="0.25"/>
    <row r="69824" customFormat="1" x14ac:dyDescent="0.25"/>
    <row r="69825" customFormat="1" x14ac:dyDescent="0.25"/>
    <row r="69826" customFormat="1" x14ac:dyDescent="0.25"/>
    <row r="69827" customFormat="1" x14ac:dyDescent="0.25"/>
    <row r="69828" customFormat="1" x14ac:dyDescent="0.25"/>
    <row r="69829" customFormat="1" x14ac:dyDescent="0.25"/>
    <row r="69830" customFormat="1" x14ac:dyDescent="0.25"/>
    <row r="69831" customFormat="1" x14ac:dyDescent="0.25"/>
    <row r="69832" customFormat="1" x14ac:dyDescent="0.25"/>
    <row r="69833" customFormat="1" x14ac:dyDescent="0.25"/>
    <row r="69834" customFormat="1" x14ac:dyDescent="0.25"/>
    <row r="69835" customFormat="1" x14ac:dyDescent="0.25"/>
    <row r="69836" customFormat="1" x14ac:dyDescent="0.25"/>
    <row r="69837" customFormat="1" x14ac:dyDescent="0.25"/>
    <row r="69838" customFormat="1" x14ac:dyDescent="0.25"/>
    <row r="69839" customFormat="1" x14ac:dyDescent="0.25"/>
    <row r="69840" customFormat="1" x14ac:dyDescent="0.25"/>
    <row r="69841" customFormat="1" x14ac:dyDescent="0.25"/>
    <row r="69842" customFormat="1" x14ac:dyDescent="0.25"/>
    <row r="69843" customFormat="1" x14ac:dyDescent="0.25"/>
    <row r="69844" customFormat="1" x14ac:dyDescent="0.25"/>
    <row r="69845" customFormat="1" x14ac:dyDescent="0.25"/>
    <row r="69846" customFormat="1" x14ac:dyDescent="0.25"/>
    <row r="69847" customFormat="1" x14ac:dyDescent="0.25"/>
    <row r="69848" customFormat="1" x14ac:dyDescent="0.25"/>
    <row r="69849" customFormat="1" x14ac:dyDescent="0.25"/>
    <row r="69850" customFormat="1" x14ac:dyDescent="0.25"/>
    <row r="69851" customFormat="1" x14ac:dyDescent="0.25"/>
    <row r="69852" customFormat="1" x14ac:dyDescent="0.25"/>
    <row r="69853" customFormat="1" x14ac:dyDescent="0.25"/>
    <row r="69854" customFormat="1" x14ac:dyDescent="0.25"/>
    <row r="69855" customFormat="1" x14ac:dyDescent="0.25"/>
    <row r="69856" customFormat="1" x14ac:dyDescent="0.25"/>
    <row r="69857" customFormat="1" x14ac:dyDescent="0.25"/>
    <row r="69858" customFormat="1" x14ac:dyDescent="0.25"/>
    <row r="69859" customFormat="1" x14ac:dyDescent="0.25"/>
    <row r="69860" customFormat="1" x14ac:dyDescent="0.25"/>
    <row r="69861" customFormat="1" x14ac:dyDescent="0.25"/>
    <row r="69862" customFormat="1" x14ac:dyDescent="0.25"/>
    <row r="69863" customFormat="1" x14ac:dyDescent="0.25"/>
    <row r="69864" customFormat="1" x14ac:dyDescent="0.25"/>
    <row r="69865" customFormat="1" x14ac:dyDescent="0.25"/>
    <row r="69866" customFormat="1" x14ac:dyDescent="0.25"/>
    <row r="69867" customFormat="1" x14ac:dyDescent="0.25"/>
    <row r="69868" customFormat="1" x14ac:dyDescent="0.25"/>
    <row r="69869" customFormat="1" x14ac:dyDescent="0.25"/>
    <row r="69870" customFormat="1" x14ac:dyDescent="0.25"/>
    <row r="69871" customFormat="1" x14ac:dyDescent="0.25"/>
    <row r="69872" customFormat="1" x14ac:dyDescent="0.25"/>
    <row r="69873" customFormat="1" x14ac:dyDescent="0.25"/>
    <row r="69874" customFormat="1" x14ac:dyDescent="0.25"/>
    <row r="69875" customFormat="1" x14ac:dyDescent="0.25"/>
    <row r="69876" customFormat="1" x14ac:dyDescent="0.25"/>
    <row r="69877" customFormat="1" x14ac:dyDescent="0.25"/>
    <row r="69878" customFormat="1" x14ac:dyDescent="0.25"/>
    <row r="69879" customFormat="1" x14ac:dyDescent="0.25"/>
    <row r="69880" customFormat="1" x14ac:dyDescent="0.25"/>
    <row r="69881" customFormat="1" x14ac:dyDescent="0.25"/>
    <row r="69882" customFormat="1" x14ac:dyDescent="0.25"/>
    <row r="69883" customFormat="1" x14ac:dyDescent="0.25"/>
    <row r="69884" customFormat="1" x14ac:dyDescent="0.25"/>
    <row r="69885" customFormat="1" x14ac:dyDescent="0.25"/>
    <row r="69886" customFormat="1" x14ac:dyDescent="0.25"/>
    <row r="69887" customFormat="1" x14ac:dyDescent="0.25"/>
    <row r="69888" customFormat="1" x14ac:dyDescent="0.25"/>
    <row r="69889" customFormat="1" x14ac:dyDescent="0.25"/>
    <row r="69890" customFormat="1" x14ac:dyDescent="0.25"/>
    <row r="69891" customFormat="1" x14ac:dyDescent="0.25"/>
    <row r="69892" customFormat="1" x14ac:dyDescent="0.25"/>
    <row r="69893" customFormat="1" x14ac:dyDescent="0.25"/>
    <row r="69894" customFormat="1" x14ac:dyDescent="0.25"/>
    <row r="69895" customFormat="1" x14ac:dyDescent="0.25"/>
    <row r="69896" customFormat="1" x14ac:dyDescent="0.25"/>
    <row r="69897" customFormat="1" x14ac:dyDescent="0.25"/>
    <row r="69898" customFormat="1" x14ac:dyDescent="0.25"/>
    <row r="69899" customFormat="1" x14ac:dyDescent="0.25"/>
    <row r="69900" customFormat="1" x14ac:dyDescent="0.25"/>
    <row r="69901" customFormat="1" x14ac:dyDescent="0.25"/>
    <row r="69902" customFormat="1" x14ac:dyDescent="0.25"/>
    <row r="69903" customFormat="1" x14ac:dyDescent="0.25"/>
    <row r="69904" customFormat="1" x14ac:dyDescent="0.25"/>
    <row r="69905" customFormat="1" x14ac:dyDescent="0.25"/>
    <row r="69906" customFormat="1" x14ac:dyDescent="0.25"/>
    <row r="69907" customFormat="1" x14ac:dyDescent="0.25"/>
    <row r="69908" customFormat="1" x14ac:dyDescent="0.25"/>
    <row r="69909" customFormat="1" x14ac:dyDescent="0.25"/>
    <row r="69910" customFormat="1" x14ac:dyDescent="0.25"/>
    <row r="69911" customFormat="1" x14ac:dyDescent="0.25"/>
    <row r="69912" customFormat="1" x14ac:dyDescent="0.25"/>
    <row r="69913" customFormat="1" x14ac:dyDescent="0.25"/>
    <row r="69914" customFormat="1" x14ac:dyDescent="0.25"/>
    <row r="69915" customFormat="1" x14ac:dyDescent="0.25"/>
    <row r="69916" customFormat="1" x14ac:dyDescent="0.25"/>
    <row r="69917" customFormat="1" x14ac:dyDescent="0.25"/>
    <row r="69918" customFormat="1" x14ac:dyDescent="0.25"/>
    <row r="69919" customFormat="1" x14ac:dyDescent="0.25"/>
    <row r="69920" customFormat="1" x14ac:dyDescent="0.25"/>
    <row r="69921" customFormat="1" x14ac:dyDescent="0.25"/>
    <row r="69922" customFormat="1" x14ac:dyDescent="0.25"/>
    <row r="69923" customFormat="1" x14ac:dyDescent="0.25"/>
    <row r="69924" customFormat="1" x14ac:dyDescent="0.25"/>
    <row r="69925" customFormat="1" x14ac:dyDescent="0.25"/>
    <row r="69926" customFormat="1" x14ac:dyDescent="0.25"/>
    <row r="69927" customFormat="1" x14ac:dyDescent="0.25"/>
    <row r="69928" customFormat="1" x14ac:dyDescent="0.25"/>
    <row r="69929" customFormat="1" x14ac:dyDescent="0.25"/>
    <row r="69930" customFormat="1" x14ac:dyDescent="0.25"/>
    <row r="69931" customFormat="1" x14ac:dyDescent="0.25"/>
    <row r="69932" customFormat="1" x14ac:dyDescent="0.25"/>
    <row r="69933" customFormat="1" x14ac:dyDescent="0.25"/>
    <row r="69934" customFormat="1" x14ac:dyDescent="0.25"/>
    <row r="69935" customFormat="1" x14ac:dyDescent="0.25"/>
    <row r="69936" customFormat="1" x14ac:dyDescent="0.25"/>
    <row r="69937" customFormat="1" x14ac:dyDescent="0.25"/>
    <row r="69938" customFormat="1" x14ac:dyDescent="0.25"/>
    <row r="69939" customFormat="1" x14ac:dyDescent="0.25"/>
    <row r="69940" customFormat="1" x14ac:dyDescent="0.25"/>
    <row r="69941" customFormat="1" x14ac:dyDescent="0.25"/>
    <row r="69942" customFormat="1" x14ac:dyDescent="0.25"/>
    <row r="69943" customFormat="1" x14ac:dyDescent="0.25"/>
    <row r="69944" customFormat="1" x14ac:dyDescent="0.25"/>
    <row r="69945" customFormat="1" x14ac:dyDescent="0.25"/>
    <row r="69946" customFormat="1" x14ac:dyDescent="0.25"/>
    <row r="69947" customFormat="1" x14ac:dyDescent="0.25"/>
    <row r="69948" customFormat="1" x14ac:dyDescent="0.25"/>
    <row r="69949" customFormat="1" x14ac:dyDescent="0.25"/>
    <row r="69950" customFormat="1" x14ac:dyDescent="0.25"/>
    <row r="69951" customFormat="1" x14ac:dyDescent="0.25"/>
    <row r="69952" customFormat="1" x14ac:dyDescent="0.25"/>
    <row r="69953" customFormat="1" x14ac:dyDescent="0.25"/>
    <row r="69954" customFormat="1" x14ac:dyDescent="0.25"/>
    <row r="69955" customFormat="1" x14ac:dyDescent="0.25"/>
    <row r="69956" customFormat="1" x14ac:dyDescent="0.25"/>
    <row r="69957" customFormat="1" x14ac:dyDescent="0.25"/>
    <row r="69958" customFormat="1" x14ac:dyDescent="0.25"/>
    <row r="69959" customFormat="1" x14ac:dyDescent="0.25"/>
    <row r="69960" customFormat="1" x14ac:dyDescent="0.25"/>
    <row r="69961" customFormat="1" x14ac:dyDescent="0.25"/>
    <row r="69962" customFormat="1" x14ac:dyDescent="0.25"/>
    <row r="69963" customFormat="1" x14ac:dyDescent="0.25"/>
    <row r="69964" customFormat="1" x14ac:dyDescent="0.25"/>
    <row r="69965" customFormat="1" x14ac:dyDescent="0.25"/>
    <row r="69966" customFormat="1" x14ac:dyDescent="0.25"/>
    <row r="69967" customFormat="1" x14ac:dyDescent="0.25"/>
    <row r="69968" customFormat="1" x14ac:dyDescent="0.25"/>
    <row r="69969" customFormat="1" x14ac:dyDescent="0.25"/>
    <row r="69970" customFormat="1" x14ac:dyDescent="0.25"/>
    <row r="69971" customFormat="1" x14ac:dyDescent="0.25"/>
    <row r="69972" customFormat="1" x14ac:dyDescent="0.25"/>
    <row r="69973" customFormat="1" x14ac:dyDescent="0.25"/>
    <row r="69974" customFormat="1" x14ac:dyDescent="0.25"/>
    <row r="69975" customFormat="1" x14ac:dyDescent="0.25"/>
    <row r="69976" customFormat="1" x14ac:dyDescent="0.25"/>
    <row r="69977" customFormat="1" x14ac:dyDescent="0.25"/>
    <row r="69978" customFormat="1" x14ac:dyDescent="0.25"/>
    <row r="69979" customFormat="1" x14ac:dyDescent="0.25"/>
    <row r="69980" customFormat="1" x14ac:dyDescent="0.25"/>
    <row r="69981" customFormat="1" x14ac:dyDescent="0.25"/>
    <row r="69982" customFormat="1" x14ac:dyDescent="0.25"/>
    <row r="69983" customFormat="1" x14ac:dyDescent="0.25"/>
    <row r="69984" customFormat="1" x14ac:dyDescent="0.25"/>
    <row r="69985" customFormat="1" x14ac:dyDescent="0.25"/>
    <row r="69986" customFormat="1" x14ac:dyDescent="0.25"/>
    <row r="69987" customFormat="1" x14ac:dyDescent="0.25"/>
    <row r="69988" customFormat="1" x14ac:dyDescent="0.25"/>
    <row r="69989" customFormat="1" x14ac:dyDescent="0.25"/>
    <row r="69990" customFormat="1" x14ac:dyDescent="0.25"/>
    <row r="69991" customFormat="1" x14ac:dyDescent="0.25"/>
    <row r="69992" customFormat="1" x14ac:dyDescent="0.25"/>
    <row r="69993" customFormat="1" x14ac:dyDescent="0.25"/>
    <row r="69994" customFormat="1" x14ac:dyDescent="0.25"/>
    <row r="69995" customFormat="1" x14ac:dyDescent="0.25"/>
    <row r="69996" customFormat="1" x14ac:dyDescent="0.25"/>
    <row r="69997" customFormat="1" x14ac:dyDescent="0.25"/>
    <row r="69998" customFormat="1" x14ac:dyDescent="0.25"/>
    <row r="69999" customFormat="1" x14ac:dyDescent="0.25"/>
    <row r="70000" customFormat="1" x14ac:dyDescent="0.25"/>
    <row r="70001" customFormat="1" x14ac:dyDescent="0.25"/>
    <row r="70002" customFormat="1" x14ac:dyDescent="0.25"/>
    <row r="70003" customFormat="1" x14ac:dyDescent="0.25"/>
    <row r="70004" customFormat="1" x14ac:dyDescent="0.25"/>
    <row r="70005" customFormat="1" x14ac:dyDescent="0.25"/>
    <row r="70006" customFormat="1" x14ac:dyDescent="0.25"/>
    <row r="70007" customFormat="1" x14ac:dyDescent="0.25"/>
    <row r="70008" customFormat="1" x14ac:dyDescent="0.25"/>
    <row r="70009" customFormat="1" x14ac:dyDescent="0.25"/>
    <row r="70010" customFormat="1" x14ac:dyDescent="0.25"/>
    <row r="70011" customFormat="1" x14ac:dyDescent="0.25"/>
    <row r="70012" customFormat="1" x14ac:dyDescent="0.25"/>
    <row r="70013" customFormat="1" x14ac:dyDescent="0.25"/>
    <row r="70014" customFormat="1" x14ac:dyDescent="0.25"/>
    <row r="70015" customFormat="1" x14ac:dyDescent="0.25"/>
    <row r="70016" customFormat="1" x14ac:dyDescent="0.25"/>
    <row r="70017" customFormat="1" x14ac:dyDescent="0.25"/>
    <row r="70018" customFormat="1" x14ac:dyDescent="0.25"/>
    <row r="70019" customFormat="1" x14ac:dyDescent="0.25"/>
    <row r="70020" customFormat="1" x14ac:dyDescent="0.25"/>
    <row r="70021" customFormat="1" x14ac:dyDescent="0.25"/>
    <row r="70022" customFormat="1" x14ac:dyDescent="0.25"/>
    <row r="70023" customFormat="1" x14ac:dyDescent="0.25"/>
    <row r="70024" customFormat="1" x14ac:dyDescent="0.25"/>
    <row r="70025" customFormat="1" x14ac:dyDescent="0.25"/>
    <row r="70026" customFormat="1" x14ac:dyDescent="0.25"/>
    <row r="70027" customFormat="1" x14ac:dyDescent="0.25"/>
    <row r="70028" customFormat="1" x14ac:dyDescent="0.25"/>
    <row r="70029" customFormat="1" x14ac:dyDescent="0.25"/>
    <row r="70030" customFormat="1" x14ac:dyDescent="0.25"/>
    <row r="70031" customFormat="1" x14ac:dyDescent="0.25"/>
    <row r="70032" customFormat="1" x14ac:dyDescent="0.25"/>
    <row r="70033" customFormat="1" x14ac:dyDescent="0.25"/>
    <row r="70034" customFormat="1" x14ac:dyDescent="0.25"/>
    <row r="70035" customFormat="1" x14ac:dyDescent="0.25"/>
    <row r="70036" customFormat="1" x14ac:dyDescent="0.25"/>
    <row r="70037" customFormat="1" x14ac:dyDescent="0.25"/>
    <row r="70038" customFormat="1" x14ac:dyDescent="0.25"/>
    <row r="70039" customFormat="1" x14ac:dyDescent="0.25"/>
    <row r="70040" customFormat="1" x14ac:dyDescent="0.25"/>
    <row r="70041" customFormat="1" x14ac:dyDescent="0.25"/>
    <row r="70042" customFormat="1" x14ac:dyDescent="0.25"/>
    <row r="70043" customFormat="1" x14ac:dyDescent="0.25"/>
    <row r="70044" customFormat="1" x14ac:dyDescent="0.25"/>
    <row r="70045" customFormat="1" x14ac:dyDescent="0.25"/>
    <row r="70046" customFormat="1" x14ac:dyDescent="0.25"/>
    <row r="70047" customFormat="1" x14ac:dyDescent="0.25"/>
    <row r="70048" customFormat="1" x14ac:dyDescent="0.25"/>
    <row r="70049" customFormat="1" x14ac:dyDescent="0.25"/>
    <row r="70050" customFormat="1" x14ac:dyDescent="0.25"/>
    <row r="70051" customFormat="1" x14ac:dyDescent="0.25"/>
    <row r="70052" customFormat="1" x14ac:dyDescent="0.25"/>
    <row r="70053" customFormat="1" x14ac:dyDescent="0.25"/>
    <row r="70054" customFormat="1" x14ac:dyDescent="0.25"/>
    <row r="70055" customFormat="1" x14ac:dyDescent="0.25"/>
    <row r="70056" customFormat="1" x14ac:dyDescent="0.25"/>
    <row r="70057" customFormat="1" x14ac:dyDescent="0.25"/>
    <row r="70058" customFormat="1" x14ac:dyDescent="0.25"/>
    <row r="70059" customFormat="1" x14ac:dyDescent="0.25"/>
    <row r="70060" customFormat="1" x14ac:dyDescent="0.25"/>
    <row r="70061" customFormat="1" x14ac:dyDescent="0.25"/>
    <row r="70062" customFormat="1" x14ac:dyDescent="0.25"/>
    <row r="70063" customFormat="1" x14ac:dyDescent="0.25"/>
    <row r="70064" customFormat="1" x14ac:dyDescent="0.25"/>
    <row r="70065" customFormat="1" x14ac:dyDescent="0.25"/>
    <row r="70066" customFormat="1" x14ac:dyDescent="0.25"/>
    <row r="70067" customFormat="1" x14ac:dyDescent="0.25"/>
    <row r="70068" customFormat="1" x14ac:dyDescent="0.25"/>
    <row r="70069" customFormat="1" x14ac:dyDescent="0.25"/>
    <row r="70070" customFormat="1" x14ac:dyDescent="0.25"/>
    <row r="70071" customFormat="1" x14ac:dyDescent="0.25"/>
    <row r="70072" customFormat="1" x14ac:dyDescent="0.25"/>
    <row r="70073" customFormat="1" x14ac:dyDescent="0.25"/>
    <row r="70074" customFormat="1" x14ac:dyDescent="0.25"/>
    <row r="70075" customFormat="1" x14ac:dyDescent="0.25"/>
    <row r="70076" customFormat="1" x14ac:dyDescent="0.25"/>
    <row r="70077" customFormat="1" x14ac:dyDescent="0.25"/>
    <row r="70078" customFormat="1" x14ac:dyDescent="0.25"/>
    <row r="70079" customFormat="1" x14ac:dyDescent="0.25"/>
    <row r="70080" customFormat="1" x14ac:dyDescent="0.25"/>
    <row r="70081" customFormat="1" x14ac:dyDescent="0.25"/>
    <row r="70082" customFormat="1" x14ac:dyDescent="0.25"/>
    <row r="70083" customFormat="1" x14ac:dyDescent="0.25"/>
    <row r="70084" customFormat="1" x14ac:dyDescent="0.25"/>
    <row r="70085" customFormat="1" x14ac:dyDescent="0.25"/>
    <row r="70086" customFormat="1" x14ac:dyDescent="0.25"/>
    <row r="70087" customFormat="1" x14ac:dyDescent="0.25"/>
    <row r="70088" customFormat="1" x14ac:dyDescent="0.25"/>
    <row r="70089" customFormat="1" x14ac:dyDescent="0.25"/>
    <row r="70090" customFormat="1" x14ac:dyDescent="0.25"/>
    <row r="70091" customFormat="1" x14ac:dyDescent="0.25"/>
    <row r="70092" customFormat="1" x14ac:dyDescent="0.25"/>
    <row r="70093" customFormat="1" x14ac:dyDescent="0.25"/>
    <row r="70094" customFormat="1" x14ac:dyDescent="0.25"/>
    <row r="70095" customFormat="1" x14ac:dyDescent="0.25"/>
    <row r="70096" customFormat="1" x14ac:dyDescent="0.25"/>
    <row r="70097" customFormat="1" x14ac:dyDescent="0.25"/>
    <row r="70098" customFormat="1" x14ac:dyDescent="0.25"/>
    <row r="70099" customFormat="1" x14ac:dyDescent="0.25"/>
    <row r="70100" customFormat="1" x14ac:dyDescent="0.25"/>
    <row r="70101" customFormat="1" x14ac:dyDescent="0.25"/>
    <row r="70102" customFormat="1" x14ac:dyDescent="0.25"/>
    <row r="70103" customFormat="1" x14ac:dyDescent="0.25"/>
    <row r="70104" customFormat="1" x14ac:dyDescent="0.25"/>
    <row r="70105" customFormat="1" x14ac:dyDescent="0.25"/>
    <row r="70106" customFormat="1" x14ac:dyDescent="0.25"/>
    <row r="70107" customFormat="1" x14ac:dyDescent="0.25"/>
    <row r="70108" customFormat="1" x14ac:dyDescent="0.25"/>
    <row r="70109" customFormat="1" x14ac:dyDescent="0.25"/>
    <row r="70110" customFormat="1" x14ac:dyDescent="0.25"/>
    <row r="70111" customFormat="1" x14ac:dyDescent="0.25"/>
    <row r="70112" customFormat="1" x14ac:dyDescent="0.25"/>
    <row r="70113" customFormat="1" x14ac:dyDescent="0.25"/>
    <row r="70114" customFormat="1" x14ac:dyDescent="0.25"/>
    <row r="70115" customFormat="1" x14ac:dyDescent="0.25"/>
    <row r="70116" customFormat="1" x14ac:dyDescent="0.25"/>
    <row r="70117" customFormat="1" x14ac:dyDescent="0.25"/>
    <row r="70118" customFormat="1" x14ac:dyDescent="0.25"/>
    <row r="70119" customFormat="1" x14ac:dyDescent="0.25"/>
    <row r="70120" customFormat="1" x14ac:dyDescent="0.25"/>
    <row r="70121" customFormat="1" x14ac:dyDescent="0.25"/>
    <row r="70122" customFormat="1" x14ac:dyDescent="0.25"/>
    <row r="70123" customFormat="1" x14ac:dyDescent="0.25"/>
    <row r="70124" customFormat="1" x14ac:dyDescent="0.25"/>
    <row r="70125" customFormat="1" x14ac:dyDescent="0.25"/>
    <row r="70126" customFormat="1" x14ac:dyDescent="0.25"/>
    <row r="70127" customFormat="1" x14ac:dyDescent="0.25"/>
    <row r="70128" customFormat="1" x14ac:dyDescent="0.25"/>
    <row r="70129" customFormat="1" x14ac:dyDescent="0.25"/>
    <row r="70130" customFormat="1" x14ac:dyDescent="0.25"/>
    <row r="70131" customFormat="1" x14ac:dyDescent="0.25"/>
    <row r="70132" customFormat="1" x14ac:dyDescent="0.25"/>
    <row r="70133" customFormat="1" x14ac:dyDescent="0.25"/>
    <row r="70134" customFormat="1" x14ac:dyDescent="0.25"/>
    <row r="70135" customFormat="1" x14ac:dyDescent="0.25"/>
    <row r="70136" customFormat="1" x14ac:dyDescent="0.25"/>
    <row r="70137" customFormat="1" x14ac:dyDescent="0.25"/>
    <row r="70138" customFormat="1" x14ac:dyDescent="0.25"/>
    <row r="70139" customFormat="1" x14ac:dyDescent="0.25"/>
    <row r="70140" customFormat="1" x14ac:dyDescent="0.25"/>
    <row r="70141" customFormat="1" x14ac:dyDescent="0.25"/>
    <row r="70142" customFormat="1" x14ac:dyDescent="0.25"/>
    <row r="70143" customFormat="1" x14ac:dyDescent="0.25"/>
    <row r="70144" customFormat="1" x14ac:dyDescent="0.25"/>
    <row r="70145" customFormat="1" x14ac:dyDescent="0.25"/>
    <row r="70146" customFormat="1" x14ac:dyDescent="0.25"/>
    <row r="70147" customFormat="1" x14ac:dyDescent="0.25"/>
    <row r="70148" customFormat="1" x14ac:dyDescent="0.25"/>
    <row r="70149" customFormat="1" x14ac:dyDescent="0.25"/>
    <row r="70150" customFormat="1" x14ac:dyDescent="0.25"/>
    <row r="70151" customFormat="1" x14ac:dyDescent="0.25"/>
    <row r="70152" customFormat="1" x14ac:dyDescent="0.25"/>
    <row r="70153" customFormat="1" x14ac:dyDescent="0.25"/>
    <row r="70154" customFormat="1" x14ac:dyDescent="0.25"/>
    <row r="70155" customFormat="1" x14ac:dyDescent="0.25"/>
    <row r="70156" customFormat="1" x14ac:dyDescent="0.25"/>
    <row r="70157" customFormat="1" x14ac:dyDescent="0.25"/>
    <row r="70158" customFormat="1" x14ac:dyDescent="0.25"/>
    <row r="70159" customFormat="1" x14ac:dyDescent="0.25"/>
    <row r="70160" customFormat="1" x14ac:dyDescent="0.25"/>
    <row r="70161" customFormat="1" x14ac:dyDescent="0.25"/>
    <row r="70162" customFormat="1" x14ac:dyDescent="0.25"/>
    <row r="70163" customFormat="1" x14ac:dyDescent="0.25"/>
    <row r="70164" customFormat="1" x14ac:dyDescent="0.25"/>
    <row r="70165" customFormat="1" x14ac:dyDescent="0.25"/>
    <row r="70166" customFormat="1" x14ac:dyDescent="0.25"/>
    <row r="70167" customFormat="1" x14ac:dyDescent="0.25"/>
    <row r="70168" customFormat="1" x14ac:dyDescent="0.25"/>
    <row r="70169" customFormat="1" x14ac:dyDescent="0.25"/>
    <row r="70170" customFormat="1" x14ac:dyDescent="0.25"/>
    <row r="70171" customFormat="1" x14ac:dyDescent="0.25"/>
    <row r="70172" customFormat="1" x14ac:dyDescent="0.25"/>
    <row r="70173" customFormat="1" x14ac:dyDescent="0.25"/>
    <row r="70174" customFormat="1" x14ac:dyDescent="0.25"/>
    <row r="70175" customFormat="1" x14ac:dyDescent="0.25"/>
    <row r="70176" customFormat="1" x14ac:dyDescent="0.25"/>
    <row r="70177" customFormat="1" x14ac:dyDescent="0.25"/>
    <row r="70178" customFormat="1" x14ac:dyDescent="0.25"/>
    <row r="70179" customFormat="1" x14ac:dyDescent="0.25"/>
    <row r="70180" customFormat="1" x14ac:dyDescent="0.25"/>
    <row r="70181" customFormat="1" x14ac:dyDescent="0.25"/>
    <row r="70182" customFormat="1" x14ac:dyDescent="0.25"/>
    <row r="70183" customFormat="1" x14ac:dyDescent="0.25"/>
    <row r="70184" customFormat="1" x14ac:dyDescent="0.25"/>
    <row r="70185" customFormat="1" x14ac:dyDescent="0.25"/>
    <row r="70186" customFormat="1" x14ac:dyDescent="0.25"/>
    <row r="70187" customFormat="1" x14ac:dyDescent="0.25"/>
    <row r="70188" customFormat="1" x14ac:dyDescent="0.25"/>
    <row r="70189" customFormat="1" x14ac:dyDescent="0.25"/>
    <row r="70190" customFormat="1" x14ac:dyDescent="0.25"/>
    <row r="70191" customFormat="1" x14ac:dyDescent="0.25"/>
    <row r="70192" customFormat="1" x14ac:dyDescent="0.25"/>
    <row r="70193" customFormat="1" x14ac:dyDescent="0.25"/>
    <row r="70194" customFormat="1" x14ac:dyDescent="0.25"/>
    <row r="70195" customFormat="1" x14ac:dyDescent="0.25"/>
    <row r="70196" customFormat="1" x14ac:dyDescent="0.25"/>
    <row r="70197" customFormat="1" x14ac:dyDescent="0.25"/>
    <row r="70198" customFormat="1" x14ac:dyDescent="0.25"/>
    <row r="70199" customFormat="1" x14ac:dyDescent="0.25"/>
    <row r="70200" customFormat="1" x14ac:dyDescent="0.25"/>
    <row r="70201" customFormat="1" x14ac:dyDescent="0.25"/>
    <row r="70202" customFormat="1" x14ac:dyDescent="0.25"/>
    <row r="70203" customFormat="1" x14ac:dyDescent="0.25"/>
    <row r="70204" customFormat="1" x14ac:dyDescent="0.25"/>
    <row r="70205" customFormat="1" x14ac:dyDescent="0.25"/>
    <row r="70206" customFormat="1" x14ac:dyDescent="0.25"/>
    <row r="70207" customFormat="1" x14ac:dyDescent="0.25"/>
    <row r="70208" customFormat="1" x14ac:dyDescent="0.25"/>
    <row r="70209" customFormat="1" x14ac:dyDescent="0.25"/>
    <row r="70210" customFormat="1" x14ac:dyDescent="0.25"/>
    <row r="70211" customFormat="1" x14ac:dyDescent="0.25"/>
    <row r="70212" customFormat="1" x14ac:dyDescent="0.25"/>
    <row r="70213" customFormat="1" x14ac:dyDescent="0.25"/>
    <row r="70214" customFormat="1" x14ac:dyDescent="0.25"/>
    <row r="70215" customFormat="1" x14ac:dyDescent="0.25"/>
    <row r="70216" customFormat="1" x14ac:dyDescent="0.25"/>
    <row r="70217" customFormat="1" x14ac:dyDescent="0.25"/>
    <row r="70218" customFormat="1" x14ac:dyDescent="0.25"/>
    <row r="70219" customFormat="1" x14ac:dyDescent="0.25"/>
    <row r="70220" customFormat="1" x14ac:dyDescent="0.25"/>
    <row r="70221" customFormat="1" x14ac:dyDescent="0.25"/>
    <row r="70222" customFormat="1" x14ac:dyDescent="0.25"/>
    <row r="70223" customFormat="1" x14ac:dyDescent="0.25"/>
    <row r="70224" customFormat="1" x14ac:dyDescent="0.25"/>
    <row r="70225" customFormat="1" x14ac:dyDescent="0.25"/>
    <row r="70226" customFormat="1" x14ac:dyDescent="0.25"/>
    <row r="70227" customFormat="1" x14ac:dyDescent="0.25"/>
    <row r="70228" customFormat="1" x14ac:dyDescent="0.25"/>
    <row r="70229" customFormat="1" x14ac:dyDescent="0.25"/>
    <row r="70230" customFormat="1" x14ac:dyDescent="0.25"/>
    <row r="70231" customFormat="1" x14ac:dyDescent="0.25"/>
    <row r="70232" customFormat="1" x14ac:dyDescent="0.25"/>
    <row r="70233" customFormat="1" x14ac:dyDescent="0.25"/>
    <row r="70234" customFormat="1" x14ac:dyDescent="0.25"/>
    <row r="70235" customFormat="1" x14ac:dyDescent="0.25"/>
    <row r="70236" customFormat="1" x14ac:dyDescent="0.25"/>
    <row r="70237" customFormat="1" x14ac:dyDescent="0.25"/>
    <row r="70238" customFormat="1" x14ac:dyDescent="0.25"/>
    <row r="70239" customFormat="1" x14ac:dyDescent="0.25"/>
    <row r="70240" customFormat="1" x14ac:dyDescent="0.25"/>
    <row r="70241" customFormat="1" x14ac:dyDescent="0.25"/>
    <row r="70242" customFormat="1" x14ac:dyDescent="0.25"/>
    <row r="70243" customFormat="1" x14ac:dyDescent="0.25"/>
    <row r="70244" customFormat="1" x14ac:dyDescent="0.25"/>
    <row r="70245" customFormat="1" x14ac:dyDescent="0.25"/>
    <row r="70246" customFormat="1" x14ac:dyDescent="0.25"/>
    <row r="70247" customFormat="1" x14ac:dyDescent="0.25"/>
    <row r="70248" customFormat="1" x14ac:dyDescent="0.25"/>
    <row r="70249" customFormat="1" x14ac:dyDescent="0.25"/>
    <row r="70250" customFormat="1" x14ac:dyDescent="0.25"/>
    <row r="70251" customFormat="1" x14ac:dyDescent="0.25"/>
    <row r="70252" customFormat="1" x14ac:dyDescent="0.25"/>
    <row r="70253" customFormat="1" x14ac:dyDescent="0.25"/>
    <row r="70254" customFormat="1" x14ac:dyDescent="0.25"/>
    <row r="70255" customFormat="1" x14ac:dyDescent="0.25"/>
    <row r="70256" customFormat="1" x14ac:dyDescent="0.25"/>
    <row r="70257" customFormat="1" x14ac:dyDescent="0.25"/>
    <row r="70258" customFormat="1" x14ac:dyDescent="0.25"/>
    <row r="70259" customFormat="1" x14ac:dyDescent="0.25"/>
    <row r="70260" customFormat="1" x14ac:dyDescent="0.25"/>
    <row r="70261" customFormat="1" x14ac:dyDescent="0.25"/>
    <row r="70262" customFormat="1" x14ac:dyDescent="0.25"/>
    <row r="70263" customFormat="1" x14ac:dyDescent="0.25"/>
    <row r="70264" customFormat="1" x14ac:dyDescent="0.25"/>
    <row r="70265" customFormat="1" x14ac:dyDescent="0.25"/>
    <row r="70266" customFormat="1" x14ac:dyDescent="0.25"/>
    <row r="70267" customFormat="1" x14ac:dyDescent="0.25"/>
    <row r="70268" customFormat="1" x14ac:dyDescent="0.25"/>
    <row r="70269" customFormat="1" x14ac:dyDescent="0.25"/>
    <row r="70270" customFormat="1" x14ac:dyDescent="0.25"/>
    <row r="70271" customFormat="1" x14ac:dyDescent="0.25"/>
    <row r="70272" customFormat="1" x14ac:dyDescent="0.25"/>
    <row r="70273" customFormat="1" x14ac:dyDescent="0.25"/>
    <row r="70274" customFormat="1" x14ac:dyDescent="0.25"/>
    <row r="70275" customFormat="1" x14ac:dyDescent="0.25"/>
    <row r="70276" customFormat="1" x14ac:dyDescent="0.25"/>
    <row r="70277" customFormat="1" x14ac:dyDescent="0.25"/>
    <row r="70278" customFormat="1" x14ac:dyDescent="0.25"/>
    <row r="70279" customFormat="1" x14ac:dyDescent="0.25"/>
    <row r="70280" customFormat="1" x14ac:dyDescent="0.25"/>
    <row r="70281" customFormat="1" x14ac:dyDescent="0.25"/>
    <row r="70282" customFormat="1" x14ac:dyDescent="0.25"/>
    <row r="70283" customFormat="1" x14ac:dyDescent="0.25"/>
    <row r="70284" customFormat="1" x14ac:dyDescent="0.25"/>
    <row r="70285" customFormat="1" x14ac:dyDescent="0.25"/>
    <row r="70286" customFormat="1" x14ac:dyDescent="0.25"/>
    <row r="70287" customFormat="1" x14ac:dyDescent="0.25"/>
    <row r="70288" customFormat="1" x14ac:dyDescent="0.25"/>
    <row r="70289" customFormat="1" x14ac:dyDescent="0.25"/>
    <row r="70290" customFormat="1" x14ac:dyDescent="0.25"/>
    <row r="70291" customFormat="1" x14ac:dyDescent="0.25"/>
    <row r="70292" customFormat="1" x14ac:dyDescent="0.25"/>
    <row r="70293" customFormat="1" x14ac:dyDescent="0.25"/>
    <row r="70294" customFormat="1" x14ac:dyDescent="0.25"/>
    <row r="70295" customFormat="1" x14ac:dyDescent="0.25"/>
    <row r="70296" customFormat="1" x14ac:dyDescent="0.25"/>
    <row r="70297" customFormat="1" x14ac:dyDescent="0.25"/>
    <row r="70298" customFormat="1" x14ac:dyDescent="0.25"/>
    <row r="70299" customFormat="1" x14ac:dyDescent="0.25"/>
    <row r="70300" customFormat="1" x14ac:dyDescent="0.25"/>
    <row r="70301" customFormat="1" x14ac:dyDescent="0.25"/>
    <row r="70302" customFormat="1" x14ac:dyDescent="0.25"/>
    <row r="70303" customFormat="1" x14ac:dyDescent="0.25"/>
    <row r="70304" customFormat="1" x14ac:dyDescent="0.25"/>
    <row r="70305" customFormat="1" x14ac:dyDescent="0.25"/>
    <row r="70306" customFormat="1" x14ac:dyDescent="0.25"/>
    <row r="70307" customFormat="1" x14ac:dyDescent="0.25"/>
    <row r="70308" customFormat="1" x14ac:dyDescent="0.25"/>
    <row r="70309" customFormat="1" x14ac:dyDescent="0.25"/>
    <row r="70310" customFormat="1" x14ac:dyDescent="0.25"/>
    <row r="70311" customFormat="1" x14ac:dyDescent="0.25"/>
    <row r="70312" customFormat="1" x14ac:dyDescent="0.25"/>
    <row r="70313" customFormat="1" x14ac:dyDescent="0.25"/>
    <row r="70314" customFormat="1" x14ac:dyDescent="0.25"/>
    <row r="70315" customFormat="1" x14ac:dyDescent="0.25"/>
    <row r="70316" customFormat="1" x14ac:dyDescent="0.25"/>
    <row r="70317" customFormat="1" x14ac:dyDescent="0.25"/>
    <row r="70318" customFormat="1" x14ac:dyDescent="0.25"/>
    <row r="70319" customFormat="1" x14ac:dyDescent="0.25"/>
    <row r="70320" customFormat="1" x14ac:dyDescent="0.25"/>
    <row r="70321" customFormat="1" x14ac:dyDescent="0.25"/>
    <row r="70322" customFormat="1" x14ac:dyDescent="0.25"/>
    <row r="70323" customFormat="1" x14ac:dyDescent="0.25"/>
    <row r="70324" customFormat="1" x14ac:dyDescent="0.25"/>
    <row r="70325" customFormat="1" x14ac:dyDescent="0.25"/>
    <row r="70326" customFormat="1" x14ac:dyDescent="0.25"/>
    <row r="70327" customFormat="1" x14ac:dyDescent="0.25"/>
    <row r="70328" customFormat="1" x14ac:dyDescent="0.25"/>
    <row r="70329" customFormat="1" x14ac:dyDescent="0.25"/>
    <row r="70330" customFormat="1" x14ac:dyDescent="0.25"/>
    <row r="70331" customFormat="1" x14ac:dyDescent="0.25"/>
    <row r="70332" customFormat="1" x14ac:dyDescent="0.25"/>
    <row r="70333" customFormat="1" x14ac:dyDescent="0.25"/>
    <row r="70334" customFormat="1" x14ac:dyDescent="0.25"/>
    <row r="70335" customFormat="1" x14ac:dyDescent="0.25"/>
    <row r="70336" customFormat="1" x14ac:dyDescent="0.25"/>
    <row r="70337" customFormat="1" x14ac:dyDescent="0.25"/>
    <row r="70338" customFormat="1" x14ac:dyDescent="0.25"/>
    <row r="70339" customFormat="1" x14ac:dyDescent="0.25"/>
    <row r="70340" customFormat="1" x14ac:dyDescent="0.25"/>
    <row r="70341" customFormat="1" x14ac:dyDescent="0.25"/>
    <row r="70342" customFormat="1" x14ac:dyDescent="0.25"/>
    <row r="70343" customFormat="1" x14ac:dyDescent="0.25"/>
    <row r="70344" customFormat="1" x14ac:dyDescent="0.25"/>
    <row r="70345" customFormat="1" x14ac:dyDescent="0.25"/>
    <row r="70346" customFormat="1" x14ac:dyDescent="0.25"/>
    <row r="70347" customFormat="1" x14ac:dyDescent="0.25"/>
    <row r="70348" customFormat="1" x14ac:dyDescent="0.25"/>
    <row r="70349" customFormat="1" x14ac:dyDescent="0.25"/>
    <row r="70350" customFormat="1" x14ac:dyDescent="0.25"/>
    <row r="70351" customFormat="1" x14ac:dyDescent="0.25"/>
    <row r="70352" customFormat="1" x14ac:dyDescent="0.25"/>
    <row r="70353" customFormat="1" x14ac:dyDescent="0.25"/>
    <row r="70354" customFormat="1" x14ac:dyDescent="0.25"/>
    <row r="70355" customFormat="1" x14ac:dyDescent="0.25"/>
    <row r="70356" customFormat="1" x14ac:dyDescent="0.25"/>
    <row r="70357" customFormat="1" x14ac:dyDescent="0.25"/>
    <row r="70358" customFormat="1" x14ac:dyDescent="0.25"/>
    <row r="70359" customFormat="1" x14ac:dyDescent="0.25"/>
    <row r="70360" customFormat="1" x14ac:dyDescent="0.25"/>
    <row r="70361" customFormat="1" x14ac:dyDescent="0.25"/>
    <row r="70362" customFormat="1" x14ac:dyDescent="0.25"/>
    <row r="70363" customFormat="1" x14ac:dyDescent="0.25"/>
    <row r="70364" customFormat="1" x14ac:dyDescent="0.25"/>
    <row r="70365" customFormat="1" x14ac:dyDescent="0.25"/>
    <row r="70366" customFormat="1" x14ac:dyDescent="0.25"/>
    <row r="70367" customFormat="1" x14ac:dyDescent="0.25"/>
    <row r="70368" customFormat="1" x14ac:dyDescent="0.25"/>
    <row r="70369" customFormat="1" x14ac:dyDescent="0.25"/>
    <row r="70370" customFormat="1" x14ac:dyDescent="0.25"/>
    <row r="70371" customFormat="1" x14ac:dyDescent="0.25"/>
    <row r="70372" customFormat="1" x14ac:dyDescent="0.25"/>
    <row r="70373" customFormat="1" x14ac:dyDescent="0.25"/>
    <row r="70374" customFormat="1" x14ac:dyDescent="0.25"/>
    <row r="70375" customFormat="1" x14ac:dyDescent="0.25"/>
    <row r="70376" customFormat="1" x14ac:dyDescent="0.25"/>
    <row r="70377" customFormat="1" x14ac:dyDescent="0.25"/>
    <row r="70378" customFormat="1" x14ac:dyDescent="0.25"/>
    <row r="70379" customFormat="1" x14ac:dyDescent="0.25"/>
    <row r="70380" customFormat="1" x14ac:dyDescent="0.25"/>
    <row r="70381" customFormat="1" x14ac:dyDescent="0.25"/>
    <row r="70382" customFormat="1" x14ac:dyDescent="0.25"/>
    <row r="70383" customFormat="1" x14ac:dyDescent="0.25"/>
    <row r="70384" customFormat="1" x14ac:dyDescent="0.25"/>
    <row r="70385" customFormat="1" x14ac:dyDescent="0.25"/>
    <row r="70386" customFormat="1" x14ac:dyDescent="0.25"/>
    <row r="70387" customFormat="1" x14ac:dyDescent="0.25"/>
    <row r="70388" customFormat="1" x14ac:dyDescent="0.25"/>
    <row r="70389" customFormat="1" x14ac:dyDescent="0.25"/>
    <row r="70390" customFormat="1" x14ac:dyDescent="0.25"/>
    <row r="70391" customFormat="1" x14ac:dyDescent="0.25"/>
    <row r="70392" customFormat="1" x14ac:dyDescent="0.25"/>
    <row r="70393" customFormat="1" x14ac:dyDescent="0.25"/>
    <row r="70394" customFormat="1" x14ac:dyDescent="0.25"/>
    <row r="70395" customFormat="1" x14ac:dyDescent="0.25"/>
    <row r="70396" customFormat="1" x14ac:dyDescent="0.25"/>
    <row r="70397" customFormat="1" x14ac:dyDescent="0.25"/>
    <row r="70398" customFormat="1" x14ac:dyDescent="0.25"/>
    <row r="70399" customFormat="1" x14ac:dyDescent="0.25"/>
    <row r="70400" customFormat="1" x14ac:dyDescent="0.25"/>
    <row r="70401" customFormat="1" x14ac:dyDescent="0.25"/>
    <row r="70402" customFormat="1" x14ac:dyDescent="0.25"/>
    <row r="70403" customFormat="1" x14ac:dyDescent="0.25"/>
    <row r="70404" customFormat="1" x14ac:dyDescent="0.25"/>
    <row r="70405" customFormat="1" x14ac:dyDescent="0.25"/>
    <row r="70406" customFormat="1" x14ac:dyDescent="0.25"/>
    <row r="70407" customFormat="1" x14ac:dyDescent="0.25"/>
    <row r="70408" customFormat="1" x14ac:dyDescent="0.25"/>
    <row r="70409" customFormat="1" x14ac:dyDescent="0.25"/>
    <row r="70410" customFormat="1" x14ac:dyDescent="0.25"/>
    <row r="70411" customFormat="1" x14ac:dyDescent="0.25"/>
    <row r="70412" customFormat="1" x14ac:dyDescent="0.25"/>
    <row r="70413" customFormat="1" x14ac:dyDescent="0.25"/>
    <row r="70414" customFormat="1" x14ac:dyDescent="0.25"/>
    <row r="70415" customFormat="1" x14ac:dyDescent="0.25"/>
    <row r="70416" customFormat="1" x14ac:dyDescent="0.25"/>
    <row r="70417" customFormat="1" x14ac:dyDescent="0.25"/>
    <row r="70418" customFormat="1" x14ac:dyDescent="0.25"/>
    <row r="70419" customFormat="1" x14ac:dyDescent="0.25"/>
    <row r="70420" customFormat="1" x14ac:dyDescent="0.25"/>
    <row r="70421" customFormat="1" x14ac:dyDescent="0.25"/>
    <row r="70422" customFormat="1" x14ac:dyDescent="0.25"/>
    <row r="70423" customFormat="1" x14ac:dyDescent="0.25"/>
    <row r="70424" customFormat="1" x14ac:dyDescent="0.25"/>
    <row r="70425" customFormat="1" x14ac:dyDescent="0.25"/>
    <row r="70426" customFormat="1" x14ac:dyDescent="0.25"/>
    <row r="70427" customFormat="1" x14ac:dyDescent="0.25"/>
    <row r="70428" customFormat="1" x14ac:dyDescent="0.25"/>
    <row r="70429" customFormat="1" x14ac:dyDescent="0.25"/>
    <row r="70430" customFormat="1" x14ac:dyDescent="0.25"/>
    <row r="70431" customFormat="1" x14ac:dyDescent="0.25"/>
    <row r="70432" customFormat="1" x14ac:dyDescent="0.25"/>
    <row r="70433" customFormat="1" x14ac:dyDescent="0.25"/>
    <row r="70434" customFormat="1" x14ac:dyDescent="0.25"/>
    <row r="70435" customFormat="1" x14ac:dyDescent="0.25"/>
    <row r="70436" customFormat="1" x14ac:dyDescent="0.25"/>
    <row r="70437" customFormat="1" x14ac:dyDescent="0.25"/>
    <row r="70438" customFormat="1" x14ac:dyDescent="0.25"/>
    <row r="70439" customFormat="1" x14ac:dyDescent="0.25"/>
    <row r="70440" customFormat="1" x14ac:dyDescent="0.25"/>
    <row r="70441" customFormat="1" x14ac:dyDescent="0.25"/>
    <row r="70442" customFormat="1" x14ac:dyDescent="0.25"/>
    <row r="70443" customFormat="1" x14ac:dyDescent="0.25"/>
    <row r="70444" customFormat="1" x14ac:dyDescent="0.25"/>
    <row r="70445" customFormat="1" x14ac:dyDescent="0.25"/>
    <row r="70446" customFormat="1" x14ac:dyDescent="0.25"/>
    <row r="70447" customFormat="1" x14ac:dyDescent="0.25"/>
    <row r="70448" customFormat="1" x14ac:dyDescent="0.25"/>
    <row r="70449" customFormat="1" x14ac:dyDescent="0.25"/>
    <row r="70450" customFormat="1" x14ac:dyDescent="0.25"/>
    <row r="70451" customFormat="1" x14ac:dyDescent="0.25"/>
    <row r="70452" customFormat="1" x14ac:dyDescent="0.25"/>
    <row r="70453" customFormat="1" x14ac:dyDescent="0.25"/>
    <row r="70454" customFormat="1" x14ac:dyDescent="0.25"/>
    <row r="70455" customFormat="1" x14ac:dyDescent="0.25"/>
    <row r="70456" customFormat="1" x14ac:dyDescent="0.25"/>
    <row r="70457" customFormat="1" x14ac:dyDescent="0.25"/>
    <row r="70458" customFormat="1" x14ac:dyDescent="0.25"/>
    <row r="70459" customFormat="1" x14ac:dyDescent="0.25"/>
    <row r="70460" customFormat="1" x14ac:dyDescent="0.25"/>
    <row r="70461" customFormat="1" x14ac:dyDescent="0.25"/>
    <row r="70462" customFormat="1" x14ac:dyDescent="0.25"/>
    <row r="70463" customFormat="1" x14ac:dyDescent="0.25"/>
    <row r="70464" customFormat="1" x14ac:dyDescent="0.25"/>
    <row r="70465" customFormat="1" x14ac:dyDescent="0.25"/>
    <row r="70466" customFormat="1" x14ac:dyDescent="0.25"/>
    <row r="70467" customFormat="1" x14ac:dyDescent="0.25"/>
    <row r="70468" customFormat="1" x14ac:dyDescent="0.25"/>
    <row r="70469" customFormat="1" x14ac:dyDescent="0.25"/>
    <row r="70470" customFormat="1" x14ac:dyDescent="0.25"/>
    <row r="70471" customFormat="1" x14ac:dyDescent="0.25"/>
    <row r="70472" customFormat="1" x14ac:dyDescent="0.25"/>
    <row r="70473" customFormat="1" x14ac:dyDescent="0.25"/>
    <row r="70474" customFormat="1" x14ac:dyDescent="0.25"/>
    <row r="70475" customFormat="1" x14ac:dyDescent="0.25"/>
    <row r="70476" customFormat="1" x14ac:dyDescent="0.25"/>
    <row r="70477" customFormat="1" x14ac:dyDescent="0.25"/>
    <row r="70478" customFormat="1" x14ac:dyDescent="0.25"/>
    <row r="70479" customFormat="1" x14ac:dyDescent="0.25"/>
    <row r="70480" customFormat="1" x14ac:dyDescent="0.25"/>
    <row r="70481" customFormat="1" x14ac:dyDescent="0.25"/>
    <row r="70482" customFormat="1" x14ac:dyDescent="0.25"/>
    <row r="70483" customFormat="1" x14ac:dyDescent="0.25"/>
    <row r="70484" customFormat="1" x14ac:dyDescent="0.25"/>
    <row r="70485" customFormat="1" x14ac:dyDescent="0.25"/>
    <row r="70486" customFormat="1" x14ac:dyDescent="0.25"/>
    <row r="70487" customFormat="1" x14ac:dyDescent="0.25"/>
    <row r="70488" customFormat="1" x14ac:dyDescent="0.25"/>
    <row r="70489" customFormat="1" x14ac:dyDescent="0.25"/>
    <row r="70490" customFormat="1" x14ac:dyDescent="0.25"/>
    <row r="70491" customFormat="1" x14ac:dyDescent="0.25"/>
    <row r="70492" customFormat="1" x14ac:dyDescent="0.25"/>
    <row r="70493" customFormat="1" x14ac:dyDescent="0.25"/>
    <row r="70494" customFormat="1" x14ac:dyDescent="0.25"/>
    <row r="70495" customFormat="1" x14ac:dyDescent="0.25"/>
    <row r="70496" customFormat="1" x14ac:dyDescent="0.25"/>
    <row r="70497" customFormat="1" x14ac:dyDescent="0.25"/>
    <row r="70498" customFormat="1" x14ac:dyDescent="0.25"/>
    <row r="70499" customFormat="1" x14ac:dyDescent="0.25"/>
    <row r="70500" customFormat="1" x14ac:dyDescent="0.25"/>
    <row r="70501" customFormat="1" x14ac:dyDescent="0.25"/>
    <row r="70502" customFormat="1" x14ac:dyDescent="0.25"/>
    <row r="70503" customFormat="1" x14ac:dyDescent="0.25"/>
    <row r="70504" customFormat="1" x14ac:dyDescent="0.25"/>
    <row r="70505" customFormat="1" x14ac:dyDescent="0.25"/>
    <row r="70506" customFormat="1" x14ac:dyDescent="0.25"/>
    <row r="70507" customFormat="1" x14ac:dyDescent="0.25"/>
    <row r="70508" customFormat="1" x14ac:dyDescent="0.25"/>
    <row r="70509" customFormat="1" x14ac:dyDescent="0.25"/>
    <row r="70510" customFormat="1" x14ac:dyDescent="0.25"/>
    <row r="70511" customFormat="1" x14ac:dyDescent="0.25"/>
    <row r="70512" customFormat="1" x14ac:dyDescent="0.25"/>
    <row r="70513" customFormat="1" x14ac:dyDescent="0.25"/>
    <row r="70514" customFormat="1" x14ac:dyDescent="0.25"/>
    <row r="70515" customFormat="1" x14ac:dyDescent="0.25"/>
    <row r="70516" customFormat="1" x14ac:dyDescent="0.25"/>
    <row r="70517" customFormat="1" x14ac:dyDescent="0.25"/>
    <row r="70518" customFormat="1" x14ac:dyDescent="0.25"/>
    <row r="70519" customFormat="1" x14ac:dyDescent="0.25"/>
    <row r="70520" customFormat="1" x14ac:dyDescent="0.25"/>
    <row r="70521" customFormat="1" x14ac:dyDescent="0.25"/>
    <row r="70522" customFormat="1" x14ac:dyDescent="0.25"/>
    <row r="70523" customFormat="1" x14ac:dyDescent="0.25"/>
    <row r="70524" customFormat="1" x14ac:dyDescent="0.25"/>
    <row r="70525" customFormat="1" x14ac:dyDescent="0.25"/>
    <row r="70526" customFormat="1" x14ac:dyDescent="0.25"/>
    <row r="70527" customFormat="1" x14ac:dyDescent="0.25"/>
    <row r="70528" customFormat="1" x14ac:dyDescent="0.25"/>
    <row r="70529" customFormat="1" x14ac:dyDescent="0.25"/>
    <row r="70530" customFormat="1" x14ac:dyDescent="0.25"/>
    <row r="70531" customFormat="1" x14ac:dyDescent="0.25"/>
    <row r="70532" customFormat="1" x14ac:dyDescent="0.25"/>
    <row r="70533" customFormat="1" x14ac:dyDescent="0.25"/>
    <row r="70534" customFormat="1" x14ac:dyDescent="0.25"/>
    <row r="70535" customFormat="1" x14ac:dyDescent="0.25"/>
    <row r="70536" customFormat="1" x14ac:dyDescent="0.25"/>
    <row r="70537" customFormat="1" x14ac:dyDescent="0.25"/>
    <row r="70538" customFormat="1" x14ac:dyDescent="0.25"/>
    <row r="70539" customFormat="1" x14ac:dyDescent="0.25"/>
    <row r="70540" customFormat="1" x14ac:dyDescent="0.25"/>
    <row r="70541" customFormat="1" x14ac:dyDescent="0.25"/>
    <row r="70542" customFormat="1" x14ac:dyDescent="0.25"/>
    <row r="70543" customFormat="1" x14ac:dyDescent="0.25"/>
    <row r="70544" customFormat="1" x14ac:dyDescent="0.25"/>
    <row r="70545" customFormat="1" x14ac:dyDescent="0.25"/>
    <row r="70546" customFormat="1" x14ac:dyDescent="0.25"/>
    <row r="70547" customFormat="1" x14ac:dyDescent="0.25"/>
    <row r="70548" customFormat="1" x14ac:dyDescent="0.25"/>
    <row r="70549" customFormat="1" x14ac:dyDescent="0.25"/>
    <row r="70550" customFormat="1" x14ac:dyDescent="0.25"/>
    <row r="70551" customFormat="1" x14ac:dyDescent="0.25"/>
    <row r="70552" customFormat="1" x14ac:dyDescent="0.25"/>
    <row r="70553" customFormat="1" x14ac:dyDescent="0.25"/>
    <row r="70554" customFormat="1" x14ac:dyDescent="0.25"/>
    <row r="70555" customFormat="1" x14ac:dyDescent="0.25"/>
    <row r="70556" customFormat="1" x14ac:dyDescent="0.25"/>
    <row r="70557" customFormat="1" x14ac:dyDescent="0.25"/>
    <row r="70558" customFormat="1" x14ac:dyDescent="0.25"/>
    <row r="70559" customFormat="1" x14ac:dyDescent="0.25"/>
    <row r="70560" customFormat="1" x14ac:dyDescent="0.25"/>
    <row r="70561" customFormat="1" x14ac:dyDescent="0.25"/>
    <row r="70562" customFormat="1" x14ac:dyDescent="0.25"/>
    <row r="70563" customFormat="1" x14ac:dyDescent="0.25"/>
    <row r="70564" customFormat="1" x14ac:dyDescent="0.25"/>
    <row r="70565" customFormat="1" x14ac:dyDescent="0.25"/>
    <row r="70566" customFormat="1" x14ac:dyDescent="0.25"/>
    <row r="70567" customFormat="1" x14ac:dyDescent="0.25"/>
    <row r="70568" customFormat="1" x14ac:dyDescent="0.25"/>
    <row r="70569" customFormat="1" x14ac:dyDescent="0.25"/>
    <row r="70570" customFormat="1" x14ac:dyDescent="0.25"/>
    <row r="70571" customFormat="1" x14ac:dyDescent="0.25"/>
    <row r="70572" customFormat="1" x14ac:dyDescent="0.25"/>
    <row r="70573" customFormat="1" x14ac:dyDescent="0.25"/>
    <row r="70574" customFormat="1" x14ac:dyDescent="0.25"/>
    <row r="70575" customFormat="1" x14ac:dyDescent="0.25"/>
    <row r="70576" customFormat="1" x14ac:dyDescent="0.25"/>
    <row r="70577" customFormat="1" x14ac:dyDescent="0.25"/>
    <row r="70578" customFormat="1" x14ac:dyDescent="0.25"/>
    <row r="70579" customFormat="1" x14ac:dyDescent="0.25"/>
    <row r="70580" customFormat="1" x14ac:dyDescent="0.25"/>
    <row r="70581" customFormat="1" x14ac:dyDescent="0.25"/>
    <row r="70582" customFormat="1" x14ac:dyDescent="0.25"/>
    <row r="70583" customFormat="1" x14ac:dyDescent="0.25"/>
    <row r="70584" customFormat="1" x14ac:dyDescent="0.25"/>
    <row r="70585" customFormat="1" x14ac:dyDescent="0.25"/>
    <row r="70586" customFormat="1" x14ac:dyDescent="0.25"/>
    <row r="70587" customFormat="1" x14ac:dyDescent="0.25"/>
    <row r="70588" customFormat="1" x14ac:dyDescent="0.25"/>
    <row r="70589" customFormat="1" x14ac:dyDescent="0.25"/>
    <row r="70590" customFormat="1" x14ac:dyDescent="0.25"/>
    <row r="70591" customFormat="1" x14ac:dyDescent="0.25"/>
    <row r="70592" customFormat="1" x14ac:dyDescent="0.25"/>
    <row r="70593" customFormat="1" x14ac:dyDescent="0.25"/>
    <row r="70594" customFormat="1" x14ac:dyDescent="0.25"/>
    <row r="70595" customFormat="1" x14ac:dyDescent="0.25"/>
    <row r="70596" customFormat="1" x14ac:dyDescent="0.25"/>
    <row r="70597" customFormat="1" x14ac:dyDescent="0.25"/>
    <row r="70598" customFormat="1" x14ac:dyDescent="0.25"/>
    <row r="70599" customFormat="1" x14ac:dyDescent="0.25"/>
    <row r="70600" customFormat="1" x14ac:dyDescent="0.25"/>
    <row r="70601" customFormat="1" x14ac:dyDescent="0.25"/>
    <row r="70602" customFormat="1" x14ac:dyDescent="0.25"/>
    <row r="70603" customFormat="1" x14ac:dyDescent="0.25"/>
    <row r="70604" customFormat="1" x14ac:dyDescent="0.25"/>
    <row r="70605" customFormat="1" x14ac:dyDescent="0.25"/>
    <row r="70606" customFormat="1" x14ac:dyDescent="0.25"/>
    <row r="70607" customFormat="1" x14ac:dyDescent="0.25"/>
    <row r="70608" customFormat="1" x14ac:dyDescent="0.25"/>
    <row r="70609" customFormat="1" x14ac:dyDescent="0.25"/>
    <row r="70610" customFormat="1" x14ac:dyDescent="0.25"/>
    <row r="70611" customFormat="1" x14ac:dyDescent="0.25"/>
    <row r="70612" customFormat="1" x14ac:dyDescent="0.25"/>
    <row r="70613" customFormat="1" x14ac:dyDescent="0.25"/>
    <row r="70614" customFormat="1" x14ac:dyDescent="0.25"/>
    <row r="70615" customFormat="1" x14ac:dyDescent="0.25"/>
    <row r="70616" customFormat="1" x14ac:dyDescent="0.25"/>
    <row r="70617" customFormat="1" x14ac:dyDescent="0.25"/>
    <row r="70618" customFormat="1" x14ac:dyDescent="0.25"/>
    <row r="70619" customFormat="1" x14ac:dyDescent="0.25"/>
    <row r="70620" customFormat="1" x14ac:dyDescent="0.25"/>
    <row r="70621" customFormat="1" x14ac:dyDescent="0.25"/>
    <row r="70622" customFormat="1" x14ac:dyDescent="0.25"/>
    <row r="70623" customFormat="1" x14ac:dyDescent="0.25"/>
    <row r="70624" customFormat="1" x14ac:dyDescent="0.25"/>
    <row r="70625" customFormat="1" x14ac:dyDescent="0.25"/>
    <row r="70626" customFormat="1" x14ac:dyDescent="0.25"/>
    <row r="70627" customFormat="1" x14ac:dyDescent="0.25"/>
    <row r="70628" customFormat="1" x14ac:dyDescent="0.25"/>
    <row r="70629" customFormat="1" x14ac:dyDescent="0.25"/>
    <row r="70630" customFormat="1" x14ac:dyDescent="0.25"/>
    <row r="70631" customFormat="1" x14ac:dyDescent="0.25"/>
    <row r="70632" customFormat="1" x14ac:dyDescent="0.25"/>
    <row r="70633" customFormat="1" x14ac:dyDescent="0.25"/>
    <row r="70634" customFormat="1" x14ac:dyDescent="0.25"/>
    <row r="70635" customFormat="1" x14ac:dyDescent="0.25"/>
    <row r="70636" customFormat="1" x14ac:dyDescent="0.25"/>
    <row r="70637" customFormat="1" x14ac:dyDescent="0.25"/>
    <row r="70638" customFormat="1" x14ac:dyDescent="0.25"/>
    <row r="70639" customFormat="1" x14ac:dyDescent="0.25"/>
    <row r="70640" customFormat="1" x14ac:dyDescent="0.25"/>
    <row r="70641" customFormat="1" x14ac:dyDescent="0.25"/>
    <row r="70642" customFormat="1" x14ac:dyDescent="0.25"/>
    <row r="70643" customFormat="1" x14ac:dyDescent="0.25"/>
    <row r="70644" customFormat="1" x14ac:dyDescent="0.25"/>
    <row r="70645" customFormat="1" x14ac:dyDescent="0.25"/>
    <row r="70646" customFormat="1" x14ac:dyDescent="0.25"/>
    <row r="70647" customFormat="1" x14ac:dyDescent="0.25"/>
    <row r="70648" customFormat="1" x14ac:dyDescent="0.25"/>
    <row r="70649" customFormat="1" x14ac:dyDescent="0.25"/>
    <row r="70650" customFormat="1" x14ac:dyDescent="0.25"/>
    <row r="70651" customFormat="1" x14ac:dyDescent="0.25"/>
    <row r="70652" customFormat="1" x14ac:dyDescent="0.25"/>
    <row r="70653" customFormat="1" x14ac:dyDescent="0.25"/>
    <row r="70654" customFormat="1" x14ac:dyDescent="0.25"/>
    <row r="70655" customFormat="1" x14ac:dyDescent="0.25"/>
    <row r="70656" customFormat="1" x14ac:dyDescent="0.25"/>
    <row r="70657" customFormat="1" x14ac:dyDescent="0.25"/>
    <row r="70658" customFormat="1" x14ac:dyDescent="0.25"/>
    <row r="70659" customFormat="1" x14ac:dyDescent="0.25"/>
    <row r="70660" customFormat="1" x14ac:dyDescent="0.25"/>
    <row r="70661" customFormat="1" x14ac:dyDescent="0.25"/>
    <row r="70662" customFormat="1" x14ac:dyDescent="0.25"/>
    <row r="70663" customFormat="1" x14ac:dyDescent="0.25"/>
    <row r="70664" customFormat="1" x14ac:dyDescent="0.25"/>
    <row r="70665" customFormat="1" x14ac:dyDescent="0.25"/>
    <row r="70666" customFormat="1" x14ac:dyDescent="0.25"/>
    <row r="70667" customFormat="1" x14ac:dyDescent="0.25"/>
    <row r="70668" customFormat="1" x14ac:dyDescent="0.25"/>
    <row r="70669" customFormat="1" x14ac:dyDescent="0.25"/>
    <row r="70670" customFormat="1" x14ac:dyDescent="0.25"/>
    <row r="70671" customFormat="1" x14ac:dyDescent="0.25"/>
    <row r="70672" customFormat="1" x14ac:dyDescent="0.25"/>
    <row r="70673" customFormat="1" x14ac:dyDescent="0.25"/>
    <row r="70674" customFormat="1" x14ac:dyDescent="0.25"/>
    <row r="70675" customFormat="1" x14ac:dyDescent="0.25"/>
    <row r="70676" customFormat="1" x14ac:dyDescent="0.25"/>
    <row r="70677" customFormat="1" x14ac:dyDescent="0.25"/>
    <row r="70678" customFormat="1" x14ac:dyDescent="0.25"/>
    <row r="70679" customFormat="1" x14ac:dyDescent="0.25"/>
    <row r="70680" customFormat="1" x14ac:dyDescent="0.25"/>
    <row r="70681" customFormat="1" x14ac:dyDescent="0.25"/>
    <row r="70682" customFormat="1" x14ac:dyDescent="0.25"/>
    <row r="70683" customFormat="1" x14ac:dyDescent="0.25"/>
    <row r="70684" customFormat="1" x14ac:dyDescent="0.25"/>
    <row r="70685" customFormat="1" x14ac:dyDescent="0.25"/>
    <row r="70686" customFormat="1" x14ac:dyDescent="0.25"/>
    <row r="70687" customFormat="1" x14ac:dyDescent="0.25"/>
    <row r="70688" customFormat="1" x14ac:dyDescent="0.25"/>
    <row r="70689" customFormat="1" x14ac:dyDescent="0.25"/>
    <row r="70690" customFormat="1" x14ac:dyDescent="0.25"/>
    <row r="70691" customFormat="1" x14ac:dyDescent="0.25"/>
    <row r="70692" customFormat="1" x14ac:dyDescent="0.25"/>
    <row r="70693" customFormat="1" x14ac:dyDescent="0.25"/>
    <row r="70694" customFormat="1" x14ac:dyDescent="0.25"/>
    <row r="70695" customFormat="1" x14ac:dyDescent="0.25"/>
    <row r="70696" customFormat="1" x14ac:dyDescent="0.25"/>
    <row r="70697" customFormat="1" x14ac:dyDescent="0.25"/>
    <row r="70698" customFormat="1" x14ac:dyDescent="0.25"/>
    <row r="70699" customFormat="1" x14ac:dyDescent="0.25"/>
    <row r="70700" customFormat="1" x14ac:dyDescent="0.25"/>
    <row r="70701" customFormat="1" x14ac:dyDescent="0.25"/>
    <row r="70702" customFormat="1" x14ac:dyDescent="0.25"/>
    <row r="70703" customFormat="1" x14ac:dyDescent="0.25"/>
    <row r="70704" customFormat="1" x14ac:dyDescent="0.25"/>
    <row r="70705" customFormat="1" x14ac:dyDescent="0.25"/>
    <row r="70706" customFormat="1" x14ac:dyDescent="0.25"/>
    <row r="70707" customFormat="1" x14ac:dyDescent="0.25"/>
    <row r="70708" customFormat="1" x14ac:dyDescent="0.25"/>
    <row r="70709" customFormat="1" x14ac:dyDescent="0.25"/>
    <row r="70710" customFormat="1" x14ac:dyDescent="0.25"/>
    <row r="70711" customFormat="1" x14ac:dyDescent="0.25"/>
    <row r="70712" customFormat="1" x14ac:dyDescent="0.25"/>
    <row r="70713" customFormat="1" x14ac:dyDescent="0.25"/>
    <row r="70714" customFormat="1" x14ac:dyDescent="0.25"/>
    <row r="70715" customFormat="1" x14ac:dyDescent="0.25"/>
    <row r="70716" customFormat="1" x14ac:dyDescent="0.25"/>
    <row r="70717" customFormat="1" x14ac:dyDescent="0.25"/>
    <row r="70718" customFormat="1" x14ac:dyDescent="0.25"/>
    <row r="70719" customFormat="1" x14ac:dyDescent="0.25"/>
    <row r="70720" customFormat="1" x14ac:dyDescent="0.25"/>
    <row r="70721" customFormat="1" x14ac:dyDescent="0.25"/>
    <row r="70722" customFormat="1" x14ac:dyDescent="0.25"/>
    <row r="70723" customFormat="1" x14ac:dyDescent="0.25"/>
    <row r="70724" customFormat="1" x14ac:dyDescent="0.25"/>
    <row r="70725" customFormat="1" x14ac:dyDescent="0.25"/>
    <row r="70726" customFormat="1" x14ac:dyDescent="0.25"/>
    <row r="70727" customFormat="1" x14ac:dyDescent="0.25"/>
    <row r="70728" customFormat="1" x14ac:dyDescent="0.25"/>
    <row r="70729" customFormat="1" x14ac:dyDescent="0.25"/>
    <row r="70730" customFormat="1" x14ac:dyDescent="0.25"/>
    <row r="70731" customFormat="1" x14ac:dyDescent="0.25"/>
    <row r="70732" customFormat="1" x14ac:dyDescent="0.25"/>
    <row r="70733" customFormat="1" x14ac:dyDescent="0.25"/>
    <row r="70734" customFormat="1" x14ac:dyDescent="0.25"/>
    <row r="70735" customFormat="1" x14ac:dyDescent="0.25"/>
    <row r="70736" customFormat="1" x14ac:dyDescent="0.25"/>
    <row r="70737" customFormat="1" x14ac:dyDescent="0.25"/>
    <row r="70738" customFormat="1" x14ac:dyDescent="0.25"/>
    <row r="70739" customFormat="1" x14ac:dyDescent="0.25"/>
    <row r="70740" customFormat="1" x14ac:dyDescent="0.25"/>
    <row r="70741" customFormat="1" x14ac:dyDescent="0.25"/>
    <row r="70742" customFormat="1" x14ac:dyDescent="0.25"/>
    <row r="70743" customFormat="1" x14ac:dyDescent="0.25"/>
    <row r="70744" customFormat="1" x14ac:dyDescent="0.25"/>
    <row r="70745" customFormat="1" x14ac:dyDescent="0.25"/>
    <row r="70746" customFormat="1" x14ac:dyDescent="0.25"/>
    <row r="70747" customFormat="1" x14ac:dyDescent="0.25"/>
    <row r="70748" customFormat="1" x14ac:dyDescent="0.25"/>
    <row r="70749" customFormat="1" x14ac:dyDescent="0.25"/>
    <row r="70750" customFormat="1" x14ac:dyDescent="0.25"/>
    <row r="70751" customFormat="1" x14ac:dyDescent="0.25"/>
    <row r="70752" customFormat="1" x14ac:dyDescent="0.25"/>
    <row r="70753" customFormat="1" x14ac:dyDescent="0.25"/>
    <row r="70754" customFormat="1" x14ac:dyDescent="0.25"/>
    <row r="70755" customFormat="1" x14ac:dyDescent="0.25"/>
    <row r="70756" customFormat="1" x14ac:dyDescent="0.25"/>
    <row r="70757" customFormat="1" x14ac:dyDescent="0.25"/>
    <row r="70758" customFormat="1" x14ac:dyDescent="0.25"/>
    <row r="70759" customFormat="1" x14ac:dyDescent="0.25"/>
    <row r="70760" customFormat="1" x14ac:dyDescent="0.25"/>
    <row r="70761" customFormat="1" x14ac:dyDescent="0.25"/>
    <row r="70762" customFormat="1" x14ac:dyDescent="0.25"/>
    <row r="70763" customFormat="1" x14ac:dyDescent="0.25"/>
    <row r="70764" customFormat="1" x14ac:dyDescent="0.25"/>
    <row r="70765" customFormat="1" x14ac:dyDescent="0.25"/>
    <row r="70766" customFormat="1" x14ac:dyDescent="0.25"/>
    <row r="70767" customFormat="1" x14ac:dyDescent="0.25"/>
    <row r="70768" customFormat="1" x14ac:dyDescent="0.25"/>
    <row r="70769" customFormat="1" x14ac:dyDescent="0.25"/>
    <row r="70770" customFormat="1" x14ac:dyDescent="0.25"/>
    <row r="70771" customFormat="1" x14ac:dyDescent="0.25"/>
    <row r="70772" customFormat="1" x14ac:dyDescent="0.25"/>
    <row r="70773" customFormat="1" x14ac:dyDescent="0.25"/>
    <row r="70774" customFormat="1" x14ac:dyDescent="0.25"/>
    <row r="70775" customFormat="1" x14ac:dyDescent="0.25"/>
    <row r="70776" customFormat="1" x14ac:dyDescent="0.25"/>
    <row r="70777" customFormat="1" x14ac:dyDescent="0.25"/>
    <row r="70778" customFormat="1" x14ac:dyDescent="0.25"/>
    <row r="70779" customFormat="1" x14ac:dyDescent="0.25"/>
    <row r="70780" customFormat="1" x14ac:dyDescent="0.25"/>
    <row r="70781" customFormat="1" x14ac:dyDescent="0.25"/>
    <row r="70782" customFormat="1" x14ac:dyDescent="0.25"/>
    <row r="70783" customFormat="1" x14ac:dyDescent="0.25"/>
    <row r="70784" customFormat="1" x14ac:dyDescent="0.25"/>
    <row r="70785" customFormat="1" x14ac:dyDescent="0.25"/>
    <row r="70786" customFormat="1" x14ac:dyDescent="0.25"/>
    <row r="70787" customFormat="1" x14ac:dyDescent="0.25"/>
    <row r="70788" customFormat="1" x14ac:dyDescent="0.25"/>
    <row r="70789" customFormat="1" x14ac:dyDescent="0.25"/>
    <row r="70790" customFormat="1" x14ac:dyDescent="0.25"/>
    <row r="70791" customFormat="1" x14ac:dyDescent="0.25"/>
    <row r="70792" customFormat="1" x14ac:dyDescent="0.25"/>
    <row r="70793" customFormat="1" x14ac:dyDescent="0.25"/>
    <row r="70794" customFormat="1" x14ac:dyDescent="0.25"/>
    <row r="70795" customFormat="1" x14ac:dyDescent="0.25"/>
    <row r="70796" customFormat="1" x14ac:dyDescent="0.25"/>
    <row r="70797" customFormat="1" x14ac:dyDescent="0.25"/>
    <row r="70798" customFormat="1" x14ac:dyDescent="0.25"/>
    <row r="70799" customFormat="1" x14ac:dyDescent="0.25"/>
    <row r="70800" customFormat="1" x14ac:dyDescent="0.25"/>
    <row r="70801" customFormat="1" x14ac:dyDescent="0.25"/>
    <row r="70802" customFormat="1" x14ac:dyDescent="0.25"/>
    <row r="70803" customFormat="1" x14ac:dyDescent="0.25"/>
    <row r="70804" customFormat="1" x14ac:dyDescent="0.25"/>
    <row r="70805" customFormat="1" x14ac:dyDescent="0.25"/>
    <row r="70806" customFormat="1" x14ac:dyDescent="0.25"/>
    <row r="70807" customFormat="1" x14ac:dyDescent="0.25"/>
    <row r="70808" customFormat="1" x14ac:dyDescent="0.25"/>
    <row r="70809" customFormat="1" x14ac:dyDescent="0.25"/>
    <row r="70810" customFormat="1" x14ac:dyDescent="0.25"/>
    <row r="70811" customFormat="1" x14ac:dyDescent="0.25"/>
    <row r="70812" customFormat="1" x14ac:dyDescent="0.25"/>
    <row r="70813" customFormat="1" x14ac:dyDescent="0.25"/>
    <row r="70814" customFormat="1" x14ac:dyDescent="0.25"/>
    <row r="70815" customFormat="1" x14ac:dyDescent="0.25"/>
    <row r="70816" customFormat="1" x14ac:dyDescent="0.25"/>
    <row r="70817" customFormat="1" x14ac:dyDescent="0.25"/>
    <row r="70818" customFormat="1" x14ac:dyDescent="0.25"/>
    <row r="70819" customFormat="1" x14ac:dyDescent="0.25"/>
    <row r="70820" customFormat="1" x14ac:dyDescent="0.25"/>
    <row r="70821" customFormat="1" x14ac:dyDescent="0.25"/>
    <row r="70822" customFormat="1" x14ac:dyDescent="0.25"/>
    <row r="70823" customFormat="1" x14ac:dyDescent="0.25"/>
    <row r="70824" customFormat="1" x14ac:dyDescent="0.25"/>
    <row r="70825" customFormat="1" x14ac:dyDescent="0.25"/>
    <row r="70826" customFormat="1" x14ac:dyDescent="0.25"/>
    <row r="70827" customFormat="1" x14ac:dyDescent="0.25"/>
    <row r="70828" customFormat="1" x14ac:dyDescent="0.25"/>
    <row r="70829" customFormat="1" x14ac:dyDescent="0.25"/>
    <row r="70830" customFormat="1" x14ac:dyDescent="0.25"/>
    <row r="70831" customFormat="1" x14ac:dyDescent="0.25"/>
    <row r="70832" customFormat="1" x14ac:dyDescent="0.25"/>
    <row r="70833" customFormat="1" x14ac:dyDescent="0.25"/>
    <row r="70834" customFormat="1" x14ac:dyDescent="0.25"/>
    <row r="70835" customFormat="1" x14ac:dyDescent="0.25"/>
    <row r="70836" customFormat="1" x14ac:dyDescent="0.25"/>
    <row r="70837" customFormat="1" x14ac:dyDescent="0.25"/>
    <row r="70838" customFormat="1" x14ac:dyDescent="0.25"/>
    <row r="70839" customFormat="1" x14ac:dyDescent="0.25"/>
    <row r="70840" customFormat="1" x14ac:dyDescent="0.25"/>
    <row r="70841" customFormat="1" x14ac:dyDescent="0.25"/>
    <row r="70842" customFormat="1" x14ac:dyDescent="0.25"/>
    <row r="70843" customFormat="1" x14ac:dyDescent="0.25"/>
    <row r="70844" customFormat="1" x14ac:dyDescent="0.25"/>
    <row r="70845" customFormat="1" x14ac:dyDescent="0.25"/>
    <row r="70846" customFormat="1" x14ac:dyDescent="0.25"/>
    <row r="70847" customFormat="1" x14ac:dyDescent="0.25"/>
    <row r="70848" customFormat="1" x14ac:dyDescent="0.25"/>
    <row r="70849" customFormat="1" x14ac:dyDescent="0.25"/>
    <row r="70850" customFormat="1" x14ac:dyDescent="0.25"/>
    <row r="70851" customFormat="1" x14ac:dyDescent="0.25"/>
    <row r="70852" customFormat="1" x14ac:dyDescent="0.25"/>
    <row r="70853" customFormat="1" x14ac:dyDescent="0.25"/>
    <row r="70854" customFormat="1" x14ac:dyDescent="0.25"/>
    <row r="70855" customFormat="1" x14ac:dyDescent="0.25"/>
    <row r="70856" customFormat="1" x14ac:dyDescent="0.25"/>
    <row r="70857" customFormat="1" x14ac:dyDescent="0.25"/>
    <row r="70858" customFormat="1" x14ac:dyDescent="0.25"/>
    <row r="70859" customFormat="1" x14ac:dyDescent="0.25"/>
    <row r="70860" customFormat="1" x14ac:dyDescent="0.25"/>
    <row r="70861" customFormat="1" x14ac:dyDescent="0.25"/>
    <row r="70862" customFormat="1" x14ac:dyDescent="0.25"/>
    <row r="70863" customFormat="1" x14ac:dyDescent="0.25"/>
    <row r="70864" customFormat="1" x14ac:dyDescent="0.25"/>
    <row r="70865" customFormat="1" x14ac:dyDescent="0.25"/>
    <row r="70866" customFormat="1" x14ac:dyDescent="0.25"/>
    <row r="70867" customFormat="1" x14ac:dyDescent="0.25"/>
    <row r="70868" customFormat="1" x14ac:dyDescent="0.25"/>
    <row r="70869" customFormat="1" x14ac:dyDescent="0.25"/>
    <row r="70870" customFormat="1" x14ac:dyDescent="0.25"/>
    <row r="70871" customFormat="1" x14ac:dyDescent="0.25"/>
    <row r="70872" customFormat="1" x14ac:dyDescent="0.25"/>
    <row r="70873" customFormat="1" x14ac:dyDescent="0.25"/>
    <row r="70874" customFormat="1" x14ac:dyDescent="0.25"/>
    <row r="70875" customFormat="1" x14ac:dyDescent="0.25"/>
    <row r="70876" customFormat="1" x14ac:dyDescent="0.25"/>
    <row r="70877" customFormat="1" x14ac:dyDescent="0.25"/>
    <row r="70878" customFormat="1" x14ac:dyDescent="0.25"/>
    <row r="70879" customFormat="1" x14ac:dyDescent="0.25"/>
    <row r="70880" customFormat="1" x14ac:dyDescent="0.25"/>
    <row r="70881" customFormat="1" x14ac:dyDescent="0.25"/>
    <row r="70882" customFormat="1" x14ac:dyDescent="0.25"/>
    <row r="70883" customFormat="1" x14ac:dyDescent="0.25"/>
    <row r="70884" customFormat="1" x14ac:dyDescent="0.25"/>
    <row r="70885" customFormat="1" x14ac:dyDescent="0.25"/>
    <row r="70886" customFormat="1" x14ac:dyDescent="0.25"/>
    <row r="70887" customFormat="1" x14ac:dyDescent="0.25"/>
    <row r="70888" customFormat="1" x14ac:dyDescent="0.25"/>
    <row r="70889" customFormat="1" x14ac:dyDescent="0.25"/>
    <row r="70890" customFormat="1" x14ac:dyDescent="0.25"/>
    <row r="70891" customFormat="1" x14ac:dyDescent="0.25"/>
    <row r="70892" customFormat="1" x14ac:dyDescent="0.25"/>
    <row r="70893" customFormat="1" x14ac:dyDescent="0.25"/>
    <row r="70894" customFormat="1" x14ac:dyDescent="0.25"/>
    <row r="70895" customFormat="1" x14ac:dyDescent="0.25"/>
    <row r="70896" customFormat="1" x14ac:dyDescent="0.25"/>
    <row r="70897" customFormat="1" x14ac:dyDescent="0.25"/>
    <row r="70898" customFormat="1" x14ac:dyDescent="0.25"/>
    <row r="70899" customFormat="1" x14ac:dyDescent="0.25"/>
    <row r="70900" customFormat="1" x14ac:dyDescent="0.25"/>
    <row r="70901" customFormat="1" x14ac:dyDescent="0.25"/>
    <row r="70902" customFormat="1" x14ac:dyDescent="0.25"/>
    <row r="70903" customFormat="1" x14ac:dyDescent="0.25"/>
    <row r="70904" customFormat="1" x14ac:dyDescent="0.25"/>
    <row r="70905" customFormat="1" x14ac:dyDescent="0.25"/>
    <row r="70906" customFormat="1" x14ac:dyDescent="0.25"/>
    <row r="70907" customFormat="1" x14ac:dyDescent="0.25"/>
    <row r="70908" customFormat="1" x14ac:dyDescent="0.25"/>
    <row r="70909" customFormat="1" x14ac:dyDescent="0.25"/>
    <row r="70910" customFormat="1" x14ac:dyDescent="0.25"/>
    <row r="70911" customFormat="1" x14ac:dyDescent="0.25"/>
    <row r="70912" customFormat="1" x14ac:dyDescent="0.25"/>
    <row r="70913" customFormat="1" x14ac:dyDescent="0.25"/>
    <row r="70914" customFormat="1" x14ac:dyDescent="0.25"/>
    <row r="70915" customFormat="1" x14ac:dyDescent="0.25"/>
    <row r="70916" customFormat="1" x14ac:dyDescent="0.25"/>
    <row r="70917" customFormat="1" x14ac:dyDescent="0.25"/>
    <row r="70918" customFormat="1" x14ac:dyDescent="0.25"/>
    <row r="70919" customFormat="1" x14ac:dyDescent="0.25"/>
    <row r="70920" customFormat="1" x14ac:dyDescent="0.25"/>
    <row r="70921" customFormat="1" x14ac:dyDescent="0.25"/>
    <row r="70922" customFormat="1" x14ac:dyDescent="0.25"/>
    <row r="70923" customFormat="1" x14ac:dyDescent="0.25"/>
    <row r="70924" customFormat="1" x14ac:dyDescent="0.25"/>
    <row r="70925" customFormat="1" x14ac:dyDescent="0.25"/>
    <row r="70926" customFormat="1" x14ac:dyDescent="0.25"/>
    <row r="70927" customFormat="1" x14ac:dyDescent="0.25"/>
    <row r="70928" customFormat="1" x14ac:dyDescent="0.25"/>
    <row r="70929" customFormat="1" x14ac:dyDescent="0.25"/>
    <row r="70930" customFormat="1" x14ac:dyDescent="0.25"/>
    <row r="70931" customFormat="1" x14ac:dyDescent="0.25"/>
    <row r="70932" customFormat="1" x14ac:dyDescent="0.25"/>
    <row r="70933" customFormat="1" x14ac:dyDescent="0.25"/>
    <row r="70934" customFormat="1" x14ac:dyDescent="0.25"/>
    <row r="70935" customFormat="1" x14ac:dyDescent="0.25"/>
    <row r="70936" customFormat="1" x14ac:dyDescent="0.25"/>
    <row r="70937" customFormat="1" x14ac:dyDescent="0.25"/>
    <row r="70938" customFormat="1" x14ac:dyDescent="0.25"/>
    <row r="70939" customFormat="1" x14ac:dyDescent="0.25"/>
    <row r="70940" customFormat="1" x14ac:dyDescent="0.25"/>
    <row r="70941" customFormat="1" x14ac:dyDescent="0.25"/>
    <row r="70942" customFormat="1" x14ac:dyDescent="0.25"/>
    <row r="70943" customFormat="1" x14ac:dyDescent="0.25"/>
    <row r="70944" customFormat="1" x14ac:dyDescent="0.25"/>
    <row r="70945" customFormat="1" x14ac:dyDescent="0.25"/>
    <row r="70946" customFormat="1" x14ac:dyDescent="0.25"/>
    <row r="70947" customFormat="1" x14ac:dyDescent="0.25"/>
    <row r="70948" customFormat="1" x14ac:dyDescent="0.25"/>
    <row r="70949" customFormat="1" x14ac:dyDescent="0.25"/>
    <row r="70950" customFormat="1" x14ac:dyDescent="0.25"/>
    <row r="70951" customFormat="1" x14ac:dyDescent="0.25"/>
    <row r="70952" customFormat="1" x14ac:dyDescent="0.25"/>
    <row r="70953" customFormat="1" x14ac:dyDescent="0.25"/>
    <row r="70954" customFormat="1" x14ac:dyDescent="0.25"/>
    <row r="70955" customFormat="1" x14ac:dyDescent="0.25"/>
    <row r="70956" customFormat="1" x14ac:dyDescent="0.25"/>
    <row r="70957" customFormat="1" x14ac:dyDescent="0.25"/>
    <row r="70958" customFormat="1" x14ac:dyDescent="0.25"/>
    <row r="70959" customFormat="1" x14ac:dyDescent="0.25"/>
    <row r="70960" customFormat="1" x14ac:dyDescent="0.25"/>
    <row r="70961" customFormat="1" x14ac:dyDescent="0.25"/>
    <row r="70962" customFormat="1" x14ac:dyDescent="0.25"/>
    <row r="70963" customFormat="1" x14ac:dyDescent="0.25"/>
    <row r="70964" customFormat="1" x14ac:dyDescent="0.25"/>
    <row r="70965" customFormat="1" x14ac:dyDescent="0.25"/>
    <row r="70966" customFormat="1" x14ac:dyDescent="0.25"/>
    <row r="70967" customFormat="1" x14ac:dyDescent="0.25"/>
    <row r="70968" customFormat="1" x14ac:dyDescent="0.25"/>
    <row r="70969" customFormat="1" x14ac:dyDescent="0.25"/>
    <row r="70970" customFormat="1" x14ac:dyDescent="0.25"/>
    <row r="70971" customFormat="1" x14ac:dyDescent="0.25"/>
    <row r="70972" customFormat="1" x14ac:dyDescent="0.25"/>
    <row r="70973" customFormat="1" x14ac:dyDescent="0.25"/>
    <row r="70974" customFormat="1" x14ac:dyDescent="0.25"/>
    <row r="70975" customFormat="1" x14ac:dyDescent="0.25"/>
    <row r="70976" customFormat="1" x14ac:dyDescent="0.25"/>
    <row r="70977" customFormat="1" x14ac:dyDescent="0.25"/>
    <row r="70978" customFormat="1" x14ac:dyDescent="0.25"/>
    <row r="70979" customFormat="1" x14ac:dyDescent="0.25"/>
    <row r="70980" customFormat="1" x14ac:dyDescent="0.25"/>
    <row r="70981" customFormat="1" x14ac:dyDescent="0.25"/>
    <row r="70982" customFormat="1" x14ac:dyDescent="0.25"/>
    <row r="70983" customFormat="1" x14ac:dyDescent="0.25"/>
    <row r="70984" customFormat="1" x14ac:dyDescent="0.25"/>
    <row r="70985" customFormat="1" x14ac:dyDescent="0.25"/>
    <row r="70986" customFormat="1" x14ac:dyDescent="0.25"/>
    <row r="70987" customFormat="1" x14ac:dyDescent="0.25"/>
    <row r="70988" customFormat="1" x14ac:dyDescent="0.25"/>
    <row r="70989" customFormat="1" x14ac:dyDescent="0.25"/>
    <row r="70990" customFormat="1" x14ac:dyDescent="0.25"/>
    <row r="70991" customFormat="1" x14ac:dyDescent="0.25"/>
    <row r="70992" customFormat="1" x14ac:dyDescent="0.25"/>
    <row r="70993" customFormat="1" x14ac:dyDescent="0.25"/>
    <row r="70994" customFormat="1" x14ac:dyDescent="0.25"/>
    <row r="70995" customFormat="1" x14ac:dyDescent="0.25"/>
    <row r="70996" customFormat="1" x14ac:dyDescent="0.25"/>
    <row r="70997" customFormat="1" x14ac:dyDescent="0.25"/>
    <row r="70998" customFormat="1" x14ac:dyDescent="0.25"/>
    <row r="70999" customFormat="1" x14ac:dyDescent="0.25"/>
    <row r="71000" customFormat="1" x14ac:dyDescent="0.25"/>
    <row r="71001" customFormat="1" x14ac:dyDescent="0.25"/>
    <row r="71002" customFormat="1" x14ac:dyDescent="0.25"/>
    <row r="71003" customFormat="1" x14ac:dyDescent="0.25"/>
    <row r="71004" customFormat="1" x14ac:dyDescent="0.25"/>
    <row r="71005" customFormat="1" x14ac:dyDescent="0.25"/>
    <row r="71006" customFormat="1" x14ac:dyDescent="0.25"/>
    <row r="71007" customFormat="1" x14ac:dyDescent="0.25"/>
    <row r="71008" customFormat="1" x14ac:dyDescent="0.25"/>
    <row r="71009" customFormat="1" x14ac:dyDescent="0.25"/>
    <row r="71010" customFormat="1" x14ac:dyDescent="0.25"/>
    <row r="71011" customFormat="1" x14ac:dyDescent="0.25"/>
    <row r="71012" customFormat="1" x14ac:dyDescent="0.25"/>
    <row r="71013" customFormat="1" x14ac:dyDescent="0.25"/>
    <row r="71014" customFormat="1" x14ac:dyDescent="0.25"/>
    <row r="71015" customFormat="1" x14ac:dyDescent="0.25"/>
    <row r="71016" customFormat="1" x14ac:dyDescent="0.25"/>
    <row r="71017" customFormat="1" x14ac:dyDescent="0.25"/>
    <row r="71018" customFormat="1" x14ac:dyDescent="0.25"/>
    <row r="71019" customFormat="1" x14ac:dyDescent="0.25"/>
    <row r="71020" customFormat="1" x14ac:dyDescent="0.25"/>
    <row r="71021" customFormat="1" x14ac:dyDescent="0.25"/>
    <row r="71022" customFormat="1" x14ac:dyDescent="0.25"/>
    <row r="71023" customFormat="1" x14ac:dyDescent="0.25"/>
    <row r="71024" customFormat="1" x14ac:dyDescent="0.25"/>
    <row r="71025" customFormat="1" x14ac:dyDescent="0.25"/>
    <row r="71026" customFormat="1" x14ac:dyDescent="0.25"/>
    <row r="71027" customFormat="1" x14ac:dyDescent="0.25"/>
    <row r="71028" customFormat="1" x14ac:dyDescent="0.25"/>
    <row r="71029" customFormat="1" x14ac:dyDescent="0.25"/>
    <row r="71030" customFormat="1" x14ac:dyDescent="0.25"/>
    <row r="71031" customFormat="1" x14ac:dyDescent="0.25"/>
    <row r="71032" customFormat="1" x14ac:dyDescent="0.25"/>
    <row r="71033" customFormat="1" x14ac:dyDescent="0.25"/>
    <row r="71034" customFormat="1" x14ac:dyDescent="0.25"/>
    <row r="71035" customFormat="1" x14ac:dyDescent="0.25"/>
    <row r="71036" customFormat="1" x14ac:dyDescent="0.25"/>
    <row r="71037" customFormat="1" x14ac:dyDescent="0.25"/>
    <row r="71038" customFormat="1" x14ac:dyDescent="0.25"/>
    <row r="71039" customFormat="1" x14ac:dyDescent="0.25"/>
    <row r="71040" customFormat="1" x14ac:dyDescent="0.25"/>
    <row r="71041" customFormat="1" x14ac:dyDescent="0.25"/>
    <row r="71042" customFormat="1" x14ac:dyDescent="0.25"/>
    <row r="71043" customFormat="1" x14ac:dyDescent="0.25"/>
    <row r="71044" customFormat="1" x14ac:dyDescent="0.25"/>
    <row r="71045" customFormat="1" x14ac:dyDescent="0.25"/>
    <row r="71046" customFormat="1" x14ac:dyDescent="0.25"/>
    <row r="71047" customFormat="1" x14ac:dyDescent="0.25"/>
    <row r="71048" customFormat="1" x14ac:dyDescent="0.25"/>
    <row r="71049" customFormat="1" x14ac:dyDescent="0.25"/>
    <row r="71050" customFormat="1" x14ac:dyDescent="0.25"/>
    <row r="71051" customFormat="1" x14ac:dyDescent="0.25"/>
    <row r="71052" customFormat="1" x14ac:dyDescent="0.25"/>
    <row r="71053" customFormat="1" x14ac:dyDescent="0.25"/>
    <row r="71054" customFormat="1" x14ac:dyDescent="0.25"/>
    <row r="71055" customFormat="1" x14ac:dyDescent="0.25"/>
    <row r="71056" customFormat="1" x14ac:dyDescent="0.25"/>
    <row r="71057" customFormat="1" x14ac:dyDescent="0.25"/>
    <row r="71058" customFormat="1" x14ac:dyDescent="0.25"/>
    <row r="71059" customFormat="1" x14ac:dyDescent="0.25"/>
    <row r="71060" customFormat="1" x14ac:dyDescent="0.25"/>
    <row r="71061" customFormat="1" x14ac:dyDescent="0.25"/>
    <row r="71062" customFormat="1" x14ac:dyDescent="0.25"/>
    <row r="71063" customFormat="1" x14ac:dyDescent="0.25"/>
    <row r="71064" customFormat="1" x14ac:dyDescent="0.25"/>
    <row r="71065" customFormat="1" x14ac:dyDescent="0.25"/>
    <row r="71066" customFormat="1" x14ac:dyDescent="0.25"/>
    <row r="71067" customFormat="1" x14ac:dyDescent="0.25"/>
    <row r="71068" customFormat="1" x14ac:dyDescent="0.25"/>
    <row r="71069" customFormat="1" x14ac:dyDescent="0.25"/>
    <row r="71070" customFormat="1" x14ac:dyDescent="0.25"/>
    <row r="71071" customFormat="1" x14ac:dyDescent="0.25"/>
    <row r="71072" customFormat="1" x14ac:dyDescent="0.25"/>
    <row r="71073" customFormat="1" x14ac:dyDescent="0.25"/>
    <row r="71074" customFormat="1" x14ac:dyDescent="0.25"/>
    <row r="71075" customFormat="1" x14ac:dyDescent="0.25"/>
    <row r="71076" customFormat="1" x14ac:dyDescent="0.25"/>
    <row r="71077" customFormat="1" x14ac:dyDescent="0.25"/>
    <row r="71078" customFormat="1" x14ac:dyDescent="0.25"/>
    <row r="71079" customFormat="1" x14ac:dyDescent="0.25"/>
    <row r="71080" customFormat="1" x14ac:dyDescent="0.25"/>
    <row r="71081" customFormat="1" x14ac:dyDescent="0.25"/>
    <row r="71082" customFormat="1" x14ac:dyDescent="0.25"/>
    <row r="71083" customFormat="1" x14ac:dyDescent="0.25"/>
    <row r="71084" customFormat="1" x14ac:dyDescent="0.25"/>
    <row r="71085" customFormat="1" x14ac:dyDescent="0.25"/>
    <row r="71086" customFormat="1" x14ac:dyDescent="0.25"/>
    <row r="71087" customFormat="1" x14ac:dyDescent="0.25"/>
    <row r="71088" customFormat="1" x14ac:dyDescent="0.25"/>
    <row r="71089" customFormat="1" x14ac:dyDescent="0.25"/>
    <row r="71090" customFormat="1" x14ac:dyDescent="0.25"/>
    <row r="71091" customFormat="1" x14ac:dyDescent="0.25"/>
    <row r="71092" customFormat="1" x14ac:dyDescent="0.25"/>
    <row r="71093" customFormat="1" x14ac:dyDescent="0.25"/>
    <row r="71094" customFormat="1" x14ac:dyDescent="0.25"/>
    <row r="71095" customFormat="1" x14ac:dyDescent="0.25"/>
    <row r="71096" customFormat="1" x14ac:dyDescent="0.25"/>
    <row r="71097" customFormat="1" x14ac:dyDescent="0.25"/>
    <row r="71098" customFormat="1" x14ac:dyDescent="0.25"/>
    <row r="71099" customFormat="1" x14ac:dyDescent="0.25"/>
    <row r="71100" customFormat="1" x14ac:dyDescent="0.25"/>
    <row r="71101" customFormat="1" x14ac:dyDescent="0.25"/>
    <row r="71102" customFormat="1" x14ac:dyDescent="0.25"/>
    <row r="71103" customFormat="1" x14ac:dyDescent="0.25"/>
    <row r="71104" customFormat="1" x14ac:dyDescent="0.25"/>
    <row r="71105" customFormat="1" x14ac:dyDescent="0.25"/>
    <row r="71106" customFormat="1" x14ac:dyDescent="0.25"/>
    <row r="71107" customFormat="1" x14ac:dyDescent="0.25"/>
    <row r="71108" customFormat="1" x14ac:dyDescent="0.25"/>
    <row r="71109" customFormat="1" x14ac:dyDescent="0.25"/>
    <row r="71110" customFormat="1" x14ac:dyDescent="0.25"/>
    <row r="71111" customFormat="1" x14ac:dyDescent="0.25"/>
    <row r="71112" customFormat="1" x14ac:dyDescent="0.25"/>
    <row r="71113" customFormat="1" x14ac:dyDescent="0.25"/>
    <row r="71114" customFormat="1" x14ac:dyDescent="0.25"/>
    <row r="71115" customFormat="1" x14ac:dyDescent="0.25"/>
    <row r="71116" customFormat="1" x14ac:dyDescent="0.25"/>
    <row r="71117" customFormat="1" x14ac:dyDescent="0.25"/>
    <row r="71118" customFormat="1" x14ac:dyDescent="0.25"/>
    <row r="71119" customFormat="1" x14ac:dyDescent="0.25"/>
    <row r="71120" customFormat="1" x14ac:dyDescent="0.25"/>
    <row r="71121" customFormat="1" x14ac:dyDescent="0.25"/>
    <row r="71122" customFormat="1" x14ac:dyDescent="0.25"/>
    <row r="71123" customFormat="1" x14ac:dyDescent="0.25"/>
    <row r="71124" customFormat="1" x14ac:dyDescent="0.25"/>
    <row r="71125" customFormat="1" x14ac:dyDescent="0.25"/>
    <row r="71126" customFormat="1" x14ac:dyDescent="0.25"/>
    <row r="71127" customFormat="1" x14ac:dyDescent="0.25"/>
    <row r="71128" customFormat="1" x14ac:dyDescent="0.25"/>
    <row r="71129" customFormat="1" x14ac:dyDescent="0.25"/>
    <row r="71130" customFormat="1" x14ac:dyDescent="0.25"/>
    <row r="71131" customFormat="1" x14ac:dyDescent="0.25"/>
    <row r="71132" customFormat="1" x14ac:dyDescent="0.25"/>
    <row r="71133" customFormat="1" x14ac:dyDescent="0.25"/>
    <row r="71134" customFormat="1" x14ac:dyDescent="0.25"/>
    <row r="71135" customFormat="1" x14ac:dyDescent="0.25"/>
    <row r="71136" customFormat="1" x14ac:dyDescent="0.25"/>
    <row r="71137" customFormat="1" x14ac:dyDescent="0.25"/>
    <row r="71138" customFormat="1" x14ac:dyDescent="0.25"/>
    <row r="71139" customFormat="1" x14ac:dyDescent="0.25"/>
    <row r="71140" customFormat="1" x14ac:dyDescent="0.25"/>
    <row r="71141" customFormat="1" x14ac:dyDescent="0.25"/>
    <row r="71142" customFormat="1" x14ac:dyDescent="0.25"/>
    <row r="71143" customFormat="1" x14ac:dyDescent="0.25"/>
    <row r="71144" customFormat="1" x14ac:dyDescent="0.25"/>
    <row r="71145" customFormat="1" x14ac:dyDescent="0.25"/>
    <row r="71146" customFormat="1" x14ac:dyDescent="0.25"/>
    <row r="71147" customFormat="1" x14ac:dyDescent="0.25"/>
    <row r="71148" customFormat="1" x14ac:dyDescent="0.25"/>
    <row r="71149" customFormat="1" x14ac:dyDescent="0.25"/>
    <row r="71150" customFormat="1" x14ac:dyDescent="0.25"/>
    <row r="71151" customFormat="1" x14ac:dyDescent="0.25"/>
    <row r="71152" customFormat="1" x14ac:dyDescent="0.25"/>
    <row r="71153" customFormat="1" x14ac:dyDescent="0.25"/>
    <row r="71154" customFormat="1" x14ac:dyDescent="0.25"/>
    <row r="71155" customFormat="1" x14ac:dyDescent="0.25"/>
    <row r="71156" customFormat="1" x14ac:dyDescent="0.25"/>
    <row r="71157" customFormat="1" x14ac:dyDescent="0.25"/>
    <row r="71158" customFormat="1" x14ac:dyDescent="0.25"/>
    <row r="71159" customFormat="1" x14ac:dyDescent="0.25"/>
    <row r="71160" customFormat="1" x14ac:dyDescent="0.25"/>
    <row r="71161" customFormat="1" x14ac:dyDescent="0.25"/>
    <row r="71162" customFormat="1" x14ac:dyDescent="0.25"/>
    <row r="71163" customFormat="1" x14ac:dyDescent="0.25"/>
    <row r="71164" customFormat="1" x14ac:dyDescent="0.25"/>
    <row r="71165" customFormat="1" x14ac:dyDescent="0.25"/>
    <row r="71166" customFormat="1" x14ac:dyDescent="0.25"/>
    <row r="71167" customFormat="1" x14ac:dyDescent="0.25"/>
    <row r="71168" customFormat="1" x14ac:dyDescent="0.25"/>
    <row r="71169" customFormat="1" x14ac:dyDescent="0.25"/>
    <row r="71170" customFormat="1" x14ac:dyDescent="0.25"/>
    <row r="71171" customFormat="1" x14ac:dyDescent="0.25"/>
    <row r="71172" customFormat="1" x14ac:dyDescent="0.25"/>
    <row r="71173" customFormat="1" x14ac:dyDescent="0.25"/>
    <row r="71174" customFormat="1" x14ac:dyDescent="0.25"/>
    <row r="71175" customFormat="1" x14ac:dyDescent="0.25"/>
    <row r="71176" customFormat="1" x14ac:dyDescent="0.25"/>
    <row r="71177" customFormat="1" x14ac:dyDescent="0.25"/>
    <row r="71178" customFormat="1" x14ac:dyDescent="0.25"/>
    <row r="71179" customFormat="1" x14ac:dyDescent="0.25"/>
    <row r="71180" customFormat="1" x14ac:dyDescent="0.25"/>
    <row r="71181" customFormat="1" x14ac:dyDescent="0.25"/>
    <row r="71182" customFormat="1" x14ac:dyDescent="0.25"/>
    <row r="71183" customFormat="1" x14ac:dyDescent="0.25"/>
    <row r="71184" customFormat="1" x14ac:dyDescent="0.25"/>
    <row r="71185" customFormat="1" x14ac:dyDescent="0.25"/>
    <row r="71186" customFormat="1" x14ac:dyDescent="0.25"/>
    <row r="71187" customFormat="1" x14ac:dyDescent="0.25"/>
    <row r="71188" customFormat="1" x14ac:dyDescent="0.25"/>
    <row r="71189" customFormat="1" x14ac:dyDescent="0.25"/>
    <row r="71190" customFormat="1" x14ac:dyDescent="0.25"/>
    <row r="71191" customFormat="1" x14ac:dyDescent="0.25"/>
    <row r="71192" customFormat="1" x14ac:dyDescent="0.25"/>
    <row r="71193" customFormat="1" x14ac:dyDescent="0.25"/>
    <row r="71194" customFormat="1" x14ac:dyDescent="0.25"/>
    <row r="71195" customFormat="1" x14ac:dyDescent="0.25"/>
    <row r="71196" customFormat="1" x14ac:dyDescent="0.25"/>
    <row r="71197" customFormat="1" x14ac:dyDescent="0.25"/>
    <row r="71198" customFormat="1" x14ac:dyDescent="0.25"/>
    <row r="71199" customFormat="1" x14ac:dyDescent="0.25"/>
    <row r="71200" customFormat="1" x14ac:dyDescent="0.25"/>
    <row r="71201" customFormat="1" x14ac:dyDescent="0.25"/>
    <row r="71202" customFormat="1" x14ac:dyDescent="0.25"/>
    <row r="71203" customFormat="1" x14ac:dyDescent="0.25"/>
    <row r="71204" customFormat="1" x14ac:dyDescent="0.25"/>
    <row r="71205" customFormat="1" x14ac:dyDescent="0.25"/>
    <row r="71206" customFormat="1" x14ac:dyDescent="0.25"/>
    <row r="71207" customFormat="1" x14ac:dyDescent="0.25"/>
    <row r="71208" customFormat="1" x14ac:dyDescent="0.25"/>
    <row r="71209" customFormat="1" x14ac:dyDescent="0.25"/>
    <row r="71210" customFormat="1" x14ac:dyDescent="0.25"/>
    <row r="71211" customFormat="1" x14ac:dyDescent="0.25"/>
    <row r="71212" customFormat="1" x14ac:dyDescent="0.25"/>
    <row r="71213" customFormat="1" x14ac:dyDescent="0.25"/>
    <row r="71214" customFormat="1" x14ac:dyDescent="0.25"/>
    <row r="71215" customFormat="1" x14ac:dyDescent="0.25"/>
    <row r="71216" customFormat="1" x14ac:dyDescent="0.25"/>
    <row r="71217" customFormat="1" x14ac:dyDescent="0.25"/>
    <row r="71218" customFormat="1" x14ac:dyDescent="0.25"/>
    <row r="71219" customFormat="1" x14ac:dyDescent="0.25"/>
    <row r="71220" customFormat="1" x14ac:dyDescent="0.25"/>
    <row r="71221" customFormat="1" x14ac:dyDescent="0.25"/>
    <row r="71222" customFormat="1" x14ac:dyDescent="0.25"/>
    <row r="71223" customFormat="1" x14ac:dyDescent="0.25"/>
    <row r="71224" customFormat="1" x14ac:dyDescent="0.25"/>
    <row r="71225" customFormat="1" x14ac:dyDescent="0.25"/>
    <row r="71226" customFormat="1" x14ac:dyDescent="0.25"/>
    <row r="71227" customFormat="1" x14ac:dyDescent="0.25"/>
    <row r="71228" customFormat="1" x14ac:dyDescent="0.25"/>
    <row r="71229" customFormat="1" x14ac:dyDescent="0.25"/>
    <row r="71230" customFormat="1" x14ac:dyDescent="0.25"/>
    <row r="71231" customFormat="1" x14ac:dyDescent="0.25"/>
    <row r="71232" customFormat="1" x14ac:dyDescent="0.25"/>
    <row r="71233" customFormat="1" x14ac:dyDescent="0.25"/>
    <row r="71234" customFormat="1" x14ac:dyDescent="0.25"/>
    <row r="71235" customFormat="1" x14ac:dyDescent="0.25"/>
    <row r="71236" customFormat="1" x14ac:dyDescent="0.25"/>
    <row r="71237" customFormat="1" x14ac:dyDescent="0.25"/>
    <row r="71238" customFormat="1" x14ac:dyDescent="0.25"/>
    <row r="71239" customFormat="1" x14ac:dyDescent="0.25"/>
    <row r="71240" customFormat="1" x14ac:dyDescent="0.25"/>
    <row r="71241" customFormat="1" x14ac:dyDescent="0.25"/>
    <row r="71242" customFormat="1" x14ac:dyDescent="0.25"/>
    <row r="71243" customFormat="1" x14ac:dyDescent="0.25"/>
    <row r="71244" customFormat="1" x14ac:dyDescent="0.25"/>
    <row r="71245" customFormat="1" x14ac:dyDescent="0.25"/>
    <row r="71246" customFormat="1" x14ac:dyDescent="0.25"/>
    <row r="71247" customFormat="1" x14ac:dyDescent="0.25"/>
    <row r="71248" customFormat="1" x14ac:dyDescent="0.25"/>
    <row r="71249" customFormat="1" x14ac:dyDescent="0.25"/>
    <row r="71250" customFormat="1" x14ac:dyDescent="0.25"/>
    <row r="71251" customFormat="1" x14ac:dyDescent="0.25"/>
    <row r="71252" customFormat="1" x14ac:dyDescent="0.25"/>
    <row r="71253" customFormat="1" x14ac:dyDescent="0.25"/>
    <row r="71254" customFormat="1" x14ac:dyDescent="0.25"/>
    <row r="71255" customFormat="1" x14ac:dyDescent="0.25"/>
    <row r="71256" customFormat="1" x14ac:dyDescent="0.25"/>
    <row r="71257" customFormat="1" x14ac:dyDescent="0.25"/>
    <row r="71258" customFormat="1" x14ac:dyDescent="0.25"/>
    <row r="71259" customFormat="1" x14ac:dyDescent="0.25"/>
    <row r="71260" customFormat="1" x14ac:dyDescent="0.25"/>
    <row r="71261" customFormat="1" x14ac:dyDescent="0.25"/>
    <row r="71262" customFormat="1" x14ac:dyDescent="0.25"/>
    <row r="71263" customFormat="1" x14ac:dyDescent="0.25"/>
    <row r="71264" customFormat="1" x14ac:dyDescent="0.25"/>
    <row r="71265" customFormat="1" x14ac:dyDescent="0.25"/>
    <row r="71266" customFormat="1" x14ac:dyDescent="0.25"/>
    <row r="71267" customFormat="1" x14ac:dyDescent="0.25"/>
    <row r="71268" customFormat="1" x14ac:dyDescent="0.25"/>
    <row r="71269" customFormat="1" x14ac:dyDescent="0.25"/>
    <row r="71270" customFormat="1" x14ac:dyDescent="0.25"/>
    <row r="71271" customFormat="1" x14ac:dyDescent="0.25"/>
    <row r="71272" customFormat="1" x14ac:dyDescent="0.25"/>
    <row r="71273" customFormat="1" x14ac:dyDescent="0.25"/>
    <row r="71274" customFormat="1" x14ac:dyDescent="0.25"/>
    <row r="71275" customFormat="1" x14ac:dyDescent="0.25"/>
    <row r="71276" customFormat="1" x14ac:dyDescent="0.25"/>
    <row r="71277" customFormat="1" x14ac:dyDescent="0.25"/>
    <row r="71278" customFormat="1" x14ac:dyDescent="0.25"/>
    <row r="71279" customFormat="1" x14ac:dyDescent="0.25"/>
    <row r="71280" customFormat="1" x14ac:dyDescent="0.25"/>
    <row r="71281" customFormat="1" x14ac:dyDescent="0.25"/>
    <row r="71282" customFormat="1" x14ac:dyDescent="0.25"/>
    <row r="71283" customFormat="1" x14ac:dyDescent="0.25"/>
    <row r="71284" customFormat="1" x14ac:dyDescent="0.25"/>
    <row r="71285" customFormat="1" x14ac:dyDescent="0.25"/>
    <row r="71286" customFormat="1" x14ac:dyDescent="0.25"/>
    <row r="71287" customFormat="1" x14ac:dyDescent="0.25"/>
    <row r="71288" customFormat="1" x14ac:dyDescent="0.25"/>
    <row r="71289" customFormat="1" x14ac:dyDescent="0.25"/>
    <row r="71290" customFormat="1" x14ac:dyDescent="0.25"/>
    <row r="71291" customFormat="1" x14ac:dyDescent="0.25"/>
    <row r="71292" customFormat="1" x14ac:dyDescent="0.25"/>
    <row r="71293" customFormat="1" x14ac:dyDescent="0.25"/>
    <row r="71294" customFormat="1" x14ac:dyDescent="0.25"/>
    <row r="71295" customFormat="1" x14ac:dyDescent="0.25"/>
    <row r="71296" customFormat="1" x14ac:dyDescent="0.25"/>
    <row r="71297" customFormat="1" x14ac:dyDescent="0.25"/>
    <row r="71298" customFormat="1" x14ac:dyDescent="0.25"/>
    <row r="71299" customFormat="1" x14ac:dyDescent="0.25"/>
    <row r="71300" customFormat="1" x14ac:dyDescent="0.25"/>
    <row r="71301" customFormat="1" x14ac:dyDescent="0.25"/>
    <row r="71302" customFormat="1" x14ac:dyDescent="0.25"/>
    <row r="71303" customFormat="1" x14ac:dyDescent="0.25"/>
    <row r="71304" customFormat="1" x14ac:dyDescent="0.25"/>
    <row r="71305" customFormat="1" x14ac:dyDescent="0.25"/>
    <row r="71306" customFormat="1" x14ac:dyDescent="0.25"/>
    <row r="71307" customFormat="1" x14ac:dyDescent="0.25"/>
    <row r="71308" customFormat="1" x14ac:dyDescent="0.25"/>
    <row r="71309" customFormat="1" x14ac:dyDescent="0.25"/>
    <row r="71310" customFormat="1" x14ac:dyDescent="0.25"/>
    <row r="71311" customFormat="1" x14ac:dyDescent="0.25"/>
    <row r="71312" customFormat="1" x14ac:dyDescent="0.25"/>
    <row r="71313" customFormat="1" x14ac:dyDescent="0.25"/>
    <row r="71314" customFormat="1" x14ac:dyDescent="0.25"/>
    <row r="71315" customFormat="1" x14ac:dyDescent="0.25"/>
    <row r="71316" customFormat="1" x14ac:dyDescent="0.25"/>
    <row r="71317" customFormat="1" x14ac:dyDescent="0.25"/>
    <row r="71318" customFormat="1" x14ac:dyDescent="0.25"/>
    <row r="71319" customFormat="1" x14ac:dyDescent="0.25"/>
    <row r="71320" customFormat="1" x14ac:dyDescent="0.25"/>
    <row r="71321" customFormat="1" x14ac:dyDescent="0.25"/>
    <row r="71322" customFormat="1" x14ac:dyDescent="0.25"/>
    <row r="71323" customFormat="1" x14ac:dyDescent="0.25"/>
    <row r="71324" customFormat="1" x14ac:dyDescent="0.25"/>
    <row r="71325" customFormat="1" x14ac:dyDescent="0.25"/>
    <row r="71326" customFormat="1" x14ac:dyDescent="0.25"/>
    <row r="71327" customFormat="1" x14ac:dyDescent="0.25"/>
    <row r="71328" customFormat="1" x14ac:dyDescent="0.25"/>
    <row r="71329" customFormat="1" x14ac:dyDescent="0.25"/>
    <row r="71330" customFormat="1" x14ac:dyDescent="0.25"/>
    <row r="71331" customFormat="1" x14ac:dyDescent="0.25"/>
    <row r="71332" customFormat="1" x14ac:dyDescent="0.25"/>
    <row r="71333" customFormat="1" x14ac:dyDescent="0.25"/>
    <row r="71334" customFormat="1" x14ac:dyDescent="0.25"/>
    <row r="71335" customFormat="1" x14ac:dyDescent="0.25"/>
    <row r="71336" customFormat="1" x14ac:dyDescent="0.25"/>
    <row r="71337" customFormat="1" x14ac:dyDescent="0.25"/>
    <row r="71338" customFormat="1" x14ac:dyDescent="0.25"/>
    <row r="71339" customFormat="1" x14ac:dyDescent="0.25"/>
    <row r="71340" customFormat="1" x14ac:dyDescent="0.25"/>
    <row r="71341" customFormat="1" x14ac:dyDescent="0.25"/>
    <row r="71342" customFormat="1" x14ac:dyDescent="0.25"/>
    <row r="71343" customFormat="1" x14ac:dyDescent="0.25"/>
    <row r="71344" customFormat="1" x14ac:dyDescent="0.25"/>
    <row r="71345" customFormat="1" x14ac:dyDescent="0.25"/>
    <row r="71346" customFormat="1" x14ac:dyDescent="0.25"/>
    <row r="71347" customFormat="1" x14ac:dyDescent="0.25"/>
    <row r="71348" customFormat="1" x14ac:dyDescent="0.25"/>
    <row r="71349" customFormat="1" x14ac:dyDescent="0.25"/>
    <row r="71350" customFormat="1" x14ac:dyDescent="0.25"/>
    <row r="71351" customFormat="1" x14ac:dyDescent="0.25"/>
    <row r="71352" customFormat="1" x14ac:dyDescent="0.25"/>
    <row r="71353" customFormat="1" x14ac:dyDescent="0.25"/>
    <row r="71354" customFormat="1" x14ac:dyDescent="0.25"/>
    <row r="71355" customFormat="1" x14ac:dyDescent="0.25"/>
    <row r="71356" customFormat="1" x14ac:dyDescent="0.25"/>
    <row r="71357" customFormat="1" x14ac:dyDescent="0.25"/>
    <row r="71358" customFormat="1" x14ac:dyDescent="0.25"/>
    <row r="71359" customFormat="1" x14ac:dyDescent="0.25"/>
    <row r="71360" customFormat="1" x14ac:dyDescent="0.25"/>
    <row r="71361" customFormat="1" x14ac:dyDescent="0.25"/>
    <row r="71362" customFormat="1" x14ac:dyDescent="0.25"/>
    <row r="71363" customFormat="1" x14ac:dyDescent="0.25"/>
    <row r="71364" customFormat="1" x14ac:dyDescent="0.25"/>
    <row r="71365" customFormat="1" x14ac:dyDescent="0.25"/>
    <row r="71366" customFormat="1" x14ac:dyDescent="0.25"/>
    <row r="71367" customFormat="1" x14ac:dyDescent="0.25"/>
    <row r="71368" customFormat="1" x14ac:dyDescent="0.25"/>
    <row r="71369" customFormat="1" x14ac:dyDescent="0.25"/>
    <row r="71370" customFormat="1" x14ac:dyDescent="0.25"/>
    <row r="71371" customFormat="1" x14ac:dyDescent="0.25"/>
    <row r="71372" customFormat="1" x14ac:dyDescent="0.25"/>
    <row r="71373" customFormat="1" x14ac:dyDescent="0.25"/>
    <row r="71374" customFormat="1" x14ac:dyDescent="0.25"/>
    <row r="71375" customFormat="1" x14ac:dyDescent="0.25"/>
    <row r="71376" customFormat="1" x14ac:dyDescent="0.25"/>
    <row r="71377" customFormat="1" x14ac:dyDescent="0.25"/>
    <row r="71378" customFormat="1" x14ac:dyDescent="0.25"/>
    <row r="71379" customFormat="1" x14ac:dyDescent="0.25"/>
    <row r="71380" customFormat="1" x14ac:dyDescent="0.25"/>
    <row r="71381" customFormat="1" x14ac:dyDescent="0.25"/>
    <row r="71382" customFormat="1" x14ac:dyDescent="0.25"/>
    <row r="71383" customFormat="1" x14ac:dyDescent="0.25"/>
    <row r="71384" customFormat="1" x14ac:dyDescent="0.25"/>
    <row r="71385" customFormat="1" x14ac:dyDescent="0.25"/>
    <row r="71386" customFormat="1" x14ac:dyDescent="0.25"/>
    <row r="71387" customFormat="1" x14ac:dyDescent="0.25"/>
    <row r="71388" customFormat="1" x14ac:dyDescent="0.25"/>
    <row r="71389" customFormat="1" x14ac:dyDescent="0.25"/>
    <row r="71390" customFormat="1" x14ac:dyDescent="0.25"/>
    <row r="71391" customFormat="1" x14ac:dyDescent="0.25"/>
    <row r="71392" customFormat="1" x14ac:dyDescent="0.25"/>
    <row r="71393" customFormat="1" x14ac:dyDescent="0.25"/>
    <row r="71394" customFormat="1" x14ac:dyDescent="0.25"/>
    <row r="71395" customFormat="1" x14ac:dyDescent="0.25"/>
    <row r="71396" customFormat="1" x14ac:dyDescent="0.25"/>
    <row r="71397" customFormat="1" x14ac:dyDescent="0.25"/>
    <row r="71398" customFormat="1" x14ac:dyDescent="0.25"/>
    <row r="71399" customFormat="1" x14ac:dyDescent="0.25"/>
    <row r="71400" customFormat="1" x14ac:dyDescent="0.25"/>
    <row r="71401" customFormat="1" x14ac:dyDescent="0.25"/>
    <row r="71402" customFormat="1" x14ac:dyDescent="0.25"/>
    <row r="71403" customFormat="1" x14ac:dyDescent="0.25"/>
    <row r="71404" customFormat="1" x14ac:dyDescent="0.25"/>
    <row r="71405" customFormat="1" x14ac:dyDescent="0.25"/>
    <row r="71406" customFormat="1" x14ac:dyDescent="0.25"/>
    <row r="71407" customFormat="1" x14ac:dyDescent="0.25"/>
    <row r="71408" customFormat="1" x14ac:dyDescent="0.25"/>
    <row r="71409" customFormat="1" x14ac:dyDescent="0.25"/>
    <row r="71410" customFormat="1" x14ac:dyDescent="0.25"/>
    <row r="71411" customFormat="1" x14ac:dyDescent="0.25"/>
    <row r="71412" customFormat="1" x14ac:dyDescent="0.25"/>
    <row r="71413" customFormat="1" x14ac:dyDescent="0.25"/>
    <row r="71414" customFormat="1" x14ac:dyDescent="0.25"/>
    <row r="71415" customFormat="1" x14ac:dyDescent="0.25"/>
    <row r="71416" customFormat="1" x14ac:dyDescent="0.25"/>
    <row r="71417" customFormat="1" x14ac:dyDescent="0.25"/>
    <row r="71418" customFormat="1" x14ac:dyDescent="0.25"/>
    <row r="71419" customFormat="1" x14ac:dyDescent="0.25"/>
    <row r="71420" customFormat="1" x14ac:dyDescent="0.25"/>
    <row r="71421" customFormat="1" x14ac:dyDescent="0.25"/>
    <row r="71422" customFormat="1" x14ac:dyDescent="0.25"/>
    <row r="71423" customFormat="1" x14ac:dyDescent="0.25"/>
    <row r="71424" customFormat="1" x14ac:dyDescent="0.25"/>
    <row r="71425" customFormat="1" x14ac:dyDescent="0.25"/>
    <row r="71426" customFormat="1" x14ac:dyDescent="0.25"/>
    <row r="71427" customFormat="1" x14ac:dyDescent="0.25"/>
    <row r="71428" customFormat="1" x14ac:dyDescent="0.25"/>
    <row r="71429" customFormat="1" x14ac:dyDescent="0.25"/>
    <row r="71430" customFormat="1" x14ac:dyDescent="0.25"/>
    <row r="71431" customFormat="1" x14ac:dyDescent="0.25"/>
    <row r="71432" customFormat="1" x14ac:dyDescent="0.25"/>
    <row r="71433" customFormat="1" x14ac:dyDescent="0.25"/>
    <row r="71434" customFormat="1" x14ac:dyDescent="0.25"/>
    <row r="71435" customFormat="1" x14ac:dyDescent="0.25"/>
    <row r="71436" customFormat="1" x14ac:dyDescent="0.25"/>
    <row r="71437" customFormat="1" x14ac:dyDescent="0.25"/>
    <row r="71438" customFormat="1" x14ac:dyDescent="0.25"/>
    <row r="71439" customFormat="1" x14ac:dyDescent="0.25"/>
    <row r="71440" customFormat="1" x14ac:dyDescent="0.25"/>
    <row r="71441" customFormat="1" x14ac:dyDescent="0.25"/>
    <row r="71442" customFormat="1" x14ac:dyDescent="0.25"/>
    <row r="71443" customFormat="1" x14ac:dyDescent="0.25"/>
    <row r="71444" customFormat="1" x14ac:dyDescent="0.25"/>
    <row r="71445" customFormat="1" x14ac:dyDescent="0.25"/>
    <row r="71446" customFormat="1" x14ac:dyDescent="0.25"/>
    <row r="71447" customFormat="1" x14ac:dyDescent="0.25"/>
    <row r="71448" customFormat="1" x14ac:dyDescent="0.25"/>
    <row r="71449" customFormat="1" x14ac:dyDescent="0.25"/>
    <row r="71450" customFormat="1" x14ac:dyDescent="0.25"/>
    <row r="71451" customFormat="1" x14ac:dyDescent="0.25"/>
    <row r="71452" customFormat="1" x14ac:dyDescent="0.25"/>
    <row r="71453" customFormat="1" x14ac:dyDescent="0.25"/>
    <row r="71454" customFormat="1" x14ac:dyDescent="0.25"/>
    <row r="71455" customFormat="1" x14ac:dyDescent="0.25"/>
    <row r="71456" customFormat="1" x14ac:dyDescent="0.25"/>
    <row r="71457" customFormat="1" x14ac:dyDescent="0.25"/>
    <row r="71458" customFormat="1" x14ac:dyDescent="0.25"/>
    <row r="71459" customFormat="1" x14ac:dyDescent="0.25"/>
    <row r="71460" customFormat="1" x14ac:dyDescent="0.25"/>
    <row r="71461" customFormat="1" x14ac:dyDescent="0.25"/>
    <row r="71462" customFormat="1" x14ac:dyDescent="0.25"/>
    <row r="71463" customFormat="1" x14ac:dyDescent="0.25"/>
    <row r="71464" customFormat="1" x14ac:dyDescent="0.25"/>
    <row r="71465" customFormat="1" x14ac:dyDescent="0.25"/>
    <row r="71466" customFormat="1" x14ac:dyDescent="0.25"/>
    <row r="71467" customFormat="1" x14ac:dyDescent="0.25"/>
    <row r="71468" customFormat="1" x14ac:dyDescent="0.25"/>
    <row r="71469" customFormat="1" x14ac:dyDescent="0.25"/>
    <row r="71470" customFormat="1" x14ac:dyDescent="0.25"/>
    <row r="71471" customFormat="1" x14ac:dyDescent="0.25"/>
    <row r="71472" customFormat="1" x14ac:dyDescent="0.25"/>
    <row r="71473" customFormat="1" x14ac:dyDescent="0.25"/>
    <row r="71474" customFormat="1" x14ac:dyDescent="0.25"/>
    <row r="71475" customFormat="1" x14ac:dyDescent="0.25"/>
    <row r="71476" customFormat="1" x14ac:dyDescent="0.25"/>
    <row r="71477" customFormat="1" x14ac:dyDescent="0.25"/>
    <row r="71478" customFormat="1" x14ac:dyDescent="0.25"/>
    <row r="71479" customFormat="1" x14ac:dyDescent="0.25"/>
    <row r="71480" customFormat="1" x14ac:dyDescent="0.25"/>
    <row r="71481" customFormat="1" x14ac:dyDescent="0.25"/>
    <row r="71482" customFormat="1" x14ac:dyDescent="0.25"/>
    <row r="71483" customFormat="1" x14ac:dyDescent="0.25"/>
    <row r="71484" customFormat="1" x14ac:dyDescent="0.25"/>
    <row r="71485" customFormat="1" x14ac:dyDescent="0.25"/>
    <row r="71486" customFormat="1" x14ac:dyDescent="0.25"/>
    <row r="71487" customFormat="1" x14ac:dyDescent="0.25"/>
    <row r="71488" customFormat="1" x14ac:dyDescent="0.25"/>
    <row r="71489" customFormat="1" x14ac:dyDescent="0.25"/>
    <row r="71490" customFormat="1" x14ac:dyDescent="0.25"/>
    <row r="71491" customFormat="1" x14ac:dyDescent="0.25"/>
    <row r="71492" customFormat="1" x14ac:dyDescent="0.25"/>
    <row r="71493" customFormat="1" x14ac:dyDescent="0.25"/>
    <row r="71494" customFormat="1" x14ac:dyDescent="0.25"/>
    <row r="71495" customFormat="1" x14ac:dyDescent="0.25"/>
    <row r="71496" customFormat="1" x14ac:dyDescent="0.25"/>
    <row r="71497" customFormat="1" x14ac:dyDescent="0.25"/>
    <row r="71498" customFormat="1" x14ac:dyDescent="0.25"/>
    <row r="71499" customFormat="1" x14ac:dyDescent="0.25"/>
    <row r="71500" customFormat="1" x14ac:dyDescent="0.25"/>
    <row r="71501" customFormat="1" x14ac:dyDescent="0.25"/>
    <row r="71502" customFormat="1" x14ac:dyDescent="0.25"/>
    <row r="71503" customFormat="1" x14ac:dyDescent="0.25"/>
    <row r="71504" customFormat="1" x14ac:dyDescent="0.25"/>
    <row r="71505" customFormat="1" x14ac:dyDescent="0.25"/>
    <row r="71506" customFormat="1" x14ac:dyDescent="0.25"/>
    <row r="71507" customFormat="1" x14ac:dyDescent="0.25"/>
    <row r="71508" customFormat="1" x14ac:dyDescent="0.25"/>
    <row r="71509" customFormat="1" x14ac:dyDescent="0.25"/>
    <row r="71510" customFormat="1" x14ac:dyDescent="0.25"/>
    <row r="71511" customFormat="1" x14ac:dyDescent="0.25"/>
    <row r="71512" customFormat="1" x14ac:dyDescent="0.25"/>
    <row r="71513" customFormat="1" x14ac:dyDescent="0.25"/>
    <row r="71514" customFormat="1" x14ac:dyDescent="0.25"/>
    <row r="71515" customFormat="1" x14ac:dyDescent="0.25"/>
    <row r="71516" customFormat="1" x14ac:dyDescent="0.25"/>
    <row r="71517" customFormat="1" x14ac:dyDescent="0.25"/>
    <row r="71518" customFormat="1" x14ac:dyDescent="0.25"/>
    <row r="71519" customFormat="1" x14ac:dyDescent="0.25"/>
    <row r="71520" customFormat="1" x14ac:dyDescent="0.25"/>
    <row r="71521" customFormat="1" x14ac:dyDescent="0.25"/>
    <row r="71522" customFormat="1" x14ac:dyDescent="0.25"/>
    <row r="71523" customFormat="1" x14ac:dyDescent="0.25"/>
    <row r="71524" customFormat="1" x14ac:dyDescent="0.25"/>
    <row r="71525" customFormat="1" x14ac:dyDescent="0.25"/>
    <row r="71526" customFormat="1" x14ac:dyDescent="0.25"/>
    <row r="71527" customFormat="1" x14ac:dyDescent="0.25"/>
    <row r="71528" customFormat="1" x14ac:dyDescent="0.25"/>
    <row r="71529" customFormat="1" x14ac:dyDescent="0.25"/>
    <row r="71530" customFormat="1" x14ac:dyDescent="0.25"/>
    <row r="71531" customFormat="1" x14ac:dyDescent="0.25"/>
    <row r="71532" customFormat="1" x14ac:dyDescent="0.25"/>
    <row r="71533" customFormat="1" x14ac:dyDescent="0.25"/>
    <row r="71534" customFormat="1" x14ac:dyDescent="0.25"/>
    <row r="71535" customFormat="1" x14ac:dyDescent="0.25"/>
    <row r="71536" customFormat="1" x14ac:dyDescent="0.25"/>
    <row r="71537" customFormat="1" x14ac:dyDescent="0.25"/>
    <row r="71538" customFormat="1" x14ac:dyDescent="0.25"/>
    <row r="71539" customFormat="1" x14ac:dyDescent="0.25"/>
    <row r="71540" customFormat="1" x14ac:dyDescent="0.25"/>
    <row r="71541" customFormat="1" x14ac:dyDescent="0.25"/>
    <row r="71542" customFormat="1" x14ac:dyDescent="0.25"/>
    <row r="71543" customFormat="1" x14ac:dyDescent="0.25"/>
    <row r="71544" customFormat="1" x14ac:dyDescent="0.25"/>
    <row r="71545" customFormat="1" x14ac:dyDescent="0.25"/>
    <row r="71546" customFormat="1" x14ac:dyDescent="0.25"/>
    <row r="71547" customFormat="1" x14ac:dyDescent="0.25"/>
    <row r="71548" customFormat="1" x14ac:dyDescent="0.25"/>
    <row r="71549" customFormat="1" x14ac:dyDescent="0.25"/>
    <row r="71550" customFormat="1" x14ac:dyDescent="0.25"/>
    <row r="71551" customFormat="1" x14ac:dyDescent="0.25"/>
    <row r="71552" customFormat="1" x14ac:dyDescent="0.25"/>
    <row r="71553" customFormat="1" x14ac:dyDescent="0.25"/>
    <row r="71554" customFormat="1" x14ac:dyDescent="0.25"/>
    <row r="71555" customFormat="1" x14ac:dyDescent="0.25"/>
    <row r="71556" customFormat="1" x14ac:dyDescent="0.25"/>
    <row r="71557" customFormat="1" x14ac:dyDescent="0.25"/>
    <row r="71558" customFormat="1" x14ac:dyDescent="0.25"/>
    <row r="71559" customFormat="1" x14ac:dyDescent="0.25"/>
    <row r="71560" customFormat="1" x14ac:dyDescent="0.25"/>
    <row r="71561" customFormat="1" x14ac:dyDescent="0.25"/>
    <row r="71562" customFormat="1" x14ac:dyDescent="0.25"/>
    <row r="71563" customFormat="1" x14ac:dyDescent="0.25"/>
    <row r="71564" customFormat="1" x14ac:dyDescent="0.25"/>
    <row r="71565" customFormat="1" x14ac:dyDescent="0.25"/>
    <row r="71566" customFormat="1" x14ac:dyDescent="0.25"/>
    <row r="71567" customFormat="1" x14ac:dyDescent="0.25"/>
    <row r="71568" customFormat="1" x14ac:dyDescent="0.25"/>
    <row r="71569" customFormat="1" x14ac:dyDescent="0.25"/>
    <row r="71570" customFormat="1" x14ac:dyDescent="0.25"/>
    <row r="71571" customFormat="1" x14ac:dyDescent="0.25"/>
    <row r="71572" customFormat="1" x14ac:dyDescent="0.25"/>
    <row r="71573" customFormat="1" x14ac:dyDescent="0.25"/>
    <row r="71574" customFormat="1" x14ac:dyDescent="0.25"/>
    <row r="71575" customFormat="1" x14ac:dyDescent="0.25"/>
    <row r="71576" customFormat="1" x14ac:dyDescent="0.25"/>
    <row r="71577" customFormat="1" x14ac:dyDescent="0.25"/>
    <row r="71578" customFormat="1" x14ac:dyDescent="0.25"/>
    <row r="71579" customFormat="1" x14ac:dyDescent="0.25"/>
    <row r="71580" customFormat="1" x14ac:dyDescent="0.25"/>
    <row r="71581" customFormat="1" x14ac:dyDescent="0.25"/>
    <row r="71582" customFormat="1" x14ac:dyDescent="0.25"/>
    <row r="71583" customFormat="1" x14ac:dyDescent="0.25"/>
    <row r="71584" customFormat="1" x14ac:dyDescent="0.25"/>
    <row r="71585" customFormat="1" x14ac:dyDescent="0.25"/>
    <row r="71586" customFormat="1" x14ac:dyDescent="0.25"/>
    <row r="71587" customFormat="1" x14ac:dyDescent="0.25"/>
    <row r="71588" customFormat="1" x14ac:dyDescent="0.25"/>
    <row r="71589" customFormat="1" x14ac:dyDescent="0.25"/>
    <row r="71590" customFormat="1" x14ac:dyDescent="0.25"/>
    <row r="71591" customFormat="1" x14ac:dyDescent="0.25"/>
    <row r="71592" customFormat="1" x14ac:dyDescent="0.25"/>
    <row r="71593" customFormat="1" x14ac:dyDescent="0.25"/>
    <row r="71594" customFormat="1" x14ac:dyDescent="0.25"/>
    <row r="71595" customFormat="1" x14ac:dyDescent="0.25"/>
    <row r="71596" customFormat="1" x14ac:dyDescent="0.25"/>
    <row r="71597" customFormat="1" x14ac:dyDescent="0.25"/>
    <row r="71598" customFormat="1" x14ac:dyDescent="0.25"/>
    <row r="71599" customFormat="1" x14ac:dyDescent="0.25"/>
    <row r="71600" customFormat="1" x14ac:dyDescent="0.25"/>
    <row r="71601" customFormat="1" x14ac:dyDescent="0.25"/>
    <row r="71602" customFormat="1" x14ac:dyDescent="0.25"/>
    <row r="71603" customFormat="1" x14ac:dyDescent="0.25"/>
    <row r="71604" customFormat="1" x14ac:dyDescent="0.25"/>
    <row r="71605" customFormat="1" x14ac:dyDescent="0.25"/>
    <row r="71606" customFormat="1" x14ac:dyDescent="0.25"/>
    <row r="71607" customFormat="1" x14ac:dyDescent="0.25"/>
    <row r="71608" customFormat="1" x14ac:dyDescent="0.25"/>
    <row r="71609" customFormat="1" x14ac:dyDescent="0.25"/>
    <row r="71610" customFormat="1" x14ac:dyDescent="0.25"/>
    <row r="71611" customFormat="1" x14ac:dyDescent="0.25"/>
    <row r="71612" customFormat="1" x14ac:dyDescent="0.25"/>
    <row r="71613" customFormat="1" x14ac:dyDescent="0.25"/>
    <row r="71614" customFormat="1" x14ac:dyDescent="0.25"/>
    <row r="71615" customFormat="1" x14ac:dyDescent="0.25"/>
    <row r="71616" customFormat="1" x14ac:dyDescent="0.25"/>
    <row r="71617" customFormat="1" x14ac:dyDescent="0.25"/>
    <row r="71618" customFormat="1" x14ac:dyDescent="0.25"/>
    <row r="71619" customFormat="1" x14ac:dyDescent="0.25"/>
    <row r="71620" customFormat="1" x14ac:dyDescent="0.25"/>
    <row r="71621" customFormat="1" x14ac:dyDescent="0.25"/>
    <row r="71622" customFormat="1" x14ac:dyDescent="0.25"/>
    <row r="71623" customFormat="1" x14ac:dyDescent="0.25"/>
    <row r="71624" customFormat="1" x14ac:dyDescent="0.25"/>
    <row r="71625" customFormat="1" x14ac:dyDescent="0.25"/>
    <row r="71626" customFormat="1" x14ac:dyDescent="0.25"/>
    <row r="71627" customFormat="1" x14ac:dyDescent="0.25"/>
    <row r="71628" customFormat="1" x14ac:dyDescent="0.25"/>
    <row r="71629" customFormat="1" x14ac:dyDescent="0.25"/>
    <row r="71630" customFormat="1" x14ac:dyDescent="0.25"/>
    <row r="71631" customFormat="1" x14ac:dyDescent="0.25"/>
    <row r="71632" customFormat="1" x14ac:dyDescent="0.25"/>
    <row r="71633" customFormat="1" x14ac:dyDescent="0.25"/>
    <row r="71634" customFormat="1" x14ac:dyDescent="0.25"/>
    <row r="71635" customFormat="1" x14ac:dyDescent="0.25"/>
    <row r="71636" customFormat="1" x14ac:dyDescent="0.25"/>
    <row r="71637" customFormat="1" x14ac:dyDescent="0.25"/>
    <row r="71638" customFormat="1" x14ac:dyDescent="0.25"/>
    <row r="71639" customFormat="1" x14ac:dyDescent="0.25"/>
    <row r="71640" customFormat="1" x14ac:dyDescent="0.25"/>
    <row r="71641" customFormat="1" x14ac:dyDescent="0.25"/>
    <row r="71642" customFormat="1" x14ac:dyDescent="0.25"/>
    <row r="71643" customFormat="1" x14ac:dyDescent="0.25"/>
    <row r="71644" customFormat="1" x14ac:dyDescent="0.25"/>
    <row r="71645" customFormat="1" x14ac:dyDescent="0.25"/>
    <row r="71646" customFormat="1" x14ac:dyDescent="0.25"/>
    <row r="71647" customFormat="1" x14ac:dyDescent="0.25"/>
    <row r="71648" customFormat="1" x14ac:dyDescent="0.25"/>
    <row r="71649" customFormat="1" x14ac:dyDescent="0.25"/>
    <row r="71650" customFormat="1" x14ac:dyDescent="0.25"/>
    <row r="71651" customFormat="1" x14ac:dyDescent="0.25"/>
    <row r="71652" customFormat="1" x14ac:dyDescent="0.25"/>
    <row r="71653" customFormat="1" x14ac:dyDescent="0.25"/>
    <row r="71654" customFormat="1" x14ac:dyDescent="0.25"/>
    <row r="71655" customFormat="1" x14ac:dyDescent="0.25"/>
    <row r="71656" customFormat="1" x14ac:dyDescent="0.25"/>
    <row r="71657" customFormat="1" x14ac:dyDescent="0.25"/>
    <row r="71658" customFormat="1" x14ac:dyDescent="0.25"/>
    <row r="71659" customFormat="1" x14ac:dyDescent="0.25"/>
    <row r="71660" customFormat="1" x14ac:dyDescent="0.25"/>
    <row r="71661" customFormat="1" x14ac:dyDescent="0.25"/>
    <row r="71662" customFormat="1" x14ac:dyDescent="0.25"/>
    <row r="71663" customFormat="1" x14ac:dyDescent="0.25"/>
    <row r="71664" customFormat="1" x14ac:dyDescent="0.25"/>
    <row r="71665" customFormat="1" x14ac:dyDescent="0.25"/>
    <row r="71666" customFormat="1" x14ac:dyDescent="0.25"/>
    <row r="71667" customFormat="1" x14ac:dyDescent="0.25"/>
    <row r="71668" customFormat="1" x14ac:dyDescent="0.25"/>
    <row r="71669" customFormat="1" x14ac:dyDescent="0.25"/>
    <row r="71670" customFormat="1" x14ac:dyDescent="0.25"/>
    <row r="71671" customFormat="1" x14ac:dyDescent="0.25"/>
    <row r="71672" customFormat="1" x14ac:dyDescent="0.25"/>
    <row r="71673" customFormat="1" x14ac:dyDescent="0.25"/>
    <row r="71674" customFormat="1" x14ac:dyDescent="0.25"/>
    <row r="71675" customFormat="1" x14ac:dyDescent="0.25"/>
    <row r="71676" customFormat="1" x14ac:dyDescent="0.25"/>
    <row r="71677" customFormat="1" x14ac:dyDescent="0.25"/>
    <row r="71678" customFormat="1" x14ac:dyDescent="0.25"/>
    <row r="71679" customFormat="1" x14ac:dyDescent="0.25"/>
    <row r="71680" customFormat="1" x14ac:dyDescent="0.25"/>
    <row r="71681" customFormat="1" x14ac:dyDescent="0.25"/>
    <row r="71682" customFormat="1" x14ac:dyDescent="0.25"/>
    <row r="71683" customFormat="1" x14ac:dyDescent="0.25"/>
    <row r="71684" customFormat="1" x14ac:dyDescent="0.25"/>
    <row r="71685" customFormat="1" x14ac:dyDescent="0.25"/>
    <row r="71686" customFormat="1" x14ac:dyDescent="0.25"/>
    <row r="71687" customFormat="1" x14ac:dyDescent="0.25"/>
    <row r="71688" customFormat="1" x14ac:dyDescent="0.25"/>
    <row r="71689" customFormat="1" x14ac:dyDescent="0.25"/>
    <row r="71690" customFormat="1" x14ac:dyDescent="0.25"/>
    <row r="71691" customFormat="1" x14ac:dyDescent="0.25"/>
    <row r="71692" customFormat="1" x14ac:dyDescent="0.25"/>
    <row r="71693" customFormat="1" x14ac:dyDescent="0.25"/>
    <row r="71694" customFormat="1" x14ac:dyDescent="0.25"/>
    <row r="71695" customFormat="1" x14ac:dyDescent="0.25"/>
    <row r="71696" customFormat="1" x14ac:dyDescent="0.25"/>
    <row r="71697" customFormat="1" x14ac:dyDescent="0.25"/>
    <row r="71698" customFormat="1" x14ac:dyDescent="0.25"/>
    <row r="71699" customFormat="1" x14ac:dyDescent="0.25"/>
    <row r="71700" customFormat="1" x14ac:dyDescent="0.25"/>
    <row r="71701" customFormat="1" x14ac:dyDescent="0.25"/>
    <row r="71702" customFormat="1" x14ac:dyDescent="0.25"/>
    <row r="71703" customFormat="1" x14ac:dyDescent="0.25"/>
    <row r="71704" customFormat="1" x14ac:dyDescent="0.25"/>
    <row r="71705" customFormat="1" x14ac:dyDescent="0.25"/>
    <row r="71706" customFormat="1" x14ac:dyDescent="0.25"/>
    <row r="71707" customFormat="1" x14ac:dyDescent="0.25"/>
    <row r="71708" customFormat="1" x14ac:dyDescent="0.25"/>
    <row r="71709" customFormat="1" x14ac:dyDescent="0.25"/>
    <row r="71710" customFormat="1" x14ac:dyDescent="0.25"/>
    <row r="71711" customFormat="1" x14ac:dyDescent="0.25"/>
    <row r="71712" customFormat="1" x14ac:dyDescent="0.25"/>
    <row r="71713" customFormat="1" x14ac:dyDescent="0.25"/>
    <row r="71714" customFormat="1" x14ac:dyDescent="0.25"/>
    <row r="71715" customFormat="1" x14ac:dyDescent="0.25"/>
    <row r="71716" customFormat="1" x14ac:dyDescent="0.25"/>
    <row r="71717" customFormat="1" x14ac:dyDescent="0.25"/>
    <row r="71718" customFormat="1" x14ac:dyDescent="0.25"/>
    <row r="71719" customFormat="1" x14ac:dyDescent="0.25"/>
    <row r="71720" customFormat="1" x14ac:dyDescent="0.25"/>
    <row r="71721" customFormat="1" x14ac:dyDescent="0.25"/>
    <row r="71722" customFormat="1" x14ac:dyDescent="0.25"/>
    <row r="71723" customFormat="1" x14ac:dyDescent="0.25"/>
    <row r="71724" customFormat="1" x14ac:dyDescent="0.25"/>
    <row r="71725" customFormat="1" x14ac:dyDescent="0.25"/>
    <row r="71726" customFormat="1" x14ac:dyDescent="0.25"/>
    <row r="71727" customFormat="1" x14ac:dyDescent="0.25"/>
    <row r="71728" customFormat="1" x14ac:dyDescent="0.25"/>
    <row r="71729" customFormat="1" x14ac:dyDescent="0.25"/>
    <row r="71730" customFormat="1" x14ac:dyDescent="0.25"/>
    <row r="71731" customFormat="1" x14ac:dyDescent="0.25"/>
    <row r="71732" customFormat="1" x14ac:dyDescent="0.25"/>
    <row r="71733" customFormat="1" x14ac:dyDescent="0.25"/>
    <row r="71734" customFormat="1" x14ac:dyDescent="0.25"/>
    <row r="71735" customFormat="1" x14ac:dyDescent="0.25"/>
    <row r="71736" customFormat="1" x14ac:dyDescent="0.25"/>
    <row r="71737" customFormat="1" x14ac:dyDescent="0.25"/>
    <row r="71738" customFormat="1" x14ac:dyDescent="0.25"/>
    <row r="71739" customFormat="1" x14ac:dyDescent="0.25"/>
    <row r="71740" customFormat="1" x14ac:dyDescent="0.25"/>
    <row r="71741" customFormat="1" x14ac:dyDescent="0.25"/>
    <row r="71742" customFormat="1" x14ac:dyDescent="0.25"/>
    <row r="71743" customFormat="1" x14ac:dyDescent="0.25"/>
    <row r="71744" customFormat="1" x14ac:dyDescent="0.25"/>
    <row r="71745" customFormat="1" x14ac:dyDescent="0.25"/>
    <row r="71746" customFormat="1" x14ac:dyDescent="0.25"/>
    <row r="71747" customFormat="1" x14ac:dyDescent="0.25"/>
    <row r="71748" customFormat="1" x14ac:dyDescent="0.25"/>
    <row r="71749" customFormat="1" x14ac:dyDescent="0.25"/>
    <row r="71750" customFormat="1" x14ac:dyDescent="0.25"/>
    <row r="71751" customFormat="1" x14ac:dyDescent="0.25"/>
    <row r="71752" customFormat="1" x14ac:dyDescent="0.25"/>
    <row r="71753" customFormat="1" x14ac:dyDescent="0.25"/>
    <row r="71754" customFormat="1" x14ac:dyDescent="0.25"/>
    <row r="71755" customFormat="1" x14ac:dyDescent="0.25"/>
    <row r="71756" customFormat="1" x14ac:dyDescent="0.25"/>
    <row r="71757" customFormat="1" x14ac:dyDescent="0.25"/>
    <row r="71758" customFormat="1" x14ac:dyDescent="0.25"/>
    <row r="71759" customFormat="1" x14ac:dyDescent="0.25"/>
    <row r="71760" customFormat="1" x14ac:dyDescent="0.25"/>
    <row r="71761" customFormat="1" x14ac:dyDescent="0.25"/>
    <row r="71762" customFormat="1" x14ac:dyDescent="0.25"/>
    <row r="71763" customFormat="1" x14ac:dyDescent="0.25"/>
    <row r="71764" customFormat="1" x14ac:dyDescent="0.25"/>
    <row r="71765" customFormat="1" x14ac:dyDescent="0.25"/>
    <row r="71766" customFormat="1" x14ac:dyDescent="0.25"/>
    <row r="71767" customFormat="1" x14ac:dyDescent="0.25"/>
    <row r="71768" customFormat="1" x14ac:dyDescent="0.25"/>
    <row r="71769" customFormat="1" x14ac:dyDescent="0.25"/>
    <row r="71770" customFormat="1" x14ac:dyDescent="0.25"/>
    <row r="71771" customFormat="1" x14ac:dyDescent="0.25"/>
    <row r="71772" customFormat="1" x14ac:dyDescent="0.25"/>
    <row r="71773" customFormat="1" x14ac:dyDescent="0.25"/>
    <row r="71774" customFormat="1" x14ac:dyDescent="0.25"/>
    <row r="71775" customFormat="1" x14ac:dyDescent="0.25"/>
    <row r="71776" customFormat="1" x14ac:dyDescent="0.25"/>
    <row r="71777" customFormat="1" x14ac:dyDescent="0.25"/>
    <row r="71778" customFormat="1" x14ac:dyDescent="0.25"/>
    <row r="71779" customFormat="1" x14ac:dyDescent="0.25"/>
    <row r="71780" customFormat="1" x14ac:dyDescent="0.25"/>
    <row r="71781" customFormat="1" x14ac:dyDescent="0.25"/>
    <row r="71782" customFormat="1" x14ac:dyDescent="0.25"/>
    <row r="71783" customFormat="1" x14ac:dyDescent="0.25"/>
    <row r="71784" customFormat="1" x14ac:dyDescent="0.25"/>
    <row r="71785" customFormat="1" x14ac:dyDescent="0.25"/>
    <row r="71786" customFormat="1" x14ac:dyDescent="0.25"/>
    <row r="71787" customFormat="1" x14ac:dyDescent="0.25"/>
    <row r="71788" customFormat="1" x14ac:dyDescent="0.25"/>
    <row r="71789" customFormat="1" x14ac:dyDescent="0.25"/>
    <row r="71790" customFormat="1" x14ac:dyDescent="0.25"/>
    <row r="71791" customFormat="1" x14ac:dyDescent="0.25"/>
    <row r="71792" customFormat="1" x14ac:dyDescent="0.25"/>
    <row r="71793" customFormat="1" x14ac:dyDescent="0.25"/>
    <row r="71794" customFormat="1" x14ac:dyDescent="0.25"/>
    <row r="71795" customFormat="1" x14ac:dyDescent="0.25"/>
    <row r="71796" customFormat="1" x14ac:dyDescent="0.25"/>
    <row r="71797" customFormat="1" x14ac:dyDescent="0.25"/>
    <row r="71798" customFormat="1" x14ac:dyDescent="0.25"/>
    <row r="71799" customFormat="1" x14ac:dyDescent="0.25"/>
    <row r="71800" customFormat="1" x14ac:dyDescent="0.25"/>
    <row r="71801" customFormat="1" x14ac:dyDescent="0.25"/>
    <row r="71802" customFormat="1" x14ac:dyDescent="0.25"/>
    <row r="71803" customFormat="1" x14ac:dyDescent="0.25"/>
    <row r="71804" customFormat="1" x14ac:dyDescent="0.25"/>
    <row r="71805" customFormat="1" x14ac:dyDescent="0.25"/>
    <row r="71806" customFormat="1" x14ac:dyDescent="0.25"/>
    <row r="71807" customFormat="1" x14ac:dyDescent="0.25"/>
    <row r="71808" customFormat="1" x14ac:dyDescent="0.25"/>
    <row r="71809" customFormat="1" x14ac:dyDescent="0.25"/>
    <row r="71810" customFormat="1" x14ac:dyDescent="0.25"/>
    <row r="71811" customFormat="1" x14ac:dyDescent="0.25"/>
    <row r="71812" customFormat="1" x14ac:dyDescent="0.25"/>
    <row r="71813" customFormat="1" x14ac:dyDescent="0.25"/>
    <row r="71814" customFormat="1" x14ac:dyDescent="0.25"/>
    <row r="71815" customFormat="1" x14ac:dyDescent="0.25"/>
    <row r="71816" customFormat="1" x14ac:dyDescent="0.25"/>
    <row r="71817" customFormat="1" x14ac:dyDescent="0.25"/>
    <row r="71818" customFormat="1" x14ac:dyDescent="0.25"/>
    <row r="71819" customFormat="1" x14ac:dyDescent="0.25"/>
    <row r="71820" customFormat="1" x14ac:dyDescent="0.25"/>
    <row r="71821" customFormat="1" x14ac:dyDescent="0.25"/>
    <row r="71822" customFormat="1" x14ac:dyDescent="0.25"/>
    <row r="71823" customFormat="1" x14ac:dyDescent="0.25"/>
    <row r="71824" customFormat="1" x14ac:dyDescent="0.25"/>
    <row r="71825" customFormat="1" x14ac:dyDescent="0.25"/>
    <row r="71826" customFormat="1" x14ac:dyDescent="0.25"/>
    <row r="71827" customFormat="1" x14ac:dyDescent="0.25"/>
    <row r="71828" customFormat="1" x14ac:dyDescent="0.25"/>
    <row r="71829" customFormat="1" x14ac:dyDescent="0.25"/>
    <row r="71830" customFormat="1" x14ac:dyDescent="0.25"/>
    <row r="71831" customFormat="1" x14ac:dyDescent="0.25"/>
    <row r="71832" customFormat="1" x14ac:dyDescent="0.25"/>
    <row r="71833" customFormat="1" x14ac:dyDescent="0.25"/>
    <row r="71834" customFormat="1" x14ac:dyDescent="0.25"/>
    <row r="71835" customFormat="1" x14ac:dyDescent="0.25"/>
    <row r="71836" customFormat="1" x14ac:dyDescent="0.25"/>
    <row r="71837" customFormat="1" x14ac:dyDescent="0.25"/>
    <row r="71838" customFormat="1" x14ac:dyDescent="0.25"/>
    <row r="71839" customFormat="1" x14ac:dyDescent="0.25"/>
    <row r="71840" customFormat="1" x14ac:dyDescent="0.25"/>
    <row r="71841" customFormat="1" x14ac:dyDescent="0.25"/>
    <row r="71842" customFormat="1" x14ac:dyDescent="0.25"/>
    <row r="71843" customFormat="1" x14ac:dyDescent="0.25"/>
    <row r="71844" customFormat="1" x14ac:dyDescent="0.25"/>
    <row r="71845" customFormat="1" x14ac:dyDescent="0.25"/>
    <row r="71846" customFormat="1" x14ac:dyDescent="0.25"/>
    <row r="71847" customFormat="1" x14ac:dyDescent="0.25"/>
    <row r="71848" customFormat="1" x14ac:dyDescent="0.25"/>
    <row r="71849" customFormat="1" x14ac:dyDescent="0.25"/>
    <row r="71850" customFormat="1" x14ac:dyDescent="0.25"/>
    <row r="71851" customFormat="1" x14ac:dyDescent="0.25"/>
    <row r="71852" customFormat="1" x14ac:dyDescent="0.25"/>
    <row r="71853" customFormat="1" x14ac:dyDescent="0.25"/>
    <row r="71854" customFormat="1" x14ac:dyDescent="0.25"/>
    <row r="71855" customFormat="1" x14ac:dyDescent="0.25"/>
    <row r="71856" customFormat="1" x14ac:dyDescent="0.25"/>
    <row r="71857" customFormat="1" x14ac:dyDescent="0.25"/>
    <row r="71858" customFormat="1" x14ac:dyDescent="0.25"/>
    <row r="71859" customFormat="1" x14ac:dyDescent="0.25"/>
    <row r="71860" customFormat="1" x14ac:dyDescent="0.25"/>
    <row r="71861" customFormat="1" x14ac:dyDescent="0.25"/>
    <row r="71862" customFormat="1" x14ac:dyDescent="0.25"/>
    <row r="71863" customFormat="1" x14ac:dyDescent="0.25"/>
    <row r="71864" customFormat="1" x14ac:dyDescent="0.25"/>
    <row r="71865" customFormat="1" x14ac:dyDescent="0.25"/>
    <row r="71866" customFormat="1" x14ac:dyDescent="0.25"/>
    <row r="71867" customFormat="1" x14ac:dyDescent="0.25"/>
    <row r="71868" customFormat="1" x14ac:dyDescent="0.25"/>
    <row r="71869" customFormat="1" x14ac:dyDescent="0.25"/>
    <row r="71870" customFormat="1" x14ac:dyDescent="0.25"/>
    <row r="71871" customFormat="1" x14ac:dyDescent="0.25"/>
    <row r="71872" customFormat="1" x14ac:dyDescent="0.25"/>
    <row r="71873" customFormat="1" x14ac:dyDescent="0.25"/>
    <row r="71874" customFormat="1" x14ac:dyDescent="0.25"/>
    <row r="71875" customFormat="1" x14ac:dyDescent="0.25"/>
    <row r="71876" customFormat="1" x14ac:dyDescent="0.25"/>
    <row r="71877" customFormat="1" x14ac:dyDescent="0.25"/>
    <row r="71878" customFormat="1" x14ac:dyDescent="0.25"/>
    <row r="71879" customFormat="1" x14ac:dyDescent="0.25"/>
    <row r="71880" customFormat="1" x14ac:dyDescent="0.25"/>
    <row r="71881" customFormat="1" x14ac:dyDescent="0.25"/>
    <row r="71882" customFormat="1" x14ac:dyDescent="0.25"/>
    <row r="71883" customFormat="1" x14ac:dyDescent="0.25"/>
    <row r="71884" customFormat="1" x14ac:dyDescent="0.25"/>
    <row r="71885" customFormat="1" x14ac:dyDescent="0.25"/>
    <row r="71886" customFormat="1" x14ac:dyDescent="0.25"/>
    <row r="71887" customFormat="1" x14ac:dyDescent="0.25"/>
    <row r="71888" customFormat="1" x14ac:dyDescent="0.25"/>
    <row r="71889" customFormat="1" x14ac:dyDescent="0.25"/>
    <row r="71890" customFormat="1" x14ac:dyDescent="0.25"/>
    <row r="71891" customFormat="1" x14ac:dyDescent="0.25"/>
    <row r="71892" customFormat="1" x14ac:dyDescent="0.25"/>
    <row r="71893" customFormat="1" x14ac:dyDescent="0.25"/>
    <row r="71894" customFormat="1" x14ac:dyDescent="0.25"/>
    <row r="71895" customFormat="1" x14ac:dyDescent="0.25"/>
    <row r="71896" customFormat="1" x14ac:dyDescent="0.25"/>
    <row r="71897" customFormat="1" x14ac:dyDescent="0.25"/>
    <row r="71898" customFormat="1" x14ac:dyDescent="0.25"/>
    <row r="71899" customFormat="1" x14ac:dyDescent="0.25"/>
    <row r="71900" customFormat="1" x14ac:dyDescent="0.25"/>
    <row r="71901" customFormat="1" x14ac:dyDescent="0.25"/>
    <row r="71902" customFormat="1" x14ac:dyDescent="0.25"/>
    <row r="71903" customFormat="1" x14ac:dyDescent="0.25"/>
    <row r="71904" customFormat="1" x14ac:dyDescent="0.25"/>
    <row r="71905" customFormat="1" x14ac:dyDescent="0.25"/>
    <row r="71906" customFormat="1" x14ac:dyDescent="0.25"/>
    <row r="71907" customFormat="1" x14ac:dyDescent="0.25"/>
    <row r="71908" customFormat="1" x14ac:dyDescent="0.25"/>
    <row r="71909" customFormat="1" x14ac:dyDescent="0.25"/>
    <row r="71910" customFormat="1" x14ac:dyDescent="0.25"/>
    <row r="71911" customFormat="1" x14ac:dyDescent="0.25"/>
    <row r="71912" customFormat="1" x14ac:dyDescent="0.25"/>
    <row r="71913" customFormat="1" x14ac:dyDescent="0.25"/>
    <row r="71914" customFormat="1" x14ac:dyDescent="0.25"/>
    <row r="71915" customFormat="1" x14ac:dyDescent="0.25"/>
    <row r="71916" customFormat="1" x14ac:dyDescent="0.25"/>
    <row r="71917" customFormat="1" x14ac:dyDescent="0.25"/>
    <row r="71918" customFormat="1" x14ac:dyDescent="0.25"/>
    <row r="71919" customFormat="1" x14ac:dyDescent="0.25"/>
    <row r="71920" customFormat="1" x14ac:dyDescent="0.25"/>
    <row r="71921" customFormat="1" x14ac:dyDescent="0.25"/>
    <row r="71922" customFormat="1" x14ac:dyDescent="0.25"/>
    <row r="71923" customFormat="1" x14ac:dyDescent="0.25"/>
    <row r="71924" customFormat="1" x14ac:dyDescent="0.25"/>
    <row r="71925" customFormat="1" x14ac:dyDescent="0.25"/>
    <row r="71926" customFormat="1" x14ac:dyDescent="0.25"/>
    <row r="71927" customFormat="1" x14ac:dyDescent="0.25"/>
    <row r="71928" customFormat="1" x14ac:dyDescent="0.25"/>
    <row r="71929" customFormat="1" x14ac:dyDescent="0.25"/>
    <row r="71930" customFormat="1" x14ac:dyDescent="0.25"/>
    <row r="71931" customFormat="1" x14ac:dyDescent="0.25"/>
    <row r="71932" customFormat="1" x14ac:dyDescent="0.25"/>
    <row r="71933" customFormat="1" x14ac:dyDescent="0.25"/>
    <row r="71934" customFormat="1" x14ac:dyDescent="0.25"/>
    <row r="71935" customFormat="1" x14ac:dyDescent="0.25"/>
    <row r="71936" customFormat="1" x14ac:dyDescent="0.25"/>
    <row r="71937" customFormat="1" x14ac:dyDescent="0.25"/>
    <row r="71938" customFormat="1" x14ac:dyDescent="0.25"/>
    <row r="71939" customFormat="1" x14ac:dyDescent="0.25"/>
    <row r="71940" customFormat="1" x14ac:dyDescent="0.25"/>
    <row r="71941" customFormat="1" x14ac:dyDescent="0.25"/>
    <row r="71942" customFormat="1" x14ac:dyDescent="0.25"/>
    <row r="71943" customFormat="1" x14ac:dyDescent="0.25"/>
    <row r="71944" customFormat="1" x14ac:dyDescent="0.25"/>
    <row r="71945" customFormat="1" x14ac:dyDescent="0.25"/>
    <row r="71946" customFormat="1" x14ac:dyDescent="0.25"/>
    <row r="71947" customFormat="1" x14ac:dyDescent="0.25"/>
    <row r="71948" customFormat="1" x14ac:dyDescent="0.25"/>
    <row r="71949" customFormat="1" x14ac:dyDescent="0.25"/>
    <row r="71950" customFormat="1" x14ac:dyDescent="0.25"/>
    <row r="71951" customFormat="1" x14ac:dyDescent="0.25"/>
    <row r="71952" customFormat="1" x14ac:dyDescent="0.25"/>
    <row r="71953" customFormat="1" x14ac:dyDescent="0.25"/>
    <row r="71954" customFormat="1" x14ac:dyDescent="0.25"/>
    <row r="71955" customFormat="1" x14ac:dyDescent="0.25"/>
    <row r="71956" customFormat="1" x14ac:dyDescent="0.25"/>
    <row r="71957" customFormat="1" x14ac:dyDescent="0.25"/>
    <row r="71958" customFormat="1" x14ac:dyDescent="0.25"/>
    <row r="71959" customFormat="1" x14ac:dyDescent="0.25"/>
    <row r="71960" customFormat="1" x14ac:dyDescent="0.25"/>
    <row r="71961" customFormat="1" x14ac:dyDescent="0.25"/>
    <row r="71962" customFormat="1" x14ac:dyDescent="0.25"/>
    <row r="71963" customFormat="1" x14ac:dyDescent="0.25"/>
    <row r="71964" customFormat="1" x14ac:dyDescent="0.25"/>
    <row r="71965" customFormat="1" x14ac:dyDescent="0.25"/>
    <row r="71966" customFormat="1" x14ac:dyDescent="0.25"/>
    <row r="71967" customFormat="1" x14ac:dyDescent="0.25"/>
    <row r="71968" customFormat="1" x14ac:dyDescent="0.25"/>
    <row r="71969" customFormat="1" x14ac:dyDescent="0.25"/>
    <row r="71970" customFormat="1" x14ac:dyDescent="0.25"/>
    <row r="71971" customFormat="1" x14ac:dyDescent="0.25"/>
    <row r="71972" customFormat="1" x14ac:dyDescent="0.25"/>
    <row r="71973" customFormat="1" x14ac:dyDescent="0.25"/>
    <row r="71974" customFormat="1" x14ac:dyDescent="0.25"/>
    <row r="71975" customFormat="1" x14ac:dyDescent="0.25"/>
    <row r="71976" customFormat="1" x14ac:dyDescent="0.25"/>
    <row r="71977" customFormat="1" x14ac:dyDescent="0.25"/>
    <row r="71978" customFormat="1" x14ac:dyDescent="0.25"/>
    <row r="71979" customFormat="1" x14ac:dyDescent="0.25"/>
    <row r="71980" customFormat="1" x14ac:dyDescent="0.25"/>
    <row r="71981" customFormat="1" x14ac:dyDescent="0.25"/>
    <row r="71982" customFormat="1" x14ac:dyDescent="0.25"/>
    <row r="71983" customFormat="1" x14ac:dyDescent="0.25"/>
    <row r="71984" customFormat="1" x14ac:dyDescent="0.25"/>
    <row r="71985" customFormat="1" x14ac:dyDescent="0.25"/>
    <row r="71986" customFormat="1" x14ac:dyDescent="0.25"/>
    <row r="71987" customFormat="1" x14ac:dyDescent="0.25"/>
    <row r="71988" customFormat="1" x14ac:dyDescent="0.25"/>
    <row r="71989" customFormat="1" x14ac:dyDescent="0.25"/>
    <row r="71990" customFormat="1" x14ac:dyDescent="0.25"/>
    <row r="71991" customFormat="1" x14ac:dyDescent="0.25"/>
    <row r="71992" customFormat="1" x14ac:dyDescent="0.25"/>
    <row r="71993" customFormat="1" x14ac:dyDescent="0.25"/>
    <row r="71994" customFormat="1" x14ac:dyDescent="0.25"/>
    <row r="71995" customFormat="1" x14ac:dyDescent="0.25"/>
    <row r="71996" customFormat="1" x14ac:dyDescent="0.25"/>
    <row r="71997" customFormat="1" x14ac:dyDescent="0.25"/>
    <row r="71998" customFormat="1" x14ac:dyDescent="0.25"/>
    <row r="71999" customFormat="1" x14ac:dyDescent="0.25"/>
    <row r="72000" customFormat="1" x14ac:dyDescent="0.25"/>
    <row r="72001" customFormat="1" x14ac:dyDescent="0.25"/>
    <row r="72002" customFormat="1" x14ac:dyDescent="0.25"/>
    <row r="72003" customFormat="1" x14ac:dyDescent="0.25"/>
    <row r="72004" customFormat="1" x14ac:dyDescent="0.25"/>
    <row r="72005" customFormat="1" x14ac:dyDescent="0.25"/>
    <row r="72006" customFormat="1" x14ac:dyDescent="0.25"/>
    <row r="72007" customFormat="1" x14ac:dyDescent="0.25"/>
    <row r="72008" customFormat="1" x14ac:dyDescent="0.25"/>
    <row r="72009" customFormat="1" x14ac:dyDescent="0.25"/>
    <row r="72010" customFormat="1" x14ac:dyDescent="0.25"/>
    <row r="72011" customFormat="1" x14ac:dyDescent="0.25"/>
    <row r="72012" customFormat="1" x14ac:dyDescent="0.25"/>
    <row r="72013" customFormat="1" x14ac:dyDescent="0.25"/>
    <row r="72014" customFormat="1" x14ac:dyDescent="0.25"/>
    <row r="72015" customFormat="1" x14ac:dyDescent="0.25"/>
    <row r="72016" customFormat="1" x14ac:dyDescent="0.25"/>
    <row r="72017" customFormat="1" x14ac:dyDescent="0.25"/>
    <row r="72018" customFormat="1" x14ac:dyDescent="0.25"/>
    <row r="72019" customFormat="1" x14ac:dyDescent="0.25"/>
    <row r="72020" customFormat="1" x14ac:dyDescent="0.25"/>
    <row r="72021" customFormat="1" x14ac:dyDescent="0.25"/>
    <row r="72022" customFormat="1" x14ac:dyDescent="0.25"/>
    <row r="72023" customFormat="1" x14ac:dyDescent="0.25"/>
    <row r="72024" customFormat="1" x14ac:dyDescent="0.25"/>
    <row r="72025" customFormat="1" x14ac:dyDescent="0.25"/>
    <row r="72026" customFormat="1" x14ac:dyDescent="0.25"/>
    <row r="72027" customFormat="1" x14ac:dyDescent="0.25"/>
    <row r="72028" customFormat="1" x14ac:dyDescent="0.25"/>
    <row r="72029" customFormat="1" x14ac:dyDescent="0.25"/>
    <row r="72030" customFormat="1" x14ac:dyDescent="0.25"/>
    <row r="72031" customFormat="1" x14ac:dyDescent="0.25"/>
    <row r="72032" customFormat="1" x14ac:dyDescent="0.25"/>
    <row r="72033" customFormat="1" x14ac:dyDescent="0.25"/>
    <row r="72034" customFormat="1" x14ac:dyDescent="0.25"/>
    <row r="72035" customFormat="1" x14ac:dyDescent="0.25"/>
    <row r="72036" customFormat="1" x14ac:dyDescent="0.25"/>
    <row r="72037" customFormat="1" x14ac:dyDescent="0.25"/>
    <row r="72038" customFormat="1" x14ac:dyDescent="0.25"/>
    <row r="72039" customFormat="1" x14ac:dyDescent="0.25"/>
    <row r="72040" customFormat="1" x14ac:dyDescent="0.25"/>
    <row r="72041" customFormat="1" x14ac:dyDescent="0.25"/>
    <row r="72042" customFormat="1" x14ac:dyDescent="0.25"/>
    <row r="72043" customFormat="1" x14ac:dyDescent="0.25"/>
    <row r="72044" customFormat="1" x14ac:dyDescent="0.25"/>
    <row r="72045" customFormat="1" x14ac:dyDescent="0.25"/>
    <row r="72046" customFormat="1" x14ac:dyDescent="0.25"/>
    <row r="72047" customFormat="1" x14ac:dyDescent="0.25"/>
    <row r="72048" customFormat="1" x14ac:dyDescent="0.25"/>
    <row r="72049" customFormat="1" x14ac:dyDescent="0.25"/>
    <row r="72050" customFormat="1" x14ac:dyDescent="0.25"/>
    <row r="72051" customFormat="1" x14ac:dyDescent="0.25"/>
    <row r="72052" customFormat="1" x14ac:dyDescent="0.25"/>
    <row r="72053" customFormat="1" x14ac:dyDescent="0.25"/>
    <row r="72054" customFormat="1" x14ac:dyDescent="0.25"/>
    <row r="72055" customFormat="1" x14ac:dyDescent="0.25"/>
    <row r="72056" customFormat="1" x14ac:dyDescent="0.25"/>
    <row r="72057" customFormat="1" x14ac:dyDescent="0.25"/>
    <row r="72058" customFormat="1" x14ac:dyDescent="0.25"/>
    <row r="72059" customFormat="1" x14ac:dyDescent="0.25"/>
    <row r="72060" customFormat="1" x14ac:dyDescent="0.25"/>
    <row r="72061" customFormat="1" x14ac:dyDescent="0.25"/>
    <row r="72062" customFormat="1" x14ac:dyDescent="0.25"/>
    <row r="72063" customFormat="1" x14ac:dyDescent="0.25"/>
    <row r="72064" customFormat="1" x14ac:dyDescent="0.25"/>
    <row r="72065" customFormat="1" x14ac:dyDescent="0.25"/>
    <row r="72066" customFormat="1" x14ac:dyDescent="0.25"/>
    <row r="72067" customFormat="1" x14ac:dyDescent="0.25"/>
    <row r="72068" customFormat="1" x14ac:dyDescent="0.25"/>
    <row r="72069" customFormat="1" x14ac:dyDescent="0.25"/>
    <row r="72070" customFormat="1" x14ac:dyDescent="0.25"/>
    <row r="72071" customFormat="1" x14ac:dyDescent="0.25"/>
    <row r="72072" customFormat="1" x14ac:dyDescent="0.25"/>
    <row r="72073" customFormat="1" x14ac:dyDescent="0.25"/>
    <row r="72074" customFormat="1" x14ac:dyDescent="0.25"/>
    <row r="72075" customFormat="1" x14ac:dyDescent="0.25"/>
    <row r="72076" customFormat="1" x14ac:dyDescent="0.25"/>
    <row r="72077" customFormat="1" x14ac:dyDescent="0.25"/>
    <row r="72078" customFormat="1" x14ac:dyDescent="0.25"/>
    <row r="72079" customFormat="1" x14ac:dyDescent="0.25"/>
    <row r="72080" customFormat="1" x14ac:dyDescent="0.25"/>
    <row r="72081" customFormat="1" x14ac:dyDescent="0.25"/>
    <row r="72082" customFormat="1" x14ac:dyDescent="0.25"/>
    <row r="72083" customFormat="1" x14ac:dyDescent="0.25"/>
    <row r="72084" customFormat="1" x14ac:dyDescent="0.25"/>
    <row r="72085" customFormat="1" x14ac:dyDescent="0.25"/>
    <row r="72086" customFormat="1" x14ac:dyDescent="0.25"/>
    <row r="72087" customFormat="1" x14ac:dyDescent="0.25"/>
    <row r="72088" customFormat="1" x14ac:dyDescent="0.25"/>
    <row r="72089" customFormat="1" x14ac:dyDescent="0.25"/>
    <row r="72090" customFormat="1" x14ac:dyDescent="0.25"/>
    <row r="72091" customFormat="1" x14ac:dyDescent="0.25"/>
    <row r="72092" customFormat="1" x14ac:dyDescent="0.25"/>
    <row r="72093" customFormat="1" x14ac:dyDescent="0.25"/>
    <row r="72094" customFormat="1" x14ac:dyDescent="0.25"/>
    <row r="72095" customFormat="1" x14ac:dyDescent="0.25"/>
    <row r="72096" customFormat="1" x14ac:dyDescent="0.25"/>
    <row r="72097" customFormat="1" x14ac:dyDescent="0.25"/>
    <row r="72098" customFormat="1" x14ac:dyDescent="0.25"/>
    <row r="72099" customFormat="1" x14ac:dyDescent="0.25"/>
    <row r="72100" customFormat="1" x14ac:dyDescent="0.25"/>
    <row r="72101" customFormat="1" x14ac:dyDescent="0.25"/>
    <row r="72102" customFormat="1" x14ac:dyDescent="0.25"/>
    <row r="72103" customFormat="1" x14ac:dyDescent="0.25"/>
    <row r="72104" customFormat="1" x14ac:dyDescent="0.25"/>
    <row r="72105" customFormat="1" x14ac:dyDescent="0.25"/>
    <row r="72106" customFormat="1" x14ac:dyDescent="0.25"/>
    <row r="72107" customFormat="1" x14ac:dyDescent="0.25"/>
    <row r="72108" customFormat="1" x14ac:dyDescent="0.25"/>
    <row r="72109" customFormat="1" x14ac:dyDescent="0.25"/>
    <row r="72110" customFormat="1" x14ac:dyDescent="0.25"/>
    <row r="72111" customFormat="1" x14ac:dyDescent="0.25"/>
    <row r="72112" customFormat="1" x14ac:dyDescent="0.25"/>
    <row r="72113" customFormat="1" x14ac:dyDescent="0.25"/>
    <row r="72114" customFormat="1" x14ac:dyDescent="0.25"/>
    <row r="72115" customFormat="1" x14ac:dyDescent="0.25"/>
    <row r="72116" customFormat="1" x14ac:dyDescent="0.25"/>
    <row r="72117" customFormat="1" x14ac:dyDescent="0.25"/>
    <row r="72118" customFormat="1" x14ac:dyDescent="0.25"/>
    <row r="72119" customFormat="1" x14ac:dyDescent="0.25"/>
    <row r="72120" customFormat="1" x14ac:dyDescent="0.25"/>
    <row r="72121" customFormat="1" x14ac:dyDescent="0.25"/>
    <row r="72122" customFormat="1" x14ac:dyDescent="0.25"/>
    <row r="72123" customFormat="1" x14ac:dyDescent="0.25"/>
    <row r="72124" customFormat="1" x14ac:dyDescent="0.25"/>
    <row r="72125" customFormat="1" x14ac:dyDescent="0.25"/>
    <row r="72126" customFormat="1" x14ac:dyDescent="0.25"/>
    <row r="72127" customFormat="1" x14ac:dyDescent="0.25"/>
    <row r="72128" customFormat="1" x14ac:dyDescent="0.25"/>
    <row r="72129" customFormat="1" x14ac:dyDescent="0.25"/>
    <row r="72130" customFormat="1" x14ac:dyDescent="0.25"/>
    <row r="72131" customFormat="1" x14ac:dyDescent="0.25"/>
    <row r="72132" customFormat="1" x14ac:dyDescent="0.25"/>
    <row r="72133" customFormat="1" x14ac:dyDescent="0.25"/>
    <row r="72134" customFormat="1" x14ac:dyDescent="0.25"/>
    <row r="72135" customFormat="1" x14ac:dyDescent="0.25"/>
    <row r="72136" customFormat="1" x14ac:dyDescent="0.25"/>
    <row r="72137" customFormat="1" x14ac:dyDescent="0.25"/>
    <row r="72138" customFormat="1" x14ac:dyDescent="0.25"/>
    <row r="72139" customFormat="1" x14ac:dyDescent="0.25"/>
    <row r="72140" customFormat="1" x14ac:dyDescent="0.25"/>
    <row r="72141" customFormat="1" x14ac:dyDescent="0.25"/>
    <row r="72142" customFormat="1" x14ac:dyDescent="0.25"/>
    <row r="72143" customFormat="1" x14ac:dyDescent="0.25"/>
    <row r="72144" customFormat="1" x14ac:dyDescent="0.25"/>
    <row r="72145" customFormat="1" x14ac:dyDescent="0.25"/>
    <row r="72146" customFormat="1" x14ac:dyDescent="0.25"/>
    <row r="72147" customFormat="1" x14ac:dyDescent="0.25"/>
    <row r="72148" customFormat="1" x14ac:dyDescent="0.25"/>
    <row r="72149" customFormat="1" x14ac:dyDescent="0.25"/>
    <row r="72150" customFormat="1" x14ac:dyDescent="0.25"/>
    <row r="72151" customFormat="1" x14ac:dyDescent="0.25"/>
    <row r="72152" customFormat="1" x14ac:dyDescent="0.25"/>
    <row r="72153" customFormat="1" x14ac:dyDescent="0.25"/>
    <row r="72154" customFormat="1" x14ac:dyDescent="0.25"/>
    <row r="72155" customFormat="1" x14ac:dyDescent="0.25"/>
    <row r="72156" customFormat="1" x14ac:dyDescent="0.25"/>
    <row r="72157" customFormat="1" x14ac:dyDescent="0.25"/>
    <row r="72158" customFormat="1" x14ac:dyDescent="0.25"/>
    <row r="72159" customFormat="1" x14ac:dyDescent="0.25"/>
    <row r="72160" customFormat="1" x14ac:dyDescent="0.25"/>
    <row r="72161" customFormat="1" x14ac:dyDescent="0.25"/>
    <row r="72162" customFormat="1" x14ac:dyDescent="0.25"/>
    <row r="72163" customFormat="1" x14ac:dyDescent="0.25"/>
    <row r="72164" customFormat="1" x14ac:dyDescent="0.25"/>
    <row r="72165" customFormat="1" x14ac:dyDescent="0.25"/>
    <row r="72166" customFormat="1" x14ac:dyDescent="0.25"/>
    <row r="72167" customFormat="1" x14ac:dyDescent="0.25"/>
    <row r="72168" customFormat="1" x14ac:dyDescent="0.25"/>
    <row r="72169" customFormat="1" x14ac:dyDescent="0.25"/>
    <row r="72170" customFormat="1" x14ac:dyDescent="0.25"/>
    <row r="72171" customFormat="1" x14ac:dyDescent="0.25"/>
    <row r="72172" customFormat="1" x14ac:dyDescent="0.25"/>
    <row r="72173" customFormat="1" x14ac:dyDescent="0.25"/>
    <row r="72174" customFormat="1" x14ac:dyDescent="0.25"/>
    <row r="72175" customFormat="1" x14ac:dyDescent="0.25"/>
    <row r="72176" customFormat="1" x14ac:dyDescent="0.25"/>
    <row r="72177" customFormat="1" x14ac:dyDescent="0.25"/>
    <row r="72178" customFormat="1" x14ac:dyDescent="0.25"/>
    <row r="72179" customFormat="1" x14ac:dyDescent="0.25"/>
    <row r="72180" customFormat="1" x14ac:dyDescent="0.25"/>
    <row r="72181" customFormat="1" x14ac:dyDescent="0.25"/>
    <row r="72182" customFormat="1" x14ac:dyDescent="0.25"/>
    <row r="72183" customFormat="1" x14ac:dyDescent="0.25"/>
    <row r="72184" customFormat="1" x14ac:dyDescent="0.25"/>
    <row r="72185" customFormat="1" x14ac:dyDescent="0.25"/>
    <row r="72186" customFormat="1" x14ac:dyDescent="0.25"/>
    <row r="72187" customFormat="1" x14ac:dyDescent="0.25"/>
    <row r="72188" customFormat="1" x14ac:dyDescent="0.25"/>
    <row r="72189" customFormat="1" x14ac:dyDescent="0.25"/>
    <row r="72190" customFormat="1" x14ac:dyDescent="0.25"/>
    <row r="72191" customFormat="1" x14ac:dyDescent="0.25"/>
    <row r="72192" customFormat="1" x14ac:dyDescent="0.25"/>
    <row r="72193" customFormat="1" x14ac:dyDescent="0.25"/>
    <row r="72194" customFormat="1" x14ac:dyDescent="0.25"/>
    <row r="72195" customFormat="1" x14ac:dyDescent="0.25"/>
    <row r="72196" customFormat="1" x14ac:dyDescent="0.25"/>
    <row r="72197" customFormat="1" x14ac:dyDescent="0.25"/>
    <row r="72198" customFormat="1" x14ac:dyDescent="0.25"/>
    <row r="72199" customFormat="1" x14ac:dyDescent="0.25"/>
    <row r="72200" customFormat="1" x14ac:dyDescent="0.25"/>
    <row r="72201" customFormat="1" x14ac:dyDescent="0.25"/>
    <row r="72202" customFormat="1" x14ac:dyDescent="0.25"/>
    <row r="72203" customFormat="1" x14ac:dyDescent="0.25"/>
    <row r="72204" customFormat="1" x14ac:dyDescent="0.25"/>
    <row r="72205" customFormat="1" x14ac:dyDescent="0.25"/>
    <row r="72206" customFormat="1" x14ac:dyDescent="0.25"/>
    <row r="72207" customFormat="1" x14ac:dyDescent="0.25"/>
    <row r="72208" customFormat="1" x14ac:dyDescent="0.25"/>
    <row r="72209" customFormat="1" x14ac:dyDescent="0.25"/>
    <row r="72210" customFormat="1" x14ac:dyDescent="0.25"/>
    <row r="72211" customFormat="1" x14ac:dyDescent="0.25"/>
    <row r="72212" customFormat="1" x14ac:dyDescent="0.25"/>
    <row r="72213" customFormat="1" x14ac:dyDescent="0.25"/>
    <row r="72214" customFormat="1" x14ac:dyDescent="0.25"/>
    <row r="72215" customFormat="1" x14ac:dyDescent="0.25"/>
    <row r="72216" customFormat="1" x14ac:dyDescent="0.25"/>
    <row r="72217" customFormat="1" x14ac:dyDescent="0.25"/>
    <row r="72218" customFormat="1" x14ac:dyDescent="0.25"/>
    <row r="72219" customFormat="1" x14ac:dyDescent="0.25"/>
    <row r="72220" customFormat="1" x14ac:dyDescent="0.25"/>
    <row r="72221" customFormat="1" x14ac:dyDescent="0.25"/>
    <row r="72222" customFormat="1" x14ac:dyDescent="0.25"/>
    <row r="72223" customFormat="1" x14ac:dyDescent="0.25"/>
    <row r="72224" customFormat="1" x14ac:dyDescent="0.25"/>
    <row r="72225" customFormat="1" x14ac:dyDescent="0.25"/>
    <row r="72226" customFormat="1" x14ac:dyDescent="0.25"/>
    <row r="72227" customFormat="1" x14ac:dyDescent="0.25"/>
    <row r="72228" customFormat="1" x14ac:dyDescent="0.25"/>
    <row r="72229" customFormat="1" x14ac:dyDescent="0.25"/>
    <row r="72230" customFormat="1" x14ac:dyDescent="0.25"/>
    <row r="72231" customFormat="1" x14ac:dyDescent="0.25"/>
    <row r="72232" customFormat="1" x14ac:dyDescent="0.25"/>
    <row r="72233" customFormat="1" x14ac:dyDescent="0.25"/>
    <row r="72234" customFormat="1" x14ac:dyDescent="0.25"/>
    <row r="72235" customFormat="1" x14ac:dyDescent="0.25"/>
    <row r="72236" customFormat="1" x14ac:dyDescent="0.25"/>
    <row r="72237" customFormat="1" x14ac:dyDescent="0.25"/>
    <row r="72238" customFormat="1" x14ac:dyDescent="0.25"/>
    <row r="72239" customFormat="1" x14ac:dyDescent="0.25"/>
    <row r="72240" customFormat="1" x14ac:dyDescent="0.25"/>
    <row r="72241" customFormat="1" x14ac:dyDescent="0.25"/>
    <row r="72242" customFormat="1" x14ac:dyDescent="0.25"/>
    <row r="72243" customFormat="1" x14ac:dyDescent="0.25"/>
    <row r="72244" customFormat="1" x14ac:dyDescent="0.25"/>
    <row r="72245" customFormat="1" x14ac:dyDescent="0.25"/>
    <row r="72246" customFormat="1" x14ac:dyDescent="0.25"/>
    <row r="72247" customFormat="1" x14ac:dyDescent="0.25"/>
    <row r="72248" customFormat="1" x14ac:dyDescent="0.25"/>
    <row r="72249" customFormat="1" x14ac:dyDescent="0.25"/>
    <row r="72250" customFormat="1" x14ac:dyDescent="0.25"/>
    <row r="72251" customFormat="1" x14ac:dyDescent="0.25"/>
    <row r="72252" customFormat="1" x14ac:dyDescent="0.25"/>
    <row r="72253" customFormat="1" x14ac:dyDescent="0.25"/>
    <row r="72254" customFormat="1" x14ac:dyDescent="0.25"/>
    <row r="72255" customFormat="1" x14ac:dyDescent="0.25"/>
    <row r="72256" customFormat="1" x14ac:dyDescent="0.25"/>
    <row r="72257" customFormat="1" x14ac:dyDescent="0.25"/>
    <row r="72258" customFormat="1" x14ac:dyDescent="0.25"/>
    <row r="72259" customFormat="1" x14ac:dyDescent="0.25"/>
    <row r="72260" customFormat="1" x14ac:dyDescent="0.25"/>
    <row r="72261" customFormat="1" x14ac:dyDescent="0.25"/>
    <row r="72262" customFormat="1" x14ac:dyDescent="0.25"/>
    <row r="72263" customFormat="1" x14ac:dyDescent="0.25"/>
    <row r="72264" customFormat="1" x14ac:dyDescent="0.25"/>
    <row r="72265" customFormat="1" x14ac:dyDescent="0.25"/>
    <row r="72266" customFormat="1" x14ac:dyDescent="0.25"/>
    <row r="72267" customFormat="1" x14ac:dyDescent="0.25"/>
    <row r="72268" customFormat="1" x14ac:dyDescent="0.25"/>
    <row r="72269" customFormat="1" x14ac:dyDescent="0.25"/>
    <row r="72270" customFormat="1" x14ac:dyDescent="0.25"/>
    <row r="72271" customFormat="1" x14ac:dyDescent="0.25"/>
    <row r="72272" customFormat="1" x14ac:dyDescent="0.25"/>
    <row r="72273" customFormat="1" x14ac:dyDescent="0.25"/>
    <row r="72274" customFormat="1" x14ac:dyDescent="0.25"/>
    <row r="72275" customFormat="1" x14ac:dyDescent="0.25"/>
    <row r="72276" customFormat="1" x14ac:dyDescent="0.25"/>
    <row r="72277" customFormat="1" x14ac:dyDescent="0.25"/>
    <row r="72278" customFormat="1" x14ac:dyDescent="0.25"/>
    <row r="72279" customFormat="1" x14ac:dyDescent="0.25"/>
    <row r="72280" customFormat="1" x14ac:dyDescent="0.25"/>
    <row r="72281" customFormat="1" x14ac:dyDescent="0.25"/>
    <row r="72282" customFormat="1" x14ac:dyDescent="0.25"/>
    <row r="72283" customFormat="1" x14ac:dyDescent="0.25"/>
    <row r="72284" customFormat="1" x14ac:dyDescent="0.25"/>
    <row r="72285" customFormat="1" x14ac:dyDescent="0.25"/>
    <row r="72286" customFormat="1" x14ac:dyDescent="0.25"/>
    <row r="72287" customFormat="1" x14ac:dyDescent="0.25"/>
    <row r="72288" customFormat="1" x14ac:dyDescent="0.25"/>
    <row r="72289" customFormat="1" x14ac:dyDescent="0.25"/>
    <row r="72290" customFormat="1" x14ac:dyDescent="0.25"/>
    <row r="72291" customFormat="1" x14ac:dyDescent="0.25"/>
    <row r="72292" customFormat="1" x14ac:dyDescent="0.25"/>
    <row r="72293" customFormat="1" x14ac:dyDescent="0.25"/>
    <row r="72294" customFormat="1" x14ac:dyDescent="0.25"/>
    <row r="72295" customFormat="1" x14ac:dyDescent="0.25"/>
    <row r="72296" customFormat="1" x14ac:dyDescent="0.25"/>
    <row r="72297" customFormat="1" x14ac:dyDescent="0.25"/>
    <row r="72298" customFormat="1" x14ac:dyDescent="0.25"/>
    <row r="72299" customFormat="1" x14ac:dyDescent="0.25"/>
    <row r="72300" customFormat="1" x14ac:dyDescent="0.25"/>
    <row r="72301" customFormat="1" x14ac:dyDescent="0.25"/>
    <row r="72302" customFormat="1" x14ac:dyDescent="0.25"/>
    <row r="72303" customFormat="1" x14ac:dyDescent="0.25"/>
    <row r="72304" customFormat="1" x14ac:dyDescent="0.25"/>
    <row r="72305" customFormat="1" x14ac:dyDescent="0.25"/>
    <row r="72306" customFormat="1" x14ac:dyDescent="0.25"/>
    <row r="72307" customFormat="1" x14ac:dyDescent="0.25"/>
    <row r="72308" customFormat="1" x14ac:dyDescent="0.25"/>
    <row r="72309" customFormat="1" x14ac:dyDescent="0.25"/>
    <row r="72310" customFormat="1" x14ac:dyDescent="0.25"/>
    <row r="72311" customFormat="1" x14ac:dyDescent="0.25"/>
    <row r="72312" customFormat="1" x14ac:dyDescent="0.25"/>
    <row r="72313" customFormat="1" x14ac:dyDescent="0.25"/>
    <row r="72314" customFormat="1" x14ac:dyDescent="0.25"/>
    <row r="72315" customFormat="1" x14ac:dyDescent="0.25"/>
    <row r="72316" customFormat="1" x14ac:dyDescent="0.25"/>
    <row r="72317" customFormat="1" x14ac:dyDescent="0.25"/>
    <row r="72318" customFormat="1" x14ac:dyDescent="0.25"/>
    <row r="72319" customFormat="1" x14ac:dyDescent="0.25"/>
    <row r="72320" customFormat="1" x14ac:dyDescent="0.25"/>
    <row r="72321" customFormat="1" x14ac:dyDescent="0.25"/>
    <row r="72322" customFormat="1" x14ac:dyDescent="0.25"/>
    <row r="72323" customFormat="1" x14ac:dyDescent="0.25"/>
    <row r="72324" customFormat="1" x14ac:dyDescent="0.25"/>
    <row r="72325" customFormat="1" x14ac:dyDescent="0.25"/>
    <row r="72326" customFormat="1" x14ac:dyDescent="0.25"/>
    <row r="72327" customFormat="1" x14ac:dyDescent="0.25"/>
    <row r="72328" customFormat="1" x14ac:dyDescent="0.25"/>
    <row r="72329" customFormat="1" x14ac:dyDescent="0.25"/>
    <row r="72330" customFormat="1" x14ac:dyDescent="0.25"/>
    <row r="72331" customFormat="1" x14ac:dyDescent="0.25"/>
    <row r="72332" customFormat="1" x14ac:dyDescent="0.25"/>
    <row r="72333" customFormat="1" x14ac:dyDescent="0.25"/>
    <row r="72334" customFormat="1" x14ac:dyDescent="0.25"/>
    <row r="72335" customFormat="1" x14ac:dyDescent="0.25"/>
    <row r="72336" customFormat="1" x14ac:dyDescent="0.25"/>
    <row r="72337" customFormat="1" x14ac:dyDescent="0.25"/>
    <row r="72338" customFormat="1" x14ac:dyDescent="0.25"/>
    <row r="72339" customFormat="1" x14ac:dyDescent="0.25"/>
    <row r="72340" customFormat="1" x14ac:dyDescent="0.25"/>
    <row r="72341" customFormat="1" x14ac:dyDescent="0.25"/>
    <row r="72342" customFormat="1" x14ac:dyDescent="0.25"/>
    <row r="72343" customFormat="1" x14ac:dyDescent="0.25"/>
    <row r="72344" customFormat="1" x14ac:dyDescent="0.25"/>
    <row r="72345" customFormat="1" x14ac:dyDescent="0.25"/>
    <row r="72346" customFormat="1" x14ac:dyDescent="0.25"/>
    <row r="72347" customFormat="1" x14ac:dyDescent="0.25"/>
    <row r="72348" customFormat="1" x14ac:dyDescent="0.25"/>
    <row r="72349" customFormat="1" x14ac:dyDescent="0.25"/>
    <row r="72350" customFormat="1" x14ac:dyDescent="0.25"/>
    <row r="72351" customFormat="1" x14ac:dyDescent="0.25"/>
    <row r="72352" customFormat="1" x14ac:dyDescent="0.25"/>
    <row r="72353" customFormat="1" x14ac:dyDescent="0.25"/>
    <row r="72354" customFormat="1" x14ac:dyDescent="0.25"/>
    <row r="72355" customFormat="1" x14ac:dyDescent="0.25"/>
    <row r="72356" customFormat="1" x14ac:dyDescent="0.25"/>
    <row r="72357" customFormat="1" x14ac:dyDescent="0.25"/>
    <row r="72358" customFormat="1" x14ac:dyDescent="0.25"/>
    <row r="72359" customFormat="1" x14ac:dyDescent="0.25"/>
    <row r="72360" customFormat="1" x14ac:dyDescent="0.25"/>
    <row r="72361" customFormat="1" x14ac:dyDescent="0.25"/>
    <row r="72362" customFormat="1" x14ac:dyDescent="0.25"/>
    <row r="72363" customFormat="1" x14ac:dyDescent="0.25"/>
    <row r="72364" customFormat="1" x14ac:dyDescent="0.25"/>
    <row r="72365" customFormat="1" x14ac:dyDescent="0.25"/>
    <row r="72366" customFormat="1" x14ac:dyDescent="0.25"/>
    <row r="72367" customFormat="1" x14ac:dyDescent="0.25"/>
    <row r="72368" customFormat="1" x14ac:dyDescent="0.25"/>
    <row r="72369" customFormat="1" x14ac:dyDescent="0.25"/>
    <row r="72370" customFormat="1" x14ac:dyDescent="0.25"/>
    <row r="72371" customFormat="1" x14ac:dyDescent="0.25"/>
    <row r="72372" customFormat="1" x14ac:dyDescent="0.25"/>
    <row r="72373" customFormat="1" x14ac:dyDescent="0.25"/>
    <row r="72374" customFormat="1" x14ac:dyDescent="0.25"/>
    <row r="72375" customFormat="1" x14ac:dyDescent="0.25"/>
    <row r="72376" customFormat="1" x14ac:dyDescent="0.25"/>
    <row r="72377" customFormat="1" x14ac:dyDescent="0.25"/>
    <row r="72378" customFormat="1" x14ac:dyDescent="0.25"/>
    <row r="72379" customFormat="1" x14ac:dyDescent="0.25"/>
    <row r="72380" customFormat="1" x14ac:dyDescent="0.25"/>
    <row r="72381" customFormat="1" x14ac:dyDescent="0.25"/>
    <row r="72382" customFormat="1" x14ac:dyDescent="0.25"/>
    <row r="72383" customFormat="1" x14ac:dyDescent="0.25"/>
    <row r="72384" customFormat="1" x14ac:dyDescent="0.25"/>
    <row r="72385" customFormat="1" x14ac:dyDescent="0.25"/>
    <row r="72386" customFormat="1" x14ac:dyDescent="0.25"/>
    <row r="72387" customFormat="1" x14ac:dyDescent="0.25"/>
    <row r="72388" customFormat="1" x14ac:dyDescent="0.25"/>
    <row r="72389" customFormat="1" x14ac:dyDescent="0.25"/>
    <row r="72390" customFormat="1" x14ac:dyDescent="0.25"/>
    <row r="72391" customFormat="1" x14ac:dyDescent="0.25"/>
    <row r="72392" customFormat="1" x14ac:dyDescent="0.25"/>
    <row r="72393" customFormat="1" x14ac:dyDescent="0.25"/>
    <row r="72394" customFormat="1" x14ac:dyDescent="0.25"/>
    <row r="72395" customFormat="1" x14ac:dyDescent="0.25"/>
    <row r="72396" customFormat="1" x14ac:dyDescent="0.25"/>
    <row r="72397" customFormat="1" x14ac:dyDescent="0.25"/>
    <row r="72398" customFormat="1" x14ac:dyDescent="0.25"/>
    <row r="72399" customFormat="1" x14ac:dyDescent="0.25"/>
    <row r="72400" customFormat="1" x14ac:dyDescent="0.25"/>
    <row r="72401" customFormat="1" x14ac:dyDescent="0.25"/>
    <row r="72402" customFormat="1" x14ac:dyDescent="0.25"/>
    <row r="72403" customFormat="1" x14ac:dyDescent="0.25"/>
    <row r="72404" customFormat="1" x14ac:dyDescent="0.25"/>
    <row r="72405" customFormat="1" x14ac:dyDescent="0.25"/>
    <row r="72406" customFormat="1" x14ac:dyDescent="0.25"/>
    <row r="72407" customFormat="1" x14ac:dyDescent="0.25"/>
    <row r="72408" customFormat="1" x14ac:dyDescent="0.25"/>
    <row r="72409" customFormat="1" x14ac:dyDescent="0.25"/>
    <row r="72410" customFormat="1" x14ac:dyDescent="0.25"/>
    <row r="72411" customFormat="1" x14ac:dyDescent="0.25"/>
    <row r="72412" customFormat="1" x14ac:dyDescent="0.25"/>
    <row r="72413" customFormat="1" x14ac:dyDescent="0.25"/>
    <row r="72414" customFormat="1" x14ac:dyDescent="0.25"/>
    <row r="72415" customFormat="1" x14ac:dyDescent="0.25"/>
    <row r="72416" customFormat="1" x14ac:dyDescent="0.25"/>
    <row r="72417" customFormat="1" x14ac:dyDescent="0.25"/>
    <row r="72418" customFormat="1" x14ac:dyDescent="0.25"/>
    <row r="72419" customFormat="1" x14ac:dyDescent="0.25"/>
    <row r="72420" customFormat="1" x14ac:dyDescent="0.25"/>
    <row r="72421" customFormat="1" x14ac:dyDescent="0.25"/>
    <row r="72422" customFormat="1" x14ac:dyDescent="0.25"/>
    <row r="72423" customFormat="1" x14ac:dyDescent="0.25"/>
    <row r="72424" customFormat="1" x14ac:dyDescent="0.25"/>
    <row r="72425" customFormat="1" x14ac:dyDescent="0.25"/>
    <row r="72426" customFormat="1" x14ac:dyDescent="0.25"/>
    <row r="72427" customFormat="1" x14ac:dyDescent="0.25"/>
    <row r="72428" customFormat="1" x14ac:dyDescent="0.25"/>
    <row r="72429" customFormat="1" x14ac:dyDescent="0.25"/>
    <row r="72430" customFormat="1" x14ac:dyDescent="0.25"/>
    <row r="72431" customFormat="1" x14ac:dyDescent="0.25"/>
    <row r="72432" customFormat="1" x14ac:dyDescent="0.25"/>
    <row r="72433" customFormat="1" x14ac:dyDescent="0.25"/>
    <row r="72434" customFormat="1" x14ac:dyDescent="0.25"/>
    <row r="72435" customFormat="1" x14ac:dyDescent="0.25"/>
    <row r="72436" customFormat="1" x14ac:dyDescent="0.25"/>
    <row r="72437" customFormat="1" x14ac:dyDescent="0.25"/>
    <row r="72438" customFormat="1" x14ac:dyDescent="0.25"/>
    <row r="72439" customFormat="1" x14ac:dyDescent="0.25"/>
    <row r="72440" customFormat="1" x14ac:dyDescent="0.25"/>
    <row r="72441" customFormat="1" x14ac:dyDescent="0.25"/>
    <row r="72442" customFormat="1" x14ac:dyDescent="0.25"/>
    <row r="72443" customFormat="1" x14ac:dyDescent="0.25"/>
    <row r="72444" customFormat="1" x14ac:dyDescent="0.25"/>
    <row r="72445" customFormat="1" x14ac:dyDescent="0.25"/>
    <row r="72446" customFormat="1" x14ac:dyDescent="0.25"/>
    <row r="72447" customFormat="1" x14ac:dyDescent="0.25"/>
    <row r="72448" customFormat="1" x14ac:dyDescent="0.25"/>
    <row r="72449" customFormat="1" x14ac:dyDescent="0.25"/>
    <row r="72450" customFormat="1" x14ac:dyDescent="0.25"/>
    <row r="72451" customFormat="1" x14ac:dyDescent="0.25"/>
    <row r="72452" customFormat="1" x14ac:dyDescent="0.25"/>
    <row r="72453" customFormat="1" x14ac:dyDescent="0.25"/>
    <row r="72454" customFormat="1" x14ac:dyDescent="0.25"/>
    <row r="72455" customFormat="1" x14ac:dyDescent="0.25"/>
    <row r="72456" customFormat="1" x14ac:dyDescent="0.25"/>
    <row r="72457" customFormat="1" x14ac:dyDescent="0.25"/>
    <row r="72458" customFormat="1" x14ac:dyDescent="0.25"/>
    <row r="72459" customFormat="1" x14ac:dyDescent="0.25"/>
    <row r="72460" customFormat="1" x14ac:dyDescent="0.25"/>
    <row r="72461" customFormat="1" x14ac:dyDescent="0.25"/>
    <row r="72462" customFormat="1" x14ac:dyDescent="0.25"/>
    <row r="72463" customFormat="1" x14ac:dyDescent="0.25"/>
    <row r="72464" customFormat="1" x14ac:dyDescent="0.25"/>
    <row r="72465" customFormat="1" x14ac:dyDescent="0.25"/>
    <row r="72466" customFormat="1" x14ac:dyDescent="0.25"/>
    <row r="72467" customFormat="1" x14ac:dyDescent="0.25"/>
    <row r="72468" customFormat="1" x14ac:dyDescent="0.25"/>
    <row r="72469" customFormat="1" x14ac:dyDescent="0.25"/>
    <row r="72470" customFormat="1" x14ac:dyDescent="0.25"/>
    <row r="72471" customFormat="1" x14ac:dyDescent="0.25"/>
    <row r="72472" customFormat="1" x14ac:dyDescent="0.25"/>
    <row r="72473" customFormat="1" x14ac:dyDescent="0.25"/>
    <row r="72474" customFormat="1" x14ac:dyDescent="0.25"/>
    <row r="72475" customFormat="1" x14ac:dyDescent="0.25"/>
    <row r="72476" customFormat="1" x14ac:dyDescent="0.25"/>
    <row r="72477" customFormat="1" x14ac:dyDescent="0.25"/>
    <row r="72478" customFormat="1" x14ac:dyDescent="0.25"/>
    <row r="72479" customFormat="1" x14ac:dyDescent="0.25"/>
    <row r="72480" customFormat="1" x14ac:dyDescent="0.25"/>
    <row r="72481" customFormat="1" x14ac:dyDescent="0.25"/>
    <row r="72482" customFormat="1" x14ac:dyDescent="0.25"/>
    <row r="72483" customFormat="1" x14ac:dyDescent="0.25"/>
    <row r="72484" customFormat="1" x14ac:dyDescent="0.25"/>
    <row r="72485" customFormat="1" x14ac:dyDescent="0.25"/>
    <row r="72486" customFormat="1" x14ac:dyDescent="0.25"/>
    <row r="72487" customFormat="1" x14ac:dyDescent="0.25"/>
    <row r="72488" customFormat="1" x14ac:dyDescent="0.25"/>
    <row r="72489" customFormat="1" x14ac:dyDescent="0.25"/>
    <row r="72490" customFormat="1" x14ac:dyDescent="0.25"/>
    <row r="72491" customFormat="1" x14ac:dyDescent="0.25"/>
    <row r="72492" customFormat="1" x14ac:dyDescent="0.25"/>
    <row r="72493" customFormat="1" x14ac:dyDescent="0.25"/>
    <row r="72494" customFormat="1" x14ac:dyDescent="0.25"/>
    <row r="72495" customFormat="1" x14ac:dyDescent="0.25"/>
    <row r="72496" customFormat="1" x14ac:dyDescent="0.25"/>
    <row r="72497" customFormat="1" x14ac:dyDescent="0.25"/>
    <row r="72498" customFormat="1" x14ac:dyDescent="0.25"/>
    <row r="72499" customFormat="1" x14ac:dyDescent="0.25"/>
    <row r="72500" customFormat="1" x14ac:dyDescent="0.25"/>
    <row r="72501" customFormat="1" x14ac:dyDescent="0.25"/>
    <row r="72502" customFormat="1" x14ac:dyDescent="0.25"/>
    <row r="72503" customFormat="1" x14ac:dyDescent="0.25"/>
    <row r="72504" customFormat="1" x14ac:dyDescent="0.25"/>
    <row r="72505" customFormat="1" x14ac:dyDescent="0.25"/>
    <row r="72506" customFormat="1" x14ac:dyDescent="0.25"/>
    <row r="72507" customFormat="1" x14ac:dyDescent="0.25"/>
    <row r="72508" customFormat="1" x14ac:dyDescent="0.25"/>
    <row r="72509" customFormat="1" x14ac:dyDescent="0.25"/>
    <row r="72510" customFormat="1" x14ac:dyDescent="0.25"/>
    <row r="72511" customFormat="1" x14ac:dyDescent="0.25"/>
    <row r="72512" customFormat="1" x14ac:dyDescent="0.25"/>
    <row r="72513" customFormat="1" x14ac:dyDescent="0.25"/>
    <row r="72514" customFormat="1" x14ac:dyDescent="0.25"/>
    <row r="72515" customFormat="1" x14ac:dyDescent="0.25"/>
    <row r="72516" customFormat="1" x14ac:dyDescent="0.25"/>
    <row r="72517" customFormat="1" x14ac:dyDescent="0.25"/>
    <row r="72518" customFormat="1" x14ac:dyDescent="0.25"/>
    <row r="72519" customFormat="1" x14ac:dyDescent="0.25"/>
    <row r="72520" customFormat="1" x14ac:dyDescent="0.25"/>
    <row r="72521" customFormat="1" x14ac:dyDescent="0.25"/>
    <row r="72522" customFormat="1" x14ac:dyDescent="0.25"/>
    <row r="72523" customFormat="1" x14ac:dyDescent="0.25"/>
    <row r="72524" customFormat="1" x14ac:dyDescent="0.25"/>
    <row r="72525" customFormat="1" x14ac:dyDescent="0.25"/>
    <row r="72526" customFormat="1" x14ac:dyDescent="0.25"/>
    <row r="72527" customFormat="1" x14ac:dyDescent="0.25"/>
    <row r="72528" customFormat="1" x14ac:dyDescent="0.25"/>
    <row r="72529" customFormat="1" x14ac:dyDescent="0.25"/>
    <row r="72530" customFormat="1" x14ac:dyDescent="0.25"/>
    <row r="72531" customFormat="1" x14ac:dyDescent="0.25"/>
    <row r="72532" customFormat="1" x14ac:dyDescent="0.25"/>
    <row r="72533" customFormat="1" x14ac:dyDescent="0.25"/>
    <row r="72534" customFormat="1" x14ac:dyDescent="0.25"/>
    <row r="72535" customFormat="1" x14ac:dyDescent="0.25"/>
    <row r="72536" customFormat="1" x14ac:dyDescent="0.25"/>
    <row r="72537" customFormat="1" x14ac:dyDescent="0.25"/>
    <row r="72538" customFormat="1" x14ac:dyDescent="0.25"/>
    <row r="72539" customFormat="1" x14ac:dyDescent="0.25"/>
    <row r="72540" customFormat="1" x14ac:dyDescent="0.25"/>
    <row r="72541" customFormat="1" x14ac:dyDescent="0.25"/>
    <row r="72542" customFormat="1" x14ac:dyDescent="0.25"/>
    <row r="72543" customFormat="1" x14ac:dyDescent="0.25"/>
    <row r="72544" customFormat="1" x14ac:dyDescent="0.25"/>
    <row r="72545" customFormat="1" x14ac:dyDescent="0.25"/>
    <row r="72546" customFormat="1" x14ac:dyDescent="0.25"/>
    <row r="72547" customFormat="1" x14ac:dyDescent="0.25"/>
    <row r="72548" customFormat="1" x14ac:dyDescent="0.25"/>
    <row r="72549" customFormat="1" x14ac:dyDescent="0.25"/>
    <row r="72550" customFormat="1" x14ac:dyDescent="0.25"/>
    <row r="72551" customFormat="1" x14ac:dyDescent="0.25"/>
    <row r="72552" customFormat="1" x14ac:dyDescent="0.25"/>
    <row r="72553" customFormat="1" x14ac:dyDescent="0.25"/>
    <row r="72554" customFormat="1" x14ac:dyDescent="0.25"/>
    <row r="72555" customFormat="1" x14ac:dyDescent="0.25"/>
    <row r="72556" customFormat="1" x14ac:dyDescent="0.25"/>
    <row r="72557" customFormat="1" x14ac:dyDescent="0.25"/>
    <row r="72558" customFormat="1" x14ac:dyDescent="0.25"/>
    <row r="72559" customFormat="1" x14ac:dyDescent="0.25"/>
    <row r="72560" customFormat="1" x14ac:dyDescent="0.25"/>
    <row r="72561" customFormat="1" x14ac:dyDescent="0.25"/>
    <row r="72562" customFormat="1" x14ac:dyDescent="0.25"/>
    <row r="72563" customFormat="1" x14ac:dyDescent="0.25"/>
    <row r="72564" customFormat="1" x14ac:dyDescent="0.25"/>
    <row r="72565" customFormat="1" x14ac:dyDescent="0.25"/>
    <row r="72566" customFormat="1" x14ac:dyDescent="0.25"/>
    <row r="72567" customFormat="1" x14ac:dyDescent="0.25"/>
    <row r="72568" customFormat="1" x14ac:dyDescent="0.25"/>
    <row r="72569" customFormat="1" x14ac:dyDescent="0.25"/>
    <row r="72570" customFormat="1" x14ac:dyDescent="0.25"/>
    <row r="72571" customFormat="1" x14ac:dyDescent="0.25"/>
    <row r="72572" customFormat="1" x14ac:dyDescent="0.25"/>
    <row r="72573" customFormat="1" x14ac:dyDescent="0.25"/>
    <row r="72574" customFormat="1" x14ac:dyDescent="0.25"/>
    <row r="72575" customFormat="1" x14ac:dyDescent="0.25"/>
    <row r="72576" customFormat="1" x14ac:dyDescent="0.25"/>
    <row r="72577" customFormat="1" x14ac:dyDescent="0.25"/>
    <row r="72578" customFormat="1" x14ac:dyDescent="0.25"/>
    <row r="72579" customFormat="1" x14ac:dyDescent="0.25"/>
    <row r="72580" customFormat="1" x14ac:dyDescent="0.25"/>
    <row r="72581" customFormat="1" x14ac:dyDescent="0.25"/>
    <row r="72582" customFormat="1" x14ac:dyDescent="0.25"/>
    <row r="72583" customFormat="1" x14ac:dyDescent="0.25"/>
    <row r="72584" customFormat="1" x14ac:dyDescent="0.25"/>
    <row r="72585" customFormat="1" x14ac:dyDescent="0.25"/>
    <row r="72586" customFormat="1" x14ac:dyDescent="0.25"/>
    <row r="72587" customFormat="1" x14ac:dyDescent="0.25"/>
    <row r="72588" customFormat="1" x14ac:dyDescent="0.25"/>
    <row r="72589" customFormat="1" x14ac:dyDescent="0.25"/>
    <row r="72590" customFormat="1" x14ac:dyDescent="0.25"/>
    <row r="72591" customFormat="1" x14ac:dyDescent="0.25"/>
    <row r="72592" customFormat="1" x14ac:dyDescent="0.25"/>
    <row r="72593" customFormat="1" x14ac:dyDescent="0.25"/>
    <row r="72594" customFormat="1" x14ac:dyDescent="0.25"/>
    <row r="72595" customFormat="1" x14ac:dyDescent="0.25"/>
    <row r="72596" customFormat="1" x14ac:dyDescent="0.25"/>
    <row r="72597" customFormat="1" x14ac:dyDescent="0.25"/>
    <row r="72598" customFormat="1" x14ac:dyDescent="0.25"/>
    <row r="72599" customFormat="1" x14ac:dyDescent="0.25"/>
    <row r="72600" customFormat="1" x14ac:dyDescent="0.25"/>
    <row r="72601" customFormat="1" x14ac:dyDescent="0.25"/>
    <row r="72602" customFormat="1" x14ac:dyDescent="0.25"/>
    <row r="72603" customFormat="1" x14ac:dyDescent="0.25"/>
    <row r="72604" customFormat="1" x14ac:dyDescent="0.25"/>
    <row r="72605" customFormat="1" x14ac:dyDescent="0.25"/>
    <row r="72606" customFormat="1" x14ac:dyDescent="0.25"/>
    <row r="72607" customFormat="1" x14ac:dyDescent="0.25"/>
    <row r="72608" customFormat="1" x14ac:dyDescent="0.25"/>
    <row r="72609" customFormat="1" x14ac:dyDescent="0.25"/>
    <row r="72610" customFormat="1" x14ac:dyDescent="0.25"/>
    <row r="72611" customFormat="1" x14ac:dyDescent="0.25"/>
    <row r="72612" customFormat="1" x14ac:dyDescent="0.25"/>
    <row r="72613" customFormat="1" x14ac:dyDescent="0.25"/>
    <row r="72614" customFormat="1" x14ac:dyDescent="0.25"/>
    <row r="72615" customFormat="1" x14ac:dyDescent="0.25"/>
    <row r="72616" customFormat="1" x14ac:dyDescent="0.25"/>
    <row r="72617" customFormat="1" x14ac:dyDescent="0.25"/>
    <row r="72618" customFormat="1" x14ac:dyDescent="0.25"/>
    <row r="72619" customFormat="1" x14ac:dyDescent="0.25"/>
    <row r="72620" customFormat="1" x14ac:dyDescent="0.25"/>
    <row r="72621" customFormat="1" x14ac:dyDescent="0.25"/>
    <row r="72622" customFormat="1" x14ac:dyDescent="0.25"/>
    <row r="72623" customFormat="1" x14ac:dyDescent="0.25"/>
    <row r="72624" customFormat="1" x14ac:dyDescent="0.25"/>
    <row r="72625" customFormat="1" x14ac:dyDescent="0.25"/>
    <row r="72626" customFormat="1" x14ac:dyDescent="0.25"/>
    <row r="72627" customFormat="1" x14ac:dyDescent="0.25"/>
    <row r="72628" customFormat="1" x14ac:dyDescent="0.25"/>
    <row r="72629" customFormat="1" x14ac:dyDescent="0.25"/>
    <row r="72630" customFormat="1" x14ac:dyDescent="0.25"/>
    <row r="72631" customFormat="1" x14ac:dyDescent="0.25"/>
    <row r="72632" customFormat="1" x14ac:dyDescent="0.25"/>
    <row r="72633" customFormat="1" x14ac:dyDescent="0.25"/>
    <row r="72634" customFormat="1" x14ac:dyDescent="0.25"/>
    <row r="72635" customFormat="1" x14ac:dyDescent="0.25"/>
    <row r="72636" customFormat="1" x14ac:dyDescent="0.25"/>
    <row r="72637" customFormat="1" x14ac:dyDescent="0.25"/>
    <row r="72638" customFormat="1" x14ac:dyDescent="0.25"/>
    <row r="72639" customFormat="1" x14ac:dyDescent="0.25"/>
    <row r="72640" customFormat="1" x14ac:dyDescent="0.25"/>
    <row r="72641" customFormat="1" x14ac:dyDescent="0.25"/>
    <row r="72642" customFormat="1" x14ac:dyDescent="0.25"/>
    <row r="72643" customFormat="1" x14ac:dyDescent="0.25"/>
    <row r="72644" customFormat="1" x14ac:dyDescent="0.25"/>
    <row r="72645" customFormat="1" x14ac:dyDescent="0.25"/>
    <row r="72646" customFormat="1" x14ac:dyDescent="0.25"/>
    <row r="72647" customFormat="1" x14ac:dyDescent="0.25"/>
    <row r="72648" customFormat="1" x14ac:dyDescent="0.25"/>
    <row r="72649" customFormat="1" x14ac:dyDescent="0.25"/>
    <row r="72650" customFormat="1" x14ac:dyDescent="0.25"/>
    <row r="72651" customFormat="1" x14ac:dyDescent="0.25"/>
    <row r="72652" customFormat="1" x14ac:dyDescent="0.25"/>
    <row r="72653" customFormat="1" x14ac:dyDescent="0.25"/>
    <row r="72654" customFormat="1" x14ac:dyDescent="0.25"/>
    <row r="72655" customFormat="1" x14ac:dyDescent="0.25"/>
    <row r="72656" customFormat="1" x14ac:dyDescent="0.25"/>
    <row r="72657" customFormat="1" x14ac:dyDescent="0.25"/>
    <row r="72658" customFormat="1" x14ac:dyDescent="0.25"/>
    <row r="72659" customFormat="1" x14ac:dyDescent="0.25"/>
    <row r="72660" customFormat="1" x14ac:dyDescent="0.25"/>
    <row r="72661" customFormat="1" x14ac:dyDescent="0.25"/>
    <row r="72662" customFormat="1" x14ac:dyDescent="0.25"/>
    <row r="72663" customFormat="1" x14ac:dyDescent="0.25"/>
    <row r="72664" customFormat="1" x14ac:dyDescent="0.25"/>
    <row r="72665" customFormat="1" x14ac:dyDescent="0.25"/>
    <row r="72666" customFormat="1" x14ac:dyDescent="0.25"/>
    <row r="72667" customFormat="1" x14ac:dyDescent="0.25"/>
    <row r="72668" customFormat="1" x14ac:dyDescent="0.25"/>
    <row r="72669" customFormat="1" x14ac:dyDescent="0.25"/>
    <row r="72670" customFormat="1" x14ac:dyDescent="0.25"/>
    <row r="72671" customFormat="1" x14ac:dyDescent="0.25"/>
    <row r="72672" customFormat="1" x14ac:dyDescent="0.25"/>
    <row r="72673" customFormat="1" x14ac:dyDescent="0.25"/>
    <row r="72674" customFormat="1" x14ac:dyDescent="0.25"/>
    <row r="72675" customFormat="1" x14ac:dyDescent="0.25"/>
    <row r="72676" customFormat="1" x14ac:dyDescent="0.25"/>
    <row r="72677" customFormat="1" x14ac:dyDescent="0.25"/>
    <row r="72678" customFormat="1" x14ac:dyDescent="0.25"/>
    <row r="72679" customFormat="1" x14ac:dyDescent="0.25"/>
    <row r="72680" customFormat="1" x14ac:dyDescent="0.25"/>
    <row r="72681" customFormat="1" x14ac:dyDescent="0.25"/>
    <row r="72682" customFormat="1" x14ac:dyDescent="0.25"/>
    <row r="72683" customFormat="1" x14ac:dyDescent="0.25"/>
    <row r="72684" customFormat="1" x14ac:dyDescent="0.25"/>
    <row r="72685" customFormat="1" x14ac:dyDescent="0.25"/>
    <row r="72686" customFormat="1" x14ac:dyDescent="0.25"/>
    <row r="72687" customFormat="1" x14ac:dyDescent="0.25"/>
    <row r="72688" customFormat="1" x14ac:dyDescent="0.25"/>
    <row r="72689" customFormat="1" x14ac:dyDescent="0.25"/>
    <row r="72690" customFormat="1" x14ac:dyDescent="0.25"/>
    <row r="72691" customFormat="1" x14ac:dyDescent="0.25"/>
    <row r="72692" customFormat="1" x14ac:dyDescent="0.25"/>
    <row r="72693" customFormat="1" x14ac:dyDescent="0.25"/>
    <row r="72694" customFormat="1" x14ac:dyDescent="0.25"/>
    <row r="72695" customFormat="1" x14ac:dyDescent="0.25"/>
    <row r="72696" customFormat="1" x14ac:dyDescent="0.25"/>
    <row r="72697" customFormat="1" x14ac:dyDescent="0.25"/>
    <row r="72698" customFormat="1" x14ac:dyDescent="0.25"/>
    <row r="72699" customFormat="1" x14ac:dyDescent="0.25"/>
    <row r="72700" customFormat="1" x14ac:dyDescent="0.25"/>
    <row r="72701" customFormat="1" x14ac:dyDescent="0.25"/>
    <row r="72702" customFormat="1" x14ac:dyDescent="0.25"/>
    <row r="72703" customFormat="1" x14ac:dyDescent="0.25"/>
    <row r="72704" customFormat="1" x14ac:dyDescent="0.25"/>
    <row r="72705" customFormat="1" x14ac:dyDescent="0.25"/>
    <row r="72706" customFormat="1" x14ac:dyDescent="0.25"/>
    <row r="72707" customFormat="1" x14ac:dyDescent="0.25"/>
    <row r="72708" customFormat="1" x14ac:dyDescent="0.25"/>
    <row r="72709" customFormat="1" x14ac:dyDescent="0.25"/>
    <row r="72710" customFormat="1" x14ac:dyDescent="0.25"/>
    <row r="72711" customFormat="1" x14ac:dyDescent="0.25"/>
    <row r="72712" customFormat="1" x14ac:dyDescent="0.25"/>
    <row r="72713" customFormat="1" x14ac:dyDescent="0.25"/>
    <row r="72714" customFormat="1" x14ac:dyDescent="0.25"/>
    <row r="72715" customFormat="1" x14ac:dyDescent="0.25"/>
    <row r="72716" customFormat="1" x14ac:dyDescent="0.25"/>
    <row r="72717" customFormat="1" x14ac:dyDescent="0.25"/>
    <row r="72718" customFormat="1" x14ac:dyDescent="0.25"/>
    <row r="72719" customFormat="1" x14ac:dyDescent="0.25"/>
    <row r="72720" customFormat="1" x14ac:dyDescent="0.25"/>
    <row r="72721" customFormat="1" x14ac:dyDescent="0.25"/>
    <row r="72722" customFormat="1" x14ac:dyDescent="0.25"/>
    <row r="72723" customFormat="1" x14ac:dyDescent="0.25"/>
    <row r="72724" customFormat="1" x14ac:dyDescent="0.25"/>
    <row r="72725" customFormat="1" x14ac:dyDescent="0.25"/>
    <row r="72726" customFormat="1" x14ac:dyDescent="0.25"/>
    <row r="72727" customFormat="1" x14ac:dyDescent="0.25"/>
    <row r="72728" customFormat="1" x14ac:dyDescent="0.25"/>
    <row r="72729" customFormat="1" x14ac:dyDescent="0.25"/>
    <row r="72730" customFormat="1" x14ac:dyDescent="0.25"/>
    <row r="72731" customFormat="1" x14ac:dyDescent="0.25"/>
    <row r="72732" customFormat="1" x14ac:dyDescent="0.25"/>
    <row r="72733" customFormat="1" x14ac:dyDescent="0.25"/>
    <row r="72734" customFormat="1" x14ac:dyDescent="0.25"/>
    <row r="72735" customFormat="1" x14ac:dyDescent="0.25"/>
    <row r="72736" customFormat="1" x14ac:dyDescent="0.25"/>
    <row r="72737" customFormat="1" x14ac:dyDescent="0.25"/>
    <row r="72738" customFormat="1" x14ac:dyDescent="0.25"/>
    <row r="72739" customFormat="1" x14ac:dyDescent="0.25"/>
    <row r="72740" customFormat="1" x14ac:dyDescent="0.25"/>
    <row r="72741" customFormat="1" x14ac:dyDescent="0.25"/>
    <row r="72742" customFormat="1" x14ac:dyDescent="0.25"/>
    <row r="72743" customFormat="1" x14ac:dyDescent="0.25"/>
    <row r="72744" customFormat="1" x14ac:dyDescent="0.25"/>
    <row r="72745" customFormat="1" x14ac:dyDescent="0.25"/>
    <row r="72746" customFormat="1" x14ac:dyDescent="0.25"/>
    <row r="72747" customFormat="1" x14ac:dyDescent="0.25"/>
    <row r="72748" customFormat="1" x14ac:dyDescent="0.25"/>
    <row r="72749" customFormat="1" x14ac:dyDescent="0.25"/>
    <row r="72750" customFormat="1" x14ac:dyDescent="0.25"/>
    <row r="72751" customFormat="1" x14ac:dyDescent="0.25"/>
    <row r="72752" customFormat="1" x14ac:dyDescent="0.25"/>
    <row r="72753" customFormat="1" x14ac:dyDescent="0.25"/>
    <row r="72754" customFormat="1" x14ac:dyDescent="0.25"/>
    <row r="72755" customFormat="1" x14ac:dyDescent="0.25"/>
    <row r="72756" customFormat="1" x14ac:dyDescent="0.25"/>
    <row r="72757" customFormat="1" x14ac:dyDescent="0.25"/>
    <row r="72758" customFormat="1" x14ac:dyDescent="0.25"/>
    <row r="72759" customFormat="1" x14ac:dyDescent="0.25"/>
    <row r="72760" customFormat="1" x14ac:dyDescent="0.25"/>
    <row r="72761" customFormat="1" x14ac:dyDescent="0.25"/>
    <row r="72762" customFormat="1" x14ac:dyDescent="0.25"/>
    <row r="72763" customFormat="1" x14ac:dyDescent="0.25"/>
    <row r="72764" customFormat="1" x14ac:dyDescent="0.25"/>
    <row r="72765" customFormat="1" x14ac:dyDescent="0.25"/>
    <row r="72766" customFormat="1" x14ac:dyDescent="0.25"/>
    <row r="72767" customFormat="1" x14ac:dyDescent="0.25"/>
    <row r="72768" customFormat="1" x14ac:dyDescent="0.25"/>
    <row r="72769" customFormat="1" x14ac:dyDescent="0.25"/>
    <row r="72770" customFormat="1" x14ac:dyDescent="0.25"/>
    <row r="72771" customFormat="1" x14ac:dyDescent="0.25"/>
    <row r="72772" customFormat="1" x14ac:dyDescent="0.25"/>
    <row r="72773" customFormat="1" x14ac:dyDescent="0.25"/>
    <row r="72774" customFormat="1" x14ac:dyDescent="0.25"/>
    <row r="72775" customFormat="1" x14ac:dyDescent="0.25"/>
    <row r="72776" customFormat="1" x14ac:dyDescent="0.25"/>
    <row r="72777" customFormat="1" x14ac:dyDescent="0.25"/>
    <row r="72778" customFormat="1" x14ac:dyDescent="0.25"/>
    <row r="72779" customFormat="1" x14ac:dyDescent="0.25"/>
    <row r="72780" customFormat="1" x14ac:dyDescent="0.25"/>
    <row r="72781" customFormat="1" x14ac:dyDescent="0.25"/>
    <row r="72782" customFormat="1" x14ac:dyDescent="0.25"/>
    <row r="72783" customFormat="1" x14ac:dyDescent="0.25"/>
    <row r="72784" customFormat="1" x14ac:dyDescent="0.25"/>
    <row r="72785" customFormat="1" x14ac:dyDescent="0.25"/>
    <row r="72786" customFormat="1" x14ac:dyDescent="0.25"/>
    <row r="72787" customFormat="1" x14ac:dyDescent="0.25"/>
    <row r="72788" customFormat="1" x14ac:dyDescent="0.25"/>
    <row r="72789" customFormat="1" x14ac:dyDescent="0.25"/>
    <row r="72790" customFormat="1" x14ac:dyDescent="0.25"/>
    <row r="72791" customFormat="1" x14ac:dyDescent="0.25"/>
    <row r="72792" customFormat="1" x14ac:dyDescent="0.25"/>
    <row r="72793" customFormat="1" x14ac:dyDescent="0.25"/>
    <row r="72794" customFormat="1" x14ac:dyDescent="0.25"/>
    <row r="72795" customFormat="1" x14ac:dyDescent="0.25"/>
    <row r="72796" customFormat="1" x14ac:dyDescent="0.25"/>
    <row r="72797" customFormat="1" x14ac:dyDescent="0.25"/>
    <row r="72798" customFormat="1" x14ac:dyDescent="0.25"/>
    <row r="72799" customFormat="1" x14ac:dyDescent="0.25"/>
    <row r="72800" customFormat="1" x14ac:dyDescent="0.25"/>
    <row r="72801" customFormat="1" x14ac:dyDescent="0.25"/>
    <row r="72802" customFormat="1" x14ac:dyDescent="0.25"/>
    <row r="72803" customFormat="1" x14ac:dyDescent="0.25"/>
    <row r="72804" customFormat="1" x14ac:dyDescent="0.25"/>
    <row r="72805" customFormat="1" x14ac:dyDescent="0.25"/>
    <row r="72806" customFormat="1" x14ac:dyDescent="0.25"/>
    <row r="72807" customFormat="1" x14ac:dyDescent="0.25"/>
    <row r="72808" customFormat="1" x14ac:dyDescent="0.25"/>
    <row r="72809" customFormat="1" x14ac:dyDescent="0.25"/>
    <row r="72810" customFormat="1" x14ac:dyDescent="0.25"/>
    <row r="72811" customFormat="1" x14ac:dyDescent="0.25"/>
    <row r="72812" customFormat="1" x14ac:dyDescent="0.25"/>
    <row r="72813" customFormat="1" x14ac:dyDescent="0.25"/>
    <row r="72814" customFormat="1" x14ac:dyDescent="0.25"/>
    <row r="72815" customFormat="1" x14ac:dyDescent="0.25"/>
    <row r="72816" customFormat="1" x14ac:dyDescent="0.25"/>
    <row r="72817" customFormat="1" x14ac:dyDescent="0.25"/>
    <row r="72818" customFormat="1" x14ac:dyDescent="0.25"/>
    <row r="72819" customFormat="1" x14ac:dyDescent="0.25"/>
    <row r="72820" customFormat="1" x14ac:dyDescent="0.25"/>
    <row r="72821" customFormat="1" x14ac:dyDescent="0.25"/>
    <row r="72822" customFormat="1" x14ac:dyDescent="0.25"/>
    <row r="72823" customFormat="1" x14ac:dyDescent="0.25"/>
    <row r="72824" customFormat="1" x14ac:dyDescent="0.25"/>
    <row r="72825" customFormat="1" x14ac:dyDescent="0.25"/>
    <row r="72826" customFormat="1" x14ac:dyDescent="0.25"/>
    <row r="72827" customFormat="1" x14ac:dyDescent="0.25"/>
    <row r="72828" customFormat="1" x14ac:dyDescent="0.25"/>
    <row r="72829" customFormat="1" x14ac:dyDescent="0.25"/>
    <row r="72830" customFormat="1" x14ac:dyDescent="0.25"/>
    <row r="72831" customFormat="1" x14ac:dyDescent="0.25"/>
    <row r="72832" customFormat="1" x14ac:dyDescent="0.25"/>
    <row r="72833" customFormat="1" x14ac:dyDescent="0.25"/>
    <row r="72834" customFormat="1" x14ac:dyDescent="0.25"/>
    <row r="72835" customFormat="1" x14ac:dyDescent="0.25"/>
    <row r="72836" customFormat="1" x14ac:dyDescent="0.25"/>
    <row r="72837" customFormat="1" x14ac:dyDescent="0.25"/>
    <row r="72838" customFormat="1" x14ac:dyDescent="0.25"/>
    <row r="72839" customFormat="1" x14ac:dyDescent="0.25"/>
    <row r="72840" customFormat="1" x14ac:dyDescent="0.25"/>
    <row r="72841" customFormat="1" x14ac:dyDescent="0.25"/>
    <row r="72842" customFormat="1" x14ac:dyDescent="0.25"/>
    <row r="72843" customFormat="1" x14ac:dyDescent="0.25"/>
    <row r="72844" customFormat="1" x14ac:dyDescent="0.25"/>
    <row r="72845" customFormat="1" x14ac:dyDescent="0.25"/>
    <row r="72846" customFormat="1" x14ac:dyDescent="0.25"/>
    <row r="72847" customFormat="1" x14ac:dyDescent="0.25"/>
    <row r="72848" customFormat="1" x14ac:dyDescent="0.25"/>
    <row r="72849" customFormat="1" x14ac:dyDescent="0.25"/>
    <row r="72850" customFormat="1" x14ac:dyDescent="0.25"/>
    <row r="72851" customFormat="1" x14ac:dyDescent="0.25"/>
    <row r="72852" customFormat="1" x14ac:dyDescent="0.25"/>
    <row r="72853" customFormat="1" x14ac:dyDescent="0.25"/>
    <row r="72854" customFormat="1" x14ac:dyDescent="0.25"/>
    <row r="72855" customFormat="1" x14ac:dyDescent="0.25"/>
    <row r="72856" customFormat="1" x14ac:dyDescent="0.25"/>
    <row r="72857" customFormat="1" x14ac:dyDescent="0.25"/>
    <row r="72858" customFormat="1" x14ac:dyDescent="0.25"/>
    <row r="72859" customFormat="1" x14ac:dyDescent="0.25"/>
    <row r="72860" customFormat="1" x14ac:dyDescent="0.25"/>
    <row r="72861" customFormat="1" x14ac:dyDescent="0.25"/>
    <row r="72862" customFormat="1" x14ac:dyDescent="0.25"/>
    <row r="72863" customFormat="1" x14ac:dyDescent="0.25"/>
    <row r="72864" customFormat="1" x14ac:dyDescent="0.25"/>
    <row r="72865" customFormat="1" x14ac:dyDescent="0.25"/>
    <row r="72866" customFormat="1" x14ac:dyDescent="0.25"/>
    <row r="72867" customFormat="1" x14ac:dyDescent="0.25"/>
    <row r="72868" customFormat="1" x14ac:dyDescent="0.25"/>
    <row r="72869" customFormat="1" x14ac:dyDescent="0.25"/>
    <row r="72870" customFormat="1" x14ac:dyDescent="0.25"/>
    <row r="72871" customFormat="1" x14ac:dyDescent="0.25"/>
    <row r="72872" customFormat="1" x14ac:dyDescent="0.25"/>
    <row r="72873" customFormat="1" x14ac:dyDescent="0.25"/>
    <row r="72874" customFormat="1" x14ac:dyDescent="0.25"/>
    <row r="72875" customFormat="1" x14ac:dyDescent="0.25"/>
    <row r="72876" customFormat="1" x14ac:dyDescent="0.25"/>
    <row r="72877" customFormat="1" x14ac:dyDescent="0.25"/>
    <row r="72878" customFormat="1" x14ac:dyDescent="0.25"/>
    <row r="72879" customFormat="1" x14ac:dyDescent="0.25"/>
    <row r="72880" customFormat="1" x14ac:dyDescent="0.25"/>
    <row r="72881" customFormat="1" x14ac:dyDescent="0.25"/>
    <row r="72882" customFormat="1" x14ac:dyDescent="0.25"/>
    <row r="72883" customFormat="1" x14ac:dyDescent="0.25"/>
    <row r="72884" customFormat="1" x14ac:dyDescent="0.25"/>
    <row r="72885" customFormat="1" x14ac:dyDescent="0.25"/>
    <row r="72886" customFormat="1" x14ac:dyDescent="0.25"/>
    <row r="72887" customFormat="1" x14ac:dyDescent="0.25"/>
    <row r="72888" customFormat="1" x14ac:dyDescent="0.25"/>
    <row r="72889" customFormat="1" x14ac:dyDescent="0.25"/>
    <row r="72890" customFormat="1" x14ac:dyDescent="0.25"/>
    <row r="72891" customFormat="1" x14ac:dyDescent="0.25"/>
    <row r="72892" customFormat="1" x14ac:dyDescent="0.25"/>
    <row r="72893" customFormat="1" x14ac:dyDescent="0.25"/>
    <row r="72894" customFormat="1" x14ac:dyDescent="0.25"/>
    <row r="72895" customFormat="1" x14ac:dyDescent="0.25"/>
    <row r="72896" customFormat="1" x14ac:dyDescent="0.25"/>
    <row r="72897" customFormat="1" x14ac:dyDescent="0.25"/>
    <row r="72898" customFormat="1" x14ac:dyDescent="0.25"/>
    <row r="72899" customFormat="1" x14ac:dyDescent="0.25"/>
    <row r="72900" customFormat="1" x14ac:dyDescent="0.25"/>
    <row r="72901" customFormat="1" x14ac:dyDescent="0.25"/>
    <row r="72902" customFormat="1" x14ac:dyDescent="0.25"/>
    <row r="72903" customFormat="1" x14ac:dyDescent="0.25"/>
    <row r="72904" customFormat="1" x14ac:dyDescent="0.25"/>
    <row r="72905" customFormat="1" x14ac:dyDescent="0.25"/>
    <row r="72906" customFormat="1" x14ac:dyDescent="0.25"/>
    <row r="72907" customFormat="1" x14ac:dyDescent="0.25"/>
    <row r="72908" customFormat="1" x14ac:dyDescent="0.25"/>
    <row r="72909" customFormat="1" x14ac:dyDescent="0.25"/>
    <row r="72910" customFormat="1" x14ac:dyDescent="0.25"/>
    <row r="72911" customFormat="1" x14ac:dyDescent="0.25"/>
    <row r="72912" customFormat="1" x14ac:dyDescent="0.25"/>
    <row r="72913" customFormat="1" x14ac:dyDescent="0.25"/>
    <row r="72914" customFormat="1" x14ac:dyDescent="0.25"/>
    <row r="72915" customFormat="1" x14ac:dyDescent="0.25"/>
    <row r="72916" customFormat="1" x14ac:dyDescent="0.25"/>
    <row r="72917" customFormat="1" x14ac:dyDescent="0.25"/>
    <row r="72918" customFormat="1" x14ac:dyDescent="0.25"/>
    <row r="72919" customFormat="1" x14ac:dyDescent="0.25"/>
    <row r="72920" customFormat="1" x14ac:dyDescent="0.25"/>
    <row r="72921" customFormat="1" x14ac:dyDescent="0.25"/>
    <row r="72922" customFormat="1" x14ac:dyDescent="0.25"/>
    <row r="72923" customFormat="1" x14ac:dyDescent="0.25"/>
    <row r="72924" customFormat="1" x14ac:dyDescent="0.25"/>
    <row r="72925" customFormat="1" x14ac:dyDescent="0.25"/>
    <row r="72926" customFormat="1" x14ac:dyDescent="0.25"/>
    <row r="72927" customFormat="1" x14ac:dyDescent="0.25"/>
    <row r="72928" customFormat="1" x14ac:dyDescent="0.25"/>
    <row r="72929" customFormat="1" x14ac:dyDescent="0.25"/>
    <row r="72930" customFormat="1" x14ac:dyDescent="0.25"/>
    <row r="72931" customFormat="1" x14ac:dyDescent="0.25"/>
    <row r="72932" customFormat="1" x14ac:dyDescent="0.25"/>
    <row r="72933" customFormat="1" x14ac:dyDescent="0.25"/>
    <row r="72934" customFormat="1" x14ac:dyDescent="0.25"/>
    <row r="72935" customFormat="1" x14ac:dyDescent="0.25"/>
    <row r="72936" customFormat="1" x14ac:dyDescent="0.25"/>
    <row r="72937" customFormat="1" x14ac:dyDescent="0.25"/>
    <row r="72938" customFormat="1" x14ac:dyDescent="0.25"/>
    <row r="72939" customFormat="1" x14ac:dyDescent="0.25"/>
    <row r="72940" customFormat="1" x14ac:dyDescent="0.25"/>
    <row r="72941" customFormat="1" x14ac:dyDescent="0.25"/>
    <row r="72942" customFormat="1" x14ac:dyDescent="0.25"/>
    <row r="72943" customFormat="1" x14ac:dyDescent="0.25"/>
    <row r="72944" customFormat="1" x14ac:dyDescent="0.25"/>
    <row r="72945" customFormat="1" x14ac:dyDescent="0.25"/>
    <row r="72946" customFormat="1" x14ac:dyDescent="0.25"/>
    <row r="72947" customFormat="1" x14ac:dyDescent="0.25"/>
    <row r="72948" customFormat="1" x14ac:dyDescent="0.25"/>
    <row r="72949" customFormat="1" x14ac:dyDescent="0.25"/>
    <row r="72950" customFormat="1" x14ac:dyDescent="0.25"/>
    <row r="72951" customFormat="1" x14ac:dyDescent="0.25"/>
    <row r="72952" customFormat="1" x14ac:dyDescent="0.25"/>
    <row r="72953" customFormat="1" x14ac:dyDescent="0.25"/>
    <row r="72954" customFormat="1" x14ac:dyDescent="0.25"/>
    <row r="72955" customFormat="1" x14ac:dyDescent="0.25"/>
    <row r="72956" customFormat="1" x14ac:dyDescent="0.25"/>
    <row r="72957" customFormat="1" x14ac:dyDescent="0.25"/>
    <row r="72958" customFormat="1" x14ac:dyDescent="0.25"/>
    <row r="72959" customFormat="1" x14ac:dyDescent="0.25"/>
    <row r="72960" customFormat="1" x14ac:dyDescent="0.25"/>
    <row r="72961" customFormat="1" x14ac:dyDescent="0.25"/>
    <row r="72962" customFormat="1" x14ac:dyDescent="0.25"/>
    <row r="72963" customFormat="1" x14ac:dyDescent="0.25"/>
    <row r="72964" customFormat="1" x14ac:dyDescent="0.25"/>
    <row r="72965" customFormat="1" x14ac:dyDescent="0.25"/>
    <row r="72966" customFormat="1" x14ac:dyDescent="0.25"/>
    <row r="72967" customFormat="1" x14ac:dyDescent="0.25"/>
    <row r="72968" customFormat="1" x14ac:dyDescent="0.25"/>
    <row r="72969" customFormat="1" x14ac:dyDescent="0.25"/>
    <row r="72970" customFormat="1" x14ac:dyDescent="0.25"/>
    <row r="72971" customFormat="1" x14ac:dyDescent="0.25"/>
    <row r="72972" customFormat="1" x14ac:dyDescent="0.25"/>
    <row r="72973" customFormat="1" x14ac:dyDescent="0.25"/>
    <row r="72974" customFormat="1" x14ac:dyDescent="0.25"/>
    <row r="72975" customFormat="1" x14ac:dyDescent="0.25"/>
    <row r="72976" customFormat="1" x14ac:dyDescent="0.25"/>
    <row r="72977" customFormat="1" x14ac:dyDescent="0.25"/>
    <row r="72978" customFormat="1" x14ac:dyDescent="0.25"/>
    <row r="72979" customFormat="1" x14ac:dyDescent="0.25"/>
    <row r="72980" customFormat="1" x14ac:dyDescent="0.25"/>
    <row r="72981" customFormat="1" x14ac:dyDescent="0.25"/>
    <row r="72982" customFormat="1" x14ac:dyDescent="0.25"/>
    <row r="72983" customFormat="1" x14ac:dyDescent="0.25"/>
    <row r="72984" customFormat="1" x14ac:dyDescent="0.25"/>
    <row r="72985" customFormat="1" x14ac:dyDescent="0.25"/>
    <row r="72986" customFormat="1" x14ac:dyDescent="0.25"/>
    <row r="72987" customFormat="1" x14ac:dyDescent="0.25"/>
    <row r="72988" customFormat="1" x14ac:dyDescent="0.25"/>
    <row r="72989" customFormat="1" x14ac:dyDescent="0.25"/>
    <row r="72990" customFormat="1" x14ac:dyDescent="0.25"/>
    <row r="72991" customFormat="1" x14ac:dyDescent="0.25"/>
    <row r="72992" customFormat="1" x14ac:dyDescent="0.25"/>
    <row r="72993" customFormat="1" x14ac:dyDescent="0.25"/>
    <row r="72994" customFormat="1" x14ac:dyDescent="0.25"/>
    <row r="72995" customFormat="1" x14ac:dyDescent="0.25"/>
    <row r="72996" customFormat="1" x14ac:dyDescent="0.25"/>
    <row r="72997" customFormat="1" x14ac:dyDescent="0.25"/>
    <row r="72998" customFormat="1" x14ac:dyDescent="0.25"/>
    <row r="72999" customFormat="1" x14ac:dyDescent="0.25"/>
    <row r="73000" customFormat="1" x14ac:dyDescent="0.25"/>
    <row r="73001" customFormat="1" x14ac:dyDescent="0.25"/>
    <row r="73002" customFormat="1" x14ac:dyDescent="0.25"/>
    <row r="73003" customFormat="1" x14ac:dyDescent="0.25"/>
    <row r="73004" customFormat="1" x14ac:dyDescent="0.25"/>
    <row r="73005" customFormat="1" x14ac:dyDescent="0.25"/>
    <row r="73006" customFormat="1" x14ac:dyDescent="0.25"/>
    <row r="73007" customFormat="1" x14ac:dyDescent="0.25"/>
    <row r="73008" customFormat="1" x14ac:dyDescent="0.25"/>
    <row r="73009" customFormat="1" x14ac:dyDescent="0.25"/>
    <row r="73010" customFormat="1" x14ac:dyDescent="0.25"/>
    <row r="73011" customFormat="1" x14ac:dyDescent="0.25"/>
    <row r="73012" customFormat="1" x14ac:dyDescent="0.25"/>
    <row r="73013" customFormat="1" x14ac:dyDescent="0.25"/>
    <row r="73014" customFormat="1" x14ac:dyDescent="0.25"/>
    <row r="73015" customFormat="1" x14ac:dyDescent="0.25"/>
    <row r="73016" customFormat="1" x14ac:dyDescent="0.25"/>
    <row r="73017" customFormat="1" x14ac:dyDescent="0.25"/>
    <row r="73018" customFormat="1" x14ac:dyDescent="0.25"/>
    <row r="73019" customFormat="1" x14ac:dyDescent="0.25"/>
    <row r="73020" customFormat="1" x14ac:dyDescent="0.25"/>
    <row r="73021" customFormat="1" x14ac:dyDescent="0.25"/>
    <row r="73022" customFormat="1" x14ac:dyDescent="0.25"/>
    <row r="73023" customFormat="1" x14ac:dyDescent="0.25"/>
    <row r="73024" customFormat="1" x14ac:dyDescent="0.25"/>
    <row r="73025" customFormat="1" x14ac:dyDescent="0.25"/>
    <row r="73026" customFormat="1" x14ac:dyDescent="0.25"/>
    <row r="73027" customFormat="1" x14ac:dyDescent="0.25"/>
    <row r="73028" customFormat="1" x14ac:dyDescent="0.25"/>
    <row r="73029" customFormat="1" x14ac:dyDescent="0.25"/>
    <row r="73030" customFormat="1" x14ac:dyDescent="0.25"/>
    <row r="73031" customFormat="1" x14ac:dyDescent="0.25"/>
    <row r="73032" customFormat="1" x14ac:dyDescent="0.25"/>
    <row r="73033" customFormat="1" x14ac:dyDescent="0.25"/>
    <row r="73034" customFormat="1" x14ac:dyDescent="0.25"/>
    <row r="73035" customFormat="1" x14ac:dyDescent="0.25"/>
    <row r="73036" customFormat="1" x14ac:dyDescent="0.25"/>
    <row r="73037" customFormat="1" x14ac:dyDescent="0.25"/>
    <row r="73038" customFormat="1" x14ac:dyDescent="0.25"/>
    <row r="73039" customFormat="1" x14ac:dyDescent="0.25"/>
    <row r="73040" customFormat="1" x14ac:dyDescent="0.25"/>
    <row r="73041" customFormat="1" x14ac:dyDescent="0.25"/>
    <row r="73042" customFormat="1" x14ac:dyDescent="0.25"/>
    <row r="73043" customFormat="1" x14ac:dyDescent="0.25"/>
    <row r="73044" customFormat="1" x14ac:dyDescent="0.25"/>
    <row r="73045" customFormat="1" x14ac:dyDescent="0.25"/>
    <row r="73046" customFormat="1" x14ac:dyDescent="0.25"/>
    <row r="73047" customFormat="1" x14ac:dyDescent="0.25"/>
    <row r="73048" customFormat="1" x14ac:dyDescent="0.25"/>
    <row r="73049" customFormat="1" x14ac:dyDescent="0.25"/>
    <row r="73050" customFormat="1" x14ac:dyDescent="0.25"/>
    <row r="73051" customFormat="1" x14ac:dyDescent="0.25"/>
    <row r="73052" customFormat="1" x14ac:dyDescent="0.25"/>
    <row r="73053" customFormat="1" x14ac:dyDescent="0.25"/>
    <row r="73054" customFormat="1" x14ac:dyDescent="0.25"/>
    <row r="73055" customFormat="1" x14ac:dyDescent="0.25"/>
    <row r="73056" customFormat="1" x14ac:dyDescent="0.25"/>
    <row r="73057" customFormat="1" x14ac:dyDescent="0.25"/>
    <row r="73058" customFormat="1" x14ac:dyDescent="0.25"/>
    <row r="73059" customFormat="1" x14ac:dyDescent="0.25"/>
    <row r="73060" customFormat="1" x14ac:dyDescent="0.25"/>
    <row r="73061" customFormat="1" x14ac:dyDescent="0.25"/>
    <row r="73062" customFormat="1" x14ac:dyDescent="0.25"/>
    <row r="73063" customFormat="1" x14ac:dyDescent="0.25"/>
    <row r="73064" customFormat="1" x14ac:dyDescent="0.25"/>
    <row r="73065" customFormat="1" x14ac:dyDescent="0.25"/>
    <row r="73066" customFormat="1" x14ac:dyDescent="0.25"/>
    <row r="73067" customFormat="1" x14ac:dyDescent="0.25"/>
    <row r="73068" customFormat="1" x14ac:dyDescent="0.25"/>
    <row r="73069" customFormat="1" x14ac:dyDescent="0.25"/>
    <row r="73070" customFormat="1" x14ac:dyDescent="0.25"/>
    <row r="73071" customFormat="1" x14ac:dyDescent="0.25"/>
    <row r="73072" customFormat="1" x14ac:dyDescent="0.25"/>
    <row r="73073" customFormat="1" x14ac:dyDescent="0.25"/>
    <row r="73074" customFormat="1" x14ac:dyDescent="0.25"/>
    <row r="73075" customFormat="1" x14ac:dyDescent="0.25"/>
    <row r="73076" customFormat="1" x14ac:dyDescent="0.25"/>
    <row r="73077" customFormat="1" x14ac:dyDescent="0.25"/>
    <row r="73078" customFormat="1" x14ac:dyDescent="0.25"/>
    <row r="73079" customFormat="1" x14ac:dyDescent="0.25"/>
    <row r="73080" customFormat="1" x14ac:dyDescent="0.25"/>
    <row r="73081" customFormat="1" x14ac:dyDescent="0.25"/>
    <row r="73082" customFormat="1" x14ac:dyDescent="0.25"/>
    <row r="73083" customFormat="1" x14ac:dyDescent="0.25"/>
    <row r="73084" customFormat="1" x14ac:dyDescent="0.25"/>
    <row r="73085" customFormat="1" x14ac:dyDescent="0.25"/>
    <row r="73086" customFormat="1" x14ac:dyDescent="0.25"/>
    <row r="73087" customFormat="1" x14ac:dyDescent="0.25"/>
    <row r="73088" customFormat="1" x14ac:dyDescent="0.25"/>
    <row r="73089" customFormat="1" x14ac:dyDescent="0.25"/>
    <row r="73090" customFormat="1" x14ac:dyDescent="0.25"/>
    <row r="73091" customFormat="1" x14ac:dyDescent="0.25"/>
    <row r="73092" customFormat="1" x14ac:dyDescent="0.25"/>
    <row r="73093" customFormat="1" x14ac:dyDescent="0.25"/>
    <row r="73094" customFormat="1" x14ac:dyDescent="0.25"/>
    <row r="73095" customFormat="1" x14ac:dyDescent="0.25"/>
    <row r="73096" customFormat="1" x14ac:dyDescent="0.25"/>
    <row r="73097" customFormat="1" x14ac:dyDescent="0.25"/>
    <row r="73098" customFormat="1" x14ac:dyDescent="0.25"/>
    <row r="73099" customFormat="1" x14ac:dyDescent="0.25"/>
    <row r="73100" customFormat="1" x14ac:dyDescent="0.25"/>
    <row r="73101" customFormat="1" x14ac:dyDescent="0.25"/>
    <row r="73102" customFormat="1" x14ac:dyDescent="0.25"/>
    <row r="73103" customFormat="1" x14ac:dyDescent="0.25"/>
    <row r="73104" customFormat="1" x14ac:dyDescent="0.25"/>
    <row r="73105" customFormat="1" x14ac:dyDescent="0.25"/>
    <row r="73106" customFormat="1" x14ac:dyDescent="0.25"/>
    <row r="73107" customFormat="1" x14ac:dyDescent="0.25"/>
    <row r="73108" customFormat="1" x14ac:dyDescent="0.25"/>
    <row r="73109" customFormat="1" x14ac:dyDescent="0.25"/>
    <row r="73110" customFormat="1" x14ac:dyDescent="0.25"/>
    <row r="73111" customFormat="1" x14ac:dyDescent="0.25"/>
    <row r="73112" customFormat="1" x14ac:dyDescent="0.25"/>
    <row r="73113" customFormat="1" x14ac:dyDescent="0.25"/>
    <row r="73114" customFormat="1" x14ac:dyDescent="0.25"/>
    <row r="73115" customFormat="1" x14ac:dyDescent="0.25"/>
    <row r="73116" customFormat="1" x14ac:dyDescent="0.25"/>
    <row r="73117" customFormat="1" x14ac:dyDescent="0.25"/>
    <row r="73118" customFormat="1" x14ac:dyDescent="0.25"/>
    <row r="73119" customFormat="1" x14ac:dyDescent="0.25"/>
    <row r="73120" customFormat="1" x14ac:dyDescent="0.25"/>
    <row r="73121" customFormat="1" x14ac:dyDescent="0.25"/>
    <row r="73122" customFormat="1" x14ac:dyDescent="0.25"/>
    <row r="73123" customFormat="1" x14ac:dyDescent="0.25"/>
    <row r="73124" customFormat="1" x14ac:dyDescent="0.25"/>
    <row r="73125" customFormat="1" x14ac:dyDescent="0.25"/>
    <row r="73126" customFormat="1" x14ac:dyDescent="0.25"/>
    <row r="73127" customFormat="1" x14ac:dyDescent="0.25"/>
    <row r="73128" customFormat="1" x14ac:dyDescent="0.25"/>
    <row r="73129" customFormat="1" x14ac:dyDescent="0.25"/>
    <row r="73130" customFormat="1" x14ac:dyDescent="0.25"/>
    <row r="73131" customFormat="1" x14ac:dyDescent="0.25"/>
    <row r="73132" customFormat="1" x14ac:dyDescent="0.25"/>
    <row r="73133" customFormat="1" x14ac:dyDescent="0.25"/>
    <row r="73134" customFormat="1" x14ac:dyDescent="0.25"/>
    <row r="73135" customFormat="1" x14ac:dyDescent="0.25"/>
    <row r="73136" customFormat="1" x14ac:dyDescent="0.25"/>
    <row r="73137" customFormat="1" x14ac:dyDescent="0.25"/>
    <row r="73138" customFormat="1" x14ac:dyDescent="0.25"/>
    <row r="73139" customFormat="1" x14ac:dyDescent="0.25"/>
    <row r="73140" customFormat="1" x14ac:dyDescent="0.25"/>
    <row r="73141" customFormat="1" x14ac:dyDescent="0.25"/>
    <row r="73142" customFormat="1" x14ac:dyDescent="0.25"/>
    <row r="73143" customFormat="1" x14ac:dyDescent="0.25"/>
    <row r="73144" customFormat="1" x14ac:dyDescent="0.25"/>
    <row r="73145" customFormat="1" x14ac:dyDescent="0.25"/>
    <row r="73146" customFormat="1" x14ac:dyDescent="0.25"/>
    <row r="73147" customFormat="1" x14ac:dyDescent="0.25"/>
    <row r="73148" customFormat="1" x14ac:dyDescent="0.25"/>
    <row r="73149" customFormat="1" x14ac:dyDescent="0.25"/>
    <row r="73150" customFormat="1" x14ac:dyDescent="0.25"/>
    <row r="73151" customFormat="1" x14ac:dyDescent="0.25"/>
    <row r="73152" customFormat="1" x14ac:dyDescent="0.25"/>
    <row r="73153" customFormat="1" x14ac:dyDescent="0.25"/>
    <row r="73154" customFormat="1" x14ac:dyDescent="0.25"/>
    <row r="73155" customFormat="1" x14ac:dyDescent="0.25"/>
    <row r="73156" customFormat="1" x14ac:dyDescent="0.25"/>
    <row r="73157" customFormat="1" x14ac:dyDescent="0.25"/>
    <row r="73158" customFormat="1" x14ac:dyDescent="0.25"/>
    <row r="73159" customFormat="1" x14ac:dyDescent="0.25"/>
    <row r="73160" customFormat="1" x14ac:dyDescent="0.25"/>
    <row r="73161" customFormat="1" x14ac:dyDescent="0.25"/>
    <row r="73162" customFormat="1" x14ac:dyDescent="0.25"/>
    <row r="73163" customFormat="1" x14ac:dyDescent="0.25"/>
    <row r="73164" customFormat="1" x14ac:dyDescent="0.25"/>
    <row r="73165" customFormat="1" x14ac:dyDescent="0.25"/>
    <row r="73166" customFormat="1" x14ac:dyDescent="0.25"/>
    <row r="73167" customFormat="1" x14ac:dyDescent="0.25"/>
    <row r="73168" customFormat="1" x14ac:dyDescent="0.25"/>
    <row r="73169" customFormat="1" x14ac:dyDescent="0.25"/>
    <row r="73170" customFormat="1" x14ac:dyDescent="0.25"/>
    <row r="73171" customFormat="1" x14ac:dyDescent="0.25"/>
    <row r="73172" customFormat="1" x14ac:dyDescent="0.25"/>
    <row r="73173" customFormat="1" x14ac:dyDescent="0.25"/>
    <row r="73174" customFormat="1" x14ac:dyDescent="0.25"/>
    <row r="73175" customFormat="1" x14ac:dyDescent="0.25"/>
    <row r="73176" customFormat="1" x14ac:dyDescent="0.25"/>
    <row r="73177" customFormat="1" x14ac:dyDescent="0.25"/>
    <row r="73178" customFormat="1" x14ac:dyDescent="0.25"/>
    <row r="73179" customFormat="1" x14ac:dyDescent="0.25"/>
    <row r="73180" customFormat="1" x14ac:dyDescent="0.25"/>
    <row r="73181" customFormat="1" x14ac:dyDescent="0.25"/>
    <row r="73182" customFormat="1" x14ac:dyDescent="0.25"/>
    <row r="73183" customFormat="1" x14ac:dyDescent="0.25"/>
    <row r="73184" customFormat="1" x14ac:dyDescent="0.25"/>
    <row r="73185" customFormat="1" x14ac:dyDescent="0.25"/>
    <row r="73186" customFormat="1" x14ac:dyDescent="0.25"/>
    <row r="73187" customFormat="1" x14ac:dyDescent="0.25"/>
    <row r="73188" customFormat="1" x14ac:dyDescent="0.25"/>
    <row r="73189" customFormat="1" x14ac:dyDescent="0.25"/>
    <row r="73190" customFormat="1" x14ac:dyDescent="0.25"/>
    <row r="73191" customFormat="1" x14ac:dyDescent="0.25"/>
    <row r="73192" customFormat="1" x14ac:dyDescent="0.25"/>
    <row r="73193" customFormat="1" x14ac:dyDescent="0.25"/>
    <row r="73194" customFormat="1" x14ac:dyDescent="0.25"/>
    <row r="73195" customFormat="1" x14ac:dyDescent="0.25"/>
    <row r="73196" customFormat="1" x14ac:dyDescent="0.25"/>
    <row r="73197" customFormat="1" x14ac:dyDescent="0.25"/>
    <row r="73198" customFormat="1" x14ac:dyDescent="0.25"/>
    <row r="73199" customFormat="1" x14ac:dyDescent="0.25"/>
    <row r="73200" customFormat="1" x14ac:dyDescent="0.25"/>
    <row r="73201" customFormat="1" x14ac:dyDescent="0.25"/>
    <row r="73202" customFormat="1" x14ac:dyDescent="0.25"/>
    <row r="73203" customFormat="1" x14ac:dyDescent="0.25"/>
    <row r="73204" customFormat="1" x14ac:dyDescent="0.25"/>
    <row r="73205" customFormat="1" x14ac:dyDescent="0.25"/>
    <row r="73206" customFormat="1" x14ac:dyDescent="0.25"/>
    <row r="73207" customFormat="1" x14ac:dyDescent="0.25"/>
    <row r="73208" customFormat="1" x14ac:dyDescent="0.25"/>
    <row r="73209" customFormat="1" x14ac:dyDescent="0.25"/>
    <row r="73210" customFormat="1" x14ac:dyDescent="0.25"/>
    <row r="73211" customFormat="1" x14ac:dyDescent="0.25"/>
    <row r="73212" customFormat="1" x14ac:dyDescent="0.25"/>
    <row r="73213" customFormat="1" x14ac:dyDescent="0.25"/>
    <row r="73214" customFormat="1" x14ac:dyDescent="0.25"/>
    <row r="73215" customFormat="1" x14ac:dyDescent="0.25"/>
    <row r="73216" customFormat="1" x14ac:dyDescent="0.25"/>
    <row r="73217" customFormat="1" x14ac:dyDescent="0.25"/>
    <row r="73218" customFormat="1" x14ac:dyDescent="0.25"/>
    <row r="73219" customFormat="1" x14ac:dyDescent="0.25"/>
    <row r="73220" customFormat="1" x14ac:dyDescent="0.25"/>
    <row r="73221" customFormat="1" x14ac:dyDescent="0.25"/>
    <row r="73222" customFormat="1" x14ac:dyDescent="0.25"/>
    <row r="73223" customFormat="1" x14ac:dyDescent="0.25"/>
    <row r="73224" customFormat="1" x14ac:dyDescent="0.25"/>
    <row r="73225" customFormat="1" x14ac:dyDescent="0.25"/>
    <row r="73226" customFormat="1" x14ac:dyDescent="0.25"/>
    <row r="73227" customFormat="1" x14ac:dyDescent="0.25"/>
    <row r="73228" customFormat="1" x14ac:dyDescent="0.25"/>
    <row r="73229" customFormat="1" x14ac:dyDescent="0.25"/>
    <row r="73230" customFormat="1" x14ac:dyDescent="0.25"/>
    <row r="73231" customFormat="1" x14ac:dyDescent="0.25"/>
    <row r="73232" customFormat="1" x14ac:dyDescent="0.25"/>
    <row r="73233" customFormat="1" x14ac:dyDescent="0.25"/>
    <row r="73234" customFormat="1" x14ac:dyDescent="0.25"/>
    <row r="73235" customFormat="1" x14ac:dyDescent="0.25"/>
    <row r="73236" customFormat="1" x14ac:dyDescent="0.25"/>
    <row r="73237" customFormat="1" x14ac:dyDescent="0.25"/>
    <row r="73238" customFormat="1" x14ac:dyDescent="0.25"/>
    <row r="73239" customFormat="1" x14ac:dyDescent="0.25"/>
    <row r="73240" customFormat="1" x14ac:dyDescent="0.25"/>
    <row r="73241" customFormat="1" x14ac:dyDescent="0.25"/>
    <row r="73242" customFormat="1" x14ac:dyDescent="0.25"/>
    <row r="73243" customFormat="1" x14ac:dyDescent="0.25"/>
    <row r="73244" customFormat="1" x14ac:dyDescent="0.25"/>
    <row r="73245" customFormat="1" x14ac:dyDescent="0.25"/>
    <row r="73246" customFormat="1" x14ac:dyDescent="0.25"/>
    <row r="73247" customFormat="1" x14ac:dyDescent="0.25"/>
    <row r="73248" customFormat="1" x14ac:dyDescent="0.25"/>
    <row r="73249" customFormat="1" x14ac:dyDescent="0.25"/>
    <row r="73250" customFormat="1" x14ac:dyDescent="0.25"/>
    <row r="73251" customFormat="1" x14ac:dyDescent="0.25"/>
    <row r="73252" customFormat="1" x14ac:dyDescent="0.25"/>
    <row r="73253" customFormat="1" x14ac:dyDescent="0.25"/>
    <row r="73254" customFormat="1" x14ac:dyDescent="0.25"/>
    <row r="73255" customFormat="1" x14ac:dyDescent="0.25"/>
    <row r="73256" customFormat="1" x14ac:dyDescent="0.25"/>
    <row r="73257" customFormat="1" x14ac:dyDescent="0.25"/>
    <row r="73258" customFormat="1" x14ac:dyDescent="0.25"/>
    <row r="73259" customFormat="1" x14ac:dyDescent="0.25"/>
    <row r="73260" customFormat="1" x14ac:dyDescent="0.25"/>
    <row r="73261" customFormat="1" x14ac:dyDescent="0.25"/>
    <row r="73262" customFormat="1" x14ac:dyDescent="0.25"/>
    <row r="73263" customFormat="1" x14ac:dyDescent="0.25"/>
    <row r="73264" customFormat="1" x14ac:dyDescent="0.25"/>
    <row r="73265" customFormat="1" x14ac:dyDescent="0.25"/>
    <row r="73266" customFormat="1" x14ac:dyDescent="0.25"/>
    <row r="73267" customFormat="1" x14ac:dyDescent="0.25"/>
    <row r="73268" customFormat="1" x14ac:dyDescent="0.25"/>
    <row r="73269" customFormat="1" x14ac:dyDescent="0.25"/>
    <row r="73270" customFormat="1" x14ac:dyDescent="0.25"/>
    <row r="73271" customFormat="1" x14ac:dyDescent="0.25"/>
    <row r="73272" customFormat="1" x14ac:dyDescent="0.25"/>
    <row r="73273" customFormat="1" x14ac:dyDescent="0.25"/>
    <row r="73274" customFormat="1" x14ac:dyDescent="0.25"/>
    <row r="73275" customFormat="1" x14ac:dyDescent="0.25"/>
    <row r="73276" customFormat="1" x14ac:dyDescent="0.25"/>
    <row r="73277" customFormat="1" x14ac:dyDescent="0.25"/>
    <row r="73278" customFormat="1" x14ac:dyDescent="0.25"/>
    <row r="73279" customFormat="1" x14ac:dyDescent="0.25"/>
    <row r="73280" customFormat="1" x14ac:dyDescent="0.25"/>
    <row r="73281" customFormat="1" x14ac:dyDescent="0.25"/>
    <row r="73282" customFormat="1" x14ac:dyDescent="0.25"/>
    <row r="73283" customFormat="1" x14ac:dyDescent="0.25"/>
    <row r="73284" customFormat="1" x14ac:dyDescent="0.25"/>
    <row r="73285" customFormat="1" x14ac:dyDescent="0.25"/>
    <row r="73286" customFormat="1" x14ac:dyDescent="0.25"/>
    <row r="73287" customFormat="1" x14ac:dyDescent="0.25"/>
    <row r="73288" customFormat="1" x14ac:dyDescent="0.25"/>
    <row r="73289" customFormat="1" x14ac:dyDescent="0.25"/>
    <row r="73290" customFormat="1" x14ac:dyDescent="0.25"/>
    <row r="73291" customFormat="1" x14ac:dyDescent="0.25"/>
    <row r="73292" customFormat="1" x14ac:dyDescent="0.25"/>
    <row r="73293" customFormat="1" x14ac:dyDescent="0.25"/>
    <row r="73294" customFormat="1" x14ac:dyDescent="0.25"/>
    <row r="73295" customFormat="1" x14ac:dyDescent="0.25"/>
    <row r="73296" customFormat="1" x14ac:dyDescent="0.25"/>
    <row r="73297" customFormat="1" x14ac:dyDescent="0.25"/>
    <row r="73298" customFormat="1" x14ac:dyDescent="0.25"/>
    <row r="73299" customFormat="1" x14ac:dyDescent="0.25"/>
    <row r="73300" customFormat="1" x14ac:dyDescent="0.25"/>
    <row r="73301" customFormat="1" x14ac:dyDescent="0.25"/>
    <row r="73302" customFormat="1" x14ac:dyDescent="0.25"/>
    <row r="73303" customFormat="1" x14ac:dyDescent="0.25"/>
    <row r="73304" customFormat="1" x14ac:dyDescent="0.25"/>
    <row r="73305" customFormat="1" x14ac:dyDescent="0.25"/>
    <row r="73306" customFormat="1" x14ac:dyDescent="0.25"/>
    <row r="73307" customFormat="1" x14ac:dyDescent="0.25"/>
    <row r="73308" customFormat="1" x14ac:dyDescent="0.25"/>
    <row r="73309" customFormat="1" x14ac:dyDescent="0.25"/>
    <row r="73310" customFormat="1" x14ac:dyDescent="0.25"/>
    <row r="73311" customFormat="1" x14ac:dyDescent="0.25"/>
    <row r="73312" customFormat="1" x14ac:dyDescent="0.25"/>
    <row r="73313" customFormat="1" x14ac:dyDescent="0.25"/>
    <row r="73314" customFormat="1" x14ac:dyDescent="0.25"/>
    <row r="73315" customFormat="1" x14ac:dyDescent="0.25"/>
    <row r="73316" customFormat="1" x14ac:dyDescent="0.25"/>
    <row r="73317" customFormat="1" x14ac:dyDescent="0.25"/>
    <row r="73318" customFormat="1" x14ac:dyDescent="0.25"/>
    <row r="73319" customFormat="1" x14ac:dyDescent="0.25"/>
    <row r="73320" customFormat="1" x14ac:dyDescent="0.25"/>
    <row r="73321" customFormat="1" x14ac:dyDescent="0.25"/>
    <row r="73322" customFormat="1" x14ac:dyDescent="0.25"/>
    <row r="73323" customFormat="1" x14ac:dyDescent="0.25"/>
    <row r="73324" customFormat="1" x14ac:dyDescent="0.25"/>
    <row r="73325" customFormat="1" x14ac:dyDescent="0.25"/>
    <row r="73326" customFormat="1" x14ac:dyDescent="0.25"/>
    <row r="73327" customFormat="1" x14ac:dyDescent="0.25"/>
    <row r="73328" customFormat="1" x14ac:dyDescent="0.25"/>
    <row r="73329" customFormat="1" x14ac:dyDescent="0.25"/>
    <row r="73330" customFormat="1" x14ac:dyDescent="0.25"/>
    <row r="73331" customFormat="1" x14ac:dyDescent="0.25"/>
    <row r="73332" customFormat="1" x14ac:dyDescent="0.25"/>
    <row r="73333" customFormat="1" x14ac:dyDescent="0.25"/>
    <row r="73334" customFormat="1" x14ac:dyDescent="0.25"/>
    <row r="73335" customFormat="1" x14ac:dyDescent="0.25"/>
    <row r="73336" customFormat="1" x14ac:dyDescent="0.25"/>
    <row r="73337" customFormat="1" x14ac:dyDescent="0.25"/>
    <row r="73338" customFormat="1" x14ac:dyDescent="0.25"/>
    <row r="73339" customFormat="1" x14ac:dyDescent="0.25"/>
    <row r="73340" customFormat="1" x14ac:dyDescent="0.25"/>
    <row r="73341" customFormat="1" x14ac:dyDescent="0.25"/>
    <row r="73342" customFormat="1" x14ac:dyDescent="0.25"/>
    <row r="73343" customFormat="1" x14ac:dyDescent="0.25"/>
    <row r="73344" customFormat="1" x14ac:dyDescent="0.25"/>
    <row r="73345" customFormat="1" x14ac:dyDescent="0.25"/>
    <row r="73346" customFormat="1" x14ac:dyDescent="0.25"/>
    <row r="73347" customFormat="1" x14ac:dyDescent="0.25"/>
    <row r="73348" customFormat="1" x14ac:dyDescent="0.25"/>
    <row r="73349" customFormat="1" x14ac:dyDescent="0.25"/>
    <row r="73350" customFormat="1" x14ac:dyDescent="0.25"/>
    <row r="73351" customFormat="1" x14ac:dyDescent="0.25"/>
    <row r="73352" customFormat="1" x14ac:dyDescent="0.25"/>
    <row r="73353" customFormat="1" x14ac:dyDescent="0.25"/>
    <row r="73354" customFormat="1" x14ac:dyDescent="0.25"/>
    <row r="73355" customFormat="1" x14ac:dyDescent="0.25"/>
    <row r="73356" customFormat="1" x14ac:dyDescent="0.25"/>
    <row r="73357" customFormat="1" x14ac:dyDescent="0.25"/>
    <row r="73358" customFormat="1" x14ac:dyDescent="0.25"/>
    <row r="73359" customFormat="1" x14ac:dyDescent="0.25"/>
    <row r="73360" customFormat="1" x14ac:dyDescent="0.25"/>
    <row r="73361" customFormat="1" x14ac:dyDescent="0.25"/>
    <row r="73362" customFormat="1" x14ac:dyDescent="0.25"/>
    <row r="73363" customFormat="1" x14ac:dyDescent="0.25"/>
    <row r="73364" customFormat="1" x14ac:dyDescent="0.25"/>
    <row r="73365" customFormat="1" x14ac:dyDescent="0.25"/>
    <row r="73366" customFormat="1" x14ac:dyDescent="0.25"/>
    <row r="73367" customFormat="1" x14ac:dyDescent="0.25"/>
    <row r="73368" customFormat="1" x14ac:dyDescent="0.25"/>
    <row r="73369" customFormat="1" x14ac:dyDescent="0.25"/>
    <row r="73370" customFormat="1" x14ac:dyDescent="0.25"/>
    <row r="73371" customFormat="1" x14ac:dyDescent="0.25"/>
    <row r="73372" customFormat="1" x14ac:dyDescent="0.25"/>
    <row r="73373" customFormat="1" x14ac:dyDescent="0.25"/>
    <row r="73374" customFormat="1" x14ac:dyDescent="0.25"/>
    <row r="73375" customFormat="1" x14ac:dyDescent="0.25"/>
    <row r="73376" customFormat="1" x14ac:dyDescent="0.25"/>
    <row r="73377" customFormat="1" x14ac:dyDescent="0.25"/>
    <row r="73378" customFormat="1" x14ac:dyDescent="0.25"/>
    <row r="73379" customFormat="1" x14ac:dyDescent="0.25"/>
    <row r="73380" customFormat="1" x14ac:dyDescent="0.25"/>
    <row r="73381" customFormat="1" x14ac:dyDescent="0.25"/>
    <row r="73382" customFormat="1" x14ac:dyDescent="0.25"/>
    <row r="73383" customFormat="1" x14ac:dyDescent="0.25"/>
    <row r="73384" customFormat="1" x14ac:dyDescent="0.25"/>
    <row r="73385" customFormat="1" x14ac:dyDescent="0.25"/>
    <row r="73386" customFormat="1" x14ac:dyDescent="0.25"/>
    <row r="73387" customFormat="1" x14ac:dyDescent="0.25"/>
    <row r="73388" customFormat="1" x14ac:dyDescent="0.25"/>
    <row r="73389" customFormat="1" x14ac:dyDescent="0.25"/>
    <row r="73390" customFormat="1" x14ac:dyDescent="0.25"/>
    <row r="73391" customFormat="1" x14ac:dyDescent="0.25"/>
    <row r="73392" customFormat="1" x14ac:dyDescent="0.25"/>
    <row r="73393" customFormat="1" x14ac:dyDescent="0.25"/>
    <row r="73394" customFormat="1" x14ac:dyDescent="0.25"/>
    <row r="73395" customFormat="1" x14ac:dyDescent="0.25"/>
    <row r="73396" customFormat="1" x14ac:dyDescent="0.25"/>
    <row r="73397" customFormat="1" x14ac:dyDescent="0.25"/>
    <row r="73398" customFormat="1" x14ac:dyDescent="0.25"/>
    <row r="73399" customFormat="1" x14ac:dyDescent="0.25"/>
    <row r="73400" customFormat="1" x14ac:dyDescent="0.25"/>
    <row r="73401" customFormat="1" x14ac:dyDescent="0.25"/>
    <row r="73402" customFormat="1" x14ac:dyDescent="0.25"/>
    <row r="73403" customFormat="1" x14ac:dyDescent="0.25"/>
    <row r="73404" customFormat="1" x14ac:dyDescent="0.25"/>
    <row r="73405" customFormat="1" x14ac:dyDescent="0.25"/>
    <row r="73406" customFormat="1" x14ac:dyDescent="0.25"/>
    <row r="73407" customFormat="1" x14ac:dyDescent="0.25"/>
    <row r="73408" customFormat="1" x14ac:dyDescent="0.25"/>
    <row r="73409" customFormat="1" x14ac:dyDescent="0.25"/>
    <row r="73410" customFormat="1" x14ac:dyDescent="0.25"/>
    <row r="73411" customFormat="1" x14ac:dyDescent="0.25"/>
    <row r="73412" customFormat="1" x14ac:dyDescent="0.25"/>
    <row r="73413" customFormat="1" x14ac:dyDescent="0.25"/>
    <row r="73414" customFormat="1" x14ac:dyDescent="0.25"/>
    <row r="73415" customFormat="1" x14ac:dyDescent="0.25"/>
    <row r="73416" customFormat="1" x14ac:dyDescent="0.25"/>
    <row r="73417" customFormat="1" x14ac:dyDescent="0.25"/>
    <row r="73418" customFormat="1" x14ac:dyDescent="0.25"/>
    <row r="73419" customFormat="1" x14ac:dyDescent="0.25"/>
    <row r="73420" customFormat="1" x14ac:dyDescent="0.25"/>
    <row r="73421" customFormat="1" x14ac:dyDescent="0.25"/>
    <row r="73422" customFormat="1" x14ac:dyDescent="0.25"/>
    <row r="73423" customFormat="1" x14ac:dyDescent="0.25"/>
    <row r="73424" customFormat="1" x14ac:dyDescent="0.25"/>
    <row r="73425" customFormat="1" x14ac:dyDescent="0.25"/>
    <row r="73426" customFormat="1" x14ac:dyDescent="0.25"/>
    <row r="73427" customFormat="1" x14ac:dyDescent="0.25"/>
    <row r="73428" customFormat="1" x14ac:dyDescent="0.25"/>
    <row r="73429" customFormat="1" x14ac:dyDescent="0.25"/>
    <row r="73430" customFormat="1" x14ac:dyDescent="0.25"/>
    <row r="73431" customFormat="1" x14ac:dyDescent="0.25"/>
    <row r="73432" customFormat="1" x14ac:dyDescent="0.25"/>
    <row r="73433" customFormat="1" x14ac:dyDescent="0.25"/>
    <row r="73434" customFormat="1" x14ac:dyDescent="0.25"/>
    <row r="73435" customFormat="1" x14ac:dyDescent="0.25"/>
    <row r="73436" customFormat="1" x14ac:dyDescent="0.25"/>
    <row r="73437" customFormat="1" x14ac:dyDescent="0.25"/>
    <row r="73438" customFormat="1" x14ac:dyDescent="0.25"/>
    <row r="73439" customFormat="1" x14ac:dyDescent="0.25"/>
    <row r="73440" customFormat="1" x14ac:dyDescent="0.25"/>
    <row r="73441" customFormat="1" x14ac:dyDescent="0.25"/>
    <row r="73442" customFormat="1" x14ac:dyDescent="0.25"/>
    <row r="73443" customFormat="1" x14ac:dyDescent="0.25"/>
    <row r="73444" customFormat="1" x14ac:dyDescent="0.25"/>
    <row r="73445" customFormat="1" x14ac:dyDescent="0.25"/>
    <row r="73446" customFormat="1" x14ac:dyDescent="0.25"/>
    <row r="73447" customFormat="1" x14ac:dyDescent="0.25"/>
    <row r="73448" customFormat="1" x14ac:dyDescent="0.25"/>
    <row r="73449" customFormat="1" x14ac:dyDescent="0.25"/>
    <row r="73450" customFormat="1" x14ac:dyDescent="0.25"/>
    <row r="73451" customFormat="1" x14ac:dyDescent="0.25"/>
    <row r="73452" customFormat="1" x14ac:dyDescent="0.25"/>
    <row r="73453" customFormat="1" x14ac:dyDescent="0.25"/>
    <row r="73454" customFormat="1" x14ac:dyDescent="0.25"/>
    <row r="73455" customFormat="1" x14ac:dyDescent="0.25"/>
    <row r="73456" customFormat="1" x14ac:dyDescent="0.25"/>
    <row r="73457" customFormat="1" x14ac:dyDescent="0.25"/>
    <row r="73458" customFormat="1" x14ac:dyDescent="0.25"/>
    <row r="73459" customFormat="1" x14ac:dyDescent="0.25"/>
    <row r="73460" customFormat="1" x14ac:dyDescent="0.25"/>
    <row r="73461" customFormat="1" x14ac:dyDescent="0.25"/>
    <row r="73462" customFormat="1" x14ac:dyDescent="0.25"/>
    <row r="73463" customFormat="1" x14ac:dyDescent="0.25"/>
    <row r="73464" customFormat="1" x14ac:dyDescent="0.25"/>
    <row r="73465" customFormat="1" x14ac:dyDescent="0.25"/>
    <row r="73466" customFormat="1" x14ac:dyDescent="0.25"/>
    <row r="73467" customFormat="1" x14ac:dyDescent="0.25"/>
    <row r="73468" customFormat="1" x14ac:dyDescent="0.25"/>
    <row r="73469" customFormat="1" x14ac:dyDescent="0.25"/>
    <row r="73470" customFormat="1" x14ac:dyDescent="0.25"/>
    <row r="73471" customFormat="1" x14ac:dyDescent="0.25"/>
    <row r="73472" customFormat="1" x14ac:dyDescent="0.25"/>
    <row r="73473" customFormat="1" x14ac:dyDescent="0.25"/>
    <row r="73474" customFormat="1" x14ac:dyDescent="0.25"/>
    <row r="73475" customFormat="1" x14ac:dyDescent="0.25"/>
    <row r="73476" customFormat="1" x14ac:dyDescent="0.25"/>
    <row r="73477" customFormat="1" x14ac:dyDescent="0.25"/>
    <row r="73478" customFormat="1" x14ac:dyDescent="0.25"/>
    <row r="73479" customFormat="1" x14ac:dyDescent="0.25"/>
    <row r="73480" customFormat="1" x14ac:dyDescent="0.25"/>
    <row r="73481" customFormat="1" x14ac:dyDescent="0.25"/>
    <row r="73482" customFormat="1" x14ac:dyDescent="0.25"/>
    <row r="73483" customFormat="1" x14ac:dyDescent="0.25"/>
    <row r="73484" customFormat="1" x14ac:dyDescent="0.25"/>
    <row r="73485" customFormat="1" x14ac:dyDescent="0.25"/>
    <row r="73486" customFormat="1" x14ac:dyDescent="0.25"/>
    <row r="73487" customFormat="1" x14ac:dyDescent="0.25"/>
    <row r="73488" customFormat="1" x14ac:dyDescent="0.25"/>
    <row r="73489" customFormat="1" x14ac:dyDescent="0.25"/>
    <row r="73490" customFormat="1" x14ac:dyDescent="0.25"/>
    <row r="73491" customFormat="1" x14ac:dyDescent="0.25"/>
    <row r="73492" customFormat="1" x14ac:dyDescent="0.25"/>
    <row r="73493" customFormat="1" x14ac:dyDescent="0.25"/>
    <row r="73494" customFormat="1" x14ac:dyDescent="0.25"/>
    <row r="73495" customFormat="1" x14ac:dyDescent="0.25"/>
    <row r="73496" customFormat="1" x14ac:dyDescent="0.25"/>
    <row r="73497" customFormat="1" x14ac:dyDescent="0.25"/>
    <row r="73498" customFormat="1" x14ac:dyDescent="0.25"/>
    <row r="73499" customFormat="1" x14ac:dyDescent="0.25"/>
    <row r="73500" customFormat="1" x14ac:dyDescent="0.25"/>
    <row r="73501" customFormat="1" x14ac:dyDescent="0.25"/>
    <row r="73502" customFormat="1" x14ac:dyDescent="0.25"/>
    <row r="73503" customFormat="1" x14ac:dyDescent="0.25"/>
    <row r="73504" customFormat="1" x14ac:dyDescent="0.25"/>
    <row r="73505" customFormat="1" x14ac:dyDescent="0.25"/>
    <row r="73506" customFormat="1" x14ac:dyDescent="0.25"/>
    <row r="73507" customFormat="1" x14ac:dyDescent="0.25"/>
    <row r="73508" customFormat="1" x14ac:dyDescent="0.25"/>
    <row r="73509" customFormat="1" x14ac:dyDescent="0.25"/>
    <row r="73510" customFormat="1" x14ac:dyDescent="0.25"/>
    <row r="73511" customFormat="1" x14ac:dyDescent="0.25"/>
    <row r="73512" customFormat="1" x14ac:dyDescent="0.25"/>
    <row r="73513" customFormat="1" x14ac:dyDescent="0.25"/>
    <row r="73514" customFormat="1" x14ac:dyDescent="0.25"/>
    <row r="73515" customFormat="1" x14ac:dyDescent="0.25"/>
    <row r="73516" customFormat="1" x14ac:dyDescent="0.25"/>
    <row r="73517" customFormat="1" x14ac:dyDescent="0.25"/>
    <row r="73518" customFormat="1" x14ac:dyDescent="0.25"/>
    <row r="73519" customFormat="1" x14ac:dyDescent="0.25"/>
    <row r="73520" customFormat="1" x14ac:dyDescent="0.25"/>
    <row r="73521" customFormat="1" x14ac:dyDescent="0.25"/>
    <row r="73522" customFormat="1" x14ac:dyDescent="0.25"/>
    <row r="73523" customFormat="1" x14ac:dyDescent="0.25"/>
    <row r="73524" customFormat="1" x14ac:dyDescent="0.25"/>
    <row r="73525" customFormat="1" x14ac:dyDescent="0.25"/>
    <row r="73526" customFormat="1" x14ac:dyDescent="0.25"/>
    <row r="73527" customFormat="1" x14ac:dyDescent="0.25"/>
    <row r="73528" customFormat="1" x14ac:dyDescent="0.25"/>
    <row r="73529" customFormat="1" x14ac:dyDescent="0.25"/>
    <row r="73530" customFormat="1" x14ac:dyDescent="0.25"/>
    <row r="73531" customFormat="1" x14ac:dyDescent="0.25"/>
    <row r="73532" customFormat="1" x14ac:dyDescent="0.25"/>
    <row r="73533" customFormat="1" x14ac:dyDescent="0.25"/>
    <row r="73534" customFormat="1" x14ac:dyDescent="0.25"/>
    <row r="73535" customFormat="1" x14ac:dyDescent="0.25"/>
    <row r="73536" customFormat="1" x14ac:dyDescent="0.25"/>
    <row r="73537" customFormat="1" x14ac:dyDescent="0.25"/>
    <row r="73538" customFormat="1" x14ac:dyDescent="0.25"/>
    <row r="73539" customFormat="1" x14ac:dyDescent="0.25"/>
    <row r="73540" customFormat="1" x14ac:dyDescent="0.25"/>
    <row r="73541" customFormat="1" x14ac:dyDescent="0.25"/>
    <row r="73542" customFormat="1" x14ac:dyDescent="0.25"/>
    <row r="73543" customFormat="1" x14ac:dyDescent="0.25"/>
    <row r="73544" customFormat="1" x14ac:dyDescent="0.25"/>
    <row r="73545" customFormat="1" x14ac:dyDescent="0.25"/>
    <row r="73546" customFormat="1" x14ac:dyDescent="0.25"/>
    <row r="73547" customFormat="1" x14ac:dyDescent="0.25"/>
    <row r="73548" customFormat="1" x14ac:dyDescent="0.25"/>
    <row r="73549" customFormat="1" x14ac:dyDescent="0.25"/>
    <row r="73550" customFormat="1" x14ac:dyDescent="0.25"/>
    <row r="73551" customFormat="1" x14ac:dyDescent="0.25"/>
    <row r="73552" customFormat="1" x14ac:dyDescent="0.25"/>
    <row r="73553" customFormat="1" x14ac:dyDescent="0.25"/>
    <row r="73554" customFormat="1" x14ac:dyDescent="0.25"/>
    <row r="73555" customFormat="1" x14ac:dyDescent="0.25"/>
    <row r="73556" customFormat="1" x14ac:dyDescent="0.25"/>
    <row r="73557" customFormat="1" x14ac:dyDescent="0.25"/>
    <row r="73558" customFormat="1" x14ac:dyDescent="0.25"/>
    <row r="73559" customFormat="1" x14ac:dyDescent="0.25"/>
    <row r="73560" customFormat="1" x14ac:dyDescent="0.25"/>
    <row r="73561" customFormat="1" x14ac:dyDescent="0.25"/>
    <row r="73562" customFormat="1" x14ac:dyDescent="0.25"/>
    <row r="73563" customFormat="1" x14ac:dyDescent="0.25"/>
    <row r="73564" customFormat="1" x14ac:dyDescent="0.25"/>
    <row r="73565" customFormat="1" x14ac:dyDescent="0.25"/>
    <row r="73566" customFormat="1" x14ac:dyDescent="0.25"/>
    <row r="73567" customFormat="1" x14ac:dyDescent="0.25"/>
    <row r="73568" customFormat="1" x14ac:dyDescent="0.25"/>
    <row r="73569" customFormat="1" x14ac:dyDescent="0.25"/>
    <row r="73570" customFormat="1" x14ac:dyDescent="0.25"/>
    <row r="73571" customFormat="1" x14ac:dyDescent="0.25"/>
    <row r="73572" customFormat="1" x14ac:dyDescent="0.25"/>
    <row r="73573" customFormat="1" x14ac:dyDescent="0.25"/>
    <row r="73574" customFormat="1" x14ac:dyDescent="0.25"/>
    <row r="73575" customFormat="1" x14ac:dyDescent="0.25"/>
    <row r="73576" customFormat="1" x14ac:dyDescent="0.25"/>
    <row r="73577" customFormat="1" x14ac:dyDescent="0.25"/>
    <row r="73578" customFormat="1" x14ac:dyDescent="0.25"/>
    <row r="73579" customFormat="1" x14ac:dyDescent="0.25"/>
    <row r="73580" customFormat="1" x14ac:dyDescent="0.25"/>
    <row r="73581" customFormat="1" x14ac:dyDescent="0.25"/>
    <row r="73582" customFormat="1" x14ac:dyDescent="0.25"/>
    <row r="73583" customFormat="1" x14ac:dyDescent="0.25"/>
    <row r="73584" customFormat="1" x14ac:dyDescent="0.25"/>
    <row r="73585" customFormat="1" x14ac:dyDescent="0.25"/>
    <row r="73586" customFormat="1" x14ac:dyDescent="0.25"/>
    <row r="73587" customFormat="1" x14ac:dyDescent="0.25"/>
    <row r="73588" customFormat="1" x14ac:dyDescent="0.25"/>
    <row r="73589" customFormat="1" x14ac:dyDescent="0.25"/>
    <row r="73590" customFormat="1" x14ac:dyDescent="0.25"/>
    <row r="73591" customFormat="1" x14ac:dyDescent="0.25"/>
    <row r="73592" customFormat="1" x14ac:dyDescent="0.25"/>
    <row r="73593" customFormat="1" x14ac:dyDescent="0.25"/>
    <row r="73594" customFormat="1" x14ac:dyDescent="0.25"/>
    <row r="73595" customFormat="1" x14ac:dyDescent="0.25"/>
    <row r="73596" customFormat="1" x14ac:dyDescent="0.25"/>
    <row r="73597" customFormat="1" x14ac:dyDescent="0.25"/>
    <row r="73598" customFormat="1" x14ac:dyDescent="0.25"/>
    <row r="73599" customFormat="1" x14ac:dyDescent="0.25"/>
    <row r="73600" customFormat="1" x14ac:dyDescent="0.25"/>
    <row r="73601" customFormat="1" x14ac:dyDescent="0.25"/>
    <row r="73602" customFormat="1" x14ac:dyDescent="0.25"/>
    <row r="73603" customFormat="1" x14ac:dyDescent="0.25"/>
    <row r="73604" customFormat="1" x14ac:dyDescent="0.25"/>
    <row r="73605" customFormat="1" x14ac:dyDescent="0.25"/>
    <row r="73606" customFormat="1" x14ac:dyDescent="0.25"/>
    <row r="73607" customFormat="1" x14ac:dyDescent="0.25"/>
    <row r="73608" customFormat="1" x14ac:dyDescent="0.25"/>
    <row r="73609" customFormat="1" x14ac:dyDescent="0.25"/>
    <row r="73610" customFormat="1" x14ac:dyDescent="0.25"/>
    <row r="73611" customFormat="1" x14ac:dyDescent="0.25"/>
    <row r="73612" customFormat="1" x14ac:dyDescent="0.25"/>
    <row r="73613" customFormat="1" x14ac:dyDescent="0.25"/>
    <row r="73614" customFormat="1" x14ac:dyDescent="0.25"/>
    <row r="73615" customFormat="1" x14ac:dyDescent="0.25"/>
    <row r="73616" customFormat="1" x14ac:dyDescent="0.25"/>
    <row r="73617" customFormat="1" x14ac:dyDescent="0.25"/>
    <row r="73618" customFormat="1" x14ac:dyDescent="0.25"/>
    <row r="73619" customFormat="1" x14ac:dyDescent="0.25"/>
    <row r="73620" customFormat="1" x14ac:dyDescent="0.25"/>
    <row r="73621" customFormat="1" x14ac:dyDescent="0.25"/>
    <row r="73622" customFormat="1" x14ac:dyDescent="0.25"/>
    <row r="73623" customFormat="1" x14ac:dyDescent="0.25"/>
    <row r="73624" customFormat="1" x14ac:dyDescent="0.25"/>
    <row r="73625" customFormat="1" x14ac:dyDescent="0.25"/>
    <row r="73626" customFormat="1" x14ac:dyDescent="0.25"/>
    <row r="73627" customFormat="1" x14ac:dyDescent="0.25"/>
    <row r="73628" customFormat="1" x14ac:dyDescent="0.25"/>
    <row r="73629" customFormat="1" x14ac:dyDescent="0.25"/>
    <row r="73630" customFormat="1" x14ac:dyDescent="0.25"/>
    <row r="73631" customFormat="1" x14ac:dyDescent="0.25"/>
    <row r="73632" customFormat="1" x14ac:dyDescent="0.25"/>
    <row r="73633" customFormat="1" x14ac:dyDescent="0.25"/>
    <row r="73634" customFormat="1" x14ac:dyDescent="0.25"/>
    <row r="73635" customFormat="1" x14ac:dyDescent="0.25"/>
    <row r="73636" customFormat="1" x14ac:dyDescent="0.25"/>
    <row r="73637" customFormat="1" x14ac:dyDescent="0.25"/>
    <row r="73638" customFormat="1" x14ac:dyDescent="0.25"/>
    <row r="73639" customFormat="1" x14ac:dyDescent="0.25"/>
    <row r="73640" customFormat="1" x14ac:dyDescent="0.25"/>
    <row r="73641" customFormat="1" x14ac:dyDescent="0.25"/>
    <row r="73642" customFormat="1" x14ac:dyDescent="0.25"/>
    <row r="73643" customFormat="1" x14ac:dyDescent="0.25"/>
    <row r="73644" customFormat="1" x14ac:dyDescent="0.25"/>
    <row r="73645" customFormat="1" x14ac:dyDescent="0.25"/>
    <row r="73646" customFormat="1" x14ac:dyDescent="0.25"/>
    <row r="73647" customFormat="1" x14ac:dyDescent="0.25"/>
    <row r="73648" customFormat="1" x14ac:dyDescent="0.25"/>
    <row r="73649" customFormat="1" x14ac:dyDescent="0.25"/>
    <row r="73650" customFormat="1" x14ac:dyDescent="0.25"/>
    <row r="73651" customFormat="1" x14ac:dyDescent="0.25"/>
    <row r="73652" customFormat="1" x14ac:dyDescent="0.25"/>
    <row r="73653" customFormat="1" x14ac:dyDescent="0.25"/>
    <row r="73654" customFormat="1" x14ac:dyDescent="0.25"/>
    <row r="73655" customFormat="1" x14ac:dyDescent="0.25"/>
    <row r="73656" customFormat="1" x14ac:dyDescent="0.25"/>
    <row r="73657" customFormat="1" x14ac:dyDescent="0.25"/>
    <row r="73658" customFormat="1" x14ac:dyDescent="0.25"/>
    <row r="73659" customFormat="1" x14ac:dyDescent="0.25"/>
    <row r="73660" customFormat="1" x14ac:dyDescent="0.25"/>
    <row r="73661" customFormat="1" x14ac:dyDescent="0.25"/>
    <row r="73662" customFormat="1" x14ac:dyDescent="0.25"/>
    <row r="73663" customFormat="1" x14ac:dyDescent="0.25"/>
    <row r="73664" customFormat="1" x14ac:dyDescent="0.25"/>
    <row r="73665" customFormat="1" x14ac:dyDescent="0.25"/>
    <row r="73666" customFormat="1" x14ac:dyDescent="0.25"/>
    <row r="73667" customFormat="1" x14ac:dyDescent="0.25"/>
    <row r="73668" customFormat="1" x14ac:dyDescent="0.25"/>
    <row r="73669" customFormat="1" x14ac:dyDescent="0.25"/>
    <row r="73670" customFormat="1" x14ac:dyDescent="0.25"/>
    <row r="73671" customFormat="1" x14ac:dyDescent="0.25"/>
    <row r="73672" customFormat="1" x14ac:dyDescent="0.25"/>
    <row r="73673" customFormat="1" x14ac:dyDescent="0.25"/>
    <row r="73674" customFormat="1" x14ac:dyDescent="0.25"/>
    <row r="73675" customFormat="1" x14ac:dyDescent="0.25"/>
    <row r="73676" customFormat="1" x14ac:dyDescent="0.25"/>
    <row r="73677" customFormat="1" x14ac:dyDescent="0.25"/>
    <row r="73678" customFormat="1" x14ac:dyDescent="0.25"/>
    <row r="73679" customFormat="1" x14ac:dyDescent="0.25"/>
    <row r="73680" customFormat="1" x14ac:dyDescent="0.25"/>
    <row r="73681" customFormat="1" x14ac:dyDescent="0.25"/>
    <row r="73682" customFormat="1" x14ac:dyDescent="0.25"/>
    <row r="73683" customFormat="1" x14ac:dyDescent="0.25"/>
    <row r="73684" customFormat="1" x14ac:dyDescent="0.25"/>
    <row r="73685" customFormat="1" x14ac:dyDescent="0.25"/>
    <row r="73686" customFormat="1" x14ac:dyDescent="0.25"/>
    <row r="73687" customFormat="1" x14ac:dyDescent="0.25"/>
    <row r="73688" customFormat="1" x14ac:dyDescent="0.25"/>
    <row r="73689" customFormat="1" x14ac:dyDescent="0.25"/>
    <row r="73690" customFormat="1" x14ac:dyDescent="0.25"/>
    <row r="73691" customFormat="1" x14ac:dyDescent="0.25"/>
    <row r="73692" customFormat="1" x14ac:dyDescent="0.25"/>
    <row r="73693" customFormat="1" x14ac:dyDescent="0.25"/>
    <row r="73694" customFormat="1" x14ac:dyDescent="0.25"/>
    <row r="73695" customFormat="1" x14ac:dyDescent="0.25"/>
    <row r="73696" customFormat="1" x14ac:dyDescent="0.25"/>
    <row r="73697" customFormat="1" x14ac:dyDescent="0.25"/>
    <row r="73698" customFormat="1" x14ac:dyDescent="0.25"/>
    <row r="73699" customFormat="1" x14ac:dyDescent="0.25"/>
    <row r="73700" customFormat="1" x14ac:dyDescent="0.25"/>
    <row r="73701" customFormat="1" x14ac:dyDescent="0.25"/>
    <row r="73702" customFormat="1" x14ac:dyDescent="0.25"/>
    <row r="73703" customFormat="1" x14ac:dyDescent="0.25"/>
    <row r="73704" customFormat="1" x14ac:dyDescent="0.25"/>
    <row r="73705" customFormat="1" x14ac:dyDescent="0.25"/>
    <row r="73706" customFormat="1" x14ac:dyDescent="0.25"/>
    <row r="73707" customFormat="1" x14ac:dyDescent="0.25"/>
    <row r="73708" customFormat="1" x14ac:dyDescent="0.25"/>
    <row r="73709" customFormat="1" x14ac:dyDescent="0.25"/>
    <row r="73710" customFormat="1" x14ac:dyDescent="0.25"/>
    <row r="73711" customFormat="1" x14ac:dyDescent="0.25"/>
    <row r="73712" customFormat="1" x14ac:dyDescent="0.25"/>
    <row r="73713" customFormat="1" x14ac:dyDescent="0.25"/>
    <row r="73714" customFormat="1" x14ac:dyDescent="0.25"/>
    <row r="73715" customFormat="1" x14ac:dyDescent="0.25"/>
    <row r="73716" customFormat="1" x14ac:dyDescent="0.25"/>
    <row r="73717" customFormat="1" x14ac:dyDescent="0.25"/>
    <row r="73718" customFormat="1" x14ac:dyDescent="0.25"/>
    <row r="73719" customFormat="1" x14ac:dyDescent="0.25"/>
    <row r="73720" customFormat="1" x14ac:dyDescent="0.25"/>
    <row r="73721" customFormat="1" x14ac:dyDescent="0.25"/>
    <row r="73722" customFormat="1" x14ac:dyDescent="0.25"/>
    <row r="73723" customFormat="1" x14ac:dyDescent="0.25"/>
    <row r="73724" customFormat="1" x14ac:dyDescent="0.25"/>
    <row r="73725" customFormat="1" x14ac:dyDescent="0.25"/>
    <row r="73726" customFormat="1" x14ac:dyDescent="0.25"/>
    <row r="73727" customFormat="1" x14ac:dyDescent="0.25"/>
    <row r="73728" customFormat="1" x14ac:dyDescent="0.25"/>
    <row r="73729" customFormat="1" x14ac:dyDescent="0.25"/>
    <row r="73730" customFormat="1" x14ac:dyDescent="0.25"/>
    <row r="73731" customFormat="1" x14ac:dyDescent="0.25"/>
    <row r="73732" customFormat="1" x14ac:dyDescent="0.25"/>
    <row r="73733" customFormat="1" x14ac:dyDescent="0.25"/>
    <row r="73734" customFormat="1" x14ac:dyDescent="0.25"/>
    <row r="73735" customFormat="1" x14ac:dyDescent="0.25"/>
    <row r="73736" customFormat="1" x14ac:dyDescent="0.25"/>
    <row r="73737" customFormat="1" x14ac:dyDescent="0.25"/>
    <row r="73738" customFormat="1" x14ac:dyDescent="0.25"/>
    <row r="73739" customFormat="1" x14ac:dyDescent="0.25"/>
    <row r="73740" customFormat="1" x14ac:dyDescent="0.25"/>
    <row r="73741" customFormat="1" x14ac:dyDescent="0.25"/>
    <row r="73742" customFormat="1" x14ac:dyDescent="0.25"/>
    <row r="73743" customFormat="1" x14ac:dyDescent="0.25"/>
    <row r="73744" customFormat="1" x14ac:dyDescent="0.25"/>
    <row r="73745" customFormat="1" x14ac:dyDescent="0.25"/>
    <row r="73746" customFormat="1" x14ac:dyDescent="0.25"/>
    <row r="73747" customFormat="1" x14ac:dyDescent="0.25"/>
    <row r="73748" customFormat="1" x14ac:dyDescent="0.25"/>
    <row r="73749" customFormat="1" x14ac:dyDescent="0.25"/>
    <row r="73750" customFormat="1" x14ac:dyDescent="0.25"/>
    <row r="73751" customFormat="1" x14ac:dyDescent="0.25"/>
    <row r="73752" customFormat="1" x14ac:dyDescent="0.25"/>
    <row r="73753" customFormat="1" x14ac:dyDescent="0.25"/>
    <row r="73754" customFormat="1" x14ac:dyDescent="0.25"/>
    <row r="73755" customFormat="1" x14ac:dyDescent="0.25"/>
    <row r="73756" customFormat="1" x14ac:dyDescent="0.25"/>
    <row r="73757" customFormat="1" x14ac:dyDescent="0.25"/>
    <row r="73758" customFormat="1" x14ac:dyDescent="0.25"/>
    <row r="73759" customFormat="1" x14ac:dyDescent="0.25"/>
    <row r="73760" customFormat="1" x14ac:dyDescent="0.25"/>
    <row r="73761" customFormat="1" x14ac:dyDescent="0.25"/>
    <row r="73762" customFormat="1" x14ac:dyDescent="0.25"/>
    <row r="73763" customFormat="1" x14ac:dyDescent="0.25"/>
    <row r="73764" customFormat="1" x14ac:dyDescent="0.25"/>
    <row r="73765" customFormat="1" x14ac:dyDescent="0.25"/>
    <row r="73766" customFormat="1" x14ac:dyDescent="0.25"/>
    <row r="73767" customFormat="1" x14ac:dyDescent="0.25"/>
    <row r="73768" customFormat="1" x14ac:dyDescent="0.25"/>
    <row r="73769" customFormat="1" x14ac:dyDescent="0.25"/>
    <row r="73770" customFormat="1" x14ac:dyDescent="0.25"/>
    <row r="73771" customFormat="1" x14ac:dyDescent="0.25"/>
    <row r="73772" customFormat="1" x14ac:dyDescent="0.25"/>
    <row r="73773" customFormat="1" x14ac:dyDescent="0.25"/>
    <row r="73774" customFormat="1" x14ac:dyDescent="0.25"/>
    <row r="73775" customFormat="1" x14ac:dyDescent="0.25"/>
    <row r="73776" customFormat="1" x14ac:dyDescent="0.25"/>
    <row r="73777" customFormat="1" x14ac:dyDescent="0.25"/>
    <row r="73778" customFormat="1" x14ac:dyDescent="0.25"/>
    <row r="73779" customFormat="1" x14ac:dyDescent="0.25"/>
    <row r="73780" customFormat="1" x14ac:dyDescent="0.25"/>
    <row r="73781" customFormat="1" x14ac:dyDescent="0.25"/>
    <row r="73782" customFormat="1" x14ac:dyDescent="0.25"/>
    <row r="73783" customFormat="1" x14ac:dyDescent="0.25"/>
    <row r="73784" customFormat="1" x14ac:dyDescent="0.25"/>
    <row r="73785" customFormat="1" x14ac:dyDescent="0.25"/>
    <row r="73786" customFormat="1" x14ac:dyDescent="0.25"/>
    <row r="73787" customFormat="1" x14ac:dyDescent="0.25"/>
    <row r="73788" customFormat="1" x14ac:dyDescent="0.25"/>
    <row r="73789" customFormat="1" x14ac:dyDescent="0.25"/>
    <row r="73790" customFormat="1" x14ac:dyDescent="0.25"/>
    <row r="73791" customFormat="1" x14ac:dyDescent="0.25"/>
    <row r="73792" customFormat="1" x14ac:dyDescent="0.25"/>
    <row r="73793" customFormat="1" x14ac:dyDescent="0.25"/>
    <row r="73794" customFormat="1" x14ac:dyDescent="0.25"/>
    <row r="73795" customFormat="1" x14ac:dyDescent="0.25"/>
    <row r="73796" customFormat="1" x14ac:dyDescent="0.25"/>
    <row r="73797" customFormat="1" x14ac:dyDescent="0.25"/>
    <row r="73798" customFormat="1" x14ac:dyDescent="0.25"/>
    <row r="73799" customFormat="1" x14ac:dyDescent="0.25"/>
    <row r="73800" customFormat="1" x14ac:dyDescent="0.25"/>
    <row r="73801" customFormat="1" x14ac:dyDescent="0.25"/>
    <row r="73802" customFormat="1" x14ac:dyDescent="0.25"/>
    <row r="73803" customFormat="1" x14ac:dyDescent="0.25"/>
    <row r="73804" customFormat="1" x14ac:dyDescent="0.25"/>
    <row r="73805" customFormat="1" x14ac:dyDescent="0.25"/>
    <row r="73806" customFormat="1" x14ac:dyDescent="0.25"/>
    <row r="73807" customFormat="1" x14ac:dyDescent="0.25"/>
    <row r="73808" customFormat="1" x14ac:dyDescent="0.25"/>
    <row r="73809" customFormat="1" x14ac:dyDescent="0.25"/>
    <row r="73810" customFormat="1" x14ac:dyDescent="0.25"/>
    <row r="73811" customFormat="1" x14ac:dyDescent="0.25"/>
    <row r="73812" customFormat="1" x14ac:dyDescent="0.25"/>
    <row r="73813" customFormat="1" x14ac:dyDescent="0.25"/>
    <row r="73814" customFormat="1" x14ac:dyDescent="0.25"/>
    <row r="73815" customFormat="1" x14ac:dyDescent="0.25"/>
    <row r="73816" customFormat="1" x14ac:dyDescent="0.25"/>
    <row r="73817" customFormat="1" x14ac:dyDescent="0.25"/>
    <row r="73818" customFormat="1" x14ac:dyDescent="0.25"/>
    <row r="73819" customFormat="1" x14ac:dyDescent="0.25"/>
    <row r="73820" customFormat="1" x14ac:dyDescent="0.25"/>
    <row r="73821" customFormat="1" x14ac:dyDescent="0.25"/>
    <row r="73822" customFormat="1" x14ac:dyDescent="0.25"/>
    <row r="73823" customFormat="1" x14ac:dyDescent="0.25"/>
    <row r="73824" customFormat="1" x14ac:dyDescent="0.25"/>
    <row r="73825" customFormat="1" x14ac:dyDescent="0.25"/>
    <row r="73826" customFormat="1" x14ac:dyDescent="0.25"/>
    <row r="73827" customFormat="1" x14ac:dyDescent="0.25"/>
    <row r="73828" customFormat="1" x14ac:dyDescent="0.25"/>
    <row r="73829" customFormat="1" x14ac:dyDescent="0.25"/>
    <row r="73830" customFormat="1" x14ac:dyDescent="0.25"/>
    <row r="73831" customFormat="1" x14ac:dyDescent="0.25"/>
    <row r="73832" customFormat="1" x14ac:dyDescent="0.25"/>
    <row r="73833" customFormat="1" x14ac:dyDescent="0.25"/>
    <row r="73834" customFormat="1" x14ac:dyDescent="0.25"/>
    <row r="73835" customFormat="1" x14ac:dyDescent="0.25"/>
    <row r="73836" customFormat="1" x14ac:dyDescent="0.25"/>
    <row r="73837" customFormat="1" x14ac:dyDescent="0.25"/>
    <row r="73838" customFormat="1" x14ac:dyDescent="0.25"/>
    <row r="73839" customFormat="1" x14ac:dyDescent="0.25"/>
    <row r="73840" customFormat="1" x14ac:dyDescent="0.25"/>
    <row r="73841" customFormat="1" x14ac:dyDescent="0.25"/>
    <row r="73842" customFormat="1" x14ac:dyDescent="0.25"/>
    <row r="73843" customFormat="1" x14ac:dyDescent="0.25"/>
    <row r="73844" customFormat="1" x14ac:dyDescent="0.25"/>
    <row r="73845" customFormat="1" x14ac:dyDescent="0.25"/>
    <row r="73846" customFormat="1" x14ac:dyDescent="0.25"/>
    <row r="73847" customFormat="1" x14ac:dyDescent="0.25"/>
    <row r="73848" customFormat="1" x14ac:dyDescent="0.25"/>
    <row r="73849" customFormat="1" x14ac:dyDescent="0.25"/>
    <row r="73850" customFormat="1" x14ac:dyDescent="0.25"/>
    <row r="73851" customFormat="1" x14ac:dyDescent="0.25"/>
    <row r="73852" customFormat="1" x14ac:dyDescent="0.25"/>
    <row r="73853" customFormat="1" x14ac:dyDescent="0.25"/>
    <row r="73854" customFormat="1" x14ac:dyDescent="0.25"/>
    <row r="73855" customFormat="1" x14ac:dyDescent="0.25"/>
    <row r="73856" customFormat="1" x14ac:dyDescent="0.25"/>
    <row r="73857" customFormat="1" x14ac:dyDescent="0.25"/>
    <row r="73858" customFormat="1" x14ac:dyDescent="0.25"/>
    <row r="73859" customFormat="1" x14ac:dyDescent="0.25"/>
    <row r="73860" customFormat="1" x14ac:dyDescent="0.25"/>
    <row r="73861" customFormat="1" x14ac:dyDescent="0.25"/>
    <row r="73862" customFormat="1" x14ac:dyDescent="0.25"/>
    <row r="73863" customFormat="1" x14ac:dyDescent="0.25"/>
    <row r="73864" customFormat="1" x14ac:dyDescent="0.25"/>
    <row r="73865" customFormat="1" x14ac:dyDescent="0.25"/>
    <row r="73866" customFormat="1" x14ac:dyDescent="0.25"/>
    <row r="73867" customFormat="1" x14ac:dyDescent="0.25"/>
    <row r="73868" customFormat="1" x14ac:dyDescent="0.25"/>
    <row r="73869" customFormat="1" x14ac:dyDescent="0.25"/>
    <row r="73870" customFormat="1" x14ac:dyDescent="0.25"/>
    <row r="73871" customFormat="1" x14ac:dyDescent="0.25"/>
    <row r="73872" customFormat="1" x14ac:dyDescent="0.25"/>
    <row r="73873" customFormat="1" x14ac:dyDescent="0.25"/>
    <row r="73874" customFormat="1" x14ac:dyDescent="0.25"/>
    <row r="73875" customFormat="1" x14ac:dyDescent="0.25"/>
    <row r="73876" customFormat="1" x14ac:dyDescent="0.25"/>
    <row r="73877" customFormat="1" x14ac:dyDescent="0.25"/>
    <row r="73878" customFormat="1" x14ac:dyDescent="0.25"/>
    <row r="73879" customFormat="1" x14ac:dyDescent="0.25"/>
    <row r="73880" customFormat="1" x14ac:dyDescent="0.25"/>
    <row r="73881" customFormat="1" x14ac:dyDescent="0.25"/>
    <row r="73882" customFormat="1" x14ac:dyDescent="0.25"/>
    <row r="73883" customFormat="1" x14ac:dyDescent="0.25"/>
    <row r="73884" customFormat="1" x14ac:dyDescent="0.25"/>
    <row r="73885" customFormat="1" x14ac:dyDescent="0.25"/>
    <row r="73886" customFormat="1" x14ac:dyDescent="0.25"/>
    <row r="73887" customFormat="1" x14ac:dyDescent="0.25"/>
    <row r="73888" customFormat="1" x14ac:dyDescent="0.25"/>
    <row r="73889" customFormat="1" x14ac:dyDescent="0.25"/>
    <row r="73890" customFormat="1" x14ac:dyDescent="0.25"/>
    <row r="73891" customFormat="1" x14ac:dyDescent="0.25"/>
    <row r="73892" customFormat="1" x14ac:dyDescent="0.25"/>
    <row r="73893" customFormat="1" x14ac:dyDescent="0.25"/>
    <row r="73894" customFormat="1" x14ac:dyDescent="0.25"/>
    <row r="73895" customFormat="1" x14ac:dyDescent="0.25"/>
    <row r="73896" customFormat="1" x14ac:dyDescent="0.25"/>
    <row r="73897" customFormat="1" x14ac:dyDescent="0.25"/>
    <row r="73898" customFormat="1" x14ac:dyDescent="0.25"/>
    <row r="73899" customFormat="1" x14ac:dyDescent="0.25"/>
    <row r="73900" customFormat="1" x14ac:dyDescent="0.25"/>
    <row r="73901" customFormat="1" x14ac:dyDescent="0.25"/>
    <row r="73902" customFormat="1" x14ac:dyDescent="0.25"/>
    <row r="73903" customFormat="1" x14ac:dyDescent="0.25"/>
    <row r="73904" customFormat="1" x14ac:dyDescent="0.25"/>
    <row r="73905" customFormat="1" x14ac:dyDescent="0.25"/>
    <row r="73906" customFormat="1" x14ac:dyDescent="0.25"/>
    <row r="73907" customFormat="1" x14ac:dyDescent="0.25"/>
    <row r="73908" customFormat="1" x14ac:dyDescent="0.25"/>
    <row r="73909" customFormat="1" x14ac:dyDescent="0.25"/>
    <row r="73910" customFormat="1" x14ac:dyDescent="0.25"/>
    <row r="73911" customFormat="1" x14ac:dyDescent="0.25"/>
    <row r="73912" customFormat="1" x14ac:dyDescent="0.25"/>
    <row r="73913" customFormat="1" x14ac:dyDescent="0.25"/>
    <row r="73914" customFormat="1" x14ac:dyDescent="0.25"/>
    <row r="73915" customFormat="1" x14ac:dyDescent="0.25"/>
    <row r="73916" customFormat="1" x14ac:dyDescent="0.25"/>
    <row r="73917" customFormat="1" x14ac:dyDescent="0.25"/>
    <row r="73918" customFormat="1" x14ac:dyDescent="0.25"/>
    <row r="73919" customFormat="1" x14ac:dyDescent="0.25"/>
    <row r="73920" customFormat="1" x14ac:dyDescent="0.25"/>
    <row r="73921" customFormat="1" x14ac:dyDescent="0.25"/>
    <row r="73922" customFormat="1" x14ac:dyDescent="0.25"/>
    <row r="73923" customFormat="1" x14ac:dyDescent="0.25"/>
    <row r="73924" customFormat="1" x14ac:dyDescent="0.25"/>
    <row r="73925" customFormat="1" x14ac:dyDescent="0.25"/>
    <row r="73926" customFormat="1" x14ac:dyDescent="0.25"/>
    <row r="73927" customFormat="1" x14ac:dyDescent="0.25"/>
    <row r="73928" customFormat="1" x14ac:dyDescent="0.25"/>
    <row r="73929" customFormat="1" x14ac:dyDescent="0.25"/>
    <row r="73930" customFormat="1" x14ac:dyDescent="0.25"/>
    <row r="73931" customFormat="1" x14ac:dyDescent="0.25"/>
    <row r="73932" customFormat="1" x14ac:dyDescent="0.25"/>
    <row r="73933" customFormat="1" x14ac:dyDescent="0.25"/>
    <row r="73934" customFormat="1" x14ac:dyDescent="0.25"/>
    <row r="73935" customFormat="1" x14ac:dyDescent="0.25"/>
    <row r="73936" customFormat="1" x14ac:dyDescent="0.25"/>
    <row r="73937" customFormat="1" x14ac:dyDescent="0.25"/>
    <row r="73938" customFormat="1" x14ac:dyDescent="0.25"/>
    <row r="73939" customFormat="1" x14ac:dyDescent="0.25"/>
    <row r="73940" customFormat="1" x14ac:dyDescent="0.25"/>
    <row r="73941" customFormat="1" x14ac:dyDescent="0.25"/>
    <row r="73942" customFormat="1" x14ac:dyDescent="0.25"/>
    <row r="73943" customFormat="1" x14ac:dyDescent="0.25"/>
    <row r="73944" customFormat="1" x14ac:dyDescent="0.25"/>
    <row r="73945" customFormat="1" x14ac:dyDescent="0.25"/>
    <row r="73946" customFormat="1" x14ac:dyDescent="0.25"/>
    <row r="73947" customFormat="1" x14ac:dyDescent="0.25"/>
    <row r="73948" customFormat="1" x14ac:dyDescent="0.25"/>
    <row r="73949" customFormat="1" x14ac:dyDescent="0.25"/>
    <row r="73950" customFormat="1" x14ac:dyDescent="0.25"/>
    <row r="73951" customFormat="1" x14ac:dyDescent="0.25"/>
    <row r="73952" customFormat="1" x14ac:dyDescent="0.25"/>
    <row r="73953" customFormat="1" x14ac:dyDescent="0.25"/>
    <row r="73954" customFormat="1" x14ac:dyDescent="0.25"/>
    <row r="73955" customFormat="1" x14ac:dyDescent="0.25"/>
    <row r="73956" customFormat="1" x14ac:dyDescent="0.25"/>
    <row r="73957" customFormat="1" x14ac:dyDescent="0.25"/>
    <row r="73958" customFormat="1" x14ac:dyDescent="0.25"/>
    <row r="73959" customFormat="1" x14ac:dyDescent="0.25"/>
    <row r="73960" customFormat="1" x14ac:dyDescent="0.25"/>
    <row r="73961" customFormat="1" x14ac:dyDescent="0.25"/>
    <row r="73962" customFormat="1" x14ac:dyDescent="0.25"/>
    <row r="73963" customFormat="1" x14ac:dyDescent="0.25"/>
    <row r="73964" customFormat="1" x14ac:dyDescent="0.25"/>
    <row r="73965" customFormat="1" x14ac:dyDescent="0.25"/>
    <row r="73966" customFormat="1" x14ac:dyDescent="0.25"/>
    <row r="73967" customFormat="1" x14ac:dyDescent="0.25"/>
    <row r="73968" customFormat="1" x14ac:dyDescent="0.25"/>
    <row r="73969" customFormat="1" x14ac:dyDescent="0.25"/>
    <row r="73970" customFormat="1" x14ac:dyDescent="0.25"/>
    <row r="73971" customFormat="1" x14ac:dyDescent="0.25"/>
    <row r="73972" customFormat="1" x14ac:dyDescent="0.25"/>
    <row r="73973" customFormat="1" x14ac:dyDescent="0.25"/>
    <row r="73974" customFormat="1" x14ac:dyDescent="0.25"/>
    <row r="73975" customFormat="1" x14ac:dyDescent="0.25"/>
    <row r="73976" customFormat="1" x14ac:dyDescent="0.25"/>
    <row r="73977" customFormat="1" x14ac:dyDescent="0.25"/>
    <row r="73978" customFormat="1" x14ac:dyDescent="0.25"/>
    <row r="73979" customFormat="1" x14ac:dyDescent="0.25"/>
    <row r="73980" customFormat="1" x14ac:dyDescent="0.25"/>
    <row r="73981" customFormat="1" x14ac:dyDescent="0.25"/>
    <row r="73982" customFormat="1" x14ac:dyDescent="0.25"/>
    <row r="73983" customFormat="1" x14ac:dyDescent="0.25"/>
    <row r="73984" customFormat="1" x14ac:dyDescent="0.25"/>
    <row r="73985" customFormat="1" x14ac:dyDescent="0.25"/>
    <row r="73986" customFormat="1" x14ac:dyDescent="0.25"/>
    <row r="73987" customFormat="1" x14ac:dyDescent="0.25"/>
    <row r="73988" customFormat="1" x14ac:dyDescent="0.25"/>
    <row r="73989" customFormat="1" x14ac:dyDescent="0.25"/>
    <row r="73990" customFormat="1" x14ac:dyDescent="0.25"/>
    <row r="73991" customFormat="1" x14ac:dyDescent="0.25"/>
    <row r="73992" customFormat="1" x14ac:dyDescent="0.25"/>
    <row r="73993" customFormat="1" x14ac:dyDescent="0.25"/>
    <row r="73994" customFormat="1" x14ac:dyDescent="0.25"/>
    <row r="73995" customFormat="1" x14ac:dyDescent="0.25"/>
    <row r="73996" customFormat="1" x14ac:dyDescent="0.25"/>
    <row r="73997" customFormat="1" x14ac:dyDescent="0.25"/>
    <row r="73998" customFormat="1" x14ac:dyDescent="0.25"/>
    <row r="73999" customFormat="1" x14ac:dyDescent="0.25"/>
    <row r="74000" customFormat="1" x14ac:dyDescent="0.25"/>
    <row r="74001" customFormat="1" x14ac:dyDescent="0.25"/>
    <row r="74002" customFormat="1" x14ac:dyDescent="0.25"/>
    <row r="74003" customFormat="1" x14ac:dyDescent="0.25"/>
    <row r="74004" customFormat="1" x14ac:dyDescent="0.25"/>
    <row r="74005" customFormat="1" x14ac:dyDescent="0.25"/>
    <row r="74006" customFormat="1" x14ac:dyDescent="0.25"/>
    <row r="74007" customFormat="1" x14ac:dyDescent="0.25"/>
    <row r="74008" customFormat="1" x14ac:dyDescent="0.25"/>
    <row r="74009" customFormat="1" x14ac:dyDescent="0.25"/>
    <row r="74010" customFormat="1" x14ac:dyDescent="0.25"/>
    <row r="74011" customFormat="1" x14ac:dyDescent="0.25"/>
    <row r="74012" customFormat="1" x14ac:dyDescent="0.25"/>
    <row r="74013" customFormat="1" x14ac:dyDescent="0.25"/>
    <row r="74014" customFormat="1" x14ac:dyDescent="0.25"/>
    <row r="74015" customFormat="1" x14ac:dyDescent="0.25"/>
    <row r="74016" customFormat="1" x14ac:dyDescent="0.25"/>
    <row r="74017" customFormat="1" x14ac:dyDescent="0.25"/>
    <row r="74018" customFormat="1" x14ac:dyDescent="0.25"/>
    <row r="74019" customFormat="1" x14ac:dyDescent="0.25"/>
    <row r="74020" customFormat="1" x14ac:dyDescent="0.25"/>
    <row r="74021" customFormat="1" x14ac:dyDescent="0.25"/>
    <row r="74022" customFormat="1" x14ac:dyDescent="0.25"/>
    <row r="74023" customFormat="1" x14ac:dyDescent="0.25"/>
    <row r="74024" customFormat="1" x14ac:dyDescent="0.25"/>
    <row r="74025" customFormat="1" x14ac:dyDescent="0.25"/>
    <row r="74026" customFormat="1" x14ac:dyDescent="0.25"/>
    <row r="74027" customFormat="1" x14ac:dyDescent="0.25"/>
    <row r="74028" customFormat="1" x14ac:dyDescent="0.25"/>
    <row r="74029" customFormat="1" x14ac:dyDescent="0.25"/>
    <row r="74030" customFormat="1" x14ac:dyDescent="0.25"/>
    <row r="74031" customFormat="1" x14ac:dyDescent="0.25"/>
    <row r="74032" customFormat="1" x14ac:dyDescent="0.25"/>
    <row r="74033" customFormat="1" x14ac:dyDescent="0.25"/>
    <row r="74034" customFormat="1" x14ac:dyDescent="0.25"/>
    <row r="74035" customFormat="1" x14ac:dyDescent="0.25"/>
    <row r="74036" customFormat="1" x14ac:dyDescent="0.25"/>
    <row r="74037" customFormat="1" x14ac:dyDescent="0.25"/>
    <row r="74038" customFormat="1" x14ac:dyDescent="0.25"/>
    <row r="74039" customFormat="1" x14ac:dyDescent="0.25"/>
    <row r="74040" customFormat="1" x14ac:dyDescent="0.25"/>
    <row r="74041" customFormat="1" x14ac:dyDescent="0.25"/>
    <row r="74042" customFormat="1" x14ac:dyDescent="0.25"/>
    <row r="74043" customFormat="1" x14ac:dyDescent="0.25"/>
    <row r="74044" customFormat="1" x14ac:dyDescent="0.25"/>
    <row r="74045" customFormat="1" x14ac:dyDescent="0.25"/>
    <row r="74046" customFormat="1" x14ac:dyDescent="0.25"/>
    <row r="74047" customFormat="1" x14ac:dyDescent="0.25"/>
    <row r="74048" customFormat="1" x14ac:dyDescent="0.25"/>
    <row r="74049" customFormat="1" x14ac:dyDescent="0.25"/>
    <row r="74050" customFormat="1" x14ac:dyDescent="0.25"/>
    <row r="74051" customFormat="1" x14ac:dyDescent="0.25"/>
    <row r="74052" customFormat="1" x14ac:dyDescent="0.25"/>
    <row r="74053" customFormat="1" x14ac:dyDescent="0.25"/>
    <row r="74054" customFormat="1" x14ac:dyDescent="0.25"/>
    <row r="74055" customFormat="1" x14ac:dyDescent="0.25"/>
    <row r="74056" customFormat="1" x14ac:dyDescent="0.25"/>
    <row r="74057" customFormat="1" x14ac:dyDescent="0.25"/>
    <row r="74058" customFormat="1" x14ac:dyDescent="0.25"/>
    <row r="74059" customFormat="1" x14ac:dyDescent="0.25"/>
    <row r="74060" customFormat="1" x14ac:dyDescent="0.25"/>
    <row r="74061" customFormat="1" x14ac:dyDescent="0.25"/>
    <row r="74062" customFormat="1" x14ac:dyDescent="0.25"/>
    <row r="74063" customFormat="1" x14ac:dyDescent="0.25"/>
    <row r="74064" customFormat="1" x14ac:dyDescent="0.25"/>
    <row r="74065" customFormat="1" x14ac:dyDescent="0.25"/>
    <row r="74066" customFormat="1" x14ac:dyDescent="0.25"/>
    <row r="74067" customFormat="1" x14ac:dyDescent="0.25"/>
    <row r="74068" customFormat="1" x14ac:dyDescent="0.25"/>
    <row r="74069" customFormat="1" x14ac:dyDescent="0.25"/>
    <row r="74070" customFormat="1" x14ac:dyDescent="0.25"/>
    <row r="74071" customFormat="1" x14ac:dyDescent="0.25"/>
    <row r="74072" customFormat="1" x14ac:dyDescent="0.25"/>
    <row r="74073" customFormat="1" x14ac:dyDescent="0.25"/>
    <row r="74074" customFormat="1" x14ac:dyDescent="0.25"/>
    <row r="74075" customFormat="1" x14ac:dyDescent="0.25"/>
    <row r="74076" customFormat="1" x14ac:dyDescent="0.25"/>
    <row r="74077" customFormat="1" x14ac:dyDescent="0.25"/>
    <row r="74078" customFormat="1" x14ac:dyDescent="0.25"/>
    <row r="74079" customFormat="1" x14ac:dyDescent="0.25"/>
    <row r="74080" customFormat="1" x14ac:dyDescent="0.25"/>
    <row r="74081" customFormat="1" x14ac:dyDescent="0.25"/>
    <row r="74082" customFormat="1" x14ac:dyDescent="0.25"/>
    <row r="74083" customFormat="1" x14ac:dyDescent="0.25"/>
    <row r="74084" customFormat="1" x14ac:dyDescent="0.25"/>
    <row r="74085" customFormat="1" x14ac:dyDescent="0.25"/>
    <row r="74086" customFormat="1" x14ac:dyDescent="0.25"/>
    <row r="74087" customFormat="1" x14ac:dyDescent="0.25"/>
    <row r="74088" customFormat="1" x14ac:dyDescent="0.25"/>
    <row r="74089" customFormat="1" x14ac:dyDescent="0.25"/>
    <row r="74090" customFormat="1" x14ac:dyDescent="0.25"/>
    <row r="74091" customFormat="1" x14ac:dyDescent="0.25"/>
    <row r="74092" customFormat="1" x14ac:dyDescent="0.25"/>
    <row r="74093" customFormat="1" x14ac:dyDescent="0.25"/>
    <row r="74094" customFormat="1" x14ac:dyDescent="0.25"/>
    <row r="74095" customFormat="1" x14ac:dyDescent="0.25"/>
    <row r="74096" customFormat="1" x14ac:dyDescent="0.25"/>
    <row r="74097" customFormat="1" x14ac:dyDescent="0.25"/>
    <row r="74098" customFormat="1" x14ac:dyDescent="0.25"/>
    <row r="74099" customFormat="1" x14ac:dyDescent="0.25"/>
    <row r="74100" customFormat="1" x14ac:dyDescent="0.25"/>
    <row r="74101" customFormat="1" x14ac:dyDescent="0.25"/>
    <row r="74102" customFormat="1" x14ac:dyDescent="0.25"/>
    <row r="74103" customFormat="1" x14ac:dyDescent="0.25"/>
    <row r="74104" customFormat="1" x14ac:dyDescent="0.25"/>
    <row r="74105" customFormat="1" x14ac:dyDescent="0.25"/>
    <row r="74106" customFormat="1" x14ac:dyDescent="0.25"/>
    <row r="74107" customFormat="1" x14ac:dyDescent="0.25"/>
    <row r="74108" customFormat="1" x14ac:dyDescent="0.25"/>
    <row r="74109" customFormat="1" x14ac:dyDescent="0.25"/>
    <row r="74110" customFormat="1" x14ac:dyDescent="0.25"/>
    <row r="74111" customFormat="1" x14ac:dyDescent="0.25"/>
    <row r="74112" customFormat="1" x14ac:dyDescent="0.25"/>
    <row r="74113" customFormat="1" x14ac:dyDescent="0.25"/>
    <row r="74114" customFormat="1" x14ac:dyDescent="0.25"/>
    <row r="74115" customFormat="1" x14ac:dyDescent="0.25"/>
    <row r="74116" customFormat="1" x14ac:dyDescent="0.25"/>
    <row r="74117" customFormat="1" x14ac:dyDescent="0.25"/>
    <row r="74118" customFormat="1" x14ac:dyDescent="0.25"/>
    <row r="74119" customFormat="1" x14ac:dyDescent="0.25"/>
    <row r="74120" customFormat="1" x14ac:dyDescent="0.25"/>
    <row r="74121" customFormat="1" x14ac:dyDescent="0.25"/>
    <row r="74122" customFormat="1" x14ac:dyDescent="0.25"/>
    <row r="74123" customFormat="1" x14ac:dyDescent="0.25"/>
    <row r="74124" customFormat="1" x14ac:dyDescent="0.25"/>
    <row r="74125" customFormat="1" x14ac:dyDescent="0.25"/>
    <row r="74126" customFormat="1" x14ac:dyDescent="0.25"/>
    <row r="74127" customFormat="1" x14ac:dyDescent="0.25"/>
    <row r="74128" customFormat="1" x14ac:dyDescent="0.25"/>
    <row r="74129" customFormat="1" x14ac:dyDescent="0.25"/>
    <row r="74130" customFormat="1" x14ac:dyDescent="0.25"/>
    <row r="74131" customFormat="1" x14ac:dyDescent="0.25"/>
    <row r="74132" customFormat="1" x14ac:dyDescent="0.25"/>
    <row r="74133" customFormat="1" x14ac:dyDescent="0.25"/>
    <row r="74134" customFormat="1" x14ac:dyDescent="0.25"/>
    <row r="74135" customFormat="1" x14ac:dyDescent="0.25"/>
    <row r="74136" customFormat="1" x14ac:dyDescent="0.25"/>
    <row r="74137" customFormat="1" x14ac:dyDescent="0.25"/>
    <row r="74138" customFormat="1" x14ac:dyDescent="0.25"/>
    <row r="74139" customFormat="1" x14ac:dyDescent="0.25"/>
    <row r="74140" customFormat="1" x14ac:dyDescent="0.25"/>
    <row r="74141" customFormat="1" x14ac:dyDescent="0.25"/>
    <row r="74142" customFormat="1" x14ac:dyDescent="0.25"/>
    <row r="74143" customFormat="1" x14ac:dyDescent="0.25"/>
    <row r="74144" customFormat="1" x14ac:dyDescent="0.25"/>
    <row r="74145" customFormat="1" x14ac:dyDescent="0.25"/>
    <row r="74146" customFormat="1" x14ac:dyDescent="0.25"/>
    <row r="74147" customFormat="1" x14ac:dyDescent="0.25"/>
    <row r="74148" customFormat="1" x14ac:dyDescent="0.25"/>
    <row r="74149" customFormat="1" x14ac:dyDescent="0.25"/>
    <row r="74150" customFormat="1" x14ac:dyDescent="0.25"/>
    <row r="74151" customFormat="1" x14ac:dyDescent="0.25"/>
    <row r="74152" customFormat="1" x14ac:dyDescent="0.25"/>
    <row r="74153" customFormat="1" x14ac:dyDescent="0.25"/>
    <row r="74154" customFormat="1" x14ac:dyDescent="0.25"/>
    <row r="74155" customFormat="1" x14ac:dyDescent="0.25"/>
    <row r="74156" customFormat="1" x14ac:dyDescent="0.25"/>
    <row r="74157" customFormat="1" x14ac:dyDescent="0.25"/>
    <row r="74158" customFormat="1" x14ac:dyDescent="0.25"/>
    <row r="74159" customFormat="1" x14ac:dyDescent="0.25"/>
    <row r="74160" customFormat="1" x14ac:dyDescent="0.25"/>
    <row r="74161" customFormat="1" x14ac:dyDescent="0.25"/>
    <row r="74162" customFormat="1" x14ac:dyDescent="0.25"/>
    <row r="74163" customFormat="1" x14ac:dyDescent="0.25"/>
    <row r="74164" customFormat="1" x14ac:dyDescent="0.25"/>
    <row r="74165" customFormat="1" x14ac:dyDescent="0.25"/>
    <row r="74166" customFormat="1" x14ac:dyDescent="0.25"/>
    <row r="74167" customFormat="1" x14ac:dyDescent="0.25"/>
    <row r="74168" customFormat="1" x14ac:dyDescent="0.25"/>
    <row r="74169" customFormat="1" x14ac:dyDescent="0.25"/>
    <row r="74170" customFormat="1" x14ac:dyDescent="0.25"/>
    <row r="74171" customFormat="1" x14ac:dyDescent="0.25"/>
    <row r="74172" customFormat="1" x14ac:dyDescent="0.25"/>
    <row r="74173" customFormat="1" x14ac:dyDescent="0.25"/>
    <row r="74174" customFormat="1" x14ac:dyDescent="0.25"/>
    <row r="74175" customFormat="1" x14ac:dyDescent="0.25"/>
    <row r="74176" customFormat="1" x14ac:dyDescent="0.25"/>
    <row r="74177" customFormat="1" x14ac:dyDescent="0.25"/>
    <row r="74178" customFormat="1" x14ac:dyDescent="0.25"/>
    <row r="74179" customFormat="1" x14ac:dyDescent="0.25"/>
    <row r="74180" customFormat="1" x14ac:dyDescent="0.25"/>
    <row r="74181" customFormat="1" x14ac:dyDescent="0.25"/>
    <row r="74182" customFormat="1" x14ac:dyDescent="0.25"/>
    <row r="74183" customFormat="1" x14ac:dyDescent="0.25"/>
    <row r="74184" customFormat="1" x14ac:dyDescent="0.25"/>
    <row r="74185" customFormat="1" x14ac:dyDescent="0.25"/>
    <row r="74186" customFormat="1" x14ac:dyDescent="0.25"/>
    <row r="74187" customFormat="1" x14ac:dyDescent="0.25"/>
    <row r="74188" customFormat="1" x14ac:dyDescent="0.25"/>
    <row r="74189" customFormat="1" x14ac:dyDescent="0.25"/>
    <row r="74190" customFormat="1" x14ac:dyDescent="0.25"/>
    <row r="74191" customFormat="1" x14ac:dyDescent="0.25"/>
    <row r="74192" customFormat="1" x14ac:dyDescent="0.25"/>
    <row r="74193" customFormat="1" x14ac:dyDescent="0.25"/>
    <row r="74194" customFormat="1" x14ac:dyDescent="0.25"/>
    <row r="74195" customFormat="1" x14ac:dyDescent="0.25"/>
    <row r="74196" customFormat="1" x14ac:dyDescent="0.25"/>
    <row r="74197" customFormat="1" x14ac:dyDescent="0.25"/>
    <row r="74198" customFormat="1" x14ac:dyDescent="0.25"/>
    <row r="74199" customFormat="1" x14ac:dyDescent="0.25"/>
    <row r="74200" customFormat="1" x14ac:dyDescent="0.25"/>
    <row r="74201" customFormat="1" x14ac:dyDescent="0.25"/>
    <row r="74202" customFormat="1" x14ac:dyDescent="0.25"/>
    <row r="74203" customFormat="1" x14ac:dyDescent="0.25"/>
    <row r="74204" customFormat="1" x14ac:dyDescent="0.25"/>
    <row r="74205" customFormat="1" x14ac:dyDescent="0.25"/>
    <row r="74206" customFormat="1" x14ac:dyDescent="0.25"/>
    <row r="74207" customFormat="1" x14ac:dyDescent="0.25"/>
    <row r="74208" customFormat="1" x14ac:dyDescent="0.25"/>
    <row r="74209" customFormat="1" x14ac:dyDescent="0.25"/>
    <row r="74210" customFormat="1" x14ac:dyDescent="0.25"/>
    <row r="74211" customFormat="1" x14ac:dyDescent="0.25"/>
    <row r="74212" customFormat="1" x14ac:dyDescent="0.25"/>
    <row r="74213" customFormat="1" x14ac:dyDescent="0.25"/>
    <row r="74214" customFormat="1" x14ac:dyDescent="0.25"/>
    <row r="74215" customFormat="1" x14ac:dyDescent="0.25"/>
    <row r="74216" customFormat="1" x14ac:dyDescent="0.25"/>
    <row r="74217" customFormat="1" x14ac:dyDescent="0.25"/>
    <row r="74218" customFormat="1" x14ac:dyDescent="0.25"/>
    <row r="74219" customFormat="1" x14ac:dyDescent="0.25"/>
    <row r="74220" customFormat="1" x14ac:dyDescent="0.25"/>
    <row r="74221" customFormat="1" x14ac:dyDescent="0.25"/>
    <row r="74222" customFormat="1" x14ac:dyDescent="0.25"/>
    <row r="74223" customFormat="1" x14ac:dyDescent="0.25"/>
    <row r="74224" customFormat="1" x14ac:dyDescent="0.25"/>
    <row r="74225" customFormat="1" x14ac:dyDescent="0.25"/>
    <row r="74226" customFormat="1" x14ac:dyDescent="0.25"/>
    <row r="74227" customFormat="1" x14ac:dyDescent="0.25"/>
    <row r="74228" customFormat="1" x14ac:dyDescent="0.25"/>
    <row r="74229" customFormat="1" x14ac:dyDescent="0.25"/>
    <row r="74230" customFormat="1" x14ac:dyDescent="0.25"/>
    <row r="74231" customFormat="1" x14ac:dyDescent="0.25"/>
    <row r="74232" customFormat="1" x14ac:dyDescent="0.25"/>
    <row r="74233" customFormat="1" x14ac:dyDescent="0.25"/>
    <row r="74234" customFormat="1" x14ac:dyDescent="0.25"/>
    <row r="74235" customFormat="1" x14ac:dyDescent="0.25"/>
    <row r="74236" customFormat="1" x14ac:dyDescent="0.25"/>
    <row r="74237" customFormat="1" x14ac:dyDescent="0.25"/>
    <row r="74238" customFormat="1" x14ac:dyDescent="0.25"/>
    <row r="74239" customFormat="1" x14ac:dyDescent="0.25"/>
    <row r="74240" customFormat="1" x14ac:dyDescent="0.25"/>
    <row r="74241" customFormat="1" x14ac:dyDescent="0.25"/>
    <row r="74242" customFormat="1" x14ac:dyDescent="0.25"/>
    <row r="74243" customFormat="1" x14ac:dyDescent="0.25"/>
    <row r="74244" customFormat="1" x14ac:dyDescent="0.25"/>
    <row r="74245" customFormat="1" x14ac:dyDescent="0.25"/>
    <row r="74246" customFormat="1" x14ac:dyDescent="0.25"/>
    <row r="74247" customFormat="1" x14ac:dyDescent="0.25"/>
    <row r="74248" customFormat="1" x14ac:dyDescent="0.25"/>
    <row r="74249" customFormat="1" x14ac:dyDescent="0.25"/>
    <row r="74250" customFormat="1" x14ac:dyDescent="0.25"/>
    <row r="74251" customFormat="1" x14ac:dyDescent="0.25"/>
    <row r="74252" customFormat="1" x14ac:dyDescent="0.25"/>
    <row r="74253" customFormat="1" x14ac:dyDescent="0.25"/>
    <row r="74254" customFormat="1" x14ac:dyDescent="0.25"/>
    <row r="74255" customFormat="1" x14ac:dyDescent="0.25"/>
    <row r="74256" customFormat="1" x14ac:dyDescent="0.25"/>
    <row r="74257" customFormat="1" x14ac:dyDescent="0.25"/>
    <row r="74258" customFormat="1" x14ac:dyDescent="0.25"/>
    <row r="74259" customFormat="1" x14ac:dyDescent="0.25"/>
    <row r="74260" customFormat="1" x14ac:dyDescent="0.25"/>
    <row r="74261" customFormat="1" x14ac:dyDescent="0.25"/>
    <row r="74262" customFormat="1" x14ac:dyDescent="0.25"/>
    <row r="74263" customFormat="1" x14ac:dyDescent="0.25"/>
    <row r="74264" customFormat="1" x14ac:dyDescent="0.25"/>
    <row r="74265" customFormat="1" x14ac:dyDescent="0.25"/>
    <row r="74266" customFormat="1" x14ac:dyDescent="0.25"/>
    <row r="74267" customFormat="1" x14ac:dyDescent="0.25"/>
    <row r="74268" customFormat="1" x14ac:dyDescent="0.25"/>
    <row r="74269" customFormat="1" x14ac:dyDescent="0.25"/>
    <row r="74270" customFormat="1" x14ac:dyDescent="0.25"/>
    <row r="74271" customFormat="1" x14ac:dyDescent="0.25"/>
    <row r="74272" customFormat="1" x14ac:dyDescent="0.25"/>
    <row r="74273" customFormat="1" x14ac:dyDescent="0.25"/>
    <row r="74274" customFormat="1" x14ac:dyDescent="0.25"/>
    <row r="74275" customFormat="1" x14ac:dyDescent="0.25"/>
    <row r="74276" customFormat="1" x14ac:dyDescent="0.25"/>
    <row r="74277" customFormat="1" x14ac:dyDescent="0.25"/>
    <row r="74278" customFormat="1" x14ac:dyDescent="0.25"/>
    <row r="74279" customFormat="1" x14ac:dyDescent="0.25"/>
    <row r="74280" customFormat="1" x14ac:dyDescent="0.25"/>
    <row r="74281" customFormat="1" x14ac:dyDescent="0.25"/>
    <row r="74282" customFormat="1" x14ac:dyDescent="0.25"/>
    <row r="74283" customFormat="1" x14ac:dyDescent="0.25"/>
    <row r="74284" customFormat="1" x14ac:dyDescent="0.25"/>
    <row r="74285" customFormat="1" x14ac:dyDescent="0.25"/>
    <row r="74286" customFormat="1" x14ac:dyDescent="0.25"/>
    <row r="74287" customFormat="1" x14ac:dyDescent="0.25"/>
    <row r="74288" customFormat="1" x14ac:dyDescent="0.25"/>
    <row r="74289" customFormat="1" x14ac:dyDescent="0.25"/>
    <row r="74290" customFormat="1" x14ac:dyDescent="0.25"/>
    <row r="74291" customFormat="1" x14ac:dyDescent="0.25"/>
    <row r="74292" customFormat="1" x14ac:dyDescent="0.25"/>
    <row r="74293" customFormat="1" x14ac:dyDescent="0.25"/>
    <row r="74294" customFormat="1" x14ac:dyDescent="0.25"/>
    <row r="74295" customFormat="1" x14ac:dyDescent="0.25"/>
    <row r="74296" customFormat="1" x14ac:dyDescent="0.25"/>
    <row r="74297" customFormat="1" x14ac:dyDescent="0.25"/>
    <row r="74298" customFormat="1" x14ac:dyDescent="0.25"/>
    <row r="74299" customFormat="1" x14ac:dyDescent="0.25"/>
    <row r="74300" customFormat="1" x14ac:dyDescent="0.25"/>
    <row r="74301" customFormat="1" x14ac:dyDescent="0.25"/>
    <row r="74302" customFormat="1" x14ac:dyDescent="0.25"/>
    <row r="74303" customFormat="1" x14ac:dyDescent="0.25"/>
    <row r="74304" customFormat="1" x14ac:dyDescent="0.25"/>
    <row r="74305" customFormat="1" x14ac:dyDescent="0.25"/>
    <row r="74306" customFormat="1" x14ac:dyDescent="0.25"/>
    <row r="74307" customFormat="1" x14ac:dyDescent="0.25"/>
    <row r="74308" customFormat="1" x14ac:dyDescent="0.25"/>
    <row r="74309" customFormat="1" x14ac:dyDescent="0.25"/>
    <row r="74310" customFormat="1" x14ac:dyDescent="0.25"/>
    <row r="74311" customFormat="1" x14ac:dyDescent="0.25"/>
    <row r="74312" customFormat="1" x14ac:dyDescent="0.25"/>
    <row r="74313" customFormat="1" x14ac:dyDescent="0.25"/>
    <row r="74314" customFormat="1" x14ac:dyDescent="0.25"/>
    <row r="74315" customFormat="1" x14ac:dyDescent="0.25"/>
    <row r="74316" customFormat="1" x14ac:dyDescent="0.25"/>
    <row r="74317" customFormat="1" x14ac:dyDescent="0.25"/>
    <row r="74318" customFormat="1" x14ac:dyDescent="0.25"/>
    <row r="74319" customFormat="1" x14ac:dyDescent="0.25"/>
    <row r="74320" customFormat="1" x14ac:dyDescent="0.25"/>
    <row r="74321" customFormat="1" x14ac:dyDescent="0.25"/>
    <row r="74322" customFormat="1" x14ac:dyDescent="0.25"/>
    <row r="74323" customFormat="1" x14ac:dyDescent="0.25"/>
    <row r="74324" customFormat="1" x14ac:dyDescent="0.25"/>
    <row r="74325" customFormat="1" x14ac:dyDescent="0.25"/>
    <row r="74326" customFormat="1" x14ac:dyDescent="0.25"/>
    <row r="74327" customFormat="1" x14ac:dyDescent="0.25"/>
    <row r="74328" customFormat="1" x14ac:dyDescent="0.25"/>
    <row r="74329" customFormat="1" x14ac:dyDescent="0.25"/>
    <row r="74330" customFormat="1" x14ac:dyDescent="0.25"/>
    <row r="74331" customFormat="1" x14ac:dyDescent="0.25"/>
    <row r="74332" customFormat="1" x14ac:dyDescent="0.25"/>
    <row r="74333" customFormat="1" x14ac:dyDescent="0.25"/>
    <row r="74334" customFormat="1" x14ac:dyDescent="0.25"/>
    <row r="74335" customFormat="1" x14ac:dyDescent="0.25"/>
    <row r="74336" customFormat="1" x14ac:dyDescent="0.25"/>
    <row r="74337" customFormat="1" x14ac:dyDescent="0.25"/>
    <row r="74338" customFormat="1" x14ac:dyDescent="0.25"/>
    <row r="74339" customFormat="1" x14ac:dyDescent="0.25"/>
    <row r="74340" customFormat="1" x14ac:dyDescent="0.25"/>
    <row r="74341" customFormat="1" x14ac:dyDescent="0.25"/>
    <row r="74342" customFormat="1" x14ac:dyDescent="0.25"/>
    <row r="74343" customFormat="1" x14ac:dyDescent="0.25"/>
    <row r="74344" customFormat="1" x14ac:dyDescent="0.25"/>
    <row r="74345" customFormat="1" x14ac:dyDescent="0.25"/>
    <row r="74346" customFormat="1" x14ac:dyDescent="0.25"/>
    <row r="74347" customFormat="1" x14ac:dyDescent="0.25"/>
    <row r="74348" customFormat="1" x14ac:dyDescent="0.25"/>
    <row r="74349" customFormat="1" x14ac:dyDescent="0.25"/>
    <row r="74350" customFormat="1" x14ac:dyDescent="0.25"/>
    <row r="74351" customFormat="1" x14ac:dyDescent="0.25"/>
    <row r="74352" customFormat="1" x14ac:dyDescent="0.25"/>
    <row r="74353" customFormat="1" x14ac:dyDescent="0.25"/>
    <row r="74354" customFormat="1" x14ac:dyDescent="0.25"/>
    <row r="74355" customFormat="1" x14ac:dyDescent="0.25"/>
    <row r="74356" customFormat="1" x14ac:dyDescent="0.25"/>
    <row r="74357" customFormat="1" x14ac:dyDescent="0.25"/>
    <row r="74358" customFormat="1" x14ac:dyDescent="0.25"/>
    <row r="74359" customFormat="1" x14ac:dyDescent="0.25"/>
    <row r="74360" customFormat="1" x14ac:dyDescent="0.25"/>
    <row r="74361" customFormat="1" x14ac:dyDescent="0.25"/>
    <row r="74362" customFormat="1" x14ac:dyDescent="0.25"/>
    <row r="74363" customFormat="1" x14ac:dyDescent="0.25"/>
    <row r="74364" customFormat="1" x14ac:dyDescent="0.25"/>
    <row r="74365" customFormat="1" x14ac:dyDescent="0.25"/>
    <row r="74366" customFormat="1" x14ac:dyDescent="0.25"/>
    <row r="74367" customFormat="1" x14ac:dyDescent="0.25"/>
    <row r="74368" customFormat="1" x14ac:dyDescent="0.25"/>
    <row r="74369" customFormat="1" x14ac:dyDescent="0.25"/>
    <row r="74370" customFormat="1" x14ac:dyDescent="0.25"/>
    <row r="74371" customFormat="1" x14ac:dyDescent="0.25"/>
    <row r="74372" customFormat="1" x14ac:dyDescent="0.25"/>
    <row r="74373" customFormat="1" x14ac:dyDescent="0.25"/>
    <row r="74374" customFormat="1" x14ac:dyDescent="0.25"/>
    <row r="74375" customFormat="1" x14ac:dyDescent="0.25"/>
    <row r="74376" customFormat="1" x14ac:dyDescent="0.25"/>
    <row r="74377" customFormat="1" x14ac:dyDescent="0.25"/>
    <row r="74378" customFormat="1" x14ac:dyDescent="0.25"/>
    <row r="74379" customFormat="1" x14ac:dyDescent="0.25"/>
    <row r="74380" customFormat="1" x14ac:dyDescent="0.25"/>
    <row r="74381" customFormat="1" x14ac:dyDescent="0.25"/>
    <row r="74382" customFormat="1" x14ac:dyDescent="0.25"/>
    <row r="74383" customFormat="1" x14ac:dyDescent="0.25"/>
    <row r="74384" customFormat="1" x14ac:dyDescent="0.25"/>
    <row r="74385" customFormat="1" x14ac:dyDescent="0.25"/>
    <row r="74386" customFormat="1" x14ac:dyDescent="0.25"/>
    <row r="74387" customFormat="1" x14ac:dyDescent="0.25"/>
    <row r="74388" customFormat="1" x14ac:dyDescent="0.25"/>
    <row r="74389" customFormat="1" x14ac:dyDescent="0.25"/>
    <row r="74390" customFormat="1" x14ac:dyDescent="0.25"/>
    <row r="74391" customFormat="1" x14ac:dyDescent="0.25"/>
    <row r="74392" customFormat="1" x14ac:dyDescent="0.25"/>
    <row r="74393" customFormat="1" x14ac:dyDescent="0.25"/>
    <row r="74394" customFormat="1" x14ac:dyDescent="0.25"/>
    <row r="74395" customFormat="1" x14ac:dyDescent="0.25"/>
    <row r="74396" customFormat="1" x14ac:dyDescent="0.25"/>
    <row r="74397" customFormat="1" x14ac:dyDescent="0.25"/>
    <row r="74398" customFormat="1" x14ac:dyDescent="0.25"/>
    <row r="74399" customFormat="1" x14ac:dyDescent="0.25"/>
    <row r="74400" customFormat="1" x14ac:dyDescent="0.25"/>
    <row r="74401" customFormat="1" x14ac:dyDescent="0.25"/>
    <row r="74402" customFormat="1" x14ac:dyDescent="0.25"/>
    <row r="74403" customFormat="1" x14ac:dyDescent="0.25"/>
    <row r="74404" customFormat="1" x14ac:dyDescent="0.25"/>
    <row r="74405" customFormat="1" x14ac:dyDescent="0.25"/>
    <row r="74406" customFormat="1" x14ac:dyDescent="0.25"/>
    <row r="74407" customFormat="1" x14ac:dyDescent="0.25"/>
    <row r="74408" customFormat="1" x14ac:dyDescent="0.25"/>
    <row r="74409" customFormat="1" x14ac:dyDescent="0.25"/>
    <row r="74410" customFormat="1" x14ac:dyDescent="0.25"/>
    <row r="74411" customFormat="1" x14ac:dyDescent="0.25"/>
    <row r="74412" customFormat="1" x14ac:dyDescent="0.25"/>
    <row r="74413" customFormat="1" x14ac:dyDescent="0.25"/>
    <row r="74414" customFormat="1" x14ac:dyDescent="0.25"/>
    <row r="74415" customFormat="1" x14ac:dyDescent="0.25"/>
    <row r="74416" customFormat="1" x14ac:dyDescent="0.25"/>
    <row r="74417" customFormat="1" x14ac:dyDescent="0.25"/>
    <row r="74418" customFormat="1" x14ac:dyDescent="0.25"/>
    <row r="74419" customFormat="1" x14ac:dyDescent="0.25"/>
    <row r="74420" customFormat="1" x14ac:dyDescent="0.25"/>
    <row r="74421" customFormat="1" x14ac:dyDescent="0.25"/>
    <row r="74422" customFormat="1" x14ac:dyDescent="0.25"/>
    <row r="74423" customFormat="1" x14ac:dyDescent="0.25"/>
    <row r="74424" customFormat="1" x14ac:dyDescent="0.25"/>
    <row r="74425" customFormat="1" x14ac:dyDescent="0.25"/>
    <row r="74426" customFormat="1" x14ac:dyDescent="0.25"/>
    <row r="74427" customFormat="1" x14ac:dyDescent="0.25"/>
    <row r="74428" customFormat="1" x14ac:dyDescent="0.25"/>
    <row r="74429" customFormat="1" x14ac:dyDescent="0.25"/>
    <row r="74430" customFormat="1" x14ac:dyDescent="0.25"/>
    <row r="74431" customFormat="1" x14ac:dyDescent="0.25"/>
    <row r="74432" customFormat="1" x14ac:dyDescent="0.25"/>
    <row r="74433" customFormat="1" x14ac:dyDescent="0.25"/>
    <row r="74434" customFormat="1" x14ac:dyDescent="0.25"/>
    <row r="74435" customFormat="1" x14ac:dyDescent="0.25"/>
    <row r="74436" customFormat="1" x14ac:dyDescent="0.25"/>
    <row r="74437" customFormat="1" x14ac:dyDescent="0.25"/>
    <row r="74438" customFormat="1" x14ac:dyDescent="0.25"/>
    <row r="74439" customFormat="1" x14ac:dyDescent="0.25"/>
    <row r="74440" customFormat="1" x14ac:dyDescent="0.25"/>
    <row r="74441" customFormat="1" x14ac:dyDescent="0.25"/>
    <row r="74442" customFormat="1" x14ac:dyDescent="0.25"/>
    <row r="74443" customFormat="1" x14ac:dyDescent="0.25"/>
    <row r="74444" customFormat="1" x14ac:dyDescent="0.25"/>
    <row r="74445" customFormat="1" x14ac:dyDescent="0.25"/>
    <row r="74446" customFormat="1" x14ac:dyDescent="0.25"/>
    <row r="74447" customFormat="1" x14ac:dyDescent="0.25"/>
    <row r="74448" customFormat="1" x14ac:dyDescent="0.25"/>
    <row r="74449" customFormat="1" x14ac:dyDescent="0.25"/>
    <row r="74450" customFormat="1" x14ac:dyDescent="0.25"/>
    <row r="74451" customFormat="1" x14ac:dyDescent="0.25"/>
    <row r="74452" customFormat="1" x14ac:dyDescent="0.25"/>
    <row r="74453" customFormat="1" x14ac:dyDescent="0.25"/>
    <row r="74454" customFormat="1" x14ac:dyDescent="0.25"/>
    <row r="74455" customFormat="1" x14ac:dyDescent="0.25"/>
    <row r="74456" customFormat="1" x14ac:dyDescent="0.25"/>
    <row r="74457" customFormat="1" x14ac:dyDescent="0.25"/>
    <row r="74458" customFormat="1" x14ac:dyDescent="0.25"/>
    <row r="74459" customFormat="1" x14ac:dyDescent="0.25"/>
    <row r="74460" customFormat="1" x14ac:dyDescent="0.25"/>
    <row r="74461" customFormat="1" x14ac:dyDescent="0.25"/>
    <row r="74462" customFormat="1" x14ac:dyDescent="0.25"/>
    <row r="74463" customFormat="1" x14ac:dyDescent="0.25"/>
    <row r="74464" customFormat="1" x14ac:dyDescent="0.25"/>
    <row r="74465" customFormat="1" x14ac:dyDescent="0.25"/>
    <row r="74466" customFormat="1" x14ac:dyDescent="0.25"/>
    <row r="74467" customFormat="1" x14ac:dyDescent="0.25"/>
    <row r="74468" customFormat="1" x14ac:dyDescent="0.25"/>
    <row r="74469" customFormat="1" x14ac:dyDescent="0.25"/>
    <row r="74470" customFormat="1" x14ac:dyDescent="0.25"/>
    <row r="74471" customFormat="1" x14ac:dyDescent="0.25"/>
    <row r="74472" customFormat="1" x14ac:dyDescent="0.25"/>
    <row r="74473" customFormat="1" x14ac:dyDescent="0.25"/>
    <row r="74474" customFormat="1" x14ac:dyDescent="0.25"/>
    <row r="74475" customFormat="1" x14ac:dyDescent="0.25"/>
    <row r="74476" customFormat="1" x14ac:dyDescent="0.25"/>
    <row r="74477" customFormat="1" x14ac:dyDescent="0.25"/>
    <row r="74478" customFormat="1" x14ac:dyDescent="0.25"/>
    <row r="74479" customFormat="1" x14ac:dyDescent="0.25"/>
    <row r="74480" customFormat="1" x14ac:dyDescent="0.25"/>
    <row r="74481" customFormat="1" x14ac:dyDescent="0.25"/>
    <row r="74482" customFormat="1" x14ac:dyDescent="0.25"/>
    <row r="74483" customFormat="1" x14ac:dyDescent="0.25"/>
    <row r="74484" customFormat="1" x14ac:dyDescent="0.25"/>
    <row r="74485" customFormat="1" x14ac:dyDescent="0.25"/>
    <row r="74486" customFormat="1" x14ac:dyDescent="0.25"/>
    <row r="74487" customFormat="1" x14ac:dyDescent="0.25"/>
    <row r="74488" customFormat="1" x14ac:dyDescent="0.25"/>
    <row r="74489" customFormat="1" x14ac:dyDescent="0.25"/>
    <row r="74490" customFormat="1" x14ac:dyDescent="0.25"/>
    <row r="74491" customFormat="1" x14ac:dyDescent="0.25"/>
    <row r="74492" customFormat="1" x14ac:dyDescent="0.25"/>
    <row r="74493" customFormat="1" x14ac:dyDescent="0.25"/>
    <row r="74494" customFormat="1" x14ac:dyDescent="0.25"/>
    <row r="74495" customFormat="1" x14ac:dyDescent="0.25"/>
    <row r="74496" customFormat="1" x14ac:dyDescent="0.25"/>
    <row r="74497" customFormat="1" x14ac:dyDescent="0.25"/>
    <row r="74498" customFormat="1" x14ac:dyDescent="0.25"/>
    <row r="74499" customFormat="1" x14ac:dyDescent="0.25"/>
    <row r="74500" customFormat="1" x14ac:dyDescent="0.25"/>
    <row r="74501" customFormat="1" x14ac:dyDescent="0.25"/>
    <row r="74502" customFormat="1" x14ac:dyDescent="0.25"/>
    <row r="74503" customFormat="1" x14ac:dyDescent="0.25"/>
    <row r="74504" customFormat="1" x14ac:dyDescent="0.25"/>
    <row r="74505" customFormat="1" x14ac:dyDescent="0.25"/>
    <row r="74506" customFormat="1" x14ac:dyDescent="0.25"/>
    <row r="74507" customFormat="1" x14ac:dyDescent="0.25"/>
    <row r="74508" customFormat="1" x14ac:dyDescent="0.25"/>
    <row r="74509" customFormat="1" x14ac:dyDescent="0.25"/>
    <row r="74510" customFormat="1" x14ac:dyDescent="0.25"/>
    <row r="74511" customFormat="1" x14ac:dyDescent="0.25"/>
    <row r="74512" customFormat="1" x14ac:dyDescent="0.25"/>
    <row r="74513" customFormat="1" x14ac:dyDescent="0.25"/>
    <row r="74514" customFormat="1" x14ac:dyDescent="0.25"/>
    <row r="74515" customFormat="1" x14ac:dyDescent="0.25"/>
    <row r="74516" customFormat="1" x14ac:dyDescent="0.25"/>
    <row r="74517" customFormat="1" x14ac:dyDescent="0.25"/>
    <row r="74518" customFormat="1" x14ac:dyDescent="0.25"/>
    <row r="74519" customFormat="1" x14ac:dyDescent="0.25"/>
    <row r="74520" customFormat="1" x14ac:dyDescent="0.25"/>
    <row r="74521" customFormat="1" x14ac:dyDescent="0.25"/>
    <row r="74522" customFormat="1" x14ac:dyDescent="0.25"/>
    <row r="74523" customFormat="1" x14ac:dyDescent="0.25"/>
    <row r="74524" customFormat="1" x14ac:dyDescent="0.25"/>
    <row r="74525" customFormat="1" x14ac:dyDescent="0.25"/>
    <row r="74526" customFormat="1" x14ac:dyDescent="0.25"/>
    <row r="74527" customFormat="1" x14ac:dyDescent="0.25"/>
    <row r="74528" customFormat="1" x14ac:dyDescent="0.25"/>
    <row r="74529" customFormat="1" x14ac:dyDescent="0.25"/>
    <row r="74530" customFormat="1" x14ac:dyDescent="0.25"/>
    <row r="74531" customFormat="1" x14ac:dyDescent="0.25"/>
    <row r="74532" customFormat="1" x14ac:dyDescent="0.25"/>
    <row r="74533" customFormat="1" x14ac:dyDescent="0.25"/>
    <row r="74534" customFormat="1" x14ac:dyDescent="0.25"/>
    <row r="74535" customFormat="1" x14ac:dyDescent="0.25"/>
    <row r="74536" customFormat="1" x14ac:dyDescent="0.25"/>
    <row r="74537" customFormat="1" x14ac:dyDescent="0.25"/>
    <row r="74538" customFormat="1" x14ac:dyDescent="0.25"/>
    <row r="74539" customFormat="1" x14ac:dyDescent="0.25"/>
    <row r="74540" customFormat="1" x14ac:dyDescent="0.25"/>
    <row r="74541" customFormat="1" x14ac:dyDescent="0.25"/>
    <row r="74542" customFormat="1" x14ac:dyDescent="0.25"/>
    <row r="74543" customFormat="1" x14ac:dyDescent="0.25"/>
    <row r="74544" customFormat="1" x14ac:dyDescent="0.25"/>
    <row r="74545" customFormat="1" x14ac:dyDescent="0.25"/>
    <row r="74546" customFormat="1" x14ac:dyDescent="0.25"/>
    <row r="74547" customFormat="1" x14ac:dyDescent="0.25"/>
    <row r="74548" customFormat="1" x14ac:dyDescent="0.25"/>
    <row r="74549" customFormat="1" x14ac:dyDescent="0.25"/>
    <row r="74550" customFormat="1" x14ac:dyDescent="0.25"/>
    <row r="74551" customFormat="1" x14ac:dyDescent="0.25"/>
    <row r="74552" customFormat="1" x14ac:dyDescent="0.25"/>
    <row r="74553" customFormat="1" x14ac:dyDescent="0.25"/>
    <row r="74554" customFormat="1" x14ac:dyDescent="0.25"/>
    <row r="74555" customFormat="1" x14ac:dyDescent="0.25"/>
    <row r="74556" customFormat="1" x14ac:dyDescent="0.25"/>
    <row r="74557" customFormat="1" x14ac:dyDescent="0.25"/>
    <row r="74558" customFormat="1" x14ac:dyDescent="0.25"/>
    <row r="74559" customFormat="1" x14ac:dyDescent="0.25"/>
    <row r="74560" customFormat="1" x14ac:dyDescent="0.25"/>
    <row r="74561" customFormat="1" x14ac:dyDescent="0.25"/>
    <row r="74562" customFormat="1" x14ac:dyDescent="0.25"/>
    <row r="74563" customFormat="1" x14ac:dyDescent="0.25"/>
    <row r="74564" customFormat="1" x14ac:dyDescent="0.25"/>
    <row r="74565" customFormat="1" x14ac:dyDescent="0.25"/>
    <row r="74566" customFormat="1" x14ac:dyDescent="0.25"/>
    <row r="74567" customFormat="1" x14ac:dyDescent="0.25"/>
    <row r="74568" customFormat="1" x14ac:dyDescent="0.25"/>
    <row r="74569" customFormat="1" x14ac:dyDescent="0.25"/>
    <row r="74570" customFormat="1" x14ac:dyDescent="0.25"/>
    <row r="74571" customFormat="1" x14ac:dyDescent="0.25"/>
    <row r="74572" customFormat="1" x14ac:dyDescent="0.25"/>
    <row r="74573" customFormat="1" x14ac:dyDescent="0.25"/>
    <row r="74574" customFormat="1" x14ac:dyDescent="0.25"/>
    <row r="74575" customFormat="1" x14ac:dyDescent="0.25"/>
    <row r="74576" customFormat="1" x14ac:dyDescent="0.25"/>
    <row r="74577" customFormat="1" x14ac:dyDescent="0.25"/>
    <row r="74578" customFormat="1" x14ac:dyDescent="0.25"/>
    <row r="74579" customFormat="1" x14ac:dyDescent="0.25"/>
    <row r="74580" customFormat="1" x14ac:dyDescent="0.25"/>
    <row r="74581" customFormat="1" x14ac:dyDescent="0.25"/>
    <row r="74582" customFormat="1" x14ac:dyDescent="0.25"/>
    <row r="74583" customFormat="1" x14ac:dyDescent="0.25"/>
    <row r="74584" customFormat="1" x14ac:dyDescent="0.25"/>
    <row r="74585" customFormat="1" x14ac:dyDescent="0.25"/>
    <row r="74586" customFormat="1" x14ac:dyDescent="0.25"/>
    <row r="74587" customFormat="1" x14ac:dyDescent="0.25"/>
    <row r="74588" customFormat="1" x14ac:dyDescent="0.25"/>
    <row r="74589" customFormat="1" x14ac:dyDescent="0.25"/>
    <row r="74590" customFormat="1" x14ac:dyDescent="0.25"/>
    <row r="74591" customFormat="1" x14ac:dyDescent="0.25"/>
    <row r="74592" customFormat="1" x14ac:dyDescent="0.25"/>
    <row r="74593" customFormat="1" x14ac:dyDescent="0.25"/>
    <row r="74594" customFormat="1" x14ac:dyDescent="0.25"/>
    <row r="74595" customFormat="1" x14ac:dyDescent="0.25"/>
    <row r="74596" customFormat="1" x14ac:dyDescent="0.25"/>
    <row r="74597" customFormat="1" x14ac:dyDescent="0.25"/>
    <row r="74598" customFormat="1" x14ac:dyDescent="0.25"/>
    <row r="74599" customFormat="1" x14ac:dyDescent="0.25"/>
    <row r="74600" customFormat="1" x14ac:dyDescent="0.25"/>
    <row r="74601" customFormat="1" x14ac:dyDescent="0.25"/>
    <row r="74602" customFormat="1" x14ac:dyDescent="0.25"/>
    <row r="74603" customFormat="1" x14ac:dyDescent="0.25"/>
    <row r="74604" customFormat="1" x14ac:dyDescent="0.25"/>
    <row r="74605" customFormat="1" x14ac:dyDescent="0.25"/>
    <row r="74606" customFormat="1" x14ac:dyDescent="0.25"/>
    <row r="74607" customFormat="1" x14ac:dyDescent="0.25"/>
    <row r="74608" customFormat="1" x14ac:dyDescent="0.25"/>
    <row r="74609" customFormat="1" x14ac:dyDescent="0.25"/>
    <row r="74610" customFormat="1" x14ac:dyDescent="0.25"/>
    <row r="74611" customFormat="1" x14ac:dyDescent="0.25"/>
    <row r="74612" customFormat="1" x14ac:dyDescent="0.25"/>
    <row r="74613" customFormat="1" x14ac:dyDescent="0.25"/>
    <row r="74614" customFormat="1" x14ac:dyDescent="0.25"/>
    <row r="74615" customFormat="1" x14ac:dyDescent="0.25"/>
    <row r="74616" customFormat="1" x14ac:dyDescent="0.25"/>
    <row r="74617" customFormat="1" x14ac:dyDescent="0.25"/>
    <row r="74618" customFormat="1" x14ac:dyDescent="0.25"/>
    <row r="74619" customFormat="1" x14ac:dyDescent="0.25"/>
    <row r="74620" customFormat="1" x14ac:dyDescent="0.25"/>
    <row r="74621" customFormat="1" x14ac:dyDescent="0.25"/>
    <row r="74622" customFormat="1" x14ac:dyDescent="0.25"/>
    <row r="74623" customFormat="1" x14ac:dyDescent="0.25"/>
    <row r="74624" customFormat="1" x14ac:dyDescent="0.25"/>
    <row r="74625" customFormat="1" x14ac:dyDescent="0.25"/>
    <row r="74626" customFormat="1" x14ac:dyDescent="0.25"/>
    <row r="74627" customFormat="1" x14ac:dyDescent="0.25"/>
    <row r="74628" customFormat="1" x14ac:dyDescent="0.25"/>
    <row r="74629" customFormat="1" x14ac:dyDescent="0.25"/>
    <row r="74630" customFormat="1" x14ac:dyDescent="0.25"/>
    <row r="74631" customFormat="1" x14ac:dyDescent="0.25"/>
    <row r="74632" customFormat="1" x14ac:dyDescent="0.25"/>
    <row r="74633" customFormat="1" x14ac:dyDescent="0.25"/>
    <row r="74634" customFormat="1" x14ac:dyDescent="0.25"/>
    <row r="74635" customFormat="1" x14ac:dyDescent="0.25"/>
    <row r="74636" customFormat="1" x14ac:dyDescent="0.25"/>
    <row r="74637" customFormat="1" x14ac:dyDescent="0.25"/>
    <row r="74638" customFormat="1" x14ac:dyDescent="0.25"/>
    <row r="74639" customFormat="1" x14ac:dyDescent="0.25"/>
    <row r="74640" customFormat="1" x14ac:dyDescent="0.25"/>
    <row r="74641" customFormat="1" x14ac:dyDescent="0.25"/>
    <row r="74642" customFormat="1" x14ac:dyDescent="0.25"/>
    <row r="74643" customFormat="1" x14ac:dyDescent="0.25"/>
    <row r="74644" customFormat="1" x14ac:dyDescent="0.25"/>
    <row r="74645" customFormat="1" x14ac:dyDescent="0.25"/>
    <row r="74646" customFormat="1" x14ac:dyDescent="0.25"/>
    <row r="74647" customFormat="1" x14ac:dyDescent="0.25"/>
    <row r="74648" customFormat="1" x14ac:dyDescent="0.25"/>
    <row r="74649" customFormat="1" x14ac:dyDescent="0.25"/>
    <row r="74650" customFormat="1" x14ac:dyDescent="0.25"/>
    <row r="74651" customFormat="1" x14ac:dyDescent="0.25"/>
    <row r="74652" customFormat="1" x14ac:dyDescent="0.25"/>
    <row r="74653" customFormat="1" x14ac:dyDescent="0.25"/>
    <row r="74654" customFormat="1" x14ac:dyDescent="0.25"/>
    <row r="74655" customFormat="1" x14ac:dyDescent="0.25"/>
    <row r="74656" customFormat="1" x14ac:dyDescent="0.25"/>
    <row r="74657" customFormat="1" x14ac:dyDescent="0.25"/>
    <row r="74658" customFormat="1" x14ac:dyDescent="0.25"/>
    <row r="74659" customFormat="1" x14ac:dyDescent="0.25"/>
    <row r="74660" customFormat="1" x14ac:dyDescent="0.25"/>
    <row r="74661" customFormat="1" x14ac:dyDescent="0.25"/>
    <row r="74662" customFormat="1" x14ac:dyDescent="0.25"/>
    <row r="74663" customFormat="1" x14ac:dyDescent="0.25"/>
    <row r="74664" customFormat="1" x14ac:dyDescent="0.25"/>
    <row r="74665" customFormat="1" x14ac:dyDescent="0.25"/>
    <row r="74666" customFormat="1" x14ac:dyDescent="0.25"/>
    <row r="74667" customFormat="1" x14ac:dyDescent="0.25"/>
    <row r="74668" customFormat="1" x14ac:dyDescent="0.25"/>
    <row r="74669" customFormat="1" x14ac:dyDescent="0.25"/>
    <row r="74670" customFormat="1" x14ac:dyDescent="0.25"/>
    <row r="74671" customFormat="1" x14ac:dyDescent="0.25"/>
    <row r="74672" customFormat="1" x14ac:dyDescent="0.25"/>
    <row r="74673" customFormat="1" x14ac:dyDescent="0.25"/>
    <row r="74674" customFormat="1" x14ac:dyDescent="0.25"/>
    <row r="74675" customFormat="1" x14ac:dyDescent="0.25"/>
    <row r="74676" customFormat="1" x14ac:dyDescent="0.25"/>
    <row r="74677" customFormat="1" x14ac:dyDescent="0.25"/>
    <row r="74678" customFormat="1" x14ac:dyDescent="0.25"/>
    <row r="74679" customFormat="1" x14ac:dyDescent="0.25"/>
    <row r="74680" customFormat="1" x14ac:dyDescent="0.25"/>
    <row r="74681" customFormat="1" x14ac:dyDescent="0.25"/>
    <row r="74682" customFormat="1" x14ac:dyDescent="0.25"/>
    <row r="74683" customFormat="1" x14ac:dyDescent="0.25"/>
    <row r="74684" customFormat="1" x14ac:dyDescent="0.25"/>
    <row r="74685" customFormat="1" x14ac:dyDescent="0.25"/>
    <row r="74686" customFormat="1" x14ac:dyDescent="0.25"/>
    <row r="74687" customFormat="1" x14ac:dyDescent="0.25"/>
    <row r="74688" customFormat="1" x14ac:dyDescent="0.25"/>
    <row r="74689" customFormat="1" x14ac:dyDescent="0.25"/>
    <row r="74690" customFormat="1" x14ac:dyDescent="0.25"/>
    <row r="74691" customFormat="1" x14ac:dyDescent="0.25"/>
    <row r="74692" customFormat="1" x14ac:dyDescent="0.25"/>
    <row r="74693" customFormat="1" x14ac:dyDescent="0.25"/>
    <row r="74694" customFormat="1" x14ac:dyDescent="0.25"/>
    <row r="74695" customFormat="1" x14ac:dyDescent="0.25"/>
    <row r="74696" customFormat="1" x14ac:dyDescent="0.25"/>
    <row r="74697" customFormat="1" x14ac:dyDescent="0.25"/>
    <row r="74698" customFormat="1" x14ac:dyDescent="0.25"/>
    <row r="74699" customFormat="1" x14ac:dyDescent="0.25"/>
    <row r="74700" customFormat="1" x14ac:dyDescent="0.25"/>
    <row r="74701" customFormat="1" x14ac:dyDescent="0.25"/>
    <row r="74702" customFormat="1" x14ac:dyDescent="0.25"/>
    <row r="74703" customFormat="1" x14ac:dyDescent="0.25"/>
    <row r="74704" customFormat="1" x14ac:dyDescent="0.25"/>
    <row r="74705" customFormat="1" x14ac:dyDescent="0.25"/>
    <row r="74706" customFormat="1" x14ac:dyDescent="0.25"/>
    <row r="74707" customFormat="1" x14ac:dyDescent="0.25"/>
    <row r="74708" customFormat="1" x14ac:dyDescent="0.25"/>
    <row r="74709" customFormat="1" x14ac:dyDescent="0.25"/>
    <row r="74710" customFormat="1" x14ac:dyDescent="0.25"/>
    <row r="74711" customFormat="1" x14ac:dyDescent="0.25"/>
    <row r="74712" customFormat="1" x14ac:dyDescent="0.25"/>
    <row r="74713" customFormat="1" x14ac:dyDescent="0.25"/>
    <row r="74714" customFormat="1" x14ac:dyDescent="0.25"/>
    <row r="74715" customFormat="1" x14ac:dyDescent="0.25"/>
    <row r="74716" customFormat="1" x14ac:dyDescent="0.25"/>
    <row r="74717" customFormat="1" x14ac:dyDescent="0.25"/>
    <row r="74718" customFormat="1" x14ac:dyDescent="0.25"/>
    <row r="74719" customFormat="1" x14ac:dyDescent="0.25"/>
    <row r="74720" customFormat="1" x14ac:dyDescent="0.25"/>
    <row r="74721" customFormat="1" x14ac:dyDescent="0.25"/>
    <row r="74722" customFormat="1" x14ac:dyDescent="0.25"/>
    <row r="74723" customFormat="1" x14ac:dyDescent="0.25"/>
    <row r="74724" customFormat="1" x14ac:dyDescent="0.25"/>
    <row r="74725" customFormat="1" x14ac:dyDescent="0.25"/>
    <row r="74726" customFormat="1" x14ac:dyDescent="0.25"/>
    <row r="74727" customFormat="1" x14ac:dyDescent="0.25"/>
    <row r="74728" customFormat="1" x14ac:dyDescent="0.25"/>
    <row r="74729" customFormat="1" x14ac:dyDescent="0.25"/>
    <row r="74730" customFormat="1" x14ac:dyDescent="0.25"/>
    <row r="74731" customFormat="1" x14ac:dyDescent="0.25"/>
    <row r="74732" customFormat="1" x14ac:dyDescent="0.25"/>
    <row r="74733" customFormat="1" x14ac:dyDescent="0.25"/>
    <row r="74734" customFormat="1" x14ac:dyDescent="0.25"/>
    <row r="74735" customFormat="1" x14ac:dyDescent="0.25"/>
    <row r="74736" customFormat="1" x14ac:dyDescent="0.25"/>
    <row r="74737" customFormat="1" x14ac:dyDescent="0.25"/>
    <row r="74738" customFormat="1" x14ac:dyDescent="0.25"/>
    <row r="74739" customFormat="1" x14ac:dyDescent="0.25"/>
    <row r="74740" customFormat="1" x14ac:dyDescent="0.25"/>
    <row r="74741" customFormat="1" x14ac:dyDescent="0.25"/>
    <row r="74742" customFormat="1" x14ac:dyDescent="0.25"/>
    <row r="74743" customFormat="1" x14ac:dyDescent="0.25"/>
    <row r="74744" customFormat="1" x14ac:dyDescent="0.25"/>
    <row r="74745" customFormat="1" x14ac:dyDescent="0.25"/>
    <row r="74746" customFormat="1" x14ac:dyDescent="0.25"/>
    <row r="74747" customFormat="1" x14ac:dyDescent="0.25"/>
    <row r="74748" customFormat="1" x14ac:dyDescent="0.25"/>
    <row r="74749" customFormat="1" x14ac:dyDescent="0.25"/>
    <row r="74750" customFormat="1" x14ac:dyDescent="0.25"/>
    <row r="74751" customFormat="1" x14ac:dyDescent="0.25"/>
    <row r="74752" customFormat="1" x14ac:dyDescent="0.25"/>
    <row r="74753" customFormat="1" x14ac:dyDescent="0.25"/>
    <row r="74754" customFormat="1" x14ac:dyDescent="0.25"/>
    <row r="74755" customFormat="1" x14ac:dyDescent="0.25"/>
    <row r="74756" customFormat="1" x14ac:dyDescent="0.25"/>
    <row r="74757" customFormat="1" x14ac:dyDescent="0.25"/>
    <row r="74758" customFormat="1" x14ac:dyDescent="0.25"/>
    <row r="74759" customFormat="1" x14ac:dyDescent="0.25"/>
    <row r="74760" customFormat="1" x14ac:dyDescent="0.25"/>
    <row r="74761" customFormat="1" x14ac:dyDescent="0.25"/>
    <row r="74762" customFormat="1" x14ac:dyDescent="0.25"/>
    <row r="74763" customFormat="1" x14ac:dyDescent="0.25"/>
    <row r="74764" customFormat="1" x14ac:dyDescent="0.25"/>
    <row r="74765" customFormat="1" x14ac:dyDescent="0.25"/>
    <row r="74766" customFormat="1" x14ac:dyDescent="0.25"/>
    <row r="74767" customFormat="1" x14ac:dyDescent="0.25"/>
    <row r="74768" customFormat="1" x14ac:dyDescent="0.25"/>
    <row r="74769" customFormat="1" x14ac:dyDescent="0.25"/>
    <row r="74770" customFormat="1" x14ac:dyDescent="0.25"/>
    <row r="74771" customFormat="1" x14ac:dyDescent="0.25"/>
    <row r="74772" customFormat="1" x14ac:dyDescent="0.25"/>
    <row r="74773" customFormat="1" x14ac:dyDescent="0.25"/>
    <row r="74774" customFormat="1" x14ac:dyDescent="0.25"/>
    <row r="74775" customFormat="1" x14ac:dyDescent="0.25"/>
    <row r="74776" customFormat="1" x14ac:dyDescent="0.25"/>
    <row r="74777" customFormat="1" x14ac:dyDescent="0.25"/>
    <row r="74778" customFormat="1" x14ac:dyDescent="0.25"/>
    <row r="74779" customFormat="1" x14ac:dyDescent="0.25"/>
    <row r="74780" customFormat="1" x14ac:dyDescent="0.25"/>
    <row r="74781" customFormat="1" x14ac:dyDescent="0.25"/>
    <row r="74782" customFormat="1" x14ac:dyDescent="0.25"/>
    <row r="74783" customFormat="1" x14ac:dyDescent="0.25"/>
    <row r="74784" customFormat="1" x14ac:dyDescent="0.25"/>
    <row r="74785" customFormat="1" x14ac:dyDescent="0.25"/>
    <row r="74786" customFormat="1" x14ac:dyDescent="0.25"/>
    <row r="74787" customFormat="1" x14ac:dyDescent="0.25"/>
    <row r="74788" customFormat="1" x14ac:dyDescent="0.25"/>
    <row r="74789" customFormat="1" x14ac:dyDescent="0.25"/>
    <row r="74790" customFormat="1" x14ac:dyDescent="0.25"/>
    <row r="74791" customFormat="1" x14ac:dyDescent="0.25"/>
    <row r="74792" customFormat="1" x14ac:dyDescent="0.25"/>
    <row r="74793" customFormat="1" x14ac:dyDescent="0.25"/>
    <row r="74794" customFormat="1" x14ac:dyDescent="0.25"/>
    <row r="74795" customFormat="1" x14ac:dyDescent="0.25"/>
    <row r="74796" customFormat="1" x14ac:dyDescent="0.25"/>
    <row r="74797" customFormat="1" x14ac:dyDescent="0.25"/>
    <row r="74798" customFormat="1" x14ac:dyDescent="0.25"/>
    <row r="74799" customFormat="1" x14ac:dyDescent="0.25"/>
    <row r="74800" customFormat="1" x14ac:dyDescent="0.25"/>
    <row r="74801" customFormat="1" x14ac:dyDescent="0.25"/>
    <row r="74802" customFormat="1" x14ac:dyDescent="0.25"/>
    <row r="74803" customFormat="1" x14ac:dyDescent="0.25"/>
    <row r="74804" customFormat="1" x14ac:dyDescent="0.25"/>
    <row r="74805" customFormat="1" x14ac:dyDescent="0.25"/>
    <row r="74806" customFormat="1" x14ac:dyDescent="0.25"/>
    <row r="74807" customFormat="1" x14ac:dyDescent="0.25"/>
    <row r="74808" customFormat="1" x14ac:dyDescent="0.25"/>
    <row r="74809" customFormat="1" x14ac:dyDescent="0.25"/>
    <row r="74810" customFormat="1" x14ac:dyDescent="0.25"/>
    <row r="74811" customFormat="1" x14ac:dyDescent="0.25"/>
    <row r="74812" customFormat="1" x14ac:dyDescent="0.25"/>
    <row r="74813" customFormat="1" x14ac:dyDescent="0.25"/>
    <row r="74814" customFormat="1" x14ac:dyDescent="0.25"/>
    <row r="74815" customFormat="1" x14ac:dyDescent="0.25"/>
    <row r="74816" customFormat="1" x14ac:dyDescent="0.25"/>
    <row r="74817" customFormat="1" x14ac:dyDescent="0.25"/>
    <row r="74818" customFormat="1" x14ac:dyDescent="0.25"/>
    <row r="74819" customFormat="1" x14ac:dyDescent="0.25"/>
    <row r="74820" customFormat="1" x14ac:dyDescent="0.25"/>
    <row r="74821" customFormat="1" x14ac:dyDescent="0.25"/>
    <row r="74822" customFormat="1" x14ac:dyDescent="0.25"/>
    <row r="74823" customFormat="1" x14ac:dyDescent="0.25"/>
    <row r="74824" customFormat="1" x14ac:dyDescent="0.25"/>
    <row r="74825" customFormat="1" x14ac:dyDescent="0.25"/>
    <row r="74826" customFormat="1" x14ac:dyDescent="0.25"/>
    <row r="74827" customFormat="1" x14ac:dyDescent="0.25"/>
    <row r="74828" customFormat="1" x14ac:dyDescent="0.25"/>
    <row r="74829" customFormat="1" x14ac:dyDescent="0.25"/>
    <row r="74830" customFormat="1" x14ac:dyDescent="0.25"/>
    <row r="74831" customFormat="1" x14ac:dyDescent="0.25"/>
    <row r="74832" customFormat="1" x14ac:dyDescent="0.25"/>
    <row r="74833" customFormat="1" x14ac:dyDescent="0.25"/>
    <row r="74834" customFormat="1" x14ac:dyDescent="0.25"/>
    <row r="74835" customFormat="1" x14ac:dyDescent="0.25"/>
    <row r="74836" customFormat="1" x14ac:dyDescent="0.25"/>
    <row r="74837" customFormat="1" x14ac:dyDescent="0.25"/>
    <row r="74838" customFormat="1" x14ac:dyDescent="0.25"/>
    <row r="74839" customFormat="1" x14ac:dyDescent="0.25"/>
    <row r="74840" customFormat="1" x14ac:dyDescent="0.25"/>
    <row r="74841" customFormat="1" x14ac:dyDescent="0.25"/>
    <row r="74842" customFormat="1" x14ac:dyDescent="0.25"/>
    <row r="74843" customFormat="1" x14ac:dyDescent="0.25"/>
    <row r="74844" customFormat="1" x14ac:dyDescent="0.25"/>
    <row r="74845" customFormat="1" x14ac:dyDescent="0.25"/>
    <row r="74846" customFormat="1" x14ac:dyDescent="0.25"/>
    <row r="74847" customFormat="1" x14ac:dyDescent="0.25"/>
    <row r="74848" customFormat="1" x14ac:dyDescent="0.25"/>
    <row r="74849" customFormat="1" x14ac:dyDescent="0.25"/>
    <row r="74850" customFormat="1" x14ac:dyDescent="0.25"/>
    <row r="74851" customFormat="1" x14ac:dyDescent="0.25"/>
    <row r="74852" customFormat="1" x14ac:dyDescent="0.25"/>
    <row r="74853" customFormat="1" x14ac:dyDescent="0.25"/>
    <row r="74854" customFormat="1" x14ac:dyDescent="0.25"/>
    <row r="74855" customFormat="1" x14ac:dyDescent="0.25"/>
    <row r="74856" customFormat="1" x14ac:dyDescent="0.25"/>
    <row r="74857" customFormat="1" x14ac:dyDescent="0.25"/>
    <row r="74858" customFormat="1" x14ac:dyDescent="0.25"/>
    <row r="74859" customFormat="1" x14ac:dyDescent="0.25"/>
    <row r="74860" customFormat="1" x14ac:dyDescent="0.25"/>
    <row r="74861" customFormat="1" x14ac:dyDescent="0.25"/>
    <row r="74862" customFormat="1" x14ac:dyDescent="0.25"/>
    <row r="74863" customFormat="1" x14ac:dyDescent="0.25"/>
    <row r="74864" customFormat="1" x14ac:dyDescent="0.25"/>
    <row r="74865" customFormat="1" x14ac:dyDescent="0.25"/>
    <row r="74866" customFormat="1" x14ac:dyDescent="0.25"/>
    <row r="74867" customFormat="1" x14ac:dyDescent="0.25"/>
    <row r="74868" customFormat="1" x14ac:dyDescent="0.25"/>
    <row r="74869" customFormat="1" x14ac:dyDescent="0.25"/>
    <row r="74870" customFormat="1" x14ac:dyDescent="0.25"/>
    <row r="74871" customFormat="1" x14ac:dyDescent="0.25"/>
    <row r="74872" customFormat="1" x14ac:dyDescent="0.25"/>
    <row r="74873" customFormat="1" x14ac:dyDescent="0.25"/>
    <row r="74874" customFormat="1" x14ac:dyDescent="0.25"/>
    <row r="74875" customFormat="1" x14ac:dyDescent="0.25"/>
    <row r="74876" customFormat="1" x14ac:dyDescent="0.25"/>
    <row r="74877" customFormat="1" x14ac:dyDescent="0.25"/>
    <row r="74878" customFormat="1" x14ac:dyDescent="0.25"/>
    <row r="74879" customFormat="1" x14ac:dyDescent="0.25"/>
    <row r="74880" customFormat="1" x14ac:dyDescent="0.25"/>
    <row r="74881" customFormat="1" x14ac:dyDescent="0.25"/>
    <row r="74882" customFormat="1" x14ac:dyDescent="0.25"/>
    <row r="74883" customFormat="1" x14ac:dyDescent="0.25"/>
    <row r="74884" customFormat="1" x14ac:dyDescent="0.25"/>
    <row r="74885" customFormat="1" x14ac:dyDescent="0.25"/>
    <row r="74886" customFormat="1" x14ac:dyDescent="0.25"/>
    <row r="74887" customFormat="1" x14ac:dyDescent="0.25"/>
    <row r="74888" customFormat="1" x14ac:dyDescent="0.25"/>
    <row r="74889" customFormat="1" x14ac:dyDescent="0.25"/>
    <row r="74890" customFormat="1" x14ac:dyDescent="0.25"/>
    <row r="74891" customFormat="1" x14ac:dyDescent="0.25"/>
    <row r="74892" customFormat="1" x14ac:dyDescent="0.25"/>
    <row r="74893" customFormat="1" x14ac:dyDescent="0.25"/>
    <row r="74894" customFormat="1" x14ac:dyDescent="0.25"/>
    <row r="74895" customFormat="1" x14ac:dyDescent="0.25"/>
    <row r="74896" customFormat="1" x14ac:dyDescent="0.25"/>
    <row r="74897" customFormat="1" x14ac:dyDescent="0.25"/>
    <row r="74898" customFormat="1" x14ac:dyDescent="0.25"/>
    <row r="74899" customFormat="1" x14ac:dyDescent="0.25"/>
    <row r="74900" customFormat="1" x14ac:dyDescent="0.25"/>
    <row r="74901" customFormat="1" x14ac:dyDescent="0.25"/>
    <row r="74902" customFormat="1" x14ac:dyDescent="0.25"/>
    <row r="74903" customFormat="1" x14ac:dyDescent="0.25"/>
    <row r="74904" customFormat="1" x14ac:dyDescent="0.25"/>
    <row r="74905" customFormat="1" x14ac:dyDescent="0.25"/>
    <row r="74906" customFormat="1" x14ac:dyDescent="0.25"/>
    <row r="74907" customFormat="1" x14ac:dyDescent="0.25"/>
    <row r="74908" customFormat="1" x14ac:dyDescent="0.25"/>
    <row r="74909" customFormat="1" x14ac:dyDescent="0.25"/>
    <row r="74910" customFormat="1" x14ac:dyDescent="0.25"/>
    <row r="74911" customFormat="1" x14ac:dyDescent="0.25"/>
    <row r="74912" customFormat="1" x14ac:dyDescent="0.25"/>
    <row r="74913" customFormat="1" x14ac:dyDescent="0.25"/>
    <row r="74914" customFormat="1" x14ac:dyDescent="0.25"/>
    <row r="74915" customFormat="1" x14ac:dyDescent="0.25"/>
    <row r="74916" customFormat="1" x14ac:dyDescent="0.25"/>
    <row r="74917" customFormat="1" x14ac:dyDescent="0.25"/>
    <row r="74918" customFormat="1" x14ac:dyDescent="0.25"/>
    <row r="74919" customFormat="1" x14ac:dyDescent="0.25"/>
    <row r="74920" customFormat="1" x14ac:dyDescent="0.25"/>
    <row r="74921" customFormat="1" x14ac:dyDescent="0.25"/>
    <row r="74922" customFormat="1" x14ac:dyDescent="0.25"/>
    <row r="74923" customFormat="1" x14ac:dyDescent="0.25"/>
    <row r="74924" customFormat="1" x14ac:dyDescent="0.25"/>
    <row r="74925" customFormat="1" x14ac:dyDescent="0.25"/>
    <row r="74926" customFormat="1" x14ac:dyDescent="0.25"/>
    <row r="74927" customFormat="1" x14ac:dyDescent="0.25"/>
    <row r="74928" customFormat="1" x14ac:dyDescent="0.25"/>
    <row r="74929" customFormat="1" x14ac:dyDescent="0.25"/>
    <row r="74930" customFormat="1" x14ac:dyDescent="0.25"/>
    <row r="74931" customFormat="1" x14ac:dyDescent="0.25"/>
    <row r="74932" customFormat="1" x14ac:dyDescent="0.25"/>
    <row r="74933" customFormat="1" x14ac:dyDescent="0.25"/>
    <row r="74934" customFormat="1" x14ac:dyDescent="0.25"/>
    <row r="74935" customFormat="1" x14ac:dyDescent="0.25"/>
    <row r="74936" customFormat="1" x14ac:dyDescent="0.25"/>
    <row r="74937" customFormat="1" x14ac:dyDescent="0.25"/>
    <row r="74938" customFormat="1" x14ac:dyDescent="0.25"/>
    <row r="74939" customFormat="1" x14ac:dyDescent="0.25"/>
    <row r="74940" customFormat="1" x14ac:dyDescent="0.25"/>
    <row r="74941" customFormat="1" x14ac:dyDescent="0.25"/>
    <row r="74942" customFormat="1" x14ac:dyDescent="0.25"/>
    <row r="74943" customFormat="1" x14ac:dyDescent="0.25"/>
    <row r="74944" customFormat="1" x14ac:dyDescent="0.25"/>
    <row r="74945" customFormat="1" x14ac:dyDescent="0.25"/>
    <row r="74946" customFormat="1" x14ac:dyDescent="0.25"/>
    <row r="74947" customFormat="1" x14ac:dyDescent="0.25"/>
    <row r="74948" customFormat="1" x14ac:dyDescent="0.25"/>
    <row r="74949" customFormat="1" x14ac:dyDescent="0.25"/>
    <row r="74950" customFormat="1" x14ac:dyDescent="0.25"/>
    <row r="74951" customFormat="1" x14ac:dyDescent="0.25"/>
    <row r="74952" customFormat="1" x14ac:dyDescent="0.25"/>
    <row r="74953" customFormat="1" x14ac:dyDescent="0.25"/>
    <row r="74954" customFormat="1" x14ac:dyDescent="0.25"/>
    <row r="74955" customFormat="1" x14ac:dyDescent="0.25"/>
    <row r="74956" customFormat="1" x14ac:dyDescent="0.25"/>
    <row r="74957" customFormat="1" x14ac:dyDescent="0.25"/>
    <row r="74958" customFormat="1" x14ac:dyDescent="0.25"/>
    <row r="74959" customFormat="1" x14ac:dyDescent="0.25"/>
    <row r="74960" customFormat="1" x14ac:dyDescent="0.25"/>
    <row r="74961" customFormat="1" x14ac:dyDescent="0.25"/>
    <row r="74962" customFormat="1" x14ac:dyDescent="0.25"/>
    <row r="74963" customFormat="1" x14ac:dyDescent="0.25"/>
    <row r="74964" customFormat="1" x14ac:dyDescent="0.25"/>
    <row r="74965" customFormat="1" x14ac:dyDescent="0.25"/>
    <row r="74966" customFormat="1" x14ac:dyDescent="0.25"/>
    <row r="74967" customFormat="1" x14ac:dyDescent="0.25"/>
    <row r="74968" customFormat="1" x14ac:dyDescent="0.25"/>
    <row r="74969" customFormat="1" x14ac:dyDescent="0.25"/>
    <row r="74970" customFormat="1" x14ac:dyDescent="0.25"/>
    <row r="74971" customFormat="1" x14ac:dyDescent="0.25"/>
    <row r="74972" customFormat="1" x14ac:dyDescent="0.25"/>
    <row r="74973" customFormat="1" x14ac:dyDescent="0.25"/>
    <row r="74974" customFormat="1" x14ac:dyDescent="0.25"/>
    <row r="74975" customFormat="1" x14ac:dyDescent="0.25"/>
    <row r="74976" customFormat="1" x14ac:dyDescent="0.25"/>
    <row r="74977" customFormat="1" x14ac:dyDescent="0.25"/>
    <row r="74978" customFormat="1" x14ac:dyDescent="0.25"/>
    <row r="74979" customFormat="1" x14ac:dyDescent="0.25"/>
    <row r="74980" customFormat="1" x14ac:dyDescent="0.25"/>
    <row r="74981" customFormat="1" x14ac:dyDescent="0.25"/>
    <row r="74982" customFormat="1" x14ac:dyDescent="0.25"/>
    <row r="74983" customFormat="1" x14ac:dyDescent="0.25"/>
    <row r="74984" customFormat="1" x14ac:dyDescent="0.25"/>
    <row r="74985" customFormat="1" x14ac:dyDescent="0.25"/>
    <row r="74986" customFormat="1" x14ac:dyDescent="0.25"/>
    <row r="74987" customFormat="1" x14ac:dyDescent="0.25"/>
    <row r="74988" customFormat="1" x14ac:dyDescent="0.25"/>
    <row r="74989" customFormat="1" x14ac:dyDescent="0.25"/>
    <row r="74990" customFormat="1" x14ac:dyDescent="0.25"/>
    <row r="74991" customFormat="1" x14ac:dyDescent="0.25"/>
    <row r="74992" customFormat="1" x14ac:dyDescent="0.25"/>
    <row r="74993" customFormat="1" x14ac:dyDescent="0.25"/>
    <row r="74994" customFormat="1" x14ac:dyDescent="0.25"/>
    <row r="74995" customFormat="1" x14ac:dyDescent="0.25"/>
    <row r="74996" customFormat="1" x14ac:dyDescent="0.25"/>
    <row r="74997" customFormat="1" x14ac:dyDescent="0.25"/>
    <row r="74998" customFormat="1" x14ac:dyDescent="0.25"/>
    <row r="74999" customFormat="1" x14ac:dyDescent="0.25"/>
    <row r="75000" customFormat="1" x14ac:dyDescent="0.25"/>
    <row r="75001" customFormat="1" x14ac:dyDescent="0.25"/>
    <row r="75002" customFormat="1" x14ac:dyDescent="0.25"/>
    <row r="75003" customFormat="1" x14ac:dyDescent="0.25"/>
    <row r="75004" customFormat="1" x14ac:dyDescent="0.25"/>
    <row r="75005" customFormat="1" x14ac:dyDescent="0.25"/>
    <row r="75006" customFormat="1" x14ac:dyDescent="0.25"/>
    <row r="75007" customFormat="1" x14ac:dyDescent="0.25"/>
    <row r="75008" customFormat="1" x14ac:dyDescent="0.25"/>
    <row r="75009" customFormat="1" x14ac:dyDescent="0.25"/>
    <row r="75010" customFormat="1" x14ac:dyDescent="0.25"/>
    <row r="75011" customFormat="1" x14ac:dyDescent="0.25"/>
    <row r="75012" customFormat="1" x14ac:dyDescent="0.25"/>
    <row r="75013" customFormat="1" x14ac:dyDescent="0.25"/>
    <row r="75014" customFormat="1" x14ac:dyDescent="0.25"/>
    <row r="75015" customFormat="1" x14ac:dyDescent="0.25"/>
    <row r="75016" customFormat="1" x14ac:dyDescent="0.25"/>
    <row r="75017" customFormat="1" x14ac:dyDescent="0.25"/>
    <row r="75018" customFormat="1" x14ac:dyDescent="0.25"/>
    <row r="75019" customFormat="1" x14ac:dyDescent="0.25"/>
    <row r="75020" customFormat="1" x14ac:dyDescent="0.25"/>
    <row r="75021" customFormat="1" x14ac:dyDescent="0.25"/>
    <row r="75022" customFormat="1" x14ac:dyDescent="0.25"/>
    <row r="75023" customFormat="1" x14ac:dyDescent="0.25"/>
    <row r="75024" customFormat="1" x14ac:dyDescent="0.25"/>
    <row r="75025" customFormat="1" x14ac:dyDescent="0.25"/>
    <row r="75026" customFormat="1" x14ac:dyDescent="0.25"/>
    <row r="75027" customFormat="1" x14ac:dyDescent="0.25"/>
    <row r="75028" customFormat="1" x14ac:dyDescent="0.25"/>
    <row r="75029" customFormat="1" x14ac:dyDescent="0.25"/>
    <row r="75030" customFormat="1" x14ac:dyDescent="0.25"/>
    <row r="75031" customFormat="1" x14ac:dyDescent="0.25"/>
    <row r="75032" customFormat="1" x14ac:dyDescent="0.25"/>
    <row r="75033" customFormat="1" x14ac:dyDescent="0.25"/>
    <row r="75034" customFormat="1" x14ac:dyDescent="0.25"/>
    <row r="75035" customFormat="1" x14ac:dyDescent="0.25"/>
    <row r="75036" customFormat="1" x14ac:dyDescent="0.25"/>
    <row r="75037" customFormat="1" x14ac:dyDescent="0.25"/>
    <row r="75038" customFormat="1" x14ac:dyDescent="0.25"/>
    <row r="75039" customFormat="1" x14ac:dyDescent="0.25"/>
    <row r="75040" customFormat="1" x14ac:dyDescent="0.25"/>
    <row r="75041" customFormat="1" x14ac:dyDescent="0.25"/>
    <row r="75042" customFormat="1" x14ac:dyDescent="0.25"/>
    <row r="75043" customFormat="1" x14ac:dyDescent="0.25"/>
    <row r="75044" customFormat="1" x14ac:dyDescent="0.25"/>
    <row r="75045" customFormat="1" x14ac:dyDescent="0.25"/>
    <row r="75046" customFormat="1" x14ac:dyDescent="0.25"/>
    <row r="75047" customFormat="1" x14ac:dyDescent="0.25"/>
    <row r="75048" customFormat="1" x14ac:dyDescent="0.25"/>
    <row r="75049" customFormat="1" x14ac:dyDescent="0.25"/>
    <row r="75050" customFormat="1" x14ac:dyDescent="0.25"/>
    <row r="75051" customFormat="1" x14ac:dyDescent="0.25"/>
    <row r="75052" customFormat="1" x14ac:dyDescent="0.25"/>
    <row r="75053" customFormat="1" x14ac:dyDescent="0.25"/>
    <row r="75054" customFormat="1" x14ac:dyDescent="0.25"/>
    <row r="75055" customFormat="1" x14ac:dyDescent="0.25"/>
    <row r="75056" customFormat="1" x14ac:dyDescent="0.25"/>
    <row r="75057" customFormat="1" x14ac:dyDescent="0.25"/>
    <row r="75058" customFormat="1" x14ac:dyDescent="0.25"/>
    <row r="75059" customFormat="1" x14ac:dyDescent="0.25"/>
    <row r="75060" customFormat="1" x14ac:dyDescent="0.25"/>
    <row r="75061" customFormat="1" x14ac:dyDescent="0.25"/>
    <row r="75062" customFormat="1" x14ac:dyDescent="0.25"/>
    <row r="75063" customFormat="1" x14ac:dyDescent="0.25"/>
    <row r="75064" customFormat="1" x14ac:dyDescent="0.25"/>
    <row r="75065" customFormat="1" x14ac:dyDescent="0.25"/>
    <row r="75066" customFormat="1" x14ac:dyDescent="0.25"/>
    <row r="75067" customFormat="1" x14ac:dyDescent="0.25"/>
    <row r="75068" customFormat="1" x14ac:dyDescent="0.25"/>
    <row r="75069" customFormat="1" x14ac:dyDescent="0.25"/>
    <row r="75070" customFormat="1" x14ac:dyDescent="0.25"/>
    <row r="75071" customFormat="1" x14ac:dyDescent="0.25"/>
    <row r="75072" customFormat="1" x14ac:dyDescent="0.25"/>
    <row r="75073" customFormat="1" x14ac:dyDescent="0.25"/>
    <row r="75074" customFormat="1" x14ac:dyDescent="0.25"/>
    <row r="75075" customFormat="1" x14ac:dyDescent="0.25"/>
    <row r="75076" customFormat="1" x14ac:dyDescent="0.25"/>
    <row r="75077" customFormat="1" x14ac:dyDescent="0.25"/>
    <row r="75078" customFormat="1" x14ac:dyDescent="0.25"/>
    <row r="75079" customFormat="1" x14ac:dyDescent="0.25"/>
    <row r="75080" customFormat="1" x14ac:dyDescent="0.25"/>
    <row r="75081" customFormat="1" x14ac:dyDescent="0.25"/>
    <row r="75082" customFormat="1" x14ac:dyDescent="0.25"/>
    <row r="75083" customFormat="1" x14ac:dyDescent="0.25"/>
    <row r="75084" customFormat="1" x14ac:dyDescent="0.25"/>
    <row r="75085" customFormat="1" x14ac:dyDescent="0.25"/>
    <row r="75086" customFormat="1" x14ac:dyDescent="0.25"/>
    <row r="75087" customFormat="1" x14ac:dyDescent="0.25"/>
    <row r="75088" customFormat="1" x14ac:dyDescent="0.25"/>
    <row r="75089" customFormat="1" x14ac:dyDescent="0.25"/>
    <row r="75090" customFormat="1" x14ac:dyDescent="0.25"/>
    <row r="75091" customFormat="1" x14ac:dyDescent="0.25"/>
    <row r="75092" customFormat="1" x14ac:dyDescent="0.25"/>
    <row r="75093" customFormat="1" x14ac:dyDescent="0.25"/>
    <row r="75094" customFormat="1" x14ac:dyDescent="0.25"/>
    <row r="75095" customFormat="1" x14ac:dyDescent="0.25"/>
    <row r="75096" customFormat="1" x14ac:dyDescent="0.25"/>
    <row r="75097" customFormat="1" x14ac:dyDescent="0.25"/>
    <row r="75098" customFormat="1" x14ac:dyDescent="0.25"/>
    <row r="75099" customFormat="1" x14ac:dyDescent="0.25"/>
    <row r="75100" customFormat="1" x14ac:dyDescent="0.25"/>
    <row r="75101" customFormat="1" x14ac:dyDescent="0.25"/>
    <row r="75102" customFormat="1" x14ac:dyDescent="0.25"/>
    <row r="75103" customFormat="1" x14ac:dyDescent="0.25"/>
    <row r="75104" customFormat="1" x14ac:dyDescent="0.25"/>
    <row r="75105" customFormat="1" x14ac:dyDescent="0.25"/>
    <row r="75106" customFormat="1" x14ac:dyDescent="0.25"/>
    <row r="75107" customFormat="1" x14ac:dyDescent="0.25"/>
    <row r="75108" customFormat="1" x14ac:dyDescent="0.25"/>
    <row r="75109" customFormat="1" x14ac:dyDescent="0.25"/>
    <row r="75110" customFormat="1" x14ac:dyDescent="0.25"/>
    <row r="75111" customFormat="1" x14ac:dyDescent="0.25"/>
    <row r="75112" customFormat="1" x14ac:dyDescent="0.25"/>
    <row r="75113" customFormat="1" x14ac:dyDescent="0.25"/>
    <row r="75114" customFormat="1" x14ac:dyDescent="0.25"/>
    <row r="75115" customFormat="1" x14ac:dyDescent="0.25"/>
    <row r="75116" customFormat="1" x14ac:dyDescent="0.25"/>
    <row r="75117" customFormat="1" x14ac:dyDescent="0.25"/>
    <row r="75118" customFormat="1" x14ac:dyDescent="0.25"/>
    <row r="75119" customFormat="1" x14ac:dyDescent="0.25"/>
    <row r="75120" customFormat="1" x14ac:dyDescent="0.25"/>
    <row r="75121" customFormat="1" x14ac:dyDescent="0.25"/>
    <row r="75122" customFormat="1" x14ac:dyDescent="0.25"/>
    <row r="75123" customFormat="1" x14ac:dyDescent="0.25"/>
    <row r="75124" customFormat="1" x14ac:dyDescent="0.25"/>
    <row r="75125" customFormat="1" x14ac:dyDescent="0.25"/>
    <row r="75126" customFormat="1" x14ac:dyDescent="0.25"/>
    <row r="75127" customFormat="1" x14ac:dyDescent="0.25"/>
    <row r="75128" customFormat="1" x14ac:dyDescent="0.25"/>
    <row r="75129" customFormat="1" x14ac:dyDescent="0.25"/>
    <row r="75130" customFormat="1" x14ac:dyDescent="0.25"/>
    <row r="75131" customFormat="1" x14ac:dyDescent="0.25"/>
    <row r="75132" customFormat="1" x14ac:dyDescent="0.25"/>
    <row r="75133" customFormat="1" x14ac:dyDescent="0.25"/>
    <row r="75134" customFormat="1" x14ac:dyDescent="0.25"/>
    <row r="75135" customFormat="1" x14ac:dyDescent="0.25"/>
    <row r="75136" customFormat="1" x14ac:dyDescent="0.25"/>
    <row r="75137" customFormat="1" x14ac:dyDescent="0.25"/>
    <row r="75138" customFormat="1" x14ac:dyDescent="0.25"/>
    <row r="75139" customFormat="1" x14ac:dyDescent="0.25"/>
    <row r="75140" customFormat="1" x14ac:dyDescent="0.25"/>
    <row r="75141" customFormat="1" x14ac:dyDescent="0.25"/>
    <row r="75142" customFormat="1" x14ac:dyDescent="0.25"/>
    <row r="75143" customFormat="1" x14ac:dyDescent="0.25"/>
    <row r="75144" customFormat="1" x14ac:dyDescent="0.25"/>
    <row r="75145" customFormat="1" x14ac:dyDescent="0.25"/>
    <row r="75146" customFormat="1" x14ac:dyDescent="0.25"/>
    <row r="75147" customFormat="1" x14ac:dyDescent="0.25"/>
    <row r="75148" customFormat="1" x14ac:dyDescent="0.25"/>
    <row r="75149" customFormat="1" x14ac:dyDescent="0.25"/>
    <row r="75150" customFormat="1" x14ac:dyDescent="0.25"/>
    <row r="75151" customFormat="1" x14ac:dyDescent="0.25"/>
    <row r="75152" customFormat="1" x14ac:dyDescent="0.25"/>
    <row r="75153" customFormat="1" x14ac:dyDescent="0.25"/>
    <row r="75154" customFormat="1" x14ac:dyDescent="0.25"/>
    <row r="75155" customFormat="1" x14ac:dyDescent="0.25"/>
    <row r="75156" customFormat="1" x14ac:dyDescent="0.25"/>
    <row r="75157" customFormat="1" x14ac:dyDescent="0.25"/>
    <row r="75158" customFormat="1" x14ac:dyDescent="0.25"/>
    <row r="75159" customFormat="1" x14ac:dyDescent="0.25"/>
    <row r="75160" customFormat="1" x14ac:dyDescent="0.25"/>
    <row r="75161" customFormat="1" x14ac:dyDescent="0.25"/>
    <row r="75162" customFormat="1" x14ac:dyDescent="0.25"/>
    <row r="75163" customFormat="1" x14ac:dyDescent="0.25"/>
    <row r="75164" customFormat="1" x14ac:dyDescent="0.25"/>
    <row r="75165" customFormat="1" x14ac:dyDescent="0.25"/>
    <row r="75166" customFormat="1" x14ac:dyDescent="0.25"/>
    <row r="75167" customFormat="1" x14ac:dyDescent="0.25"/>
    <row r="75168" customFormat="1" x14ac:dyDescent="0.25"/>
    <row r="75169" customFormat="1" x14ac:dyDescent="0.25"/>
    <row r="75170" customFormat="1" x14ac:dyDescent="0.25"/>
    <row r="75171" customFormat="1" x14ac:dyDescent="0.25"/>
    <row r="75172" customFormat="1" x14ac:dyDescent="0.25"/>
    <row r="75173" customFormat="1" x14ac:dyDescent="0.25"/>
    <row r="75174" customFormat="1" x14ac:dyDescent="0.25"/>
    <row r="75175" customFormat="1" x14ac:dyDescent="0.25"/>
    <row r="75176" customFormat="1" x14ac:dyDescent="0.25"/>
    <row r="75177" customFormat="1" x14ac:dyDescent="0.25"/>
    <row r="75178" customFormat="1" x14ac:dyDescent="0.25"/>
    <row r="75179" customFormat="1" x14ac:dyDescent="0.25"/>
    <row r="75180" customFormat="1" x14ac:dyDescent="0.25"/>
    <row r="75181" customFormat="1" x14ac:dyDescent="0.25"/>
    <row r="75182" customFormat="1" x14ac:dyDescent="0.25"/>
    <row r="75183" customFormat="1" x14ac:dyDescent="0.25"/>
    <row r="75184" customFormat="1" x14ac:dyDescent="0.25"/>
    <row r="75185" customFormat="1" x14ac:dyDescent="0.25"/>
    <row r="75186" customFormat="1" x14ac:dyDescent="0.25"/>
    <row r="75187" customFormat="1" x14ac:dyDescent="0.25"/>
    <row r="75188" customFormat="1" x14ac:dyDescent="0.25"/>
    <row r="75189" customFormat="1" x14ac:dyDescent="0.25"/>
    <row r="75190" customFormat="1" x14ac:dyDescent="0.25"/>
    <row r="75191" customFormat="1" x14ac:dyDescent="0.25"/>
    <row r="75192" customFormat="1" x14ac:dyDescent="0.25"/>
    <row r="75193" customFormat="1" x14ac:dyDescent="0.25"/>
    <row r="75194" customFormat="1" x14ac:dyDescent="0.25"/>
    <row r="75195" customFormat="1" x14ac:dyDescent="0.25"/>
    <row r="75196" customFormat="1" x14ac:dyDescent="0.25"/>
    <row r="75197" customFormat="1" x14ac:dyDescent="0.25"/>
    <row r="75198" customFormat="1" x14ac:dyDescent="0.25"/>
    <row r="75199" customFormat="1" x14ac:dyDescent="0.25"/>
    <row r="75200" customFormat="1" x14ac:dyDescent="0.25"/>
    <row r="75201" customFormat="1" x14ac:dyDescent="0.25"/>
    <row r="75202" customFormat="1" x14ac:dyDescent="0.25"/>
    <row r="75203" customFormat="1" x14ac:dyDescent="0.25"/>
    <row r="75204" customFormat="1" x14ac:dyDescent="0.25"/>
    <row r="75205" customFormat="1" x14ac:dyDescent="0.25"/>
    <row r="75206" customFormat="1" x14ac:dyDescent="0.25"/>
    <row r="75207" customFormat="1" x14ac:dyDescent="0.25"/>
    <row r="75208" customFormat="1" x14ac:dyDescent="0.25"/>
    <row r="75209" customFormat="1" x14ac:dyDescent="0.25"/>
    <row r="75210" customFormat="1" x14ac:dyDescent="0.25"/>
    <row r="75211" customFormat="1" x14ac:dyDescent="0.25"/>
    <row r="75212" customFormat="1" x14ac:dyDescent="0.25"/>
    <row r="75213" customFormat="1" x14ac:dyDescent="0.25"/>
    <row r="75214" customFormat="1" x14ac:dyDescent="0.25"/>
    <row r="75215" customFormat="1" x14ac:dyDescent="0.25"/>
    <row r="75216" customFormat="1" x14ac:dyDescent="0.25"/>
    <row r="75217" customFormat="1" x14ac:dyDescent="0.25"/>
    <row r="75218" customFormat="1" x14ac:dyDescent="0.25"/>
    <row r="75219" customFormat="1" x14ac:dyDescent="0.25"/>
    <row r="75220" customFormat="1" x14ac:dyDescent="0.25"/>
    <row r="75221" customFormat="1" x14ac:dyDescent="0.25"/>
    <row r="75222" customFormat="1" x14ac:dyDescent="0.25"/>
    <row r="75223" customFormat="1" x14ac:dyDescent="0.25"/>
    <row r="75224" customFormat="1" x14ac:dyDescent="0.25"/>
    <row r="75225" customFormat="1" x14ac:dyDescent="0.25"/>
    <row r="75226" customFormat="1" x14ac:dyDescent="0.25"/>
    <row r="75227" customFormat="1" x14ac:dyDescent="0.25"/>
    <row r="75228" customFormat="1" x14ac:dyDescent="0.25"/>
    <row r="75229" customFormat="1" x14ac:dyDescent="0.25"/>
    <row r="75230" customFormat="1" x14ac:dyDescent="0.25"/>
    <row r="75231" customFormat="1" x14ac:dyDescent="0.25"/>
    <row r="75232" customFormat="1" x14ac:dyDescent="0.25"/>
    <row r="75233" customFormat="1" x14ac:dyDescent="0.25"/>
    <row r="75234" customFormat="1" x14ac:dyDescent="0.25"/>
    <row r="75235" customFormat="1" x14ac:dyDescent="0.25"/>
    <row r="75236" customFormat="1" x14ac:dyDescent="0.25"/>
    <row r="75237" customFormat="1" x14ac:dyDescent="0.25"/>
    <row r="75238" customFormat="1" x14ac:dyDescent="0.25"/>
    <row r="75239" customFormat="1" x14ac:dyDescent="0.25"/>
    <row r="75240" customFormat="1" x14ac:dyDescent="0.25"/>
    <row r="75241" customFormat="1" x14ac:dyDescent="0.25"/>
    <row r="75242" customFormat="1" x14ac:dyDescent="0.25"/>
    <row r="75243" customFormat="1" x14ac:dyDescent="0.25"/>
    <row r="75244" customFormat="1" x14ac:dyDescent="0.25"/>
    <row r="75245" customFormat="1" x14ac:dyDescent="0.25"/>
    <row r="75246" customFormat="1" x14ac:dyDescent="0.25"/>
    <row r="75247" customFormat="1" x14ac:dyDescent="0.25"/>
    <row r="75248" customFormat="1" x14ac:dyDescent="0.25"/>
    <row r="75249" customFormat="1" x14ac:dyDescent="0.25"/>
    <row r="75250" customFormat="1" x14ac:dyDescent="0.25"/>
    <row r="75251" customFormat="1" x14ac:dyDescent="0.25"/>
    <row r="75252" customFormat="1" x14ac:dyDescent="0.25"/>
    <row r="75253" customFormat="1" x14ac:dyDescent="0.25"/>
    <row r="75254" customFormat="1" x14ac:dyDescent="0.25"/>
    <row r="75255" customFormat="1" x14ac:dyDescent="0.25"/>
    <row r="75256" customFormat="1" x14ac:dyDescent="0.25"/>
    <row r="75257" customFormat="1" x14ac:dyDescent="0.25"/>
    <row r="75258" customFormat="1" x14ac:dyDescent="0.25"/>
    <row r="75259" customFormat="1" x14ac:dyDescent="0.25"/>
    <row r="75260" customFormat="1" x14ac:dyDescent="0.25"/>
    <row r="75261" customFormat="1" x14ac:dyDescent="0.25"/>
    <row r="75262" customFormat="1" x14ac:dyDescent="0.25"/>
    <row r="75263" customFormat="1" x14ac:dyDescent="0.25"/>
    <row r="75264" customFormat="1" x14ac:dyDescent="0.25"/>
    <row r="75265" customFormat="1" x14ac:dyDescent="0.25"/>
    <row r="75266" customFormat="1" x14ac:dyDescent="0.25"/>
    <row r="75267" customFormat="1" x14ac:dyDescent="0.25"/>
    <row r="75268" customFormat="1" x14ac:dyDescent="0.25"/>
    <row r="75269" customFormat="1" x14ac:dyDescent="0.25"/>
    <row r="75270" customFormat="1" x14ac:dyDescent="0.25"/>
    <row r="75271" customFormat="1" x14ac:dyDescent="0.25"/>
    <row r="75272" customFormat="1" x14ac:dyDescent="0.25"/>
    <row r="75273" customFormat="1" x14ac:dyDescent="0.25"/>
    <row r="75274" customFormat="1" x14ac:dyDescent="0.25"/>
    <row r="75275" customFormat="1" x14ac:dyDescent="0.25"/>
    <row r="75276" customFormat="1" x14ac:dyDescent="0.25"/>
    <row r="75277" customFormat="1" x14ac:dyDescent="0.25"/>
    <row r="75278" customFormat="1" x14ac:dyDescent="0.25"/>
    <row r="75279" customFormat="1" x14ac:dyDescent="0.25"/>
    <row r="75280" customFormat="1" x14ac:dyDescent="0.25"/>
    <row r="75281" customFormat="1" x14ac:dyDescent="0.25"/>
    <row r="75282" customFormat="1" x14ac:dyDescent="0.25"/>
    <row r="75283" customFormat="1" x14ac:dyDescent="0.25"/>
    <row r="75284" customFormat="1" x14ac:dyDescent="0.25"/>
    <row r="75285" customFormat="1" x14ac:dyDescent="0.25"/>
    <row r="75286" customFormat="1" x14ac:dyDescent="0.25"/>
    <row r="75287" customFormat="1" x14ac:dyDescent="0.25"/>
    <row r="75288" customFormat="1" x14ac:dyDescent="0.25"/>
    <row r="75289" customFormat="1" x14ac:dyDescent="0.25"/>
    <row r="75290" customFormat="1" x14ac:dyDescent="0.25"/>
    <row r="75291" customFormat="1" x14ac:dyDescent="0.25"/>
    <row r="75292" customFormat="1" x14ac:dyDescent="0.25"/>
    <row r="75293" customFormat="1" x14ac:dyDescent="0.25"/>
    <row r="75294" customFormat="1" x14ac:dyDescent="0.25"/>
    <row r="75295" customFormat="1" x14ac:dyDescent="0.25"/>
    <row r="75296" customFormat="1" x14ac:dyDescent="0.25"/>
    <row r="75297" customFormat="1" x14ac:dyDescent="0.25"/>
    <row r="75298" customFormat="1" x14ac:dyDescent="0.25"/>
    <row r="75299" customFormat="1" x14ac:dyDescent="0.25"/>
    <row r="75300" customFormat="1" x14ac:dyDescent="0.25"/>
    <row r="75301" customFormat="1" x14ac:dyDescent="0.25"/>
    <row r="75302" customFormat="1" x14ac:dyDescent="0.25"/>
    <row r="75303" customFormat="1" x14ac:dyDescent="0.25"/>
    <row r="75304" customFormat="1" x14ac:dyDescent="0.25"/>
    <row r="75305" customFormat="1" x14ac:dyDescent="0.25"/>
    <row r="75306" customFormat="1" x14ac:dyDescent="0.25"/>
    <row r="75307" customFormat="1" x14ac:dyDescent="0.25"/>
    <row r="75308" customFormat="1" x14ac:dyDescent="0.25"/>
    <row r="75309" customFormat="1" x14ac:dyDescent="0.25"/>
    <row r="75310" customFormat="1" x14ac:dyDescent="0.25"/>
    <row r="75311" customFormat="1" x14ac:dyDescent="0.25"/>
    <row r="75312" customFormat="1" x14ac:dyDescent="0.25"/>
    <row r="75313" customFormat="1" x14ac:dyDescent="0.25"/>
    <row r="75314" customFormat="1" x14ac:dyDescent="0.25"/>
    <row r="75315" customFormat="1" x14ac:dyDescent="0.25"/>
    <row r="75316" customFormat="1" x14ac:dyDescent="0.25"/>
    <row r="75317" customFormat="1" x14ac:dyDescent="0.25"/>
    <row r="75318" customFormat="1" x14ac:dyDescent="0.25"/>
    <row r="75319" customFormat="1" x14ac:dyDescent="0.25"/>
    <row r="75320" customFormat="1" x14ac:dyDescent="0.25"/>
    <row r="75321" customFormat="1" x14ac:dyDescent="0.25"/>
    <row r="75322" customFormat="1" x14ac:dyDescent="0.25"/>
    <row r="75323" customFormat="1" x14ac:dyDescent="0.25"/>
    <row r="75324" customFormat="1" x14ac:dyDescent="0.25"/>
    <row r="75325" customFormat="1" x14ac:dyDescent="0.25"/>
    <row r="75326" customFormat="1" x14ac:dyDescent="0.25"/>
    <row r="75327" customFormat="1" x14ac:dyDescent="0.25"/>
    <row r="75328" customFormat="1" x14ac:dyDescent="0.25"/>
    <row r="75329" customFormat="1" x14ac:dyDescent="0.25"/>
    <row r="75330" customFormat="1" x14ac:dyDescent="0.25"/>
    <row r="75331" customFormat="1" x14ac:dyDescent="0.25"/>
    <row r="75332" customFormat="1" x14ac:dyDescent="0.25"/>
    <row r="75333" customFormat="1" x14ac:dyDescent="0.25"/>
    <row r="75334" customFormat="1" x14ac:dyDescent="0.25"/>
    <row r="75335" customFormat="1" x14ac:dyDescent="0.25"/>
    <row r="75336" customFormat="1" x14ac:dyDescent="0.25"/>
    <row r="75337" customFormat="1" x14ac:dyDescent="0.25"/>
    <row r="75338" customFormat="1" x14ac:dyDescent="0.25"/>
    <row r="75339" customFormat="1" x14ac:dyDescent="0.25"/>
    <row r="75340" customFormat="1" x14ac:dyDescent="0.25"/>
    <row r="75341" customFormat="1" x14ac:dyDescent="0.25"/>
    <row r="75342" customFormat="1" x14ac:dyDescent="0.25"/>
    <row r="75343" customFormat="1" x14ac:dyDescent="0.25"/>
    <row r="75344" customFormat="1" x14ac:dyDescent="0.25"/>
    <row r="75345" customFormat="1" x14ac:dyDescent="0.25"/>
    <row r="75346" customFormat="1" x14ac:dyDescent="0.25"/>
    <row r="75347" customFormat="1" x14ac:dyDescent="0.25"/>
    <row r="75348" customFormat="1" x14ac:dyDescent="0.25"/>
    <row r="75349" customFormat="1" x14ac:dyDescent="0.25"/>
    <row r="75350" customFormat="1" x14ac:dyDescent="0.25"/>
    <row r="75351" customFormat="1" x14ac:dyDescent="0.25"/>
    <row r="75352" customFormat="1" x14ac:dyDescent="0.25"/>
    <row r="75353" customFormat="1" x14ac:dyDescent="0.25"/>
    <row r="75354" customFormat="1" x14ac:dyDescent="0.25"/>
    <row r="75355" customFormat="1" x14ac:dyDescent="0.25"/>
    <row r="75356" customFormat="1" x14ac:dyDescent="0.25"/>
    <row r="75357" customFormat="1" x14ac:dyDescent="0.25"/>
    <row r="75358" customFormat="1" x14ac:dyDescent="0.25"/>
    <row r="75359" customFormat="1" x14ac:dyDescent="0.25"/>
    <row r="75360" customFormat="1" x14ac:dyDescent="0.25"/>
    <row r="75361" customFormat="1" x14ac:dyDescent="0.25"/>
    <row r="75362" customFormat="1" x14ac:dyDescent="0.25"/>
    <row r="75363" customFormat="1" x14ac:dyDescent="0.25"/>
    <row r="75364" customFormat="1" x14ac:dyDescent="0.25"/>
    <row r="75365" customFormat="1" x14ac:dyDescent="0.25"/>
    <row r="75366" customFormat="1" x14ac:dyDescent="0.25"/>
    <row r="75367" customFormat="1" x14ac:dyDescent="0.25"/>
    <row r="75368" customFormat="1" x14ac:dyDescent="0.25"/>
    <row r="75369" customFormat="1" x14ac:dyDescent="0.25"/>
    <row r="75370" customFormat="1" x14ac:dyDescent="0.25"/>
    <row r="75371" customFormat="1" x14ac:dyDescent="0.25"/>
    <row r="75372" customFormat="1" x14ac:dyDescent="0.25"/>
    <row r="75373" customFormat="1" x14ac:dyDescent="0.25"/>
    <row r="75374" customFormat="1" x14ac:dyDescent="0.25"/>
    <row r="75375" customFormat="1" x14ac:dyDescent="0.25"/>
    <row r="75376" customFormat="1" x14ac:dyDescent="0.25"/>
    <row r="75377" customFormat="1" x14ac:dyDescent="0.25"/>
    <row r="75378" customFormat="1" x14ac:dyDescent="0.25"/>
    <row r="75379" customFormat="1" x14ac:dyDescent="0.25"/>
    <row r="75380" customFormat="1" x14ac:dyDescent="0.25"/>
    <row r="75381" customFormat="1" x14ac:dyDescent="0.25"/>
    <row r="75382" customFormat="1" x14ac:dyDescent="0.25"/>
    <row r="75383" customFormat="1" x14ac:dyDescent="0.25"/>
    <row r="75384" customFormat="1" x14ac:dyDescent="0.25"/>
    <row r="75385" customFormat="1" x14ac:dyDescent="0.25"/>
    <row r="75386" customFormat="1" x14ac:dyDescent="0.25"/>
    <row r="75387" customFormat="1" x14ac:dyDescent="0.25"/>
    <row r="75388" customFormat="1" x14ac:dyDescent="0.25"/>
    <row r="75389" customFormat="1" x14ac:dyDescent="0.25"/>
    <row r="75390" customFormat="1" x14ac:dyDescent="0.25"/>
    <row r="75391" customFormat="1" x14ac:dyDescent="0.25"/>
    <row r="75392" customFormat="1" x14ac:dyDescent="0.25"/>
    <row r="75393" customFormat="1" x14ac:dyDescent="0.25"/>
    <row r="75394" customFormat="1" x14ac:dyDescent="0.25"/>
    <row r="75395" customFormat="1" x14ac:dyDescent="0.25"/>
    <row r="75396" customFormat="1" x14ac:dyDescent="0.25"/>
    <row r="75397" customFormat="1" x14ac:dyDescent="0.25"/>
    <row r="75398" customFormat="1" x14ac:dyDescent="0.25"/>
    <row r="75399" customFormat="1" x14ac:dyDescent="0.25"/>
    <row r="75400" customFormat="1" x14ac:dyDescent="0.25"/>
    <row r="75401" customFormat="1" x14ac:dyDescent="0.25"/>
    <row r="75402" customFormat="1" x14ac:dyDescent="0.25"/>
    <row r="75403" customFormat="1" x14ac:dyDescent="0.25"/>
    <row r="75404" customFormat="1" x14ac:dyDescent="0.25"/>
    <row r="75405" customFormat="1" x14ac:dyDescent="0.25"/>
    <row r="75406" customFormat="1" x14ac:dyDescent="0.25"/>
    <row r="75407" customFormat="1" x14ac:dyDescent="0.25"/>
    <row r="75408" customFormat="1" x14ac:dyDescent="0.25"/>
    <row r="75409" customFormat="1" x14ac:dyDescent="0.25"/>
    <row r="75410" customFormat="1" x14ac:dyDescent="0.25"/>
    <row r="75411" customFormat="1" x14ac:dyDescent="0.25"/>
    <row r="75412" customFormat="1" x14ac:dyDescent="0.25"/>
    <row r="75413" customFormat="1" x14ac:dyDescent="0.25"/>
    <row r="75414" customFormat="1" x14ac:dyDescent="0.25"/>
    <row r="75415" customFormat="1" x14ac:dyDescent="0.25"/>
    <row r="75416" customFormat="1" x14ac:dyDescent="0.25"/>
    <row r="75417" customFormat="1" x14ac:dyDescent="0.25"/>
    <row r="75418" customFormat="1" x14ac:dyDescent="0.25"/>
    <row r="75419" customFormat="1" x14ac:dyDescent="0.25"/>
    <row r="75420" customFormat="1" x14ac:dyDescent="0.25"/>
    <row r="75421" customFormat="1" x14ac:dyDescent="0.25"/>
    <row r="75422" customFormat="1" x14ac:dyDescent="0.25"/>
    <row r="75423" customFormat="1" x14ac:dyDescent="0.25"/>
    <row r="75424" customFormat="1" x14ac:dyDescent="0.25"/>
    <row r="75425" customFormat="1" x14ac:dyDescent="0.25"/>
    <row r="75426" customFormat="1" x14ac:dyDescent="0.25"/>
    <row r="75427" customFormat="1" x14ac:dyDescent="0.25"/>
    <row r="75428" customFormat="1" x14ac:dyDescent="0.25"/>
    <row r="75429" customFormat="1" x14ac:dyDescent="0.25"/>
    <row r="75430" customFormat="1" x14ac:dyDescent="0.25"/>
    <row r="75431" customFormat="1" x14ac:dyDescent="0.25"/>
    <row r="75432" customFormat="1" x14ac:dyDescent="0.25"/>
    <row r="75433" customFormat="1" x14ac:dyDescent="0.25"/>
    <row r="75434" customFormat="1" x14ac:dyDescent="0.25"/>
    <row r="75435" customFormat="1" x14ac:dyDescent="0.25"/>
    <row r="75436" customFormat="1" x14ac:dyDescent="0.25"/>
    <row r="75437" customFormat="1" x14ac:dyDescent="0.25"/>
    <row r="75438" customFormat="1" x14ac:dyDescent="0.25"/>
    <row r="75439" customFormat="1" x14ac:dyDescent="0.25"/>
    <row r="75440" customFormat="1" x14ac:dyDescent="0.25"/>
    <row r="75441" customFormat="1" x14ac:dyDescent="0.25"/>
    <row r="75442" customFormat="1" x14ac:dyDescent="0.25"/>
    <row r="75443" customFormat="1" x14ac:dyDescent="0.25"/>
    <row r="75444" customFormat="1" x14ac:dyDescent="0.25"/>
    <row r="75445" customFormat="1" x14ac:dyDescent="0.25"/>
    <row r="75446" customFormat="1" x14ac:dyDescent="0.25"/>
    <row r="75447" customFormat="1" x14ac:dyDescent="0.25"/>
    <row r="75448" customFormat="1" x14ac:dyDescent="0.25"/>
    <row r="75449" customFormat="1" x14ac:dyDescent="0.25"/>
    <row r="75450" customFormat="1" x14ac:dyDescent="0.25"/>
    <row r="75451" customFormat="1" x14ac:dyDescent="0.25"/>
    <row r="75452" customFormat="1" x14ac:dyDescent="0.25"/>
    <row r="75453" customFormat="1" x14ac:dyDescent="0.25"/>
    <row r="75454" customFormat="1" x14ac:dyDescent="0.25"/>
    <row r="75455" customFormat="1" x14ac:dyDescent="0.25"/>
    <row r="75456" customFormat="1" x14ac:dyDescent="0.25"/>
    <row r="75457" customFormat="1" x14ac:dyDescent="0.25"/>
    <row r="75458" customFormat="1" x14ac:dyDescent="0.25"/>
    <row r="75459" customFormat="1" x14ac:dyDescent="0.25"/>
    <row r="75460" customFormat="1" x14ac:dyDescent="0.25"/>
    <row r="75461" customFormat="1" x14ac:dyDescent="0.25"/>
    <row r="75462" customFormat="1" x14ac:dyDescent="0.25"/>
    <row r="75463" customFormat="1" x14ac:dyDescent="0.25"/>
    <row r="75464" customFormat="1" x14ac:dyDescent="0.25"/>
    <row r="75465" customFormat="1" x14ac:dyDescent="0.25"/>
    <row r="75466" customFormat="1" x14ac:dyDescent="0.25"/>
    <row r="75467" customFormat="1" x14ac:dyDescent="0.25"/>
    <row r="75468" customFormat="1" x14ac:dyDescent="0.25"/>
    <row r="75469" customFormat="1" x14ac:dyDescent="0.25"/>
    <row r="75470" customFormat="1" x14ac:dyDescent="0.25"/>
    <row r="75471" customFormat="1" x14ac:dyDescent="0.25"/>
    <row r="75472" customFormat="1" x14ac:dyDescent="0.25"/>
    <row r="75473" customFormat="1" x14ac:dyDescent="0.25"/>
    <row r="75474" customFormat="1" x14ac:dyDescent="0.25"/>
    <row r="75475" customFormat="1" x14ac:dyDescent="0.25"/>
    <row r="75476" customFormat="1" x14ac:dyDescent="0.25"/>
    <row r="75477" customFormat="1" x14ac:dyDescent="0.25"/>
    <row r="75478" customFormat="1" x14ac:dyDescent="0.25"/>
    <row r="75479" customFormat="1" x14ac:dyDescent="0.25"/>
    <row r="75480" customFormat="1" x14ac:dyDescent="0.25"/>
    <row r="75481" customFormat="1" x14ac:dyDescent="0.25"/>
    <row r="75482" customFormat="1" x14ac:dyDescent="0.25"/>
    <row r="75483" customFormat="1" x14ac:dyDescent="0.25"/>
    <row r="75484" customFormat="1" x14ac:dyDescent="0.25"/>
    <row r="75485" customFormat="1" x14ac:dyDescent="0.25"/>
    <row r="75486" customFormat="1" x14ac:dyDescent="0.25"/>
    <row r="75487" customFormat="1" x14ac:dyDescent="0.25"/>
    <row r="75488" customFormat="1" x14ac:dyDescent="0.25"/>
    <row r="75489" customFormat="1" x14ac:dyDescent="0.25"/>
    <row r="75490" customFormat="1" x14ac:dyDescent="0.25"/>
    <row r="75491" customFormat="1" x14ac:dyDescent="0.25"/>
    <row r="75492" customFormat="1" x14ac:dyDescent="0.25"/>
    <row r="75493" customFormat="1" x14ac:dyDescent="0.25"/>
    <row r="75494" customFormat="1" x14ac:dyDescent="0.25"/>
    <row r="75495" customFormat="1" x14ac:dyDescent="0.25"/>
    <row r="75496" customFormat="1" x14ac:dyDescent="0.25"/>
    <row r="75497" customFormat="1" x14ac:dyDescent="0.25"/>
    <row r="75498" customFormat="1" x14ac:dyDescent="0.25"/>
    <row r="75499" customFormat="1" x14ac:dyDescent="0.25"/>
    <row r="75500" customFormat="1" x14ac:dyDescent="0.25"/>
    <row r="75501" customFormat="1" x14ac:dyDescent="0.25"/>
    <row r="75502" customFormat="1" x14ac:dyDescent="0.25"/>
    <row r="75503" customFormat="1" x14ac:dyDescent="0.25"/>
    <row r="75504" customFormat="1" x14ac:dyDescent="0.25"/>
    <row r="75505" customFormat="1" x14ac:dyDescent="0.25"/>
    <row r="75506" customFormat="1" x14ac:dyDescent="0.25"/>
    <row r="75507" customFormat="1" x14ac:dyDescent="0.25"/>
    <row r="75508" customFormat="1" x14ac:dyDescent="0.25"/>
    <row r="75509" customFormat="1" x14ac:dyDescent="0.25"/>
    <row r="75510" customFormat="1" x14ac:dyDescent="0.25"/>
    <row r="75511" customFormat="1" x14ac:dyDescent="0.25"/>
    <row r="75512" customFormat="1" x14ac:dyDescent="0.25"/>
    <row r="75513" customFormat="1" x14ac:dyDescent="0.25"/>
    <row r="75514" customFormat="1" x14ac:dyDescent="0.25"/>
    <row r="75515" customFormat="1" x14ac:dyDescent="0.25"/>
    <row r="75516" customFormat="1" x14ac:dyDescent="0.25"/>
    <row r="75517" customFormat="1" x14ac:dyDescent="0.25"/>
    <row r="75518" customFormat="1" x14ac:dyDescent="0.25"/>
    <row r="75519" customFormat="1" x14ac:dyDescent="0.25"/>
    <row r="75520" customFormat="1" x14ac:dyDescent="0.25"/>
    <row r="75521" customFormat="1" x14ac:dyDescent="0.25"/>
    <row r="75522" customFormat="1" x14ac:dyDescent="0.25"/>
    <row r="75523" customFormat="1" x14ac:dyDescent="0.25"/>
    <row r="75524" customFormat="1" x14ac:dyDescent="0.25"/>
    <row r="75525" customFormat="1" x14ac:dyDescent="0.25"/>
    <row r="75526" customFormat="1" x14ac:dyDescent="0.25"/>
    <row r="75527" customFormat="1" x14ac:dyDescent="0.25"/>
    <row r="75528" customFormat="1" x14ac:dyDescent="0.25"/>
    <row r="75529" customFormat="1" x14ac:dyDescent="0.25"/>
    <row r="75530" customFormat="1" x14ac:dyDescent="0.25"/>
    <row r="75531" customFormat="1" x14ac:dyDescent="0.25"/>
    <row r="75532" customFormat="1" x14ac:dyDescent="0.25"/>
    <row r="75533" customFormat="1" x14ac:dyDescent="0.25"/>
    <row r="75534" customFormat="1" x14ac:dyDescent="0.25"/>
    <row r="75535" customFormat="1" x14ac:dyDescent="0.25"/>
    <row r="75536" customFormat="1" x14ac:dyDescent="0.25"/>
    <row r="75537" customFormat="1" x14ac:dyDescent="0.25"/>
    <row r="75538" customFormat="1" x14ac:dyDescent="0.25"/>
    <row r="75539" customFormat="1" x14ac:dyDescent="0.25"/>
    <row r="75540" customFormat="1" x14ac:dyDescent="0.25"/>
    <row r="75541" customFormat="1" x14ac:dyDescent="0.25"/>
    <row r="75542" customFormat="1" x14ac:dyDescent="0.25"/>
    <row r="75543" customFormat="1" x14ac:dyDescent="0.25"/>
    <row r="75544" customFormat="1" x14ac:dyDescent="0.25"/>
    <row r="75545" customFormat="1" x14ac:dyDescent="0.25"/>
    <row r="75546" customFormat="1" x14ac:dyDescent="0.25"/>
    <row r="75547" customFormat="1" x14ac:dyDescent="0.25"/>
    <row r="75548" customFormat="1" x14ac:dyDescent="0.25"/>
    <row r="75549" customFormat="1" x14ac:dyDescent="0.25"/>
    <row r="75550" customFormat="1" x14ac:dyDescent="0.25"/>
    <row r="75551" customFormat="1" x14ac:dyDescent="0.25"/>
    <row r="75552" customFormat="1" x14ac:dyDescent="0.25"/>
    <row r="75553" customFormat="1" x14ac:dyDescent="0.25"/>
    <row r="75554" customFormat="1" x14ac:dyDescent="0.25"/>
    <row r="75555" customFormat="1" x14ac:dyDescent="0.25"/>
    <row r="75556" customFormat="1" x14ac:dyDescent="0.25"/>
    <row r="75557" customFormat="1" x14ac:dyDescent="0.25"/>
    <row r="75558" customFormat="1" x14ac:dyDescent="0.25"/>
    <row r="75559" customFormat="1" x14ac:dyDescent="0.25"/>
    <row r="75560" customFormat="1" x14ac:dyDescent="0.25"/>
    <row r="75561" customFormat="1" x14ac:dyDescent="0.25"/>
    <row r="75562" customFormat="1" x14ac:dyDescent="0.25"/>
    <row r="75563" customFormat="1" x14ac:dyDescent="0.25"/>
    <row r="75564" customFormat="1" x14ac:dyDescent="0.25"/>
    <row r="75565" customFormat="1" x14ac:dyDescent="0.25"/>
    <row r="75566" customFormat="1" x14ac:dyDescent="0.25"/>
    <row r="75567" customFormat="1" x14ac:dyDescent="0.25"/>
    <row r="75568" customFormat="1" x14ac:dyDescent="0.25"/>
    <row r="75569" customFormat="1" x14ac:dyDescent="0.25"/>
    <row r="75570" customFormat="1" x14ac:dyDescent="0.25"/>
    <row r="75571" customFormat="1" x14ac:dyDescent="0.25"/>
    <row r="75572" customFormat="1" x14ac:dyDescent="0.25"/>
    <row r="75573" customFormat="1" x14ac:dyDescent="0.25"/>
    <row r="75574" customFormat="1" x14ac:dyDescent="0.25"/>
    <row r="75575" customFormat="1" x14ac:dyDescent="0.25"/>
    <row r="75576" customFormat="1" x14ac:dyDescent="0.25"/>
    <row r="75577" customFormat="1" x14ac:dyDescent="0.25"/>
    <row r="75578" customFormat="1" x14ac:dyDescent="0.25"/>
    <row r="75579" customFormat="1" x14ac:dyDescent="0.25"/>
    <row r="75580" customFormat="1" x14ac:dyDescent="0.25"/>
    <row r="75581" customFormat="1" x14ac:dyDescent="0.25"/>
    <row r="75582" customFormat="1" x14ac:dyDescent="0.25"/>
    <row r="75583" customFormat="1" x14ac:dyDescent="0.25"/>
    <row r="75584" customFormat="1" x14ac:dyDescent="0.25"/>
    <row r="75585" customFormat="1" x14ac:dyDescent="0.25"/>
    <row r="75586" customFormat="1" x14ac:dyDescent="0.25"/>
    <row r="75587" customFormat="1" x14ac:dyDescent="0.25"/>
    <row r="75588" customFormat="1" x14ac:dyDescent="0.25"/>
    <row r="75589" customFormat="1" x14ac:dyDescent="0.25"/>
    <row r="75590" customFormat="1" x14ac:dyDescent="0.25"/>
    <row r="75591" customFormat="1" x14ac:dyDescent="0.25"/>
    <row r="75592" customFormat="1" x14ac:dyDescent="0.25"/>
    <row r="75593" customFormat="1" x14ac:dyDescent="0.25"/>
    <row r="75594" customFormat="1" x14ac:dyDescent="0.25"/>
    <row r="75595" customFormat="1" x14ac:dyDescent="0.25"/>
    <row r="75596" customFormat="1" x14ac:dyDescent="0.25"/>
    <row r="75597" customFormat="1" x14ac:dyDescent="0.25"/>
    <row r="75598" customFormat="1" x14ac:dyDescent="0.25"/>
    <row r="75599" customFormat="1" x14ac:dyDescent="0.25"/>
    <row r="75600" customFormat="1" x14ac:dyDescent="0.25"/>
    <row r="75601" customFormat="1" x14ac:dyDescent="0.25"/>
    <row r="75602" customFormat="1" x14ac:dyDescent="0.25"/>
    <row r="75603" customFormat="1" x14ac:dyDescent="0.25"/>
    <row r="75604" customFormat="1" x14ac:dyDescent="0.25"/>
    <row r="75605" customFormat="1" x14ac:dyDescent="0.25"/>
    <row r="75606" customFormat="1" x14ac:dyDescent="0.25"/>
    <row r="75607" customFormat="1" x14ac:dyDescent="0.25"/>
    <row r="75608" customFormat="1" x14ac:dyDescent="0.25"/>
    <row r="75609" customFormat="1" x14ac:dyDescent="0.25"/>
    <row r="75610" customFormat="1" x14ac:dyDescent="0.25"/>
    <row r="75611" customFormat="1" x14ac:dyDescent="0.25"/>
    <row r="75612" customFormat="1" x14ac:dyDescent="0.25"/>
    <row r="75613" customFormat="1" x14ac:dyDescent="0.25"/>
    <row r="75614" customFormat="1" x14ac:dyDescent="0.25"/>
    <row r="75615" customFormat="1" x14ac:dyDescent="0.25"/>
    <row r="75616" customFormat="1" x14ac:dyDescent="0.25"/>
    <row r="75617" customFormat="1" x14ac:dyDescent="0.25"/>
    <row r="75618" customFormat="1" x14ac:dyDescent="0.25"/>
    <row r="75619" customFormat="1" x14ac:dyDescent="0.25"/>
    <row r="75620" customFormat="1" x14ac:dyDescent="0.25"/>
    <row r="75621" customFormat="1" x14ac:dyDescent="0.25"/>
    <row r="75622" customFormat="1" x14ac:dyDescent="0.25"/>
    <row r="75623" customFormat="1" x14ac:dyDescent="0.25"/>
    <row r="75624" customFormat="1" x14ac:dyDescent="0.25"/>
    <row r="75625" customFormat="1" x14ac:dyDescent="0.25"/>
    <row r="75626" customFormat="1" x14ac:dyDescent="0.25"/>
    <row r="75627" customFormat="1" x14ac:dyDescent="0.25"/>
    <row r="75628" customFormat="1" x14ac:dyDescent="0.25"/>
    <row r="75629" customFormat="1" x14ac:dyDescent="0.25"/>
    <row r="75630" customFormat="1" x14ac:dyDescent="0.25"/>
    <row r="75631" customFormat="1" x14ac:dyDescent="0.25"/>
    <row r="75632" customFormat="1" x14ac:dyDescent="0.25"/>
    <row r="75633" customFormat="1" x14ac:dyDescent="0.25"/>
    <row r="75634" customFormat="1" x14ac:dyDescent="0.25"/>
    <row r="75635" customFormat="1" x14ac:dyDescent="0.25"/>
    <row r="75636" customFormat="1" x14ac:dyDescent="0.25"/>
    <row r="75637" customFormat="1" x14ac:dyDescent="0.25"/>
    <row r="75638" customFormat="1" x14ac:dyDescent="0.25"/>
    <row r="75639" customFormat="1" x14ac:dyDescent="0.25"/>
    <row r="75640" customFormat="1" x14ac:dyDescent="0.25"/>
    <row r="75641" customFormat="1" x14ac:dyDescent="0.25"/>
    <row r="75642" customFormat="1" x14ac:dyDescent="0.25"/>
    <row r="75643" customFormat="1" x14ac:dyDescent="0.25"/>
    <row r="75644" customFormat="1" x14ac:dyDescent="0.25"/>
    <row r="75645" customFormat="1" x14ac:dyDescent="0.25"/>
    <row r="75646" customFormat="1" x14ac:dyDescent="0.25"/>
    <row r="75647" customFormat="1" x14ac:dyDescent="0.25"/>
    <row r="75648" customFormat="1" x14ac:dyDescent="0.25"/>
    <row r="75649" customFormat="1" x14ac:dyDescent="0.25"/>
    <row r="75650" customFormat="1" x14ac:dyDescent="0.25"/>
    <row r="75651" customFormat="1" x14ac:dyDescent="0.25"/>
    <row r="75652" customFormat="1" x14ac:dyDescent="0.25"/>
    <row r="75653" customFormat="1" x14ac:dyDescent="0.25"/>
    <row r="75654" customFormat="1" x14ac:dyDescent="0.25"/>
    <row r="75655" customFormat="1" x14ac:dyDescent="0.25"/>
    <row r="75656" customFormat="1" x14ac:dyDescent="0.25"/>
    <row r="75657" customFormat="1" x14ac:dyDescent="0.25"/>
    <row r="75658" customFormat="1" x14ac:dyDescent="0.25"/>
    <row r="75659" customFormat="1" x14ac:dyDescent="0.25"/>
    <row r="75660" customFormat="1" x14ac:dyDescent="0.25"/>
    <row r="75661" customFormat="1" x14ac:dyDescent="0.25"/>
    <row r="75662" customFormat="1" x14ac:dyDescent="0.25"/>
    <row r="75663" customFormat="1" x14ac:dyDescent="0.25"/>
    <row r="75664" customFormat="1" x14ac:dyDescent="0.25"/>
    <row r="75665" customFormat="1" x14ac:dyDescent="0.25"/>
    <row r="75666" customFormat="1" x14ac:dyDescent="0.25"/>
    <row r="75667" customFormat="1" x14ac:dyDescent="0.25"/>
    <row r="75668" customFormat="1" x14ac:dyDescent="0.25"/>
    <row r="75669" customFormat="1" x14ac:dyDescent="0.25"/>
    <row r="75670" customFormat="1" x14ac:dyDescent="0.25"/>
    <row r="75671" customFormat="1" x14ac:dyDescent="0.25"/>
    <row r="75672" customFormat="1" x14ac:dyDescent="0.25"/>
    <row r="75673" customFormat="1" x14ac:dyDescent="0.25"/>
    <row r="75674" customFormat="1" x14ac:dyDescent="0.25"/>
    <row r="75675" customFormat="1" x14ac:dyDescent="0.25"/>
    <row r="75676" customFormat="1" x14ac:dyDescent="0.25"/>
    <row r="75677" customFormat="1" x14ac:dyDescent="0.25"/>
    <row r="75678" customFormat="1" x14ac:dyDescent="0.25"/>
    <row r="75679" customFormat="1" x14ac:dyDescent="0.25"/>
    <row r="75680" customFormat="1" x14ac:dyDescent="0.25"/>
    <row r="75681" customFormat="1" x14ac:dyDescent="0.25"/>
    <row r="75682" customFormat="1" x14ac:dyDescent="0.25"/>
    <row r="75683" customFormat="1" x14ac:dyDescent="0.25"/>
    <row r="75684" customFormat="1" x14ac:dyDescent="0.25"/>
    <row r="75685" customFormat="1" x14ac:dyDescent="0.25"/>
    <row r="75686" customFormat="1" x14ac:dyDescent="0.25"/>
    <row r="75687" customFormat="1" x14ac:dyDescent="0.25"/>
    <row r="75688" customFormat="1" x14ac:dyDescent="0.25"/>
    <row r="75689" customFormat="1" x14ac:dyDescent="0.25"/>
    <row r="75690" customFormat="1" x14ac:dyDescent="0.25"/>
    <row r="75691" customFormat="1" x14ac:dyDescent="0.25"/>
    <row r="75692" customFormat="1" x14ac:dyDescent="0.25"/>
    <row r="75693" customFormat="1" x14ac:dyDescent="0.25"/>
    <row r="75694" customFormat="1" x14ac:dyDescent="0.25"/>
    <row r="75695" customFormat="1" x14ac:dyDescent="0.25"/>
    <row r="75696" customFormat="1" x14ac:dyDescent="0.25"/>
    <row r="75697" customFormat="1" x14ac:dyDescent="0.25"/>
    <row r="75698" customFormat="1" x14ac:dyDescent="0.25"/>
    <row r="75699" customFormat="1" x14ac:dyDescent="0.25"/>
    <row r="75700" customFormat="1" x14ac:dyDescent="0.25"/>
    <row r="75701" customFormat="1" x14ac:dyDescent="0.25"/>
    <row r="75702" customFormat="1" x14ac:dyDescent="0.25"/>
    <row r="75703" customFormat="1" x14ac:dyDescent="0.25"/>
    <row r="75704" customFormat="1" x14ac:dyDescent="0.25"/>
    <row r="75705" customFormat="1" x14ac:dyDescent="0.25"/>
    <row r="75706" customFormat="1" x14ac:dyDescent="0.25"/>
    <row r="75707" customFormat="1" x14ac:dyDescent="0.25"/>
    <row r="75708" customFormat="1" x14ac:dyDescent="0.25"/>
    <row r="75709" customFormat="1" x14ac:dyDescent="0.25"/>
    <row r="75710" customFormat="1" x14ac:dyDescent="0.25"/>
    <row r="75711" customFormat="1" x14ac:dyDescent="0.25"/>
    <row r="75712" customFormat="1" x14ac:dyDescent="0.25"/>
    <row r="75713" customFormat="1" x14ac:dyDescent="0.25"/>
    <row r="75714" customFormat="1" x14ac:dyDescent="0.25"/>
    <row r="75715" customFormat="1" x14ac:dyDescent="0.25"/>
    <row r="75716" customFormat="1" x14ac:dyDescent="0.25"/>
    <row r="75717" customFormat="1" x14ac:dyDescent="0.25"/>
    <row r="75718" customFormat="1" x14ac:dyDescent="0.25"/>
    <row r="75719" customFormat="1" x14ac:dyDescent="0.25"/>
    <row r="75720" customFormat="1" x14ac:dyDescent="0.25"/>
    <row r="75721" customFormat="1" x14ac:dyDescent="0.25"/>
    <row r="75722" customFormat="1" x14ac:dyDescent="0.25"/>
    <row r="75723" customFormat="1" x14ac:dyDescent="0.25"/>
    <row r="75724" customFormat="1" x14ac:dyDescent="0.25"/>
    <row r="75725" customFormat="1" x14ac:dyDescent="0.25"/>
    <row r="75726" customFormat="1" x14ac:dyDescent="0.25"/>
    <row r="75727" customFormat="1" x14ac:dyDescent="0.25"/>
    <row r="75728" customFormat="1" x14ac:dyDescent="0.25"/>
    <row r="75729" customFormat="1" x14ac:dyDescent="0.25"/>
    <row r="75730" customFormat="1" x14ac:dyDescent="0.25"/>
    <row r="75731" customFormat="1" x14ac:dyDescent="0.25"/>
    <row r="75732" customFormat="1" x14ac:dyDescent="0.25"/>
    <row r="75733" customFormat="1" x14ac:dyDescent="0.25"/>
    <row r="75734" customFormat="1" x14ac:dyDescent="0.25"/>
    <row r="75735" customFormat="1" x14ac:dyDescent="0.25"/>
    <row r="75736" customFormat="1" x14ac:dyDescent="0.25"/>
    <row r="75737" customFormat="1" x14ac:dyDescent="0.25"/>
    <row r="75738" customFormat="1" x14ac:dyDescent="0.25"/>
    <row r="75739" customFormat="1" x14ac:dyDescent="0.25"/>
    <row r="75740" customFormat="1" x14ac:dyDescent="0.25"/>
    <row r="75741" customFormat="1" x14ac:dyDescent="0.25"/>
    <row r="75742" customFormat="1" x14ac:dyDescent="0.25"/>
    <row r="75743" customFormat="1" x14ac:dyDescent="0.25"/>
    <row r="75744" customFormat="1" x14ac:dyDescent="0.25"/>
    <row r="75745" customFormat="1" x14ac:dyDescent="0.25"/>
    <row r="75746" customFormat="1" x14ac:dyDescent="0.25"/>
    <row r="75747" customFormat="1" x14ac:dyDescent="0.25"/>
    <row r="75748" customFormat="1" x14ac:dyDescent="0.25"/>
    <row r="75749" customFormat="1" x14ac:dyDescent="0.25"/>
    <row r="75750" customFormat="1" x14ac:dyDescent="0.25"/>
    <row r="75751" customFormat="1" x14ac:dyDescent="0.25"/>
    <row r="75752" customFormat="1" x14ac:dyDescent="0.25"/>
    <row r="75753" customFormat="1" x14ac:dyDescent="0.25"/>
    <row r="75754" customFormat="1" x14ac:dyDescent="0.25"/>
    <row r="75755" customFormat="1" x14ac:dyDescent="0.25"/>
    <row r="75756" customFormat="1" x14ac:dyDescent="0.25"/>
    <row r="75757" customFormat="1" x14ac:dyDescent="0.25"/>
    <row r="75758" customFormat="1" x14ac:dyDescent="0.25"/>
    <row r="75759" customFormat="1" x14ac:dyDescent="0.25"/>
    <row r="75760" customFormat="1" x14ac:dyDescent="0.25"/>
    <row r="75761" customFormat="1" x14ac:dyDescent="0.25"/>
    <row r="75762" customFormat="1" x14ac:dyDescent="0.25"/>
    <row r="75763" customFormat="1" x14ac:dyDescent="0.25"/>
    <row r="75764" customFormat="1" x14ac:dyDescent="0.25"/>
    <row r="75765" customFormat="1" x14ac:dyDescent="0.25"/>
    <row r="75766" customFormat="1" x14ac:dyDescent="0.25"/>
    <row r="75767" customFormat="1" x14ac:dyDescent="0.25"/>
    <row r="75768" customFormat="1" x14ac:dyDescent="0.25"/>
    <row r="75769" customFormat="1" x14ac:dyDescent="0.25"/>
    <row r="75770" customFormat="1" x14ac:dyDescent="0.25"/>
    <row r="75771" customFormat="1" x14ac:dyDescent="0.25"/>
    <row r="75772" customFormat="1" x14ac:dyDescent="0.25"/>
    <row r="75773" customFormat="1" x14ac:dyDescent="0.25"/>
    <row r="75774" customFormat="1" x14ac:dyDescent="0.25"/>
    <row r="75775" customFormat="1" x14ac:dyDescent="0.25"/>
    <row r="75776" customFormat="1" x14ac:dyDescent="0.25"/>
    <row r="75777" customFormat="1" x14ac:dyDescent="0.25"/>
    <row r="75778" customFormat="1" x14ac:dyDescent="0.25"/>
    <row r="75779" customFormat="1" x14ac:dyDescent="0.25"/>
    <row r="75780" customFormat="1" x14ac:dyDescent="0.25"/>
    <row r="75781" customFormat="1" x14ac:dyDescent="0.25"/>
    <row r="75782" customFormat="1" x14ac:dyDescent="0.25"/>
    <row r="75783" customFormat="1" x14ac:dyDescent="0.25"/>
    <row r="75784" customFormat="1" x14ac:dyDescent="0.25"/>
    <row r="75785" customFormat="1" x14ac:dyDescent="0.25"/>
    <row r="75786" customFormat="1" x14ac:dyDescent="0.25"/>
    <row r="75787" customFormat="1" x14ac:dyDescent="0.25"/>
    <row r="75788" customFormat="1" x14ac:dyDescent="0.25"/>
    <row r="75789" customFormat="1" x14ac:dyDescent="0.25"/>
    <row r="75790" customFormat="1" x14ac:dyDescent="0.25"/>
    <row r="75791" customFormat="1" x14ac:dyDescent="0.25"/>
    <row r="75792" customFormat="1" x14ac:dyDescent="0.25"/>
    <row r="75793" customFormat="1" x14ac:dyDescent="0.25"/>
    <row r="75794" customFormat="1" x14ac:dyDescent="0.25"/>
    <row r="75795" customFormat="1" x14ac:dyDescent="0.25"/>
    <row r="75796" customFormat="1" x14ac:dyDescent="0.25"/>
    <row r="75797" customFormat="1" x14ac:dyDescent="0.25"/>
    <row r="75798" customFormat="1" x14ac:dyDescent="0.25"/>
    <row r="75799" customFormat="1" x14ac:dyDescent="0.25"/>
    <row r="75800" customFormat="1" x14ac:dyDescent="0.25"/>
    <row r="75801" customFormat="1" x14ac:dyDescent="0.25"/>
    <row r="75802" customFormat="1" x14ac:dyDescent="0.25"/>
    <row r="75803" customFormat="1" x14ac:dyDescent="0.25"/>
    <row r="75804" customFormat="1" x14ac:dyDescent="0.25"/>
    <row r="75805" customFormat="1" x14ac:dyDescent="0.25"/>
    <row r="75806" customFormat="1" x14ac:dyDescent="0.25"/>
    <row r="75807" customFormat="1" x14ac:dyDescent="0.25"/>
    <row r="75808" customFormat="1" x14ac:dyDescent="0.25"/>
    <row r="75809" customFormat="1" x14ac:dyDescent="0.25"/>
    <row r="75810" customFormat="1" x14ac:dyDescent="0.25"/>
    <row r="75811" customFormat="1" x14ac:dyDescent="0.25"/>
    <row r="75812" customFormat="1" x14ac:dyDescent="0.25"/>
    <row r="75813" customFormat="1" x14ac:dyDescent="0.25"/>
    <row r="75814" customFormat="1" x14ac:dyDescent="0.25"/>
    <row r="75815" customFormat="1" x14ac:dyDescent="0.25"/>
    <row r="75816" customFormat="1" x14ac:dyDescent="0.25"/>
    <row r="75817" customFormat="1" x14ac:dyDescent="0.25"/>
    <row r="75818" customFormat="1" x14ac:dyDescent="0.25"/>
    <row r="75819" customFormat="1" x14ac:dyDescent="0.25"/>
    <row r="75820" customFormat="1" x14ac:dyDescent="0.25"/>
    <row r="75821" customFormat="1" x14ac:dyDescent="0.25"/>
    <row r="75822" customFormat="1" x14ac:dyDescent="0.25"/>
    <row r="75823" customFormat="1" x14ac:dyDescent="0.25"/>
    <row r="75824" customFormat="1" x14ac:dyDescent="0.25"/>
    <row r="75825" customFormat="1" x14ac:dyDescent="0.25"/>
    <row r="75826" customFormat="1" x14ac:dyDescent="0.25"/>
    <row r="75827" customFormat="1" x14ac:dyDescent="0.25"/>
    <row r="75828" customFormat="1" x14ac:dyDescent="0.25"/>
    <row r="75829" customFormat="1" x14ac:dyDescent="0.25"/>
    <row r="75830" customFormat="1" x14ac:dyDescent="0.25"/>
    <row r="75831" customFormat="1" x14ac:dyDescent="0.25"/>
    <row r="75832" customFormat="1" x14ac:dyDescent="0.25"/>
    <row r="75833" customFormat="1" x14ac:dyDescent="0.25"/>
    <row r="75834" customFormat="1" x14ac:dyDescent="0.25"/>
    <row r="75835" customFormat="1" x14ac:dyDescent="0.25"/>
    <row r="75836" customFormat="1" x14ac:dyDescent="0.25"/>
    <row r="75837" customFormat="1" x14ac:dyDescent="0.25"/>
    <row r="75838" customFormat="1" x14ac:dyDescent="0.25"/>
    <row r="75839" customFormat="1" x14ac:dyDescent="0.25"/>
    <row r="75840" customFormat="1" x14ac:dyDescent="0.25"/>
    <row r="75841" customFormat="1" x14ac:dyDescent="0.25"/>
    <row r="75842" customFormat="1" x14ac:dyDescent="0.25"/>
    <row r="75843" customFormat="1" x14ac:dyDescent="0.25"/>
    <row r="75844" customFormat="1" x14ac:dyDescent="0.25"/>
    <row r="75845" customFormat="1" x14ac:dyDescent="0.25"/>
    <row r="75846" customFormat="1" x14ac:dyDescent="0.25"/>
    <row r="75847" customFormat="1" x14ac:dyDescent="0.25"/>
    <row r="75848" customFormat="1" x14ac:dyDescent="0.25"/>
    <row r="75849" customFormat="1" x14ac:dyDescent="0.25"/>
    <row r="75850" customFormat="1" x14ac:dyDescent="0.25"/>
    <row r="75851" customFormat="1" x14ac:dyDescent="0.25"/>
    <row r="75852" customFormat="1" x14ac:dyDescent="0.25"/>
    <row r="75853" customFormat="1" x14ac:dyDescent="0.25"/>
    <row r="75854" customFormat="1" x14ac:dyDescent="0.25"/>
    <row r="75855" customFormat="1" x14ac:dyDescent="0.25"/>
    <row r="75856" customFormat="1" x14ac:dyDescent="0.25"/>
    <row r="75857" customFormat="1" x14ac:dyDescent="0.25"/>
    <row r="75858" customFormat="1" x14ac:dyDescent="0.25"/>
    <row r="75859" customFormat="1" x14ac:dyDescent="0.25"/>
    <row r="75860" customFormat="1" x14ac:dyDescent="0.25"/>
    <row r="75861" customFormat="1" x14ac:dyDescent="0.25"/>
    <row r="75862" customFormat="1" x14ac:dyDescent="0.25"/>
    <row r="75863" customFormat="1" x14ac:dyDescent="0.25"/>
    <row r="75864" customFormat="1" x14ac:dyDescent="0.25"/>
    <row r="75865" customFormat="1" x14ac:dyDescent="0.25"/>
    <row r="75866" customFormat="1" x14ac:dyDescent="0.25"/>
    <row r="75867" customFormat="1" x14ac:dyDescent="0.25"/>
    <row r="75868" customFormat="1" x14ac:dyDescent="0.25"/>
    <row r="75869" customFormat="1" x14ac:dyDescent="0.25"/>
    <row r="75870" customFormat="1" x14ac:dyDescent="0.25"/>
    <row r="75871" customFormat="1" x14ac:dyDescent="0.25"/>
    <row r="75872" customFormat="1" x14ac:dyDescent="0.25"/>
    <row r="75873" customFormat="1" x14ac:dyDescent="0.25"/>
    <row r="75874" customFormat="1" x14ac:dyDescent="0.25"/>
    <row r="75875" customFormat="1" x14ac:dyDescent="0.25"/>
    <row r="75876" customFormat="1" x14ac:dyDescent="0.25"/>
    <row r="75877" customFormat="1" x14ac:dyDescent="0.25"/>
    <row r="75878" customFormat="1" x14ac:dyDescent="0.25"/>
    <row r="75879" customFormat="1" x14ac:dyDescent="0.25"/>
    <row r="75880" customFormat="1" x14ac:dyDescent="0.25"/>
    <row r="75881" customFormat="1" x14ac:dyDescent="0.25"/>
    <row r="75882" customFormat="1" x14ac:dyDescent="0.25"/>
    <row r="75883" customFormat="1" x14ac:dyDescent="0.25"/>
    <row r="75884" customFormat="1" x14ac:dyDescent="0.25"/>
    <row r="75885" customFormat="1" x14ac:dyDescent="0.25"/>
    <row r="75886" customFormat="1" x14ac:dyDescent="0.25"/>
    <row r="75887" customFormat="1" x14ac:dyDescent="0.25"/>
    <row r="75888" customFormat="1" x14ac:dyDescent="0.25"/>
    <row r="75889" customFormat="1" x14ac:dyDescent="0.25"/>
    <row r="75890" customFormat="1" x14ac:dyDescent="0.25"/>
    <row r="75891" customFormat="1" x14ac:dyDescent="0.25"/>
    <row r="75892" customFormat="1" x14ac:dyDescent="0.25"/>
    <row r="75893" customFormat="1" x14ac:dyDescent="0.25"/>
    <row r="75894" customFormat="1" x14ac:dyDescent="0.25"/>
    <row r="75895" customFormat="1" x14ac:dyDescent="0.25"/>
    <row r="75896" customFormat="1" x14ac:dyDescent="0.25"/>
    <row r="75897" customFormat="1" x14ac:dyDescent="0.25"/>
    <row r="75898" customFormat="1" x14ac:dyDescent="0.25"/>
    <row r="75899" customFormat="1" x14ac:dyDescent="0.25"/>
    <row r="75900" customFormat="1" x14ac:dyDescent="0.25"/>
    <row r="75901" customFormat="1" x14ac:dyDescent="0.25"/>
    <row r="75902" customFormat="1" x14ac:dyDescent="0.25"/>
    <row r="75903" customFormat="1" x14ac:dyDescent="0.25"/>
    <row r="75904" customFormat="1" x14ac:dyDescent="0.25"/>
    <row r="75905" customFormat="1" x14ac:dyDescent="0.25"/>
    <row r="75906" customFormat="1" x14ac:dyDescent="0.25"/>
    <row r="75907" customFormat="1" x14ac:dyDescent="0.25"/>
    <row r="75908" customFormat="1" x14ac:dyDescent="0.25"/>
    <row r="75909" customFormat="1" x14ac:dyDescent="0.25"/>
    <row r="75910" customFormat="1" x14ac:dyDescent="0.25"/>
    <row r="75911" customFormat="1" x14ac:dyDescent="0.25"/>
    <row r="75912" customFormat="1" x14ac:dyDescent="0.25"/>
    <row r="75913" customFormat="1" x14ac:dyDescent="0.25"/>
    <row r="75914" customFormat="1" x14ac:dyDescent="0.25"/>
    <row r="75915" customFormat="1" x14ac:dyDescent="0.25"/>
    <row r="75916" customFormat="1" x14ac:dyDescent="0.25"/>
    <row r="75917" customFormat="1" x14ac:dyDescent="0.25"/>
    <row r="75918" customFormat="1" x14ac:dyDescent="0.25"/>
    <row r="75919" customFormat="1" x14ac:dyDescent="0.25"/>
    <row r="75920" customFormat="1" x14ac:dyDescent="0.25"/>
    <row r="75921" customFormat="1" x14ac:dyDescent="0.25"/>
    <row r="75922" customFormat="1" x14ac:dyDescent="0.25"/>
    <row r="75923" customFormat="1" x14ac:dyDescent="0.25"/>
    <row r="75924" customFormat="1" x14ac:dyDescent="0.25"/>
    <row r="75925" customFormat="1" x14ac:dyDescent="0.25"/>
    <row r="75926" customFormat="1" x14ac:dyDescent="0.25"/>
    <row r="75927" customFormat="1" x14ac:dyDescent="0.25"/>
    <row r="75928" customFormat="1" x14ac:dyDescent="0.25"/>
    <row r="75929" customFormat="1" x14ac:dyDescent="0.25"/>
    <row r="75930" customFormat="1" x14ac:dyDescent="0.25"/>
    <row r="75931" customFormat="1" x14ac:dyDescent="0.25"/>
    <row r="75932" customFormat="1" x14ac:dyDescent="0.25"/>
    <row r="75933" customFormat="1" x14ac:dyDescent="0.25"/>
    <row r="75934" customFormat="1" x14ac:dyDescent="0.25"/>
    <row r="75935" customFormat="1" x14ac:dyDescent="0.25"/>
    <row r="75936" customFormat="1" x14ac:dyDescent="0.25"/>
    <row r="75937" customFormat="1" x14ac:dyDescent="0.25"/>
    <row r="75938" customFormat="1" x14ac:dyDescent="0.25"/>
    <row r="75939" customFormat="1" x14ac:dyDescent="0.25"/>
    <row r="75940" customFormat="1" x14ac:dyDescent="0.25"/>
    <row r="75941" customFormat="1" x14ac:dyDescent="0.25"/>
    <row r="75942" customFormat="1" x14ac:dyDescent="0.25"/>
    <row r="75943" customFormat="1" x14ac:dyDescent="0.25"/>
    <row r="75944" customFormat="1" x14ac:dyDescent="0.25"/>
    <row r="75945" customFormat="1" x14ac:dyDescent="0.25"/>
    <row r="75946" customFormat="1" x14ac:dyDescent="0.25"/>
    <row r="75947" customFormat="1" x14ac:dyDescent="0.25"/>
    <row r="75948" customFormat="1" x14ac:dyDescent="0.25"/>
    <row r="75949" customFormat="1" x14ac:dyDescent="0.25"/>
    <row r="75950" customFormat="1" x14ac:dyDescent="0.25"/>
    <row r="75951" customFormat="1" x14ac:dyDescent="0.25"/>
    <row r="75952" customFormat="1" x14ac:dyDescent="0.25"/>
    <row r="75953" customFormat="1" x14ac:dyDescent="0.25"/>
    <row r="75954" customFormat="1" x14ac:dyDescent="0.25"/>
    <row r="75955" customFormat="1" x14ac:dyDescent="0.25"/>
    <row r="75956" customFormat="1" x14ac:dyDescent="0.25"/>
    <row r="75957" customFormat="1" x14ac:dyDescent="0.25"/>
    <row r="75958" customFormat="1" x14ac:dyDescent="0.25"/>
    <row r="75959" customFormat="1" x14ac:dyDescent="0.25"/>
    <row r="75960" customFormat="1" x14ac:dyDescent="0.25"/>
    <row r="75961" customFormat="1" x14ac:dyDescent="0.25"/>
    <row r="75962" customFormat="1" x14ac:dyDescent="0.25"/>
    <row r="75963" customFormat="1" x14ac:dyDescent="0.25"/>
    <row r="75964" customFormat="1" x14ac:dyDescent="0.25"/>
    <row r="75965" customFormat="1" x14ac:dyDescent="0.25"/>
    <row r="75966" customFormat="1" x14ac:dyDescent="0.25"/>
    <row r="75967" customFormat="1" x14ac:dyDescent="0.25"/>
    <row r="75968" customFormat="1" x14ac:dyDescent="0.25"/>
    <row r="75969" customFormat="1" x14ac:dyDescent="0.25"/>
    <row r="75970" customFormat="1" x14ac:dyDescent="0.25"/>
    <row r="75971" customFormat="1" x14ac:dyDescent="0.25"/>
    <row r="75972" customFormat="1" x14ac:dyDescent="0.25"/>
    <row r="75973" customFormat="1" x14ac:dyDescent="0.25"/>
    <row r="75974" customFormat="1" x14ac:dyDescent="0.25"/>
    <row r="75975" customFormat="1" x14ac:dyDescent="0.25"/>
    <row r="75976" customFormat="1" x14ac:dyDescent="0.25"/>
    <row r="75977" customFormat="1" x14ac:dyDescent="0.25"/>
    <row r="75978" customFormat="1" x14ac:dyDescent="0.25"/>
    <row r="75979" customFormat="1" x14ac:dyDescent="0.25"/>
    <row r="75980" customFormat="1" x14ac:dyDescent="0.25"/>
    <row r="75981" customFormat="1" x14ac:dyDescent="0.25"/>
    <row r="75982" customFormat="1" x14ac:dyDescent="0.25"/>
    <row r="75983" customFormat="1" x14ac:dyDescent="0.25"/>
    <row r="75984" customFormat="1" x14ac:dyDescent="0.25"/>
    <row r="75985" customFormat="1" x14ac:dyDescent="0.25"/>
    <row r="75986" customFormat="1" x14ac:dyDescent="0.25"/>
    <row r="75987" customFormat="1" x14ac:dyDescent="0.25"/>
    <row r="75988" customFormat="1" x14ac:dyDescent="0.25"/>
    <row r="75989" customFormat="1" x14ac:dyDescent="0.25"/>
    <row r="75990" customFormat="1" x14ac:dyDescent="0.25"/>
    <row r="75991" customFormat="1" x14ac:dyDescent="0.25"/>
    <row r="75992" customFormat="1" x14ac:dyDescent="0.25"/>
    <row r="75993" customFormat="1" x14ac:dyDescent="0.25"/>
    <row r="75994" customFormat="1" x14ac:dyDescent="0.25"/>
    <row r="75995" customFormat="1" x14ac:dyDescent="0.25"/>
    <row r="75996" customFormat="1" x14ac:dyDescent="0.25"/>
    <row r="75997" customFormat="1" x14ac:dyDescent="0.25"/>
    <row r="75998" customFormat="1" x14ac:dyDescent="0.25"/>
    <row r="75999" customFormat="1" x14ac:dyDescent="0.25"/>
    <row r="76000" customFormat="1" x14ac:dyDescent="0.25"/>
    <row r="76001" customFormat="1" x14ac:dyDescent="0.25"/>
    <row r="76002" customFormat="1" x14ac:dyDescent="0.25"/>
    <row r="76003" customFormat="1" x14ac:dyDescent="0.25"/>
    <row r="76004" customFormat="1" x14ac:dyDescent="0.25"/>
    <row r="76005" customFormat="1" x14ac:dyDescent="0.25"/>
    <row r="76006" customFormat="1" x14ac:dyDescent="0.25"/>
    <row r="76007" customFormat="1" x14ac:dyDescent="0.25"/>
    <row r="76008" customFormat="1" x14ac:dyDescent="0.25"/>
    <row r="76009" customFormat="1" x14ac:dyDescent="0.25"/>
    <row r="76010" customFormat="1" x14ac:dyDescent="0.25"/>
    <row r="76011" customFormat="1" x14ac:dyDescent="0.25"/>
    <row r="76012" customFormat="1" x14ac:dyDescent="0.25"/>
    <row r="76013" customFormat="1" x14ac:dyDescent="0.25"/>
    <row r="76014" customFormat="1" x14ac:dyDescent="0.25"/>
    <row r="76015" customFormat="1" x14ac:dyDescent="0.25"/>
    <row r="76016" customFormat="1" x14ac:dyDescent="0.25"/>
    <row r="76017" customFormat="1" x14ac:dyDescent="0.25"/>
    <row r="76018" customFormat="1" x14ac:dyDescent="0.25"/>
    <row r="76019" customFormat="1" x14ac:dyDescent="0.25"/>
    <row r="76020" customFormat="1" x14ac:dyDescent="0.25"/>
    <row r="76021" customFormat="1" x14ac:dyDescent="0.25"/>
    <row r="76022" customFormat="1" x14ac:dyDescent="0.25"/>
    <row r="76023" customFormat="1" x14ac:dyDescent="0.25"/>
    <row r="76024" customFormat="1" x14ac:dyDescent="0.25"/>
    <row r="76025" customFormat="1" x14ac:dyDescent="0.25"/>
    <row r="76026" customFormat="1" x14ac:dyDescent="0.25"/>
    <row r="76027" customFormat="1" x14ac:dyDescent="0.25"/>
    <row r="76028" customFormat="1" x14ac:dyDescent="0.25"/>
    <row r="76029" customFormat="1" x14ac:dyDescent="0.25"/>
    <row r="76030" customFormat="1" x14ac:dyDescent="0.25"/>
    <row r="76031" customFormat="1" x14ac:dyDescent="0.25"/>
    <row r="76032" customFormat="1" x14ac:dyDescent="0.25"/>
    <row r="76033" customFormat="1" x14ac:dyDescent="0.25"/>
    <row r="76034" customFormat="1" x14ac:dyDescent="0.25"/>
    <row r="76035" customFormat="1" x14ac:dyDescent="0.25"/>
    <row r="76036" customFormat="1" x14ac:dyDescent="0.25"/>
    <row r="76037" customFormat="1" x14ac:dyDescent="0.25"/>
    <row r="76038" customFormat="1" x14ac:dyDescent="0.25"/>
    <row r="76039" customFormat="1" x14ac:dyDescent="0.25"/>
    <row r="76040" customFormat="1" x14ac:dyDescent="0.25"/>
    <row r="76041" customFormat="1" x14ac:dyDescent="0.25"/>
    <row r="76042" customFormat="1" x14ac:dyDescent="0.25"/>
    <row r="76043" customFormat="1" x14ac:dyDescent="0.25"/>
    <row r="76044" customFormat="1" x14ac:dyDescent="0.25"/>
    <row r="76045" customFormat="1" x14ac:dyDescent="0.25"/>
    <row r="76046" customFormat="1" x14ac:dyDescent="0.25"/>
    <row r="76047" customFormat="1" x14ac:dyDescent="0.25"/>
    <row r="76048" customFormat="1" x14ac:dyDescent="0.25"/>
    <row r="76049" customFormat="1" x14ac:dyDescent="0.25"/>
    <row r="76050" customFormat="1" x14ac:dyDescent="0.25"/>
    <row r="76051" customFormat="1" x14ac:dyDescent="0.25"/>
    <row r="76052" customFormat="1" x14ac:dyDescent="0.25"/>
    <row r="76053" customFormat="1" x14ac:dyDescent="0.25"/>
    <row r="76054" customFormat="1" x14ac:dyDescent="0.25"/>
    <row r="76055" customFormat="1" x14ac:dyDescent="0.25"/>
    <row r="76056" customFormat="1" x14ac:dyDescent="0.25"/>
    <row r="76057" customFormat="1" x14ac:dyDescent="0.25"/>
    <row r="76058" customFormat="1" x14ac:dyDescent="0.25"/>
    <row r="76059" customFormat="1" x14ac:dyDescent="0.25"/>
    <row r="76060" customFormat="1" x14ac:dyDescent="0.25"/>
    <row r="76061" customFormat="1" x14ac:dyDescent="0.25"/>
    <row r="76062" customFormat="1" x14ac:dyDescent="0.25"/>
    <row r="76063" customFormat="1" x14ac:dyDescent="0.25"/>
    <row r="76064" customFormat="1" x14ac:dyDescent="0.25"/>
    <row r="76065" customFormat="1" x14ac:dyDescent="0.25"/>
    <row r="76066" customFormat="1" x14ac:dyDescent="0.25"/>
    <row r="76067" customFormat="1" x14ac:dyDescent="0.25"/>
    <row r="76068" customFormat="1" x14ac:dyDescent="0.25"/>
    <row r="76069" customFormat="1" x14ac:dyDescent="0.25"/>
    <row r="76070" customFormat="1" x14ac:dyDescent="0.25"/>
    <row r="76071" customFormat="1" x14ac:dyDescent="0.25"/>
    <row r="76072" customFormat="1" x14ac:dyDescent="0.25"/>
    <row r="76073" customFormat="1" x14ac:dyDescent="0.25"/>
    <row r="76074" customFormat="1" x14ac:dyDescent="0.25"/>
    <row r="76075" customFormat="1" x14ac:dyDescent="0.25"/>
    <row r="76076" customFormat="1" x14ac:dyDescent="0.25"/>
    <row r="76077" customFormat="1" x14ac:dyDescent="0.25"/>
    <row r="76078" customFormat="1" x14ac:dyDescent="0.25"/>
    <row r="76079" customFormat="1" x14ac:dyDescent="0.25"/>
    <row r="76080" customFormat="1" x14ac:dyDescent="0.25"/>
    <row r="76081" customFormat="1" x14ac:dyDescent="0.25"/>
    <row r="76082" customFormat="1" x14ac:dyDescent="0.25"/>
    <row r="76083" customFormat="1" x14ac:dyDescent="0.25"/>
    <row r="76084" customFormat="1" x14ac:dyDescent="0.25"/>
    <row r="76085" customFormat="1" x14ac:dyDescent="0.25"/>
    <row r="76086" customFormat="1" x14ac:dyDescent="0.25"/>
    <row r="76087" customFormat="1" x14ac:dyDescent="0.25"/>
    <row r="76088" customFormat="1" x14ac:dyDescent="0.25"/>
    <row r="76089" customFormat="1" x14ac:dyDescent="0.25"/>
    <row r="76090" customFormat="1" x14ac:dyDescent="0.25"/>
    <row r="76091" customFormat="1" x14ac:dyDescent="0.25"/>
    <row r="76092" customFormat="1" x14ac:dyDescent="0.25"/>
    <row r="76093" customFormat="1" x14ac:dyDescent="0.25"/>
    <row r="76094" customFormat="1" x14ac:dyDescent="0.25"/>
    <row r="76095" customFormat="1" x14ac:dyDescent="0.25"/>
    <row r="76096" customFormat="1" x14ac:dyDescent="0.25"/>
    <row r="76097" customFormat="1" x14ac:dyDescent="0.25"/>
    <row r="76098" customFormat="1" x14ac:dyDescent="0.25"/>
    <row r="76099" customFormat="1" x14ac:dyDescent="0.25"/>
    <row r="76100" customFormat="1" x14ac:dyDescent="0.25"/>
    <row r="76101" customFormat="1" x14ac:dyDescent="0.25"/>
    <row r="76102" customFormat="1" x14ac:dyDescent="0.25"/>
    <row r="76103" customFormat="1" x14ac:dyDescent="0.25"/>
    <row r="76104" customFormat="1" x14ac:dyDescent="0.25"/>
    <row r="76105" customFormat="1" x14ac:dyDescent="0.25"/>
    <row r="76106" customFormat="1" x14ac:dyDescent="0.25"/>
    <row r="76107" customFormat="1" x14ac:dyDescent="0.25"/>
    <row r="76108" customFormat="1" x14ac:dyDescent="0.25"/>
    <row r="76109" customFormat="1" x14ac:dyDescent="0.25"/>
    <row r="76110" customFormat="1" x14ac:dyDescent="0.25"/>
    <row r="76111" customFormat="1" x14ac:dyDescent="0.25"/>
    <row r="76112" customFormat="1" x14ac:dyDescent="0.25"/>
    <row r="76113" customFormat="1" x14ac:dyDescent="0.25"/>
    <row r="76114" customFormat="1" x14ac:dyDescent="0.25"/>
    <row r="76115" customFormat="1" x14ac:dyDescent="0.25"/>
    <row r="76116" customFormat="1" x14ac:dyDescent="0.25"/>
    <row r="76117" customFormat="1" x14ac:dyDescent="0.25"/>
    <row r="76118" customFormat="1" x14ac:dyDescent="0.25"/>
    <row r="76119" customFormat="1" x14ac:dyDescent="0.25"/>
    <row r="76120" customFormat="1" x14ac:dyDescent="0.25"/>
    <row r="76121" customFormat="1" x14ac:dyDescent="0.25"/>
    <row r="76122" customFormat="1" x14ac:dyDescent="0.25"/>
    <row r="76123" customFormat="1" x14ac:dyDescent="0.25"/>
    <row r="76124" customFormat="1" x14ac:dyDescent="0.25"/>
    <row r="76125" customFormat="1" x14ac:dyDescent="0.25"/>
    <row r="76126" customFormat="1" x14ac:dyDescent="0.25"/>
    <row r="76127" customFormat="1" x14ac:dyDescent="0.25"/>
    <row r="76128" customFormat="1" x14ac:dyDescent="0.25"/>
    <row r="76129" customFormat="1" x14ac:dyDescent="0.25"/>
    <row r="76130" customFormat="1" x14ac:dyDescent="0.25"/>
    <row r="76131" customFormat="1" x14ac:dyDescent="0.25"/>
    <row r="76132" customFormat="1" x14ac:dyDescent="0.25"/>
    <row r="76133" customFormat="1" x14ac:dyDescent="0.25"/>
    <row r="76134" customFormat="1" x14ac:dyDescent="0.25"/>
    <row r="76135" customFormat="1" x14ac:dyDescent="0.25"/>
    <row r="76136" customFormat="1" x14ac:dyDescent="0.25"/>
    <row r="76137" customFormat="1" x14ac:dyDescent="0.25"/>
    <row r="76138" customFormat="1" x14ac:dyDescent="0.25"/>
    <row r="76139" customFormat="1" x14ac:dyDescent="0.25"/>
    <row r="76140" customFormat="1" x14ac:dyDescent="0.25"/>
    <row r="76141" customFormat="1" x14ac:dyDescent="0.25"/>
    <row r="76142" customFormat="1" x14ac:dyDescent="0.25"/>
    <row r="76143" customFormat="1" x14ac:dyDescent="0.25"/>
    <row r="76144" customFormat="1" x14ac:dyDescent="0.25"/>
    <row r="76145" customFormat="1" x14ac:dyDescent="0.25"/>
    <row r="76146" customFormat="1" x14ac:dyDescent="0.25"/>
    <row r="76147" customFormat="1" x14ac:dyDescent="0.25"/>
    <row r="76148" customFormat="1" x14ac:dyDescent="0.25"/>
    <row r="76149" customFormat="1" x14ac:dyDescent="0.25"/>
    <row r="76150" customFormat="1" x14ac:dyDescent="0.25"/>
    <row r="76151" customFormat="1" x14ac:dyDescent="0.25"/>
    <row r="76152" customFormat="1" x14ac:dyDescent="0.25"/>
    <row r="76153" customFormat="1" x14ac:dyDescent="0.25"/>
    <row r="76154" customFormat="1" x14ac:dyDescent="0.25"/>
    <row r="76155" customFormat="1" x14ac:dyDescent="0.25"/>
    <row r="76156" customFormat="1" x14ac:dyDescent="0.25"/>
    <row r="76157" customFormat="1" x14ac:dyDescent="0.25"/>
    <row r="76158" customFormat="1" x14ac:dyDescent="0.25"/>
    <row r="76159" customFormat="1" x14ac:dyDescent="0.25"/>
    <row r="76160" customFormat="1" x14ac:dyDescent="0.25"/>
    <row r="76161" customFormat="1" x14ac:dyDescent="0.25"/>
    <row r="76162" customFormat="1" x14ac:dyDescent="0.25"/>
    <row r="76163" customFormat="1" x14ac:dyDescent="0.25"/>
    <row r="76164" customFormat="1" x14ac:dyDescent="0.25"/>
    <row r="76165" customFormat="1" x14ac:dyDescent="0.25"/>
    <row r="76166" customFormat="1" x14ac:dyDescent="0.25"/>
    <row r="76167" customFormat="1" x14ac:dyDescent="0.25"/>
    <row r="76168" customFormat="1" x14ac:dyDescent="0.25"/>
    <row r="76169" customFormat="1" x14ac:dyDescent="0.25"/>
    <row r="76170" customFormat="1" x14ac:dyDescent="0.25"/>
    <row r="76171" customFormat="1" x14ac:dyDescent="0.25"/>
    <row r="76172" customFormat="1" x14ac:dyDescent="0.25"/>
    <row r="76173" customFormat="1" x14ac:dyDescent="0.25"/>
    <row r="76174" customFormat="1" x14ac:dyDescent="0.25"/>
    <row r="76175" customFormat="1" x14ac:dyDescent="0.25"/>
    <row r="76176" customFormat="1" x14ac:dyDescent="0.25"/>
    <row r="76177" customFormat="1" x14ac:dyDescent="0.25"/>
    <row r="76178" customFormat="1" x14ac:dyDescent="0.25"/>
    <row r="76179" customFormat="1" x14ac:dyDescent="0.25"/>
    <row r="76180" customFormat="1" x14ac:dyDescent="0.25"/>
    <row r="76181" customFormat="1" x14ac:dyDescent="0.25"/>
    <row r="76182" customFormat="1" x14ac:dyDescent="0.25"/>
    <row r="76183" customFormat="1" x14ac:dyDescent="0.25"/>
    <row r="76184" customFormat="1" x14ac:dyDescent="0.25"/>
    <row r="76185" customFormat="1" x14ac:dyDescent="0.25"/>
    <row r="76186" customFormat="1" x14ac:dyDescent="0.25"/>
    <row r="76187" customFormat="1" x14ac:dyDescent="0.25"/>
    <row r="76188" customFormat="1" x14ac:dyDescent="0.25"/>
    <row r="76189" customFormat="1" x14ac:dyDescent="0.25"/>
    <row r="76190" customFormat="1" x14ac:dyDescent="0.25"/>
    <row r="76191" customFormat="1" x14ac:dyDescent="0.25"/>
    <row r="76192" customFormat="1" x14ac:dyDescent="0.25"/>
    <row r="76193" customFormat="1" x14ac:dyDescent="0.25"/>
    <row r="76194" customFormat="1" x14ac:dyDescent="0.25"/>
    <row r="76195" customFormat="1" x14ac:dyDescent="0.25"/>
    <row r="76196" customFormat="1" x14ac:dyDescent="0.25"/>
    <row r="76197" customFormat="1" x14ac:dyDescent="0.25"/>
    <row r="76198" customFormat="1" x14ac:dyDescent="0.25"/>
    <row r="76199" customFormat="1" x14ac:dyDescent="0.25"/>
    <row r="76200" customFormat="1" x14ac:dyDescent="0.25"/>
    <row r="76201" customFormat="1" x14ac:dyDescent="0.25"/>
    <row r="76202" customFormat="1" x14ac:dyDescent="0.25"/>
    <row r="76203" customFormat="1" x14ac:dyDescent="0.25"/>
    <row r="76204" customFormat="1" x14ac:dyDescent="0.25"/>
    <row r="76205" customFormat="1" x14ac:dyDescent="0.25"/>
    <row r="76206" customFormat="1" x14ac:dyDescent="0.25"/>
    <row r="76207" customFormat="1" x14ac:dyDescent="0.25"/>
    <row r="76208" customFormat="1" x14ac:dyDescent="0.25"/>
    <row r="76209" customFormat="1" x14ac:dyDescent="0.25"/>
    <row r="76210" customFormat="1" x14ac:dyDescent="0.25"/>
    <row r="76211" customFormat="1" x14ac:dyDescent="0.25"/>
    <row r="76212" customFormat="1" x14ac:dyDescent="0.25"/>
    <row r="76213" customFormat="1" x14ac:dyDescent="0.25"/>
    <row r="76214" customFormat="1" x14ac:dyDescent="0.25"/>
    <row r="76215" customFormat="1" x14ac:dyDescent="0.25"/>
    <row r="76216" customFormat="1" x14ac:dyDescent="0.25"/>
    <row r="76217" customFormat="1" x14ac:dyDescent="0.25"/>
    <row r="76218" customFormat="1" x14ac:dyDescent="0.25"/>
    <row r="76219" customFormat="1" x14ac:dyDescent="0.25"/>
    <row r="76220" customFormat="1" x14ac:dyDescent="0.25"/>
    <row r="76221" customFormat="1" x14ac:dyDescent="0.25"/>
    <row r="76222" customFormat="1" x14ac:dyDescent="0.25"/>
    <row r="76223" customFormat="1" x14ac:dyDescent="0.25"/>
    <row r="76224" customFormat="1" x14ac:dyDescent="0.25"/>
    <row r="76225" customFormat="1" x14ac:dyDescent="0.25"/>
    <row r="76226" customFormat="1" x14ac:dyDescent="0.25"/>
    <row r="76227" customFormat="1" x14ac:dyDescent="0.25"/>
    <row r="76228" customFormat="1" x14ac:dyDescent="0.25"/>
    <row r="76229" customFormat="1" x14ac:dyDescent="0.25"/>
    <row r="76230" customFormat="1" x14ac:dyDescent="0.25"/>
    <row r="76231" customFormat="1" x14ac:dyDescent="0.25"/>
    <row r="76232" customFormat="1" x14ac:dyDescent="0.25"/>
    <row r="76233" customFormat="1" x14ac:dyDescent="0.25"/>
    <row r="76234" customFormat="1" x14ac:dyDescent="0.25"/>
    <row r="76235" customFormat="1" x14ac:dyDescent="0.25"/>
    <row r="76236" customFormat="1" x14ac:dyDescent="0.25"/>
    <row r="76237" customFormat="1" x14ac:dyDescent="0.25"/>
    <row r="76238" customFormat="1" x14ac:dyDescent="0.25"/>
    <row r="76239" customFormat="1" x14ac:dyDescent="0.25"/>
    <row r="76240" customFormat="1" x14ac:dyDescent="0.25"/>
    <row r="76241" customFormat="1" x14ac:dyDescent="0.25"/>
    <row r="76242" customFormat="1" x14ac:dyDescent="0.25"/>
    <row r="76243" customFormat="1" x14ac:dyDescent="0.25"/>
    <row r="76244" customFormat="1" x14ac:dyDescent="0.25"/>
    <row r="76245" customFormat="1" x14ac:dyDescent="0.25"/>
    <row r="76246" customFormat="1" x14ac:dyDescent="0.25"/>
    <row r="76247" customFormat="1" x14ac:dyDescent="0.25"/>
    <row r="76248" customFormat="1" x14ac:dyDescent="0.25"/>
    <row r="76249" customFormat="1" x14ac:dyDescent="0.25"/>
    <row r="76250" customFormat="1" x14ac:dyDescent="0.25"/>
    <row r="76251" customFormat="1" x14ac:dyDescent="0.25"/>
    <row r="76252" customFormat="1" x14ac:dyDescent="0.25"/>
    <row r="76253" customFormat="1" x14ac:dyDescent="0.25"/>
    <row r="76254" customFormat="1" x14ac:dyDescent="0.25"/>
    <row r="76255" customFormat="1" x14ac:dyDescent="0.25"/>
    <row r="76256" customFormat="1" x14ac:dyDescent="0.25"/>
    <row r="76257" customFormat="1" x14ac:dyDescent="0.25"/>
    <row r="76258" customFormat="1" x14ac:dyDescent="0.25"/>
    <row r="76259" customFormat="1" x14ac:dyDescent="0.25"/>
    <row r="76260" customFormat="1" x14ac:dyDescent="0.25"/>
    <row r="76261" customFormat="1" x14ac:dyDescent="0.25"/>
    <row r="76262" customFormat="1" x14ac:dyDescent="0.25"/>
    <row r="76263" customFormat="1" x14ac:dyDescent="0.25"/>
    <row r="76264" customFormat="1" x14ac:dyDescent="0.25"/>
    <row r="76265" customFormat="1" x14ac:dyDescent="0.25"/>
    <row r="76266" customFormat="1" x14ac:dyDescent="0.25"/>
    <row r="76267" customFormat="1" x14ac:dyDescent="0.25"/>
    <row r="76268" customFormat="1" x14ac:dyDescent="0.25"/>
    <row r="76269" customFormat="1" x14ac:dyDescent="0.25"/>
    <row r="76270" customFormat="1" x14ac:dyDescent="0.25"/>
    <row r="76271" customFormat="1" x14ac:dyDescent="0.25"/>
    <row r="76272" customFormat="1" x14ac:dyDescent="0.25"/>
    <row r="76273" customFormat="1" x14ac:dyDescent="0.25"/>
    <row r="76274" customFormat="1" x14ac:dyDescent="0.25"/>
    <row r="76275" customFormat="1" x14ac:dyDescent="0.25"/>
    <row r="76276" customFormat="1" x14ac:dyDescent="0.25"/>
    <row r="76277" customFormat="1" x14ac:dyDescent="0.25"/>
    <row r="76278" customFormat="1" x14ac:dyDescent="0.25"/>
    <row r="76279" customFormat="1" x14ac:dyDescent="0.25"/>
    <row r="76280" customFormat="1" x14ac:dyDescent="0.25"/>
    <row r="76281" customFormat="1" x14ac:dyDescent="0.25"/>
    <row r="76282" customFormat="1" x14ac:dyDescent="0.25"/>
    <row r="76283" customFormat="1" x14ac:dyDescent="0.25"/>
    <row r="76284" customFormat="1" x14ac:dyDescent="0.25"/>
    <row r="76285" customFormat="1" x14ac:dyDescent="0.25"/>
    <row r="76286" customFormat="1" x14ac:dyDescent="0.25"/>
    <row r="76287" customFormat="1" x14ac:dyDescent="0.25"/>
    <row r="76288" customFormat="1" x14ac:dyDescent="0.25"/>
    <row r="76289" customFormat="1" x14ac:dyDescent="0.25"/>
    <row r="76290" customFormat="1" x14ac:dyDescent="0.25"/>
    <row r="76291" customFormat="1" x14ac:dyDescent="0.25"/>
    <row r="76292" customFormat="1" x14ac:dyDescent="0.25"/>
    <row r="76293" customFormat="1" x14ac:dyDescent="0.25"/>
    <row r="76294" customFormat="1" x14ac:dyDescent="0.25"/>
    <row r="76295" customFormat="1" x14ac:dyDescent="0.25"/>
    <row r="76296" customFormat="1" x14ac:dyDescent="0.25"/>
    <row r="76297" customFormat="1" x14ac:dyDescent="0.25"/>
    <row r="76298" customFormat="1" x14ac:dyDescent="0.25"/>
    <row r="76299" customFormat="1" x14ac:dyDescent="0.25"/>
    <row r="76300" customFormat="1" x14ac:dyDescent="0.25"/>
    <row r="76301" customFormat="1" x14ac:dyDescent="0.25"/>
    <row r="76302" customFormat="1" x14ac:dyDescent="0.25"/>
    <row r="76303" customFormat="1" x14ac:dyDescent="0.25"/>
    <row r="76304" customFormat="1" x14ac:dyDescent="0.25"/>
    <row r="76305" customFormat="1" x14ac:dyDescent="0.25"/>
    <row r="76306" customFormat="1" x14ac:dyDescent="0.25"/>
    <row r="76307" customFormat="1" x14ac:dyDescent="0.25"/>
    <row r="76308" customFormat="1" x14ac:dyDescent="0.25"/>
    <row r="76309" customFormat="1" x14ac:dyDescent="0.25"/>
    <row r="76310" customFormat="1" x14ac:dyDescent="0.25"/>
    <row r="76311" customFormat="1" x14ac:dyDescent="0.25"/>
    <row r="76312" customFormat="1" x14ac:dyDescent="0.25"/>
    <row r="76313" customFormat="1" x14ac:dyDescent="0.25"/>
    <row r="76314" customFormat="1" x14ac:dyDescent="0.25"/>
    <row r="76315" customFormat="1" x14ac:dyDescent="0.25"/>
    <row r="76316" customFormat="1" x14ac:dyDescent="0.25"/>
    <row r="76317" customFormat="1" x14ac:dyDescent="0.25"/>
    <row r="76318" customFormat="1" x14ac:dyDescent="0.25"/>
    <row r="76319" customFormat="1" x14ac:dyDescent="0.25"/>
    <row r="76320" customFormat="1" x14ac:dyDescent="0.25"/>
    <row r="76321" customFormat="1" x14ac:dyDescent="0.25"/>
    <row r="76322" customFormat="1" x14ac:dyDescent="0.25"/>
    <row r="76323" customFormat="1" x14ac:dyDescent="0.25"/>
    <row r="76324" customFormat="1" x14ac:dyDescent="0.25"/>
    <row r="76325" customFormat="1" x14ac:dyDescent="0.25"/>
    <row r="76326" customFormat="1" x14ac:dyDescent="0.25"/>
    <row r="76327" customFormat="1" x14ac:dyDescent="0.25"/>
    <row r="76328" customFormat="1" x14ac:dyDescent="0.25"/>
    <row r="76329" customFormat="1" x14ac:dyDescent="0.25"/>
    <row r="76330" customFormat="1" x14ac:dyDescent="0.25"/>
    <row r="76331" customFormat="1" x14ac:dyDescent="0.25"/>
    <row r="76332" customFormat="1" x14ac:dyDescent="0.25"/>
    <row r="76333" customFormat="1" x14ac:dyDescent="0.25"/>
    <row r="76334" customFormat="1" x14ac:dyDescent="0.25"/>
    <row r="76335" customFormat="1" x14ac:dyDescent="0.25"/>
    <row r="76336" customFormat="1" x14ac:dyDescent="0.25"/>
    <row r="76337" customFormat="1" x14ac:dyDescent="0.25"/>
    <row r="76338" customFormat="1" x14ac:dyDescent="0.25"/>
    <row r="76339" customFormat="1" x14ac:dyDescent="0.25"/>
    <row r="76340" customFormat="1" x14ac:dyDescent="0.25"/>
    <row r="76341" customFormat="1" x14ac:dyDescent="0.25"/>
    <row r="76342" customFormat="1" x14ac:dyDescent="0.25"/>
    <row r="76343" customFormat="1" x14ac:dyDescent="0.25"/>
    <row r="76344" customFormat="1" x14ac:dyDescent="0.25"/>
    <row r="76345" customFormat="1" x14ac:dyDescent="0.25"/>
    <row r="76346" customFormat="1" x14ac:dyDescent="0.25"/>
    <row r="76347" customFormat="1" x14ac:dyDescent="0.25"/>
    <row r="76348" customFormat="1" x14ac:dyDescent="0.25"/>
    <row r="76349" customFormat="1" x14ac:dyDescent="0.25"/>
    <row r="76350" customFormat="1" x14ac:dyDescent="0.25"/>
    <row r="76351" customFormat="1" x14ac:dyDescent="0.25"/>
    <row r="76352" customFormat="1" x14ac:dyDescent="0.25"/>
    <row r="76353" customFormat="1" x14ac:dyDescent="0.25"/>
    <row r="76354" customFormat="1" x14ac:dyDescent="0.25"/>
    <row r="76355" customFormat="1" x14ac:dyDescent="0.25"/>
    <row r="76356" customFormat="1" x14ac:dyDescent="0.25"/>
    <row r="76357" customFormat="1" x14ac:dyDescent="0.25"/>
    <row r="76358" customFormat="1" x14ac:dyDescent="0.25"/>
    <row r="76359" customFormat="1" x14ac:dyDescent="0.25"/>
    <row r="76360" customFormat="1" x14ac:dyDescent="0.25"/>
    <row r="76361" customFormat="1" x14ac:dyDescent="0.25"/>
    <row r="76362" customFormat="1" x14ac:dyDescent="0.25"/>
    <row r="76363" customFormat="1" x14ac:dyDescent="0.25"/>
    <row r="76364" customFormat="1" x14ac:dyDescent="0.25"/>
    <row r="76365" customFormat="1" x14ac:dyDescent="0.25"/>
    <row r="76366" customFormat="1" x14ac:dyDescent="0.25"/>
    <row r="76367" customFormat="1" x14ac:dyDescent="0.25"/>
    <row r="76368" customFormat="1" x14ac:dyDescent="0.25"/>
    <row r="76369" customFormat="1" x14ac:dyDescent="0.25"/>
    <row r="76370" customFormat="1" x14ac:dyDescent="0.25"/>
    <row r="76371" customFormat="1" x14ac:dyDescent="0.25"/>
    <row r="76372" customFormat="1" x14ac:dyDescent="0.25"/>
    <row r="76373" customFormat="1" x14ac:dyDescent="0.25"/>
    <row r="76374" customFormat="1" x14ac:dyDescent="0.25"/>
    <row r="76375" customFormat="1" x14ac:dyDescent="0.25"/>
    <row r="76376" customFormat="1" x14ac:dyDescent="0.25"/>
    <row r="76377" customFormat="1" x14ac:dyDescent="0.25"/>
    <row r="76378" customFormat="1" x14ac:dyDescent="0.25"/>
    <row r="76379" customFormat="1" x14ac:dyDescent="0.25"/>
    <row r="76380" customFormat="1" x14ac:dyDescent="0.25"/>
    <row r="76381" customFormat="1" x14ac:dyDescent="0.25"/>
    <row r="76382" customFormat="1" x14ac:dyDescent="0.25"/>
    <row r="76383" customFormat="1" x14ac:dyDescent="0.25"/>
    <row r="76384" customFormat="1" x14ac:dyDescent="0.25"/>
    <row r="76385" customFormat="1" x14ac:dyDescent="0.25"/>
    <row r="76386" customFormat="1" x14ac:dyDescent="0.25"/>
    <row r="76387" customFormat="1" x14ac:dyDescent="0.25"/>
    <row r="76388" customFormat="1" x14ac:dyDescent="0.25"/>
    <row r="76389" customFormat="1" x14ac:dyDescent="0.25"/>
    <row r="76390" customFormat="1" x14ac:dyDescent="0.25"/>
    <row r="76391" customFormat="1" x14ac:dyDescent="0.25"/>
    <row r="76392" customFormat="1" x14ac:dyDescent="0.25"/>
    <row r="76393" customFormat="1" x14ac:dyDescent="0.25"/>
    <row r="76394" customFormat="1" x14ac:dyDescent="0.25"/>
    <row r="76395" customFormat="1" x14ac:dyDescent="0.25"/>
    <row r="76396" customFormat="1" x14ac:dyDescent="0.25"/>
    <row r="76397" customFormat="1" x14ac:dyDescent="0.25"/>
    <row r="76398" customFormat="1" x14ac:dyDescent="0.25"/>
    <row r="76399" customFormat="1" x14ac:dyDescent="0.25"/>
    <row r="76400" customFormat="1" x14ac:dyDescent="0.25"/>
    <row r="76401" customFormat="1" x14ac:dyDescent="0.25"/>
    <row r="76402" customFormat="1" x14ac:dyDescent="0.25"/>
    <row r="76403" customFormat="1" x14ac:dyDescent="0.25"/>
    <row r="76404" customFormat="1" x14ac:dyDescent="0.25"/>
    <row r="76405" customFormat="1" x14ac:dyDescent="0.25"/>
    <row r="76406" customFormat="1" x14ac:dyDescent="0.25"/>
    <row r="76407" customFormat="1" x14ac:dyDescent="0.25"/>
    <row r="76408" customFormat="1" x14ac:dyDescent="0.25"/>
    <row r="76409" customFormat="1" x14ac:dyDescent="0.25"/>
    <row r="76410" customFormat="1" x14ac:dyDescent="0.25"/>
    <row r="76411" customFormat="1" x14ac:dyDescent="0.25"/>
    <row r="76412" customFormat="1" x14ac:dyDescent="0.25"/>
    <row r="76413" customFormat="1" x14ac:dyDescent="0.25"/>
    <row r="76414" customFormat="1" x14ac:dyDescent="0.25"/>
    <row r="76415" customFormat="1" x14ac:dyDescent="0.25"/>
    <row r="76416" customFormat="1" x14ac:dyDescent="0.25"/>
    <row r="76417" customFormat="1" x14ac:dyDescent="0.25"/>
    <row r="76418" customFormat="1" x14ac:dyDescent="0.25"/>
    <row r="76419" customFormat="1" x14ac:dyDescent="0.25"/>
    <row r="76420" customFormat="1" x14ac:dyDescent="0.25"/>
    <row r="76421" customFormat="1" x14ac:dyDescent="0.25"/>
    <row r="76422" customFormat="1" x14ac:dyDescent="0.25"/>
    <row r="76423" customFormat="1" x14ac:dyDescent="0.25"/>
    <row r="76424" customFormat="1" x14ac:dyDescent="0.25"/>
    <row r="76425" customFormat="1" x14ac:dyDescent="0.25"/>
    <row r="76426" customFormat="1" x14ac:dyDescent="0.25"/>
    <row r="76427" customFormat="1" x14ac:dyDescent="0.25"/>
    <row r="76428" customFormat="1" x14ac:dyDescent="0.25"/>
    <row r="76429" customFormat="1" x14ac:dyDescent="0.25"/>
    <row r="76430" customFormat="1" x14ac:dyDescent="0.25"/>
    <row r="76431" customFormat="1" x14ac:dyDescent="0.25"/>
    <row r="76432" customFormat="1" x14ac:dyDescent="0.25"/>
    <row r="76433" customFormat="1" x14ac:dyDescent="0.25"/>
    <row r="76434" customFormat="1" x14ac:dyDescent="0.25"/>
    <row r="76435" customFormat="1" x14ac:dyDescent="0.25"/>
    <row r="76436" customFormat="1" x14ac:dyDescent="0.25"/>
    <row r="76437" customFormat="1" x14ac:dyDescent="0.25"/>
    <row r="76438" customFormat="1" x14ac:dyDescent="0.25"/>
    <row r="76439" customFormat="1" x14ac:dyDescent="0.25"/>
    <row r="76440" customFormat="1" x14ac:dyDescent="0.25"/>
    <row r="76441" customFormat="1" x14ac:dyDescent="0.25"/>
    <row r="76442" customFormat="1" x14ac:dyDescent="0.25"/>
    <row r="76443" customFormat="1" x14ac:dyDescent="0.25"/>
    <row r="76444" customFormat="1" x14ac:dyDescent="0.25"/>
    <row r="76445" customFormat="1" x14ac:dyDescent="0.25"/>
    <row r="76446" customFormat="1" x14ac:dyDescent="0.25"/>
    <row r="76447" customFormat="1" x14ac:dyDescent="0.25"/>
    <row r="76448" customFormat="1" x14ac:dyDescent="0.25"/>
    <row r="76449" customFormat="1" x14ac:dyDescent="0.25"/>
    <row r="76450" customFormat="1" x14ac:dyDescent="0.25"/>
    <row r="76451" customFormat="1" x14ac:dyDescent="0.25"/>
    <row r="76452" customFormat="1" x14ac:dyDescent="0.25"/>
    <row r="76453" customFormat="1" x14ac:dyDescent="0.25"/>
    <row r="76454" customFormat="1" x14ac:dyDescent="0.25"/>
    <row r="76455" customFormat="1" x14ac:dyDescent="0.25"/>
    <row r="76456" customFormat="1" x14ac:dyDescent="0.25"/>
    <row r="76457" customFormat="1" x14ac:dyDescent="0.25"/>
    <row r="76458" customFormat="1" x14ac:dyDescent="0.25"/>
    <row r="76459" customFormat="1" x14ac:dyDescent="0.25"/>
    <row r="76460" customFormat="1" x14ac:dyDescent="0.25"/>
    <row r="76461" customFormat="1" x14ac:dyDescent="0.25"/>
    <row r="76462" customFormat="1" x14ac:dyDescent="0.25"/>
    <row r="76463" customFormat="1" x14ac:dyDescent="0.25"/>
    <row r="76464" customFormat="1" x14ac:dyDescent="0.25"/>
    <row r="76465" customFormat="1" x14ac:dyDescent="0.25"/>
    <row r="76466" customFormat="1" x14ac:dyDescent="0.25"/>
    <row r="76467" customFormat="1" x14ac:dyDescent="0.25"/>
    <row r="76468" customFormat="1" x14ac:dyDescent="0.25"/>
    <row r="76469" customFormat="1" x14ac:dyDescent="0.25"/>
    <row r="76470" customFormat="1" x14ac:dyDescent="0.25"/>
    <row r="76471" customFormat="1" x14ac:dyDescent="0.25"/>
    <row r="76472" customFormat="1" x14ac:dyDescent="0.25"/>
    <row r="76473" customFormat="1" x14ac:dyDescent="0.25"/>
    <row r="76474" customFormat="1" x14ac:dyDescent="0.25"/>
    <row r="76475" customFormat="1" x14ac:dyDescent="0.25"/>
    <row r="76476" customFormat="1" x14ac:dyDescent="0.25"/>
    <row r="76477" customFormat="1" x14ac:dyDescent="0.25"/>
    <row r="76478" customFormat="1" x14ac:dyDescent="0.25"/>
    <row r="76479" customFormat="1" x14ac:dyDescent="0.25"/>
    <row r="76480" customFormat="1" x14ac:dyDescent="0.25"/>
    <row r="76481" customFormat="1" x14ac:dyDescent="0.25"/>
    <row r="76482" customFormat="1" x14ac:dyDescent="0.25"/>
    <row r="76483" customFormat="1" x14ac:dyDescent="0.25"/>
    <row r="76484" customFormat="1" x14ac:dyDescent="0.25"/>
    <row r="76485" customFormat="1" x14ac:dyDescent="0.25"/>
    <row r="76486" customFormat="1" x14ac:dyDescent="0.25"/>
    <row r="76487" customFormat="1" x14ac:dyDescent="0.25"/>
    <row r="76488" customFormat="1" x14ac:dyDescent="0.25"/>
    <row r="76489" customFormat="1" x14ac:dyDescent="0.25"/>
    <row r="76490" customFormat="1" x14ac:dyDescent="0.25"/>
    <row r="76491" customFormat="1" x14ac:dyDescent="0.25"/>
    <row r="76492" customFormat="1" x14ac:dyDescent="0.25"/>
    <row r="76493" customFormat="1" x14ac:dyDescent="0.25"/>
    <row r="76494" customFormat="1" x14ac:dyDescent="0.25"/>
    <row r="76495" customFormat="1" x14ac:dyDescent="0.25"/>
    <row r="76496" customFormat="1" x14ac:dyDescent="0.25"/>
    <row r="76497" customFormat="1" x14ac:dyDescent="0.25"/>
    <row r="76498" customFormat="1" x14ac:dyDescent="0.25"/>
    <row r="76499" customFormat="1" x14ac:dyDescent="0.25"/>
    <row r="76500" customFormat="1" x14ac:dyDescent="0.25"/>
    <row r="76501" customFormat="1" x14ac:dyDescent="0.25"/>
    <row r="76502" customFormat="1" x14ac:dyDescent="0.25"/>
    <row r="76503" customFormat="1" x14ac:dyDescent="0.25"/>
    <row r="76504" customFormat="1" x14ac:dyDescent="0.25"/>
    <row r="76505" customFormat="1" x14ac:dyDescent="0.25"/>
    <row r="76506" customFormat="1" x14ac:dyDescent="0.25"/>
    <row r="76507" customFormat="1" x14ac:dyDescent="0.25"/>
    <row r="76508" customFormat="1" x14ac:dyDescent="0.25"/>
    <row r="76509" customFormat="1" x14ac:dyDescent="0.25"/>
    <row r="76510" customFormat="1" x14ac:dyDescent="0.25"/>
    <row r="76511" customFormat="1" x14ac:dyDescent="0.25"/>
    <row r="76512" customFormat="1" x14ac:dyDescent="0.25"/>
    <row r="76513" customFormat="1" x14ac:dyDescent="0.25"/>
    <row r="76514" customFormat="1" x14ac:dyDescent="0.25"/>
    <row r="76515" customFormat="1" x14ac:dyDescent="0.25"/>
    <row r="76516" customFormat="1" x14ac:dyDescent="0.25"/>
    <row r="76517" customFormat="1" x14ac:dyDescent="0.25"/>
    <row r="76518" customFormat="1" x14ac:dyDescent="0.25"/>
    <row r="76519" customFormat="1" x14ac:dyDescent="0.25"/>
    <row r="76520" customFormat="1" x14ac:dyDescent="0.25"/>
    <row r="76521" customFormat="1" x14ac:dyDescent="0.25"/>
    <row r="76522" customFormat="1" x14ac:dyDescent="0.25"/>
    <row r="76523" customFormat="1" x14ac:dyDescent="0.25"/>
    <row r="76524" customFormat="1" x14ac:dyDescent="0.25"/>
    <row r="76525" customFormat="1" x14ac:dyDescent="0.25"/>
    <row r="76526" customFormat="1" x14ac:dyDescent="0.25"/>
    <row r="76527" customFormat="1" x14ac:dyDescent="0.25"/>
    <row r="76528" customFormat="1" x14ac:dyDescent="0.25"/>
    <row r="76529" customFormat="1" x14ac:dyDescent="0.25"/>
    <row r="76530" customFormat="1" x14ac:dyDescent="0.25"/>
    <row r="76531" customFormat="1" x14ac:dyDescent="0.25"/>
    <row r="76532" customFormat="1" x14ac:dyDescent="0.25"/>
    <row r="76533" customFormat="1" x14ac:dyDescent="0.25"/>
    <row r="76534" customFormat="1" x14ac:dyDescent="0.25"/>
    <row r="76535" customFormat="1" x14ac:dyDescent="0.25"/>
    <row r="76536" customFormat="1" x14ac:dyDescent="0.25"/>
    <row r="76537" customFormat="1" x14ac:dyDescent="0.25"/>
    <row r="76538" customFormat="1" x14ac:dyDescent="0.25"/>
    <row r="76539" customFormat="1" x14ac:dyDescent="0.25"/>
    <row r="76540" customFormat="1" x14ac:dyDescent="0.25"/>
    <row r="76541" customFormat="1" x14ac:dyDescent="0.25"/>
    <row r="76542" customFormat="1" x14ac:dyDescent="0.25"/>
    <row r="76543" customFormat="1" x14ac:dyDescent="0.25"/>
    <row r="76544" customFormat="1" x14ac:dyDescent="0.25"/>
    <row r="76545" customFormat="1" x14ac:dyDescent="0.25"/>
    <row r="76546" customFormat="1" x14ac:dyDescent="0.25"/>
    <row r="76547" customFormat="1" x14ac:dyDescent="0.25"/>
    <row r="76548" customFormat="1" x14ac:dyDescent="0.25"/>
    <row r="76549" customFormat="1" x14ac:dyDescent="0.25"/>
    <row r="76550" customFormat="1" x14ac:dyDescent="0.25"/>
    <row r="76551" customFormat="1" x14ac:dyDescent="0.25"/>
    <row r="76552" customFormat="1" x14ac:dyDescent="0.25"/>
    <row r="76553" customFormat="1" x14ac:dyDescent="0.25"/>
    <row r="76554" customFormat="1" x14ac:dyDescent="0.25"/>
    <row r="76555" customFormat="1" x14ac:dyDescent="0.25"/>
    <row r="76556" customFormat="1" x14ac:dyDescent="0.25"/>
    <row r="76557" customFormat="1" x14ac:dyDescent="0.25"/>
    <row r="76558" customFormat="1" x14ac:dyDescent="0.25"/>
    <row r="76559" customFormat="1" x14ac:dyDescent="0.25"/>
    <row r="76560" customFormat="1" x14ac:dyDescent="0.25"/>
    <row r="76561" customFormat="1" x14ac:dyDescent="0.25"/>
    <row r="76562" customFormat="1" x14ac:dyDescent="0.25"/>
    <row r="76563" customFormat="1" x14ac:dyDescent="0.25"/>
    <row r="76564" customFormat="1" x14ac:dyDescent="0.25"/>
    <row r="76565" customFormat="1" x14ac:dyDescent="0.25"/>
    <row r="76566" customFormat="1" x14ac:dyDescent="0.25"/>
    <row r="76567" customFormat="1" x14ac:dyDescent="0.25"/>
    <row r="76568" customFormat="1" x14ac:dyDescent="0.25"/>
    <row r="76569" customFormat="1" x14ac:dyDescent="0.25"/>
    <row r="76570" customFormat="1" x14ac:dyDescent="0.25"/>
    <row r="76571" customFormat="1" x14ac:dyDescent="0.25"/>
    <row r="76572" customFormat="1" x14ac:dyDescent="0.25"/>
    <row r="76573" customFormat="1" x14ac:dyDescent="0.25"/>
    <row r="76574" customFormat="1" x14ac:dyDescent="0.25"/>
    <row r="76575" customFormat="1" x14ac:dyDescent="0.25"/>
    <row r="76576" customFormat="1" x14ac:dyDescent="0.25"/>
    <row r="76577" customFormat="1" x14ac:dyDescent="0.25"/>
    <row r="76578" customFormat="1" x14ac:dyDescent="0.25"/>
    <row r="76579" customFormat="1" x14ac:dyDescent="0.25"/>
    <row r="76580" customFormat="1" x14ac:dyDescent="0.25"/>
    <row r="76581" customFormat="1" x14ac:dyDescent="0.25"/>
    <row r="76582" customFormat="1" x14ac:dyDescent="0.25"/>
    <row r="76583" customFormat="1" x14ac:dyDescent="0.25"/>
    <row r="76584" customFormat="1" x14ac:dyDescent="0.25"/>
    <row r="76585" customFormat="1" x14ac:dyDescent="0.25"/>
    <row r="76586" customFormat="1" x14ac:dyDescent="0.25"/>
    <row r="76587" customFormat="1" x14ac:dyDescent="0.25"/>
    <row r="76588" customFormat="1" x14ac:dyDescent="0.25"/>
    <row r="76589" customFormat="1" x14ac:dyDescent="0.25"/>
    <row r="76590" customFormat="1" x14ac:dyDescent="0.25"/>
    <row r="76591" customFormat="1" x14ac:dyDescent="0.25"/>
    <row r="76592" customFormat="1" x14ac:dyDescent="0.25"/>
    <row r="76593" customFormat="1" x14ac:dyDescent="0.25"/>
    <row r="76594" customFormat="1" x14ac:dyDescent="0.25"/>
    <row r="76595" customFormat="1" x14ac:dyDescent="0.25"/>
    <row r="76596" customFormat="1" x14ac:dyDescent="0.25"/>
    <row r="76597" customFormat="1" x14ac:dyDescent="0.25"/>
    <row r="76598" customFormat="1" x14ac:dyDescent="0.25"/>
    <row r="76599" customFormat="1" x14ac:dyDescent="0.25"/>
    <row r="76600" customFormat="1" x14ac:dyDescent="0.25"/>
    <row r="76601" customFormat="1" x14ac:dyDescent="0.25"/>
    <row r="76602" customFormat="1" x14ac:dyDescent="0.25"/>
    <row r="76603" customFormat="1" x14ac:dyDescent="0.25"/>
    <row r="76604" customFormat="1" x14ac:dyDescent="0.25"/>
    <row r="76605" customFormat="1" x14ac:dyDescent="0.25"/>
    <row r="76606" customFormat="1" x14ac:dyDescent="0.25"/>
    <row r="76607" customFormat="1" x14ac:dyDescent="0.25"/>
    <row r="76608" customFormat="1" x14ac:dyDescent="0.25"/>
    <row r="76609" customFormat="1" x14ac:dyDescent="0.25"/>
    <row r="76610" customFormat="1" x14ac:dyDescent="0.25"/>
    <row r="76611" customFormat="1" x14ac:dyDescent="0.25"/>
    <row r="76612" customFormat="1" x14ac:dyDescent="0.25"/>
    <row r="76613" customFormat="1" x14ac:dyDescent="0.25"/>
    <row r="76614" customFormat="1" x14ac:dyDescent="0.25"/>
    <row r="76615" customFormat="1" x14ac:dyDescent="0.25"/>
    <row r="76616" customFormat="1" x14ac:dyDescent="0.25"/>
    <row r="76617" customFormat="1" x14ac:dyDescent="0.25"/>
    <row r="76618" customFormat="1" x14ac:dyDescent="0.25"/>
    <row r="76619" customFormat="1" x14ac:dyDescent="0.25"/>
    <row r="76620" customFormat="1" x14ac:dyDescent="0.25"/>
    <row r="76621" customFormat="1" x14ac:dyDescent="0.25"/>
    <row r="76622" customFormat="1" x14ac:dyDescent="0.25"/>
    <row r="76623" customFormat="1" x14ac:dyDescent="0.25"/>
    <row r="76624" customFormat="1" x14ac:dyDescent="0.25"/>
    <row r="76625" customFormat="1" x14ac:dyDescent="0.25"/>
    <row r="76626" customFormat="1" x14ac:dyDescent="0.25"/>
    <row r="76627" customFormat="1" x14ac:dyDescent="0.25"/>
    <row r="76628" customFormat="1" x14ac:dyDescent="0.25"/>
    <row r="76629" customFormat="1" x14ac:dyDescent="0.25"/>
    <row r="76630" customFormat="1" x14ac:dyDescent="0.25"/>
    <row r="76631" customFormat="1" x14ac:dyDescent="0.25"/>
    <row r="76632" customFormat="1" x14ac:dyDescent="0.25"/>
    <row r="76633" customFormat="1" x14ac:dyDescent="0.25"/>
    <row r="76634" customFormat="1" x14ac:dyDescent="0.25"/>
    <row r="76635" customFormat="1" x14ac:dyDescent="0.25"/>
    <row r="76636" customFormat="1" x14ac:dyDescent="0.25"/>
    <row r="76637" customFormat="1" x14ac:dyDescent="0.25"/>
    <row r="76638" customFormat="1" x14ac:dyDescent="0.25"/>
    <row r="76639" customFormat="1" x14ac:dyDescent="0.25"/>
    <row r="76640" customFormat="1" x14ac:dyDescent="0.25"/>
    <row r="76641" customFormat="1" x14ac:dyDescent="0.25"/>
    <row r="76642" customFormat="1" x14ac:dyDescent="0.25"/>
    <row r="76643" customFormat="1" x14ac:dyDescent="0.25"/>
    <row r="76644" customFormat="1" x14ac:dyDescent="0.25"/>
    <row r="76645" customFormat="1" x14ac:dyDescent="0.25"/>
    <row r="76646" customFormat="1" x14ac:dyDescent="0.25"/>
    <row r="76647" customFormat="1" x14ac:dyDescent="0.25"/>
    <row r="76648" customFormat="1" x14ac:dyDescent="0.25"/>
    <row r="76649" customFormat="1" x14ac:dyDescent="0.25"/>
    <row r="76650" customFormat="1" x14ac:dyDescent="0.25"/>
    <row r="76651" customFormat="1" x14ac:dyDescent="0.25"/>
    <row r="76652" customFormat="1" x14ac:dyDescent="0.25"/>
    <row r="76653" customFormat="1" x14ac:dyDescent="0.25"/>
    <row r="76654" customFormat="1" x14ac:dyDescent="0.25"/>
    <row r="76655" customFormat="1" x14ac:dyDescent="0.25"/>
    <row r="76656" customFormat="1" x14ac:dyDescent="0.25"/>
    <row r="76657" customFormat="1" x14ac:dyDescent="0.25"/>
    <row r="76658" customFormat="1" x14ac:dyDescent="0.25"/>
    <row r="76659" customFormat="1" x14ac:dyDescent="0.25"/>
    <row r="76660" customFormat="1" x14ac:dyDescent="0.25"/>
    <row r="76661" customFormat="1" x14ac:dyDescent="0.25"/>
    <row r="76662" customFormat="1" x14ac:dyDescent="0.25"/>
    <row r="76663" customFormat="1" x14ac:dyDescent="0.25"/>
    <row r="76664" customFormat="1" x14ac:dyDescent="0.25"/>
    <row r="76665" customFormat="1" x14ac:dyDescent="0.25"/>
    <row r="76666" customFormat="1" x14ac:dyDescent="0.25"/>
    <row r="76667" customFormat="1" x14ac:dyDescent="0.25"/>
    <row r="76668" customFormat="1" x14ac:dyDescent="0.25"/>
    <row r="76669" customFormat="1" x14ac:dyDescent="0.25"/>
    <row r="76670" customFormat="1" x14ac:dyDescent="0.25"/>
    <row r="76671" customFormat="1" x14ac:dyDescent="0.25"/>
    <row r="76672" customFormat="1" x14ac:dyDescent="0.25"/>
    <row r="76673" customFormat="1" x14ac:dyDescent="0.25"/>
    <row r="76674" customFormat="1" x14ac:dyDescent="0.25"/>
    <row r="76675" customFormat="1" x14ac:dyDescent="0.25"/>
    <row r="76676" customFormat="1" x14ac:dyDescent="0.25"/>
    <row r="76677" customFormat="1" x14ac:dyDescent="0.25"/>
    <row r="76678" customFormat="1" x14ac:dyDescent="0.25"/>
    <row r="76679" customFormat="1" x14ac:dyDescent="0.25"/>
    <row r="76680" customFormat="1" x14ac:dyDescent="0.25"/>
    <row r="76681" customFormat="1" x14ac:dyDescent="0.25"/>
    <row r="76682" customFormat="1" x14ac:dyDescent="0.25"/>
    <row r="76683" customFormat="1" x14ac:dyDescent="0.25"/>
    <row r="76684" customFormat="1" x14ac:dyDescent="0.25"/>
    <row r="76685" customFormat="1" x14ac:dyDescent="0.25"/>
    <row r="76686" customFormat="1" x14ac:dyDescent="0.25"/>
    <row r="76687" customFormat="1" x14ac:dyDescent="0.25"/>
    <row r="76688" customFormat="1" x14ac:dyDescent="0.25"/>
    <row r="76689" customFormat="1" x14ac:dyDescent="0.25"/>
    <row r="76690" customFormat="1" x14ac:dyDescent="0.25"/>
    <row r="76691" customFormat="1" x14ac:dyDescent="0.25"/>
    <row r="76692" customFormat="1" x14ac:dyDescent="0.25"/>
    <row r="76693" customFormat="1" x14ac:dyDescent="0.25"/>
    <row r="76694" customFormat="1" x14ac:dyDescent="0.25"/>
    <row r="76695" customFormat="1" x14ac:dyDescent="0.25"/>
    <row r="76696" customFormat="1" x14ac:dyDescent="0.25"/>
    <row r="76697" customFormat="1" x14ac:dyDescent="0.25"/>
    <row r="76698" customFormat="1" x14ac:dyDescent="0.25"/>
    <row r="76699" customFormat="1" x14ac:dyDescent="0.25"/>
    <row r="76700" customFormat="1" x14ac:dyDescent="0.25"/>
    <row r="76701" customFormat="1" x14ac:dyDescent="0.25"/>
    <row r="76702" customFormat="1" x14ac:dyDescent="0.25"/>
    <row r="76703" customFormat="1" x14ac:dyDescent="0.25"/>
    <row r="76704" customFormat="1" x14ac:dyDescent="0.25"/>
    <row r="76705" customFormat="1" x14ac:dyDescent="0.25"/>
    <row r="76706" customFormat="1" x14ac:dyDescent="0.25"/>
    <row r="76707" customFormat="1" x14ac:dyDescent="0.25"/>
    <row r="76708" customFormat="1" x14ac:dyDescent="0.25"/>
    <row r="76709" customFormat="1" x14ac:dyDescent="0.25"/>
    <row r="76710" customFormat="1" x14ac:dyDescent="0.25"/>
    <row r="76711" customFormat="1" x14ac:dyDescent="0.25"/>
    <row r="76712" customFormat="1" x14ac:dyDescent="0.25"/>
    <row r="76713" customFormat="1" x14ac:dyDescent="0.25"/>
    <row r="76714" customFormat="1" x14ac:dyDescent="0.25"/>
    <row r="76715" customFormat="1" x14ac:dyDescent="0.25"/>
    <row r="76716" customFormat="1" x14ac:dyDescent="0.25"/>
    <row r="76717" customFormat="1" x14ac:dyDescent="0.25"/>
    <row r="76718" customFormat="1" x14ac:dyDescent="0.25"/>
    <row r="76719" customFormat="1" x14ac:dyDescent="0.25"/>
    <row r="76720" customFormat="1" x14ac:dyDescent="0.25"/>
    <row r="76721" customFormat="1" x14ac:dyDescent="0.25"/>
    <row r="76722" customFormat="1" x14ac:dyDescent="0.25"/>
    <row r="76723" customFormat="1" x14ac:dyDescent="0.25"/>
    <row r="76724" customFormat="1" x14ac:dyDescent="0.25"/>
    <row r="76725" customFormat="1" x14ac:dyDescent="0.25"/>
    <row r="76726" customFormat="1" x14ac:dyDescent="0.25"/>
    <row r="76727" customFormat="1" x14ac:dyDescent="0.25"/>
    <row r="76728" customFormat="1" x14ac:dyDescent="0.25"/>
    <row r="76729" customFormat="1" x14ac:dyDescent="0.25"/>
    <row r="76730" customFormat="1" x14ac:dyDescent="0.25"/>
    <row r="76731" customFormat="1" x14ac:dyDescent="0.25"/>
    <row r="76732" customFormat="1" x14ac:dyDescent="0.25"/>
    <row r="76733" customFormat="1" x14ac:dyDescent="0.25"/>
    <row r="76734" customFormat="1" x14ac:dyDescent="0.25"/>
    <row r="76735" customFormat="1" x14ac:dyDescent="0.25"/>
    <row r="76736" customFormat="1" x14ac:dyDescent="0.25"/>
    <row r="76737" customFormat="1" x14ac:dyDescent="0.25"/>
    <row r="76738" customFormat="1" x14ac:dyDescent="0.25"/>
    <row r="76739" customFormat="1" x14ac:dyDescent="0.25"/>
    <row r="76740" customFormat="1" x14ac:dyDescent="0.25"/>
    <row r="76741" customFormat="1" x14ac:dyDescent="0.25"/>
    <row r="76742" customFormat="1" x14ac:dyDescent="0.25"/>
    <row r="76743" customFormat="1" x14ac:dyDescent="0.25"/>
    <row r="76744" customFormat="1" x14ac:dyDescent="0.25"/>
    <row r="76745" customFormat="1" x14ac:dyDescent="0.25"/>
    <row r="76746" customFormat="1" x14ac:dyDescent="0.25"/>
    <row r="76747" customFormat="1" x14ac:dyDescent="0.25"/>
    <row r="76748" customFormat="1" x14ac:dyDescent="0.25"/>
    <row r="76749" customFormat="1" x14ac:dyDescent="0.25"/>
    <row r="76750" customFormat="1" x14ac:dyDescent="0.25"/>
    <row r="76751" customFormat="1" x14ac:dyDescent="0.25"/>
    <row r="76752" customFormat="1" x14ac:dyDescent="0.25"/>
    <row r="76753" customFormat="1" x14ac:dyDescent="0.25"/>
    <row r="76754" customFormat="1" x14ac:dyDescent="0.25"/>
    <row r="76755" customFormat="1" x14ac:dyDescent="0.25"/>
    <row r="76756" customFormat="1" x14ac:dyDescent="0.25"/>
    <row r="76757" customFormat="1" x14ac:dyDescent="0.25"/>
    <row r="76758" customFormat="1" x14ac:dyDescent="0.25"/>
    <row r="76759" customFormat="1" x14ac:dyDescent="0.25"/>
    <row r="76760" customFormat="1" x14ac:dyDescent="0.25"/>
    <row r="76761" customFormat="1" x14ac:dyDescent="0.25"/>
    <row r="76762" customFormat="1" x14ac:dyDescent="0.25"/>
    <row r="76763" customFormat="1" x14ac:dyDescent="0.25"/>
    <row r="76764" customFormat="1" x14ac:dyDescent="0.25"/>
    <row r="76765" customFormat="1" x14ac:dyDescent="0.25"/>
    <row r="76766" customFormat="1" x14ac:dyDescent="0.25"/>
    <row r="76767" customFormat="1" x14ac:dyDescent="0.25"/>
    <row r="76768" customFormat="1" x14ac:dyDescent="0.25"/>
    <row r="76769" customFormat="1" x14ac:dyDescent="0.25"/>
    <row r="76770" customFormat="1" x14ac:dyDescent="0.25"/>
    <row r="76771" customFormat="1" x14ac:dyDescent="0.25"/>
    <row r="76772" customFormat="1" x14ac:dyDescent="0.25"/>
    <row r="76773" customFormat="1" x14ac:dyDescent="0.25"/>
    <row r="76774" customFormat="1" x14ac:dyDescent="0.25"/>
    <row r="76775" customFormat="1" x14ac:dyDescent="0.25"/>
    <row r="76776" customFormat="1" x14ac:dyDescent="0.25"/>
    <row r="76777" customFormat="1" x14ac:dyDescent="0.25"/>
    <row r="76778" customFormat="1" x14ac:dyDescent="0.25"/>
    <row r="76779" customFormat="1" x14ac:dyDescent="0.25"/>
    <row r="76780" customFormat="1" x14ac:dyDescent="0.25"/>
    <row r="76781" customFormat="1" x14ac:dyDescent="0.25"/>
    <row r="76782" customFormat="1" x14ac:dyDescent="0.25"/>
    <row r="76783" customFormat="1" x14ac:dyDescent="0.25"/>
    <row r="76784" customFormat="1" x14ac:dyDescent="0.25"/>
    <row r="76785" customFormat="1" x14ac:dyDescent="0.25"/>
    <row r="76786" customFormat="1" x14ac:dyDescent="0.25"/>
    <row r="76787" customFormat="1" x14ac:dyDescent="0.25"/>
    <row r="76788" customFormat="1" x14ac:dyDescent="0.25"/>
    <row r="76789" customFormat="1" x14ac:dyDescent="0.25"/>
    <row r="76790" customFormat="1" x14ac:dyDescent="0.25"/>
    <row r="76791" customFormat="1" x14ac:dyDescent="0.25"/>
    <row r="76792" customFormat="1" x14ac:dyDescent="0.25"/>
    <row r="76793" customFormat="1" x14ac:dyDescent="0.25"/>
    <row r="76794" customFormat="1" x14ac:dyDescent="0.25"/>
    <row r="76795" customFormat="1" x14ac:dyDescent="0.25"/>
    <row r="76796" customFormat="1" x14ac:dyDescent="0.25"/>
    <row r="76797" customFormat="1" x14ac:dyDescent="0.25"/>
    <row r="76798" customFormat="1" x14ac:dyDescent="0.25"/>
    <row r="76799" customFormat="1" x14ac:dyDescent="0.25"/>
    <row r="76800" customFormat="1" x14ac:dyDescent="0.25"/>
    <row r="76801" customFormat="1" x14ac:dyDescent="0.25"/>
    <row r="76802" customFormat="1" x14ac:dyDescent="0.25"/>
    <row r="76803" customFormat="1" x14ac:dyDescent="0.25"/>
    <row r="76804" customFormat="1" x14ac:dyDescent="0.25"/>
    <row r="76805" customFormat="1" x14ac:dyDescent="0.25"/>
    <row r="76806" customFormat="1" x14ac:dyDescent="0.25"/>
    <row r="76807" customFormat="1" x14ac:dyDescent="0.25"/>
    <row r="76808" customFormat="1" x14ac:dyDescent="0.25"/>
    <row r="76809" customFormat="1" x14ac:dyDescent="0.25"/>
    <row r="76810" customFormat="1" x14ac:dyDescent="0.25"/>
    <row r="76811" customFormat="1" x14ac:dyDescent="0.25"/>
    <row r="76812" customFormat="1" x14ac:dyDescent="0.25"/>
    <row r="76813" customFormat="1" x14ac:dyDescent="0.25"/>
    <row r="76814" customFormat="1" x14ac:dyDescent="0.25"/>
    <row r="76815" customFormat="1" x14ac:dyDescent="0.25"/>
    <row r="76816" customFormat="1" x14ac:dyDescent="0.25"/>
    <row r="76817" customFormat="1" x14ac:dyDescent="0.25"/>
    <row r="76818" customFormat="1" x14ac:dyDescent="0.25"/>
    <row r="76819" customFormat="1" x14ac:dyDescent="0.25"/>
    <row r="76820" customFormat="1" x14ac:dyDescent="0.25"/>
    <row r="76821" customFormat="1" x14ac:dyDescent="0.25"/>
    <row r="76822" customFormat="1" x14ac:dyDescent="0.25"/>
    <row r="76823" customFormat="1" x14ac:dyDescent="0.25"/>
    <row r="76824" customFormat="1" x14ac:dyDescent="0.25"/>
    <row r="76825" customFormat="1" x14ac:dyDescent="0.25"/>
    <row r="76826" customFormat="1" x14ac:dyDescent="0.25"/>
    <row r="76827" customFormat="1" x14ac:dyDescent="0.25"/>
    <row r="76828" customFormat="1" x14ac:dyDescent="0.25"/>
    <row r="76829" customFormat="1" x14ac:dyDescent="0.25"/>
    <row r="76830" customFormat="1" x14ac:dyDescent="0.25"/>
    <row r="76831" customFormat="1" x14ac:dyDescent="0.25"/>
    <row r="76832" customFormat="1" x14ac:dyDescent="0.25"/>
    <row r="76833" customFormat="1" x14ac:dyDescent="0.25"/>
    <row r="76834" customFormat="1" x14ac:dyDescent="0.25"/>
    <row r="76835" customFormat="1" x14ac:dyDescent="0.25"/>
    <row r="76836" customFormat="1" x14ac:dyDescent="0.25"/>
    <row r="76837" customFormat="1" x14ac:dyDescent="0.25"/>
    <row r="76838" customFormat="1" x14ac:dyDescent="0.25"/>
    <row r="76839" customFormat="1" x14ac:dyDescent="0.25"/>
    <row r="76840" customFormat="1" x14ac:dyDescent="0.25"/>
    <row r="76841" customFormat="1" x14ac:dyDescent="0.25"/>
    <row r="76842" customFormat="1" x14ac:dyDescent="0.25"/>
    <row r="76843" customFormat="1" x14ac:dyDescent="0.25"/>
    <row r="76844" customFormat="1" x14ac:dyDescent="0.25"/>
    <row r="76845" customFormat="1" x14ac:dyDescent="0.25"/>
    <row r="76846" customFormat="1" x14ac:dyDescent="0.25"/>
    <row r="76847" customFormat="1" x14ac:dyDescent="0.25"/>
    <row r="76848" customFormat="1" x14ac:dyDescent="0.25"/>
    <row r="76849" customFormat="1" x14ac:dyDescent="0.25"/>
    <row r="76850" customFormat="1" x14ac:dyDescent="0.25"/>
    <row r="76851" customFormat="1" x14ac:dyDescent="0.25"/>
    <row r="76852" customFormat="1" x14ac:dyDescent="0.25"/>
    <row r="76853" customFormat="1" x14ac:dyDescent="0.25"/>
    <row r="76854" customFormat="1" x14ac:dyDescent="0.25"/>
    <row r="76855" customFormat="1" x14ac:dyDescent="0.25"/>
    <row r="76856" customFormat="1" x14ac:dyDescent="0.25"/>
    <row r="76857" customFormat="1" x14ac:dyDescent="0.25"/>
    <row r="76858" customFormat="1" x14ac:dyDescent="0.25"/>
    <row r="76859" customFormat="1" x14ac:dyDescent="0.25"/>
    <row r="76860" customFormat="1" x14ac:dyDescent="0.25"/>
    <row r="76861" customFormat="1" x14ac:dyDescent="0.25"/>
    <row r="76862" customFormat="1" x14ac:dyDescent="0.25"/>
    <row r="76863" customFormat="1" x14ac:dyDescent="0.25"/>
    <row r="76864" customFormat="1" x14ac:dyDescent="0.25"/>
    <row r="76865" customFormat="1" x14ac:dyDescent="0.25"/>
    <row r="76866" customFormat="1" x14ac:dyDescent="0.25"/>
    <row r="76867" customFormat="1" x14ac:dyDescent="0.25"/>
    <row r="76868" customFormat="1" x14ac:dyDescent="0.25"/>
    <row r="76869" customFormat="1" x14ac:dyDescent="0.25"/>
    <row r="76870" customFormat="1" x14ac:dyDescent="0.25"/>
    <row r="76871" customFormat="1" x14ac:dyDescent="0.25"/>
    <row r="76872" customFormat="1" x14ac:dyDescent="0.25"/>
    <row r="76873" customFormat="1" x14ac:dyDescent="0.25"/>
    <row r="76874" customFormat="1" x14ac:dyDescent="0.25"/>
    <row r="76875" customFormat="1" x14ac:dyDescent="0.25"/>
    <row r="76876" customFormat="1" x14ac:dyDescent="0.25"/>
    <row r="76877" customFormat="1" x14ac:dyDescent="0.25"/>
    <row r="76878" customFormat="1" x14ac:dyDescent="0.25"/>
    <row r="76879" customFormat="1" x14ac:dyDescent="0.25"/>
    <row r="76880" customFormat="1" x14ac:dyDescent="0.25"/>
    <row r="76881" customFormat="1" x14ac:dyDescent="0.25"/>
    <row r="76882" customFormat="1" x14ac:dyDescent="0.25"/>
    <row r="76883" customFormat="1" x14ac:dyDescent="0.25"/>
    <row r="76884" customFormat="1" x14ac:dyDescent="0.25"/>
    <row r="76885" customFormat="1" x14ac:dyDescent="0.25"/>
    <row r="76886" customFormat="1" x14ac:dyDescent="0.25"/>
    <row r="76887" customFormat="1" x14ac:dyDescent="0.25"/>
    <row r="76888" customFormat="1" x14ac:dyDescent="0.25"/>
    <row r="76889" customFormat="1" x14ac:dyDescent="0.25"/>
    <row r="76890" customFormat="1" x14ac:dyDescent="0.25"/>
    <row r="76891" customFormat="1" x14ac:dyDescent="0.25"/>
    <row r="76892" customFormat="1" x14ac:dyDescent="0.25"/>
    <row r="76893" customFormat="1" x14ac:dyDescent="0.25"/>
    <row r="76894" customFormat="1" x14ac:dyDescent="0.25"/>
    <row r="76895" customFormat="1" x14ac:dyDescent="0.25"/>
    <row r="76896" customFormat="1" x14ac:dyDescent="0.25"/>
    <row r="76897" customFormat="1" x14ac:dyDescent="0.25"/>
    <row r="76898" customFormat="1" x14ac:dyDescent="0.25"/>
    <row r="76899" customFormat="1" x14ac:dyDescent="0.25"/>
    <row r="76900" customFormat="1" x14ac:dyDescent="0.25"/>
    <row r="76901" customFormat="1" x14ac:dyDescent="0.25"/>
    <row r="76902" customFormat="1" x14ac:dyDescent="0.25"/>
    <row r="76903" customFormat="1" x14ac:dyDescent="0.25"/>
    <row r="76904" customFormat="1" x14ac:dyDescent="0.25"/>
    <row r="76905" customFormat="1" x14ac:dyDescent="0.25"/>
    <row r="76906" customFormat="1" x14ac:dyDescent="0.25"/>
    <row r="76907" customFormat="1" x14ac:dyDescent="0.25"/>
    <row r="76908" customFormat="1" x14ac:dyDescent="0.25"/>
    <row r="76909" customFormat="1" x14ac:dyDescent="0.25"/>
    <row r="76910" customFormat="1" x14ac:dyDescent="0.25"/>
    <row r="76911" customFormat="1" x14ac:dyDescent="0.25"/>
    <row r="76912" customFormat="1" x14ac:dyDescent="0.25"/>
    <row r="76913" customFormat="1" x14ac:dyDescent="0.25"/>
    <row r="76914" customFormat="1" x14ac:dyDescent="0.25"/>
    <row r="76915" customFormat="1" x14ac:dyDescent="0.25"/>
    <row r="76916" customFormat="1" x14ac:dyDescent="0.25"/>
    <row r="76917" customFormat="1" x14ac:dyDescent="0.25"/>
    <row r="76918" customFormat="1" x14ac:dyDescent="0.25"/>
    <row r="76919" customFormat="1" x14ac:dyDescent="0.25"/>
    <row r="76920" customFormat="1" x14ac:dyDescent="0.25"/>
    <row r="76921" customFormat="1" x14ac:dyDescent="0.25"/>
    <row r="76922" customFormat="1" x14ac:dyDescent="0.25"/>
    <row r="76923" customFormat="1" x14ac:dyDescent="0.25"/>
    <row r="76924" customFormat="1" x14ac:dyDescent="0.25"/>
    <row r="76925" customFormat="1" x14ac:dyDescent="0.25"/>
    <row r="76926" customFormat="1" x14ac:dyDescent="0.25"/>
    <row r="76927" customFormat="1" x14ac:dyDescent="0.25"/>
    <row r="76928" customFormat="1" x14ac:dyDescent="0.25"/>
    <row r="76929" customFormat="1" x14ac:dyDescent="0.25"/>
    <row r="76930" customFormat="1" x14ac:dyDescent="0.25"/>
    <row r="76931" customFormat="1" x14ac:dyDescent="0.25"/>
    <row r="76932" customFormat="1" x14ac:dyDescent="0.25"/>
    <row r="76933" customFormat="1" x14ac:dyDescent="0.25"/>
    <row r="76934" customFormat="1" x14ac:dyDescent="0.25"/>
    <row r="76935" customFormat="1" x14ac:dyDescent="0.25"/>
    <row r="76936" customFormat="1" x14ac:dyDescent="0.25"/>
    <row r="76937" customFormat="1" x14ac:dyDescent="0.25"/>
    <row r="76938" customFormat="1" x14ac:dyDescent="0.25"/>
    <row r="76939" customFormat="1" x14ac:dyDescent="0.25"/>
    <row r="76940" customFormat="1" x14ac:dyDescent="0.25"/>
    <row r="76941" customFormat="1" x14ac:dyDescent="0.25"/>
    <row r="76942" customFormat="1" x14ac:dyDescent="0.25"/>
    <row r="76943" customFormat="1" x14ac:dyDescent="0.25"/>
    <row r="76944" customFormat="1" x14ac:dyDescent="0.25"/>
    <row r="76945" customFormat="1" x14ac:dyDescent="0.25"/>
    <row r="76946" customFormat="1" x14ac:dyDescent="0.25"/>
    <row r="76947" customFormat="1" x14ac:dyDescent="0.25"/>
    <row r="76948" customFormat="1" x14ac:dyDescent="0.25"/>
    <row r="76949" customFormat="1" x14ac:dyDescent="0.25"/>
    <row r="76950" customFormat="1" x14ac:dyDescent="0.25"/>
    <row r="76951" customFormat="1" x14ac:dyDescent="0.25"/>
    <row r="76952" customFormat="1" x14ac:dyDescent="0.25"/>
    <row r="76953" customFormat="1" x14ac:dyDescent="0.25"/>
    <row r="76954" customFormat="1" x14ac:dyDescent="0.25"/>
    <row r="76955" customFormat="1" x14ac:dyDescent="0.25"/>
    <row r="76956" customFormat="1" x14ac:dyDescent="0.25"/>
    <row r="76957" customFormat="1" x14ac:dyDescent="0.25"/>
    <row r="76958" customFormat="1" x14ac:dyDescent="0.25"/>
    <row r="76959" customFormat="1" x14ac:dyDescent="0.25"/>
    <row r="76960" customFormat="1" x14ac:dyDescent="0.25"/>
    <row r="76961" customFormat="1" x14ac:dyDescent="0.25"/>
    <row r="76962" customFormat="1" x14ac:dyDescent="0.25"/>
    <row r="76963" customFormat="1" x14ac:dyDescent="0.25"/>
    <row r="76964" customFormat="1" x14ac:dyDescent="0.25"/>
    <row r="76965" customFormat="1" x14ac:dyDescent="0.25"/>
    <row r="76966" customFormat="1" x14ac:dyDescent="0.25"/>
    <row r="76967" customFormat="1" x14ac:dyDescent="0.25"/>
    <row r="76968" customFormat="1" x14ac:dyDescent="0.25"/>
    <row r="76969" customFormat="1" x14ac:dyDescent="0.25"/>
    <row r="76970" customFormat="1" x14ac:dyDescent="0.25"/>
    <row r="76971" customFormat="1" x14ac:dyDescent="0.25"/>
    <row r="76972" customFormat="1" x14ac:dyDescent="0.25"/>
    <row r="76973" customFormat="1" x14ac:dyDescent="0.25"/>
    <row r="76974" customFormat="1" x14ac:dyDescent="0.25"/>
    <row r="76975" customFormat="1" x14ac:dyDescent="0.25"/>
    <row r="76976" customFormat="1" x14ac:dyDescent="0.25"/>
    <row r="76977" customFormat="1" x14ac:dyDescent="0.25"/>
    <row r="76978" customFormat="1" x14ac:dyDescent="0.25"/>
    <row r="76979" customFormat="1" x14ac:dyDescent="0.25"/>
    <row r="76980" customFormat="1" x14ac:dyDescent="0.25"/>
    <row r="76981" customFormat="1" x14ac:dyDescent="0.25"/>
    <row r="76982" customFormat="1" x14ac:dyDescent="0.25"/>
    <row r="76983" customFormat="1" x14ac:dyDescent="0.25"/>
    <row r="76984" customFormat="1" x14ac:dyDescent="0.25"/>
    <row r="76985" customFormat="1" x14ac:dyDescent="0.25"/>
    <row r="76986" customFormat="1" x14ac:dyDescent="0.25"/>
    <row r="76987" customFormat="1" x14ac:dyDescent="0.25"/>
    <row r="76988" customFormat="1" x14ac:dyDescent="0.25"/>
    <row r="76989" customFormat="1" x14ac:dyDescent="0.25"/>
    <row r="76990" customFormat="1" x14ac:dyDescent="0.25"/>
    <row r="76991" customFormat="1" x14ac:dyDescent="0.25"/>
    <row r="76992" customFormat="1" x14ac:dyDescent="0.25"/>
    <row r="76993" customFormat="1" x14ac:dyDescent="0.25"/>
    <row r="76994" customFormat="1" x14ac:dyDescent="0.25"/>
    <row r="76995" customFormat="1" x14ac:dyDescent="0.25"/>
    <row r="76996" customFormat="1" x14ac:dyDescent="0.25"/>
    <row r="76997" customFormat="1" x14ac:dyDescent="0.25"/>
    <row r="76998" customFormat="1" x14ac:dyDescent="0.25"/>
    <row r="76999" customFormat="1" x14ac:dyDescent="0.25"/>
    <row r="77000" customFormat="1" x14ac:dyDescent="0.25"/>
    <row r="77001" customFormat="1" x14ac:dyDescent="0.25"/>
    <row r="77002" customFormat="1" x14ac:dyDescent="0.25"/>
    <row r="77003" customFormat="1" x14ac:dyDescent="0.25"/>
    <row r="77004" customFormat="1" x14ac:dyDescent="0.25"/>
    <row r="77005" customFormat="1" x14ac:dyDescent="0.25"/>
    <row r="77006" customFormat="1" x14ac:dyDescent="0.25"/>
    <row r="77007" customFormat="1" x14ac:dyDescent="0.25"/>
    <row r="77008" customFormat="1" x14ac:dyDescent="0.25"/>
    <row r="77009" customFormat="1" x14ac:dyDescent="0.25"/>
    <row r="77010" customFormat="1" x14ac:dyDescent="0.25"/>
    <row r="77011" customFormat="1" x14ac:dyDescent="0.25"/>
    <row r="77012" customFormat="1" x14ac:dyDescent="0.25"/>
    <row r="77013" customFormat="1" x14ac:dyDescent="0.25"/>
    <row r="77014" customFormat="1" x14ac:dyDescent="0.25"/>
    <row r="77015" customFormat="1" x14ac:dyDescent="0.25"/>
    <row r="77016" customFormat="1" x14ac:dyDescent="0.25"/>
    <row r="77017" customFormat="1" x14ac:dyDescent="0.25"/>
    <row r="77018" customFormat="1" x14ac:dyDescent="0.25"/>
    <row r="77019" customFormat="1" x14ac:dyDescent="0.25"/>
    <row r="77020" customFormat="1" x14ac:dyDescent="0.25"/>
    <row r="77021" customFormat="1" x14ac:dyDescent="0.25"/>
    <row r="77022" customFormat="1" x14ac:dyDescent="0.25"/>
    <row r="77023" customFormat="1" x14ac:dyDescent="0.25"/>
    <row r="77024" customFormat="1" x14ac:dyDescent="0.25"/>
    <row r="77025" customFormat="1" x14ac:dyDescent="0.25"/>
    <row r="77026" customFormat="1" x14ac:dyDescent="0.25"/>
    <row r="77027" customFormat="1" x14ac:dyDescent="0.25"/>
    <row r="77028" customFormat="1" x14ac:dyDescent="0.25"/>
    <row r="77029" customFormat="1" x14ac:dyDescent="0.25"/>
    <row r="77030" customFormat="1" x14ac:dyDescent="0.25"/>
    <row r="77031" customFormat="1" x14ac:dyDescent="0.25"/>
    <row r="77032" customFormat="1" x14ac:dyDescent="0.25"/>
    <row r="77033" customFormat="1" x14ac:dyDescent="0.25"/>
    <row r="77034" customFormat="1" x14ac:dyDescent="0.25"/>
    <row r="77035" customFormat="1" x14ac:dyDescent="0.25"/>
    <row r="77036" customFormat="1" x14ac:dyDescent="0.25"/>
    <row r="77037" customFormat="1" x14ac:dyDescent="0.25"/>
    <row r="77038" customFormat="1" x14ac:dyDescent="0.25"/>
    <row r="77039" customFormat="1" x14ac:dyDescent="0.25"/>
    <row r="77040" customFormat="1" x14ac:dyDescent="0.25"/>
    <row r="77041" customFormat="1" x14ac:dyDescent="0.25"/>
    <row r="77042" customFormat="1" x14ac:dyDescent="0.25"/>
    <row r="77043" customFormat="1" x14ac:dyDescent="0.25"/>
    <row r="77044" customFormat="1" x14ac:dyDescent="0.25"/>
    <row r="77045" customFormat="1" x14ac:dyDescent="0.25"/>
    <row r="77046" customFormat="1" x14ac:dyDescent="0.25"/>
    <row r="77047" customFormat="1" x14ac:dyDescent="0.25"/>
    <row r="77048" customFormat="1" x14ac:dyDescent="0.25"/>
    <row r="77049" customFormat="1" x14ac:dyDescent="0.25"/>
    <row r="77050" customFormat="1" x14ac:dyDescent="0.25"/>
    <row r="77051" customFormat="1" x14ac:dyDescent="0.25"/>
    <row r="77052" customFormat="1" x14ac:dyDescent="0.25"/>
    <row r="77053" customFormat="1" x14ac:dyDescent="0.25"/>
    <row r="77054" customFormat="1" x14ac:dyDescent="0.25"/>
    <row r="77055" customFormat="1" x14ac:dyDescent="0.25"/>
    <row r="77056" customFormat="1" x14ac:dyDescent="0.25"/>
    <row r="77057" customFormat="1" x14ac:dyDescent="0.25"/>
    <row r="77058" customFormat="1" x14ac:dyDescent="0.25"/>
    <row r="77059" customFormat="1" x14ac:dyDescent="0.25"/>
    <row r="77060" customFormat="1" x14ac:dyDescent="0.25"/>
    <row r="77061" customFormat="1" x14ac:dyDescent="0.25"/>
    <row r="77062" customFormat="1" x14ac:dyDescent="0.25"/>
    <row r="77063" customFormat="1" x14ac:dyDescent="0.25"/>
    <row r="77064" customFormat="1" x14ac:dyDescent="0.25"/>
    <row r="77065" customFormat="1" x14ac:dyDescent="0.25"/>
    <row r="77066" customFormat="1" x14ac:dyDescent="0.25"/>
    <row r="77067" customFormat="1" x14ac:dyDescent="0.25"/>
    <row r="77068" customFormat="1" x14ac:dyDescent="0.25"/>
    <row r="77069" customFormat="1" x14ac:dyDescent="0.25"/>
    <row r="77070" customFormat="1" x14ac:dyDescent="0.25"/>
    <row r="77071" customFormat="1" x14ac:dyDescent="0.25"/>
    <row r="77072" customFormat="1" x14ac:dyDescent="0.25"/>
    <row r="77073" customFormat="1" x14ac:dyDescent="0.25"/>
    <row r="77074" customFormat="1" x14ac:dyDescent="0.25"/>
    <row r="77075" customFormat="1" x14ac:dyDescent="0.25"/>
    <row r="77076" customFormat="1" x14ac:dyDescent="0.25"/>
    <row r="77077" customFormat="1" x14ac:dyDescent="0.25"/>
    <row r="77078" customFormat="1" x14ac:dyDescent="0.25"/>
    <row r="77079" customFormat="1" x14ac:dyDescent="0.25"/>
    <row r="77080" customFormat="1" x14ac:dyDescent="0.25"/>
    <row r="77081" customFormat="1" x14ac:dyDescent="0.25"/>
    <row r="77082" customFormat="1" x14ac:dyDescent="0.25"/>
    <row r="77083" customFormat="1" x14ac:dyDescent="0.25"/>
    <row r="77084" customFormat="1" x14ac:dyDescent="0.25"/>
    <row r="77085" customFormat="1" x14ac:dyDescent="0.25"/>
    <row r="77086" customFormat="1" x14ac:dyDescent="0.25"/>
    <row r="77087" customFormat="1" x14ac:dyDescent="0.25"/>
    <row r="77088" customFormat="1" x14ac:dyDescent="0.25"/>
    <row r="77089" customFormat="1" x14ac:dyDescent="0.25"/>
    <row r="77090" customFormat="1" x14ac:dyDescent="0.25"/>
    <row r="77091" customFormat="1" x14ac:dyDescent="0.25"/>
    <row r="77092" customFormat="1" x14ac:dyDescent="0.25"/>
    <row r="77093" customFormat="1" x14ac:dyDescent="0.25"/>
    <row r="77094" customFormat="1" x14ac:dyDescent="0.25"/>
    <row r="77095" customFormat="1" x14ac:dyDescent="0.25"/>
    <row r="77096" customFormat="1" x14ac:dyDescent="0.25"/>
    <row r="77097" customFormat="1" x14ac:dyDescent="0.25"/>
    <row r="77098" customFormat="1" x14ac:dyDescent="0.25"/>
    <row r="77099" customFormat="1" x14ac:dyDescent="0.25"/>
    <row r="77100" customFormat="1" x14ac:dyDescent="0.25"/>
    <row r="77101" customFormat="1" x14ac:dyDescent="0.25"/>
    <row r="77102" customFormat="1" x14ac:dyDescent="0.25"/>
    <row r="77103" customFormat="1" x14ac:dyDescent="0.25"/>
    <row r="77104" customFormat="1" x14ac:dyDescent="0.25"/>
    <row r="77105" customFormat="1" x14ac:dyDescent="0.25"/>
    <row r="77106" customFormat="1" x14ac:dyDescent="0.25"/>
    <row r="77107" customFormat="1" x14ac:dyDescent="0.25"/>
    <row r="77108" customFormat="1" x14ac:dyDescent="0.25"/>
    <row r="77109" customFormat="1" x14ac:dyDescent="0.25"/>
    <row r="77110" customFormat="1" x14ac:dyDescent="0.25"/>
    <row r="77111" customFormat="1" x14ac:dyDescent="0.25"/>
    <row r="77112" customFormat="1" x14ac:dyDescent="0.25"/>
    <row r="77113" customFormat="1" x14ac:dyDescent="0.25"/>
    <row r="77114" customFormat="1" x14ac:dyDescent="0.25"/>
    <row r="77115" customFormat="1" x14ac:dyDescent="0.25"/>
    <row r="77116" customFormat="1" x14ac:dyDescent="0.25"/>
    <row r="77117" customFormat="1" x14ac:dyDescent="0.25"/>
    <row r="77118" customFormat="1" x14ac:dyDescent="0.25"/>
    <row r="77119" customFormat="1" x14ac:dyDescent="0.25"/>
    <row r="77120" customFormat="1" x14ac:dyDescent="0.25"/>
    <row r="77121" customFormat="1" x14ac:dyDescent="0.25"/>
    <row r="77122" customFormat="1" x14ac:dyDescent="0.25"/>
    <row r="77123" customFormat="1" x14ac:dyDescent="0.25"/>
    <row r="77124" customFormat="1" x14ac:dyDescent="0.25"/>
    <row r="77125" customFormat="1" x14ac:dyDescent="0.25"/>
    <row r="77126" customFormat="1" x14ac:dyDescent="0.25"/>
    <row r="77127" customFormat="1" x14ac:dyDescent="0.25"/>
    <row r="77128" customFormat="1" x14ac:dyDescent="0.25"/>
    <row r="77129" customFormat="1" x14ac:dyDescent="0.25"/>
    <row r="77130" customFormat="1" x14ac:dyDescent="0.25"/>
    <row r="77131" customFormat="1" x14ac:dyDescent="0.25"/>
    <row r="77132" customFormat="1" x14ac:dyDescent="0.25"/>
    <row r="77133" customFormat="1" x14ac:dyDescent="0.25"/>
    <row r="77134" customFormat="1" x14ac:dyDescent="0.25"/>
    <row r="77135" customFormat="1" x14ac:dyDescent="0.25"/>
    <row r="77136" customFormat="1" x14ac:dyDescent="0.25"/>
    <row r="77137" customFormat="1" x14ac:dyDescent="0.25"/>
    <row r="77138" customFormat="1" x14ac:dyDescent="0.25"/>
    <row r="77139" customFormat="1" x14ac:dyDescent="0.25"/>
    <row r="77140" customFormat="1" x14ac:dyDescent="0.25"/>
    <row r="77141" customFormat="1" x14ac:dyDescent="0.25"/>
    <row r="77142" customFormat="1" x14ac:dyDescent="0.25"/>
    <row r="77143" customFormat="1" x14ac:dyDescent="0.25"/>
    <row r="77144" customFormat="1" x14ac:dyDescent="0.25"/>
    <row r="77145" customFormat="1" x14ac:dyDescent="0.25"/>
    <row r="77146" customFormat="1" x14ac:dyDescent="0.25"/>
    <row r="77147" customFormat="1" x14ac:dyDescent="0.25"/>
    <row r="77148" customFormat="1" x14ac:dyDescent="0.25"/>
    <row r="77149" customFormat="1" x14ac:dyDescent="0.25"/>
    <row r="77150" customFormat="1" x14ac:dyDescent="0.25"/>
    <row r="77151" customFormat="1" x14ac:dyDescent="0.25"/>
    <row r="77152" customFormat="1" x14ac:dyDescent="0.25"/>
    <row r="77153" customFormat="1" x14ac:dyDescent="0.25"/>
    <row r="77154" customFormat="1" x14ac:dyDescent="0.25"/>
    <row r="77155" customFormat="1" x14ac:dyDescent="0.25"/>
    <row r="77156" customFormat="1" x14ac:dyDescent="0.25"/>
    <row r="77157" customFormat="1" x14ac:dyDescent="0.25"/>
    <row r="77158" customFormat="1" x14ac:dyDescent="0.25"/>
    <row r="77159" customFormat="1" x14ac:dyDescent="0.25"/>
    <row r="77160" customFormat="1" x14ac:dyDescent="0.25"/>
    <row r="77161" customFormat="1" x14ac:dyDescent="0.25"/>
    <row r="77162" customFormat="1" x14ac:dyDescent="0.25"/>
    <row r="77163" customFormat="1" x14ac:dyDescent="0.25"/>
    <row r="77164" customFormat="1" x14ac:dyDescent="0.25"/>
    <row r="77165" customFormat="1" x14ac:dyDescent="0.25"/>
    <row r="77166" customFormat="1" x14ac:dyDescent="0.25"/>
    <row r="77167" customFormat="1" x14ac:dyDescent="0.25"/>
    <row r="77168" customFormat="1" x14ac:dyDescent="0.25"/>
    <row r="77169" customFormat="1" x14ac:dyDescent="0.25"/>
    <row r="77170" customFormat="1" x14ac:dyDescent="0.25"/>
    <row r="77171" customFormat="1" x14ac:dyDescent="0.25"/>
    <row r="77172" customFormat="1" x14ac:dyDescent="0.25"/>
    <row r="77173" customFormat="1" x14ac:dyDescent="0.25"/>
    <row r="77174" customFormat="1" x14ac:dyDescent="0.25"/>
    <row r="77175" customFormat="1" x14ac:dyDescent="0.25"/>
    <row r="77176" customFormat="1" x14ac:dyDescent="0.25"/>
    <row r="77177" customFormat="1" x14ac:dyDescent="0.25"/>
    <row r="77178" customFormat="1" x14ac:dyDescent="0.25"/>
    <row r="77179" customFormat="1" x14ac:dyDescent="0.25"/>
    <row r="77180" customFormat="1" x14ac:dyDescent="0.25"/>
    <row r="77181" customFormat="1" x14ac:dyDescent="0.25"/>
    <row r="77182" customFormat="1" x14ac:dyDescent="0.25"/>
    <row r="77183" customFormat="1" x14ac:dyDescent="0.25"/>
    <row r="77184" customFormat="1" x14ac:dyDescent="0.25"/>
    <row r="77185" customFormat="1" x14ac:dyDescent="0.25"/>
    <row r="77186" customFormat="1" x14ac:dyDescent="0.25"/>
    <row r="77187" customFormat="1" x14ac:dyDescent="0.25"/>
    <row r="77188" customFormat="1" x14ac:dyDescent="0.25"/>
    <row r="77189" customFormat="1" x14ac:dyDescent="0.25"/>
    <row r="77190" customFormat="1" x14ac:dyDescent="0.25"/>
    <row r="77191" customFormat="1" x14ac:dyDescent="0.25"/>
    <row r="77192" customFormat="1" x14ac:dyDescent="0.25"/>
    <row r="77193" customFormat="1" x14ac:dyDescent="0.25"/>
    <row r="77194" customFormat="1" x14ac:dyDescent="0.25"/>
    <row r="77195" customFormat="1" x14ac:dyDescent="0.25"/>
    <row r="77196" customFormat="1" x14ac:dyDescent="0.25"/>
    <row r="77197" customFormat="1" x14ac:dyDescent="0.25"/>
    <row r="77198" customFormat="1" x14ac:dyDescent="0.25"/>
    <row r="77199" customFormat="1" x14ac:dyDescent="0.25"/>
    <row r="77200" customFormat="1" x14ac:dyDescent="0.25"/>
    <row r="77201" customFormat="1" x14ac:dyDescent="0.25"/>
    <row r="77202" customFormat="1" x14ac:dyDescent="0.25"/>
    <row r="77203" customFormat="1" x14ac:dyDescent="0.25"/>
    <row r="77204" customFormat="1" x14ac:dyDescent="0.25"/>
    <row r="77205" customFormat="1" x14ac:dyDescent="0.25"/>
    <row r="77206" customFormat="1" x14ac:dyDescent="0.25"/>
    <row r="77207" customFormat="1" x14ac:dyDescent="0.25"/>
    <row r="77208" customFormat="1" x14ac:dyDescent="0.25"/>
    <row r="77209" customFormat="1" x14ac:dyDescent="0.25"/>
    <row r="77210" customFormat="1" x14ac:dyDescent="0.25"/>
    <row r="77211" customFormat="1" x14ac:dyDescent="0.25"/>
    <row r="77212" customFormat="1" x14ac:dyDescent="0.25"/>
    <row r="77213" customFormat="1" x14ac:dyDescent="0.25"/>
    <row r="77214" customFormat="1" x14ac:dyDescent="0.25"/>
    <row r="77215" customFormat="1" x14ac:dyDescent="0.25"/>
    <row r="77216" customFormat="1" x14ac:dyDescent="0.25"/>
    <row r="77217" customFormat="1" x14ac:dyDescent="0.25"/>
    <row r="77218" customFormat="1" x14ac:dyDescent="0.25"/>
    <row r="77219" customFormat="1" x14ac:dyDescent="0.25"/>
    <row r="77220" customFormat="1" x14ac:dyDescent="0.25"/>
    <row r="77221" customFormat="1" x14ac:dyDescent="0.25"/>
    <row r="77222" customFormat="1" x14ac:dyDescent="0.25"/>
    <row r="77223" customFormat="1" x14ac:dyDescent="0.25"/>
    <row r="77224" customFormat="1" x14ac:dyDescent="0.25"/>
    <row r="77225" customFormat="1" x14ac:dyDescent="0.25"/>
    <row r="77226" customFormat="1" x14ac:dyDescent="0.25"/>
    <row r="77227" customFormat="1" x14ac:dyDescent="0.25"/>
    <row r="77228" customFormat="1" x14ac:dyDescent="0.25"/>
    <row r="77229" customFormat="1" x14ac:dyDescent="0.25"/>
    <row r="77230" customFormat="1" x14ac:dyDescent="0.25"/>
    <row r="77231" customFormat="1" x14ac:dyDescent="0.25"/>
    <row r="77232" customFormat="1" x14ac:dyDescent="0.25"/>
    <row r="77233" customFormat="1" x14ac:dyDescent="0.25"/>
    <row r="77234" customFormat="1" x14ac:dyDescent="0.25"/>
    <row r="77235" customFormat="1" x14ac:dyDescent="0.25"/>
    <row r="77236" customFormat="1" x14ac:dyDescent="0.25"/>
    <row r="77237" customFormat="1" x14ac:dyDescent="0.25"/>
    <row r="77238" customFormat="1" x14ac:dyDescent="0.25"/>
    <row r="77239" customFormat="1" x14ac:dyDescent="0.25"/>
    <row r="77240" customFormat="1" x14ac:dyDescent="0.25"/>
    <row r="77241" customFormat="1" x14ac:dyDescent="0.25"/>
    <row r="77242" customFormat="1" x14ac:dyDescent="0.25"/>
    <row r="77243" customFormat="1" x14ac:dyDescent="0.25"/>
    <row r="77244" customFormat="1" x14ac:dyDescent="0.25"/>
    <row r="77245" customFormat="1" x14ac:dyDescent="0.25"/>
    <row r="77246" customFormat="1" x14ac:dyDescent="0.25"/>
    <row r="77247" customFormat="1" x14ac:dyDescent="0.25"/>
    <row r="77248" customFormat="1" x14ac:dyDescent="0.25"/>
    <row r="77249" customFormat="1" x14ac:dyDescent="0.25"/>
    <row r="77250" customFormat="1" x14ac:dyDescent="0.25"/>
    <row r="77251" customFormat="1" x14ac:dyDescent="0.25"/>
    <row r="77252" customFormat="1" x14ac:dyDescent="0.25"/>
    <row r="77253" customFormat="1" x14ac:dyDescent="0.25"/>
    <row r="77254" customFormat="1" x14ac:dyDescent="0.25"/>
    <row r="77255" customFormat="1" x14ac:dyDescent="0.25"/>
    <row r="77256" customFormat="1" x14ac:dyDescent="0.25"/>
    <row r="77257" customFormat="1" x14ac:dyDescent="0.25"/>
    <row r="77258" customFormat="1" x14ac:dyDescent="0.25"/>
    <row r="77259" customFormat="1" x14ac:dyDescent="0.25"/>
    <row r="77260" customFormat="1" x14ac:dyDescent="0.25"/>
    <row r="77261" customFormat="1" x14ac:dyDescent="0.25"/>
    <row r="77262" customFormat="1" x14ac:dyDescent="0.25"/>
    <row r="77263" customFormat="1" x14ac:dyDescent="0.25"/>
    <row r="77264" customFormat="1" x14ac:dyDescent="0.25"/>
    <row r="77265" customFormat="1" x14ac:dyDescent="0.25"/>
    <row r="77266" customFormat="1" x14ac:dyDescent="0.25"/>
    <row r="77267" customFormat="1" x14ac:dyDescent="0.25"/>
    <row r="77268" customFormat="1" x14ac:dyDescent="0.25"/>
    <row r="77269" customFormat="1" x14ac:dyDescent="0.25"/>
    <row r="77270" customFormat="1" x14ac:dyDescent="0.25"/>
    <row r="77271" customFormat="1" x14ac:dyDescent="0.25"/>
    <row r="77272" customFormat="1" x14ac:dyDescent="0.25"/>
    <row r="77273" customFormat="1" x14ac:dyDescent="0.25"/>
    <row r="77274" customFormat="1" x14ac:dyDescent="0.25"/>
    <row r="77275" customFormat="1" x14ac:dyDescent="0.25"/>
    <row r="77276" customFormat="1" x14ac:dyDescent="0.25"/>
    <row r="77277" customFormat="1" x14ac:dyDescent="0.25"/>
    <row r="77278" customFormat="1" x14ac:dyDescent="0.25"/>
    <row r="77279" customFormat="1" x14ac:dyDescent="0.25"/>
    <row r="77280" customFormat="1" x14ac:dyDescent="0.25"/>
    <row r="77281" customFormat="1" x14ac:dyDescent="0.25"/>
    <row r="77282" customFormat="1" x14ac:dyDescent="0.25"/>
    <row r="77283" customFormat="1" x14ac:dyDescent="0.25"/>
    <row r="77284" customFormat="1" x14ac:dyDescent="0.25"/>
    <row r="77285" customFormat="1" x14ac:dyDescent="0.25"/>
    <row r="77286" customFormat="1" x14ac:dyDescent="0.25"/>
    <row r="77287" customFormat="1" x14ac:dyDescent="0.25"/>
    <row r="77288" customFormat="1" x14ac:dyDescent="0.25"/>
    <row r="77289" customFormat="1" x14ac:dyDescent="0.25"/>
    <row r="77290" customFormat="1" x14ac:dyDescent="0.25"/>
    <row r="77291" customFormat="1" x14ac:dyDescent="0.25"/>
    <row r="77292" customFormat="1" x14ac:dyDescent="0.25"/>
    <row r="77293" customFormat="1" x14ac:dyDescent="0.25"/>
    <row r="77294" customFormat="1" x14ac:dyDescent="0.25"/>
    <row r="77295" customFormat="1" x14ac:dyDescent="0.25"/>
    <row r="77296" customFormat="1" x14ac:dyDescent="0.25"/>
    <row r="77297" customFormat="1" x14ac:dyDescent="0.25"/>
    <row r="77298" customFormat="1" x14ac:dyDescent="0.25"/>
    <row r="77299" customFormat="1" x14ac:dyDescent="0.25"/>
    <row r="77300" customFormat="1" x14ac:dyDescent="0.25"/>
    <row r="77301" customFormat="1" x14ac:dyDescent="0.25"/>
    <row r="77302" customFormat="1" x14ac:dyDescent="0.25"/>
    <row r="77303" customFormat="1" x14ac:dyDescent="0.25"/>
    <row r="77304" customFormat="1" x14ac:dyDescent="0.25"/>
    <row r="77305" customFormat="1" x14ac:dyDescent="0.25"/>
    <row r="77306" customFormat="1" x14ac:dyDescent="0.25"/>
    <row r="77307" customFormat="1" x14ac:dyDescent="0.25"/>
    <row r="77308" customFormat="1" x14ac:dyDescent="0.25"/>
    <row r="77309" customFormat="1" x14ac:dyDescent="0.25"/>
    <row r="77310" customFormat="1" x14ac:dyDescent="0.25"/>
    <row r="77311" customFormat="1" x14ac:dyDescent="0.25"/>
    <row r="77312" customFormat="1" x14ac:dyDescent="0.25"/>
    <row r="77313" customFormat="1" x14ac:dyDescent="0.25"/>
    <row r="77314" customFormat="1" x14ac:dyDescent="0.25"/>
    <row r="77315" customFormat="1" x14ac:dyDescent="0.25"/>
    <row r="77316" customFormat="1" x14ac:dyDescent="0.25"/>
    <row r="77317" customFormat="1" x14ac:dyDescent="0.25"/>
    <row r="77318" customFormat="1" x14ac:dyDescent="0.25"/>
    <row r="77319" customFormat="1" x14ac:dyDescent="0.25"/>
    <row r="77320" customFormat="1" x14ac:dyDescent="0.25"/>
    <row r="77321" customFormat="1" x14ac:dyDescent="0.25"/>
    <row r="77322" customFormat="1" x14ac:dyDescent="0.25"/>
    <row r="77323" customFormat="1" x14ac:dyDescent="0.25"/>
    <row r="77324" customFormat="1" x14ac:dyDescent="0.25"/>
    <row r="77325" customFormat="1" x14ac:dyDescent="0.25"/>
    <row r="77326" customFormat="1" x14ac:dyDescent="0.25"/>
    <row r="77327" customFormat="1" x14ac:dyDescent="0.25"/>
    <row r="77328" customFormat="1" x14ac:dyDescent="0.25"/>
    <row r="77329" customFormat="1" x14ac:dyDescent="0.25"/>
    <row r="77330" customFormat="1" x14ac:dyDescent="0.25"/>
    <row r="77331" customFormat="1" x14ac:dyDescent="0.25"/>
    <row r="77332" customFormat="1" x14ac:dyDescent="0.25"/>
    <row r="77333" customFormat="1" x14ac:dyDescent="0.25"/>
    <row r="77334" customFormat="1" x14ac:dyDescent="0.25"/>
    <row r="77335" customFormat="1" x14ac:dyDescent="0.25"/>
    <row r="77336" customFormat="1" x14ac:dyDescent="0.25"/>
    <row r="77337" customFormat="1" x14ac:dyDescent="0.25"/>
    <row r="77338" customFormat="1" x14ac:dyDescent="0.25"/>
    <row r="77339" customFormat="1" x14ac:dyDescent="0.25"/>
    <row r="77340" customFormat="1" x14ac:dyDescent="0.25"/>
    <row r="77341" customFormat="1" x14ac:dyDescent="0.25"/>
    <row r="77342" customFormat="1" x14ac:dyDescent="0.25"/>
    <row r="77343" customFormat="1" x14ac:dyDescent="0.25"/>
    <row r="77344" customFormat="1" x14ac:dyDescent="0.25"/>
    <row r="77345" customFormat="1" x14ac:dyDescent="0.25"/>
    <row r="77346" customFormat="1" x14ac:dyDescent="0.25"/>
    <row r="77347" customFormat="1" x14ac:dyDescent="0.25"/>
    <row r="77348" customFormat="1" x14ac:dyDescent="0.25"/>
    <row r="77349" customFormat="1" x14ac:dyDescent="0.25"/>
    <row r="77350" customFormat="1" x14ac:dyDescent="0.25"/>
    <row r="77351" customFormat="1" x14ac:dyDescent="0.25"/>
    <row r="77352" customFormat="1" x14ac:dyDescent="0.25"/>
    <row r="77353" customFormat="1" x14ac:dyDescent="0.25"/>
    <row r="77354" customFormat="1" x14ac:dyDescent="0.25"/>
    <row r="77355" customFormat="1" x14ac:dyDescent="0.25"/>
    <row r="77356" customFormat="1" x14ac:dyDescent="0.25"/>
    <row r="77357" customFormat="1" x14ac:dyDescent="0.25"/>
    <row r="77358" customFormat="1" x14ac:dyDescent="0.25"/>
    <row r="77359" customFormat="1" x14ac:dyDescent="0.25"/>
    <row r="77360" customFormat="1" x14ac:dyDescent="0.25"/>
    <row r="77361" customFormat="1" x14ac:dyDescent="0.25"/>
    <row r="77362" customFormat="1" x14ac:dyDescent="0.25"/>
    <row r="77363" customFormat="1" x14ac:dyDescent="0.25"/>
    <row r="77364" customFormat="1" x14ac:dyDescent="0.25"/>
    <row r="77365" customFormat="1" x14ac:dyDescent="0.25"/>
    <row r="77366" customFormat="1" x14ac:dyDescent="0.25"/>
    <row r="77367" customFormat="1" x14ac:dyDescent="0.25"/>
    <row r="77368" customFormat="1" x14ac:dyDescent="0.25"/>
    <row r="77369" customFormat="1" x14ac:dyDescent="0.25"/>
    <row r="77370" customFormat="1" x14ac:dyDescent="0.25"/>
    <row r="77371" customFormat="1" x14ac:dyDescent="0.25"/>
    <row r="77372" customFormat="1" x14ac:dyDescent="0.25"/>
    <row r="77373" customFormat="1" x14ac:dyDescent="0.25"/>
    <row r="77374" customFormat="1" x14ac:dyDescent="0.25"/>
    <row r="77375" customFormat="1" x14ac:dyDescent="0.25"/>
    <row r="77376" customFormat="1" x14ac:dyDescent="0.25"/>
    <row r="77377" customFormat="1" x14ac:dyDescent="0.25"/>
    <row r="77378" customFormat="1" x14ac:dyDescent="0.25"/>
    <row r="77379" customFormat="1" x14ac:dyDescent="0.25"/>
    <row r="77380" customFormat="1" x14ac:dyDescent="0.25"/>
    <row r="77381" customFormat="1" x14ac:dyDescent="0.25"/>
    <row r="77382" customFormat="1" x14ac:dyDescent="0.25"/>
    <row r="77383" customFormat="1" x14ac:dyDescent="0.25"/>
    <row r="77384" customFormat="1" x14ac:dyDescent="0.25"/>
    <row r="77385" customFormat="1" x14ac:dyDescent="0.25"/>
    <row r="77386" customFormat="1" x14ac:dyDescent="0.25"/>
    <row r="77387" customFormat="1" x14ac:dyDescent="0.25"/>
    <row r="77388" customFormat="1" x14ac:dyDescent="0.25"/>
    <row r="77389" customFormat="1" x14ac:dyDescent="0.25"/>
    <row r="77390" customFormat="1" x14ac:dyDescent="0.25"/>
    <row r="77391" customFormat="1" x14ac:dyDescent="0.25"/>
    <row r="77392" customFormat="1" x14ac:dyDescent="0.25"/>
    <row r="77393" customFormat="1" x14ac:dyDescent="0.25"/>
    <row r="77394" customFormat="1" x14ac:dyDescent="0.25"/>
    <row r="77395" customFormat="1" x14ac:dyDescent="0.25"/>
    <row r="77396" customFormat="1" x14ac:dyDescent="0.25"/>
    <row r="77397" customFormat="1" x14ac:dyDescent="0.25"/>
    <row r="77398" customFormat="1" x14ac:dyDescent="0.25"/>
    <row r="77399" customFormat="1" x14ac:dyDescent="0.25"/>
    <row r="77400" customFormat="1" x14ac:dyDescent="0.25"/>
    <row r="77401" customFormat="1" x14ac:dyDescent="0.25"/>
    <row r="77402" customFormat="1" x14ac:dyDescent="0.25"/>
    <row r="77403" customFormat="1" x14ac:dyDescent="0.25"/>
    <row r="77404" customFormat="1" x14ac:dyDescent="0.25"/>
    <row r="77405" customFormat="1" x14ac:dyDescent="0.25"/>
    <row r="77406" customFormat="1" x14ac:dyDescent="0.25"/>
    <row r="77407" customFormat="1" x14ac:dyDescent="0.25"/>
    <row r="77408" customFormat="1" x14ac:dyDescent="0.25"/>
    <row r="77409" customFormat="1" x14ac:dyDescent="0.25"/>
    <row r="77410" customFormat="1" x14ac:dyDescent="0.25"/>
    <row r="77411" customFormat="1" x14ac:dyDescent="0.25"/>
    <row r="77412" customFormat="1" x14ac:dyDescent="0.25"/>
    <row r="77413" customFormat="1" x14ac:dyDescent="0.25"/>
    <row r="77414" customFormat="1" x14ac:dyDescent="0.25"/>
    <row r="77415" customFormat="1" x14ac:dyDescent="0.25"/>
    <row r="77416" customFormat="1" x14ac:dyDescent="0.25"/>
    <row r="77417" customFormat="1" x14ac:dyDescent="0.25"/>
    <row r="77418" customFormat="1" x14ac:dyDescent="0.25"/>
    <row r="77419" customFormat="1" x14ac:dyDescent="0.25"/>
    <row r="77420" customFormat="1" x14ac:dyDescent="0.25"/>
    <row r="77421" customFormat="1" x14ac:dyDescent="0.25"/>
    <row r="77422" customFormat="1" x14ac:dyDescent="0.25"/>
    <row r="77423" customFormat="1" x14ac:dyDescent="0.25"/>
    <row r="77424" customFormat="1" x14ac:dyDescent="0.25"/>
    <row r="77425" customFormat="1" x14ac:dyDescent="0.25"/>
    <row r="77426" customFormat="1" x14ac:dyDescent="0.25"/>
    <row r="77427" customFormat="1" x14ac:dyDescent="0.25"/>
    <row r="77428" customFormat="1" x14ac:dyDescent="0.25"/>
    <row r="77429" customFormat="1" x14ac:dyDescent="0.25"/>
    <row r="77430" customFormat="1" x14ac:dyDescent="0.25"/>
    <row r="77431" customFormat="1" x14ac:dyDescent="0.25"/>
    <row r="77432" customFormat="1" x14ac:dyDescent="0.25"/>
    <row r="77433" customFormat="1" x14ac:dyDescent="0.25"/>
    <row r="77434" customFormat="1" x14ac:dyDescent="0.25"/>
    <row r="77435" customFormat="1" x14ac:dyDescent="0.25"/>
    <row r="77436" customFormat="1" x14ac:dyDescent="0.25"/>
    <row r="77437" customFormat="1" x14ac:dyDescent="0.25"/>
    <row r="77438" customFormat="1" x14ac:dyDescent="0.25"/>
    <row r="77439" customFormat="1" x14ac:dyDescent="0.25"/>
    <row r="77440" customFormat="1" x14ac:dyDescent="0.25"/>
    <row r="77441" customFormat="1" x14ac:dyDescent="0.25"/>
    <row r="77442" customFormat="1" x14ac:dyDescent="0.25"/>
    <row r="77443" customFormat="1" x14ac:dyDescent="0.25"/>
    <row r="77444" customFormat="1" x14ac:dyDescent="0.25"/>
    <row r="77445" customFormat="1" x14ac:dyDescent="0.25"/>
    <row r="77446" customFormat="1" x14ac:dyDescent="0.25"/>
    <row r="77447" customFormat="1" x14ac:dyDescent="0.25"/>
    <row r="77448" customFormat="1" x14ac:dyDescent="0.25"/>
    <row r="77449" customFormat="1" x14ac:dyDescent="0.25"/>
    <row r="77450" customFormat="1" x14ac:dyDescent="0.25"/>
    <row r="77451" customFormat="1" x14ac:dyDescent="0.25"/>
    <row r="77452" customFormat="1" x14ac:dyDescent="0.25"/>
    <row r="77453" customFormat="1" x14ac:dyDescent="0.25"/>
    <row r="77454" customFormat="1" x14ac:dyDescent="0.25"/>
    <row r="77455" customFormat="1" x14ac:dyDescent="0.25"/>
    <row r="77456" customFormat="1" x14ac:dyDescent="0.25"/>
    <row r="77457" customFormat="1" x14ac:dyDescent="0.25"/>
    <row r="77458" customFormat="1" x14ac:dyDescent="0.25"/>
    <row r="77459" customFormat="1" x14ac:dyDescent="0.25"/>
    <row r="77460" customFormat="1" x14ac:dyDescent="0.25"/>
    <row r="77461" customFormat="1" x14ac:dyDescent="0.25"/>
    <row r="77462" customFormat="1" x14ac:dyDescent="0.25"/>
    <row r="77463" customFormat="1" x14ac:dyDescent="0.25"/>
    <row r="77464" customFormat="1" x14ac:dyDescent="0.25"/>
    <row r="77465" customFormat="1" x14ac:dyDescent="0.25"/>
    <row r="77466" customFormat="1" x14ac:dyDescent="0.25"/>
    <row r="77467" customFormat="1" x14ac:dyDescent="0.25"/>
    <row r="77468" customFormat="1" x14ac:dyDescent="0.25"/>
    <row r="77469" customFormat="1" x14ac:dyDescent="0.25"/>
    <row r="77470" customFormat="1" x14ac:dyDescent="0.25"/>
    <row r="77471" customFormat="1" x14ac:dyDescent="0.25"/>
    <row r="77472" customFormat="1" x14ac:dyDescent="0.25"/>
    <row r="77473" customFormat="1" x14ac:dyDescent="0.25"/>
    <row r="77474" customFormat="1" x14ac:dyDescent="0.25"/>
    <row r="77475" customFormat="1" x14ac:dyDescent="0.25"/>
    <row r="77476" customFormat="1" x14ac:dyDescent="0.25"/>
    <row r="77477" customFormat="1" x14ac:dyDescent="0.25"/>
    <row r="77478" customFormat="1" x14ac:dyDescent="0.25"/>
    <row r="77479" customFormat="1" x14ac:dyDescent="0.25"/>
    <row r="77480" customFormat="1" x14ac:dyDescent="0.25"/>
    <row r="77481" customFormat="1" x14ac:dyDescent="0.25"/>
    <row r="77482" customFormat="1" x14ac:dyDescent="0.25"/>
    <row r="77483" customFormat="1" x14ac:dyDescent="0.25"/>
    <row r="77484" customFormat="1" x14ac:dyDescent="0.25"/>
    <row r="77485" customFormat="1" x14ac:dyDescent="0.25"/>
    <row r="77486" customFormat="1" x14ac:dyDescent="0.25"/>
    <row r="77487" customFormat="1" x14ac:dyDescent="0.25"/>
    <row r="77488" customFormat="1" x14ac:dyDescent="0.25"/>
    <row r="77489" customFormat="1" x14ac:dyDescent="0.25"/>
    <row r="77490" customFormat="1" x14ac:dyDescent="0.25"/>
    <row r="77491" customFormat="1" x14ac:dyDescent="0.25"/>
    <row r="77492" customFormat="1" x14ac:dyDescent="0.25"/>
    <row r="77493" customFormat="1" x14ac:dyDescent="0.25"/>
    <row r="77494" customFormat="1" x14ac:dyDescent="0.25"/>
    <row r="77495" customFormat="1" x14ac:dyDescent="0.25"/>
    <row r="77496" customFormat="1" x14ac:dyDescent="0.25"/>
    <row r="77497" customFormat="1" x14ac:dyDescent="0.25"/>
    <row r="77498" customFormat="1" x14ac:dyDescent="0.25"/>
    <row r="77499" customFormat="1" x14ac:dyDescent="0.25"/>
    <row r="77500" customFormat="1" x14ac:dyDescent="0.25"/>
    <row r="77501" customFormat="1" x14ac:dyDescent="0.25"/>
    <row r="77502" customFormat="1" x14ac:dyDescent="0.25"/>
    <row r="77503" customFormat="1" x14ac:dyDescent="0.25"/>
    <row r="77504" customFormat="1" x14ac:dyDescent="0.25"/>
    <row r="77505" customFormat="1" x14ac:dyDescent="0.25"/>
    <row r="77506" customFormat="1" x14ac:dyDescent="0.25"/>
    <row r="77507" customFormat="1" x14ac:dyDescent="0.25"/>
    <row r="77508" customFormat="1" x14ac:dyDescent="0.25"/>
    <row r="77509" customFormat="1" x14ac:dyDescent="0.25"/>
    <row r="77510" customFormat="1" x14ac:dyDescent="0.25"/>
    <row r="77511" customFormat="1" x14ac:dyDescent="0.25"/>
    <row r="77512" customFormat="1" x14ac:dyDescent="0.25"/>
    <row r="77513" customFormat="1" x14ac:dyDescent="0.25"/>
    <row r="77514" customFormat="1" x14ac:dyDescent="0.25"/>
    <row r="77515" customFormat="1" x14ac:dyDescent="0.25"/>
    <row r="77516" customFormat="1" x14ac:dyDescent="0.25"/>
    <row r="77517" customFormat="1" x14ac:dyDescent="0.25"/>
    <row r="77518" customFormat="1" x14ac:dyDescent="0.25"/>
    <row r="77519" customFormat="1" x14ac:dyDescent="0.25"/>
    <row r="77520" customFormat="1" x14ac:dyDescent="0.25"/>
    <row r="77521" customFormat="1" x14ac:dyDescent="0.25"/>
    <row r="77522" customFormat="1" x14ac:dyDescent="0.25"/>
    <row r="77523" customFormat="1" x14ac:dyDescent="0.25"/>
    <row r="77524" customFormat="1" x14ac:dyDescent="0.25"/>
    <row r="77525" customFormat="1" x14ac:dyDescent="0.25"/>
    <row r="77526" customFormat="1" x14ac:dyDescent="0.25"/>
    <row r="77527" customFormat="1" x14ac:dyDescent="0.25"/>
    <row r="77528" customFormat="1" x14ac:dyDescent="0.25"/>
    <row r="77529" customFormat="1" x14ac:dyDescent="0.25"/>
    <row r="77530" customFormat="1" x14ac:dyDescent="0.25"/>
    <row r="77531" customFormat="1" x14ac:dyDescent="0.25"/>
    <row r="77532" customFormat="1" x14ac:dyDescent="0.25"/>
    <row r="77533" customFormat="1" x14ac:dyDescent="0.25"/>
    <row r="77534" customFormat="1" x14ac:dyDescent="0.25"/>
    <row r="77535" customFormat="1" x14ac:dyDescent="0.25"/>
    <row r="77536" customFormat="1" x14ac:dyDescent="0.25"/>
    <row r="77537" customFormat="1" x14ac:dyDescent="0.25"/>
    <row r="77538" customFormat="1" x14ac:dyDescent="0.25"/>
    <row r="77539" customFormat="1" x14ac:dyDescent="0.25"/>
    <row r="77540" customFormat="1" x14ac:dyDescent="0.25"/>
    <row r="77541" customFormat="1" x14ac:dyDescent="0.25"/>
    <row r="77542" customFormat="1" x14ac:dyDescent="0.25"/>
    <row r="77543" customFormat="1" x14ac:dyDescent="0.25"/>
    <row r="77544" customFormat="1" x14ac:dyDescent="0.25"/>
    <row r="77545" customFormat="1" x14ac:dyDescent="0.25"/>
    <row r="77546" customFormat="1" x14ac:dyDescent="0.25"/>
    <row r="77547" customFormat="1" x14ac:dyDescent="0.25"/>
    <row r="77548" customFormat="1" x14ac:dyDescent="0.25"/>
    <row r="77549" customFormat="1" x14ac:dyDescent="0.25"/>
    <row r="77550" customFormat="1" x14ac:dyDescent="0.25"/>
    <row r="77551" customFormat="1" x14ac:dyDescent="0.25"/>
    <row r="77552" customFormat="1" x14ac:dyDescent="0.25"/>
    <row r="77553" customFormat="1" x14ac:dyDescent="0.25"/>
    <row r="77554" customFormat="1" x14ac:dyDescent="0.25"/>
    <row r="77555" customFormat="1" x14ac:dyDescent="0.25"/>
    <row r="77556" customFormat="1" x14ac:dyDescent="0.25"/>
    <row r="77557" customFormat="1" x14ac:dyDescent="0.25"/>
    <row r="77558" customFormat="1" x14ac:dyDescent="0.25"/>
    <row r="77559" customFormat="1" x14ac:dyDescent="0.25"/>
    <row r="77560" customFormat="1" x14ac:dyDescent="0.25"/>
    <row r="77561" customFormat="1" x14ac:dyDescent="0.25"/>
    <row r="77562" customFormat="1" x14ac:dyDescent="0.25"/>
    <row r="77563" customFormat="1" x14ac:dyDescent="0.25"/>
    <row r="77564" customFormat="1" x14ac:dyDescent="0.25"/>
    <row r="77565" customFormat="1" x14ac:dyDescent="0.25"/>
    <row r="77566" customFormat="1" x14ac:dyDescent="0.25"/>
    <row r="77567" customFormat="1" x14ac:dyDescent="0.25"/>
    <row r="77568" customFormat="1" x14ac:dyDescent="0.25"/>
    <row r="77569" customFormat="1" x14ac:dyDescent="0.25"/>
    <row r="77570" customFormat="1" x14ac:dyDescent="0.25"/>
    <row r="77571" customFormat="1" x14ac:dyDescent="0.25"/>
    <row r="77572" customFormat="1" x14ac:dyDescent="0.25"/>
    <row r="77573" customFormat="1" x14ac:dyDescent="0.25"/>
    <row r="77574" customFormat="1" x14ac:dyDescent="0.25"/>
    <row r="77575" customFormat="1" x14ac:dyDescent="0.25"/>
    <row r="77576" customFormat="1" x14ac:dyDescent="0.25"/>
    <row r="77577" customFormat="1" x14ac:dyDescent="0.25"/>
    <row r="77578" customFormat="1" x14ac:dyDescent="0.25"/>
    <row r="77579" customFormat="1" x14ac:dyDescent="0.25"/>
    <row r="77580" customFormat="1" x14ac:dyDescent="0.25"/>
    <row r="77581" customFormat="1" x14ac:dyDescent="0.25"/>
    <row r="77582" customFormat="1" x14ac:dyDescent="0.25"/>
    <row r="77583" customFormat="1" x14ac:dyDescent="0.25"/>
    <row r="77584" customFormat="1" x14ac:dyDescent="0.25"/>
    <row r="77585" customFormat="1" x14ac:dyDescent="0.25"/>
    <row r="77586" customFormat="1" x14ac:dyDescent="0.25"/>
    <row r="77587" customFormat="1" x14ac:dyDescent="0.25"/>
    <row r="77588" customFormat="1" x14ac:dyDescent="0.25"/>
    <row r="77589" customFormat="1" x14ac:dyDescent="0.25"/>
    <row r="77590" customFormat="1" x14ac:dyDescent="0.25"/>
    <row r="77591" customFormat="1" x14ac:dyDescent="0.25"/>
    <row r="77592" customFormat="1" x14ac:dyDescent="0.25"/>
    <row r="77593" customFormat="1" x14ac:dyDescent="0.25"/>
    <row r="77594" customFormat="1" x14ac:dyDescent="0.25"/>
    <row r="77595" customFormat="1" x14ac:dyDescent="0.25"/>
    <row r="77596" customFormat="1" x14ac:dyDescent="0.25"/>
    <row r="77597" customFormat="1" x14ac:dyDescent="0.25"/>
    <row r="77598" customFormat="1" x14ac:dyDescent="0.25"/>
    <row r="77599" customFormat="1" x14ac:dyDescent="0.25"/>
    <row r="77600" customFormat="1" x14ac:dyDescent="0.25"/>
    <row r="77601" customFormat="1" x14ac:dyDescent="0.25"/>
    <row r="77602" customFormat="1" x14ac:dyDescent="0.25"/>
    <row r="77603" customFormat="1" x14ac:dyDescent="0.25"/>
    <row r="77604" customFormat="1" x14ac:dyDescent="0.25"/>
    <row r="77605" customFormat="1" x14ac:dyDescent="0.25"/>
    <row r="77606" customFormat="1" x14ac:dyDescent="0.25"/>
    <row r="77607" customFormat="1" x14ac:dyDescent="0.25"/>
    <row r="77608" customFormat="1" x14ac:dyDescent="0.25"/>
    <row r="77609" customFormat="1" x14ac:dyDescent="0.25"/>
    <row r="77610" customFormat="1" x14ac:dyDescent="0.25"/>
    <row r="77611" customFormat="1" x14ac:dyDescent="0.25"/>
    <row r="77612" customFormat="1" x14ac:dyDescent="0.25"/>
    <row r="77613" customFormat="1" x14ac:dyDescent="0.25"/>
    <row r="77614" customFormat="1" x14ac:dyDescent="0.25"/>
    <row r="77615" customFormat="1" x14ac:dyDescent="0.25"/>
    <row r="77616" customFormat="1" x14ac:dyDescent="0.25"/>
    <row r="77617" customFormat="1" x14ac:dyDescent="0.25"/>
    <row r="77618" customFormat="1" x14ac:dyDescent="0.25"/>
    <row r="77619" customFormat="1" x14ac:dyDescent="0.25"/>
    <row r="77620" customFormat="1" x14ac:dyDescent="0.25"/>
    <row r="77621" customFormat="1" x14ac:dyDescent="0.25"/>
    <row r="77622" customFormat="1" x14ac:dyDescent="0.25"/>
    <row r="77623" customFormat="1" x14ac:dyDescent="0.25"/>
    <row r="77624" customFormat="1" x14ac:dyDescent="0.25"/>
    <row r="77625" customFormat="1" x14ac:dyDescent="0.25"/>
    <row r="77626" customFormat="1" x14ac:dyDescent="0.25"/>
    <row r="77627" customFormat="1" x14ac:dyDescent="0.25"/>
    <row r="77628" customFormat="1" x14ac:dyDescent="0.25"/>
    <row r="77629" customFormat="1" x14ac:dyDescent="0.25"/>
    <row r="77630" customFormat="1" x14ac:dyDescent="0.25"/>
    <row r="77631" customFormat="1" x14ac:dyDescent="0.25"/>
    <row r="77632" customFormat="1" x14ac:dyDescent="0.25"/>
    <row r="77633" customFormat="1" x14ac:dyDescent="0.25"/>
    <row r="77634" customFormat="1" x14ac:dyDescent="0.25"/>
    <row r="77635" customFormat="1" x14ac:dyDescent="0.25"/>
    <row r="77636" customFormat="1" x14ac:dyDescent="0.25"/>
    <row r="77637" customFormat="1" x14ac:dyDescent="0.25"/>
    <row r="77638" customFormat="1" x14ac:dyDescent="0.25"/>
    <row r="77639" customFormat="1" x14ac:dyDescent="0.25"/>
    <row r="77640" customFormat="1" x14ac:dyDescent="0.25"/>
    <row r="77641" customFormat="1" x14ac:dyDescent="0.25"/>
    <row r="77642" customFormat="1" x14ac:dyDescent="0.25"/>
    <row r="77643" customFormat="1" x14ac:dyDescent="0.25"/>
    <row r="77644" customFormat="1" x14ac:dyDescent="0.25"/>
    <row r="77645" customFormat="1" x14ac:dyDescent="0.25"/>
    <row r="77646" customFormat="1" x14ac:dyDescent="0.25"/>
    <row r="77647" customFormat="1" x14ac:dyDescent="0.25"/>
    <row r="77648" customFormat="1" x14ac:dyDescent="0.25"/>
    <row r="77649" customFormat="1" x14ac:dyDescent="0.25"/>
    <row r="77650" customFormat="1" x14ac:dyDescent="0.25"/>
    <row r="77651" customFormat="1" x14ac:dyDescent="0.25"/>
    <row r="77652" customFormat="1" x14ac:dyDescent="0.25"/>
    <row r="77653" customFormat="1" x14ac:dyDescent="0.25"/>
    <row r="77654" customFormat="1" x14ac:dyDescent="0.25"/>
    <row r="77655" customFormat="1" x14ac:dyDescent="0.25"/>
    <row r="77656" customFormat="1" x14ac:dyDescent="0.25"/>
    <row r="77657" customFormat="1" x14ac:dyDescent="0.25"/>
    <row r="77658" customFormat="1" x14ac:dyDescent="0.25"/>
    <row r="77659" customFormat="1" x14ac:dyDescent="0.25"/>
    <row r="77660" customFormat="1" x14ac:dyDescent="0.25"/>
    <row r="77661" customFormat="1" x14ac:dyDescent="0.25"/>
    <row r="77662" customFormat="1" x14ac:dyDescent="0.25"/>
    <row r="77663" customFormat="1" x14ac:dyDescent="0.25"/>
    <row r="77664" customFormat="1" x14ac:dyDescent="0.25"/>
    <row r="77665" customFormat="1" x14ac:dyDescent="0.25"/>
    <row r="77666" customFormat="1" x14ac:dyDescent="0.25"/>
    <row r="77667" customFormat="1" x14ac:dyDescent="0.25"/>
    <row r="77668" customFormat="1" x14ac:dyDescent="0.25"/>
    <row r="77669" customFormat="1" x14ac:dyDescent="0.25"/>
    <row r="77670" customFormat="1" x14ac:dyDescent="0.25"/>
    <row r="77671" customFormat="1" x14ac:dyDescent="0.25"/>
    <row r="77672" customFormat="1" x14ac:dyDescent="0.25"/>
    <row r="77673" customFormat="1" x14ac:dyDescent="0.25"/>
    <row r="77674" customFormat="1" x14ac:dyDescent="0.25"/>
    <row r="77675" customFormat="1" x14ac:dyDescent="0.25"/>
    <row r="77676" customFormat="1" x14ac:dyDescent="0.25"/>
    <row r="77677" customFormat="1" x14ac:dyDescent="0.25"/>
    <row r="77678" customFormat="1" x14ac:dyDescent="0.25"/>
    <row r="77679" customFormat="1" x14ac:dyDescent="0.25"/>
    <row r="77680" customFormat="1" x14ac:dyDescent="0.25"/>
    <row r="77681" customFormat="1" x14ac:dyDescent="0.25"/>
    <row r="77682" customFormat="1" x14ac:dyDescent="0.25"/>
    <row r="77683" customFormat="1" x14ac:dyDescent="0.25"/>
    <row r="77684" customFormat="1" x14ac:dyDescent="0.25"/>
    <row r="77685" customFormat="1" x14ac:dyDescent="0.25"/>
    <row r="77686" customFormat="1" x14ac:dyDescent="0.25"/>
    <row r="77687" customFormat="1" x14ac:dyDescent="0.25"/>
    <row r="77688" customFormat="1" x14ac:dyDescent="0.25"/>
    <row r="77689" customFormat="1" x14ac:dyDescent="0.25"/>
    <row r="77690" customFormat="1" x14ac:dyDescent="0.25"/>
    <row r="77691" customFormat="1" x14ac:dyDescent="0.25"/>
    <row r="77692" customFormat="1" x14ac:dyDescent="0.25"/>
    <row r="77693" customFormat="1" x14ac:dyDescent="0.25"/>
    <row r="77694" customFormat="1" x14ac:dyDescent="0.25"/>
    <row r="77695" customFormat="1" x14ac:dyDescent="0.25"/>
    <row r="77696" customFormat="1" x14ac:dyDescent="0.25"/>
    <row r="77697" customFormat="1" x14ac:dyDescent="0.25"/>
    <row r="77698" customFormat="1" x14ac:dyDescent="0.25"/>
    <row r="77699" customFormat="1" x14ac:dyDescent="0.25"/>
    <row r="77700" customFormat="1" x14ac:dyDescent="0.25"/>
    <row r="77701" customFormat="1" x14ac:dyDescent="0.25"/>
    <row r="77702" customFormat="1" x14ac:dyDescent="0.25"/>
    <row r="77703" customFormat="1" x14ac:dyDescent="0.25"/>
    <row r="77704" customFormat="1" x14ac:dyDescent="0.25"/>
    <row r="77705" customFormat="1" x14ac:dyDescent="0.25"/>
    <row r="77706" customFormat="1" x14ac:dyDescent="0.25"/>
    <row r="77707" customFormat="1" x14ac:dyDescent="0.25"/>
    <row r="77708" customFormat="1" x14ac:dyDescent="0.25"/>
    <row r="77709" customFormat="1" x14ac:dyDescent="0.25"/>
    <row r="77710" customFormat="1" x14ac:dyDescent="0.25"/>
    <row r="77711" customFormat="1" x14ac:dyDescent="0.25"/>
    <row r="77712" customFormat="1" x14ac:dyDescent="0.25"/>
    <row r="77713" customFormat="1" x14ac:dyDescent="0.25"/>
    <row r="77714" customFormat="1" x14ac:dyDescent="0.25"/>
    <row r="77715" customFormat="1" x14ac:dyDescent="0.25"/>
    <row r="77716" customFormat="1" x14ac:dyDescent="0.25"/>
    <row r="77717" customFormat="1" x14ac:dyDescent="0.25"/>
    <row r="77718" customFormat="1" x14ac:dyDescent="0.25"/>
    <row r="77719" customFormat="1" x14ac:dyDescent="0.25"/>
    <row r="77720" customFormat="1" x14ac:dyDescent="0.25"/>
    <row r="77721" customFormat="1" x14ac:dyDescent="0.25"/>
    <row r="77722" customFormat="1" x14ac:dyDescent="0.25"/>
    <row r="77723" customFormat="1" x14ac:dyDescent="0.25"/>
    <row r="77724" customFormat="1" x14ac:dyDescent="0.25"/>
    <row r="77725" customFormat="1" x14ac:dyDescent="0.25"/>
    <row r="77726" customFormat="1" x14ac:dyDescent="0.25"/>
    <row r="77727" customFormat="1" x14ac:dyDescent="0.25"/>
    <row r="77728" customFormat="1" x14ac:dyDescent="0.25"/>
    <row r="77729" customFormat="1" x14ac:dyDescent="0.25"/>
    <row r="77730" customFormat="1" x14ac:dyDescent="0.25"/>
    <row r="77731" customFormat="1" x14ac:dyDescent="0.25"/>
    <row r="77732" customFormat="1" x14ac:dyDescent="0.25"/>
    <row r="77733" customFormat="1" x14ac:dyDescent="0.25"/>
    <row r="77734" customFormat="1" x14ac:dyDescent="0.25"/>
    <row r="77735" customFormat="1" x14ac:dyDescent="0.25"/>
    <row r="77736" customFormat="1" x14ac:dyDescent="0.25"/>
    <row r="77737" customFormat="1" x14ac:dyDescent="0.25"/>
    <row r="77738" customFormat="1" x14ac:dyDescent="0.25"/>
    <row r="77739" customFormat="1" x14ac:dyDescent="0.25"/>
    <row r="77740" customFormat="1" x14ac:dyDescent="0.25"/>
    <row r="77741" customFormat="1" x14ac:dyDescent="0.25"/>
    <row r="77742" customFormat="1" x14ac:dyDescent="0.25"/>
    <row r="77743" customFormat="1" x14ac:dyDescent="0.25"/>
    <row r="77744" customFormat="1" x14ac:dyDescent="0.25"/>
    <row r="77745" customFormat="1" x14ac:dyDescent="0.25"/>
    <row r="77746" customFormat="1" x14ac:dyDescent="0.25"/>
    <row r="77747" customFormat="1" x14ac:dyDescent="0.25"/>
    <row r="77748" customFormat="1" x14ac:dyDescent="0.25"/>
    <row r="77749" customFormat="1" x14ac:dyDescent="0.25"/>
    <row r="77750" customFormat="1" x14ac:dyDescent="0.25"/>
    <row r="77751" customFormat="1" x14ac:dyDescent="0.25"/>
    <row r="77752" customFormat="1" x14ac:dyDescent="0.25"/>
    <row r="77753" customFormat="1" x14ac:dyDescent="0.25"/>
    <row r="77754" customFormat="1" x14ac:dyDescent="0.25"/>
    <row r="77755" customFormat="1" x14ac:dyDescent="0.25"/>
    <row r="77756" customFormat="1" x14ac:dyDescent="0.25"/>
    <row r="77757" customFormat="1" x14ac:dyDescent="0.25"/>
    <row r="77758" customFormat="1" x14ac:dyDescent="0.25"/>
    <row r="77759" customFormat="1" x14ac:dyDescent="0.25"/>
    <row r="77760" customFormat="1" x14ac:dyDescent="0.25"/>
    <row r="77761" customFormat="1" x14ac:dyDescent="0.25"/>
    <row r="77762" customFormat="1" x14ac:dyDescent="0.25"/>
    <row r="77763" customFormat="1" x14ac:dyDescent="0.25"/>
    <row r="77764" customFormat="1" x14ac:dyDescent="0.25"/>
    <row r="77765" customFormat="1" x14ac:dyDescent="0.25"/>
    <row r="77766" customFormat="1" x14ac:dyDescent="0.25"/>
    <row r="77767" customFormat="1" x14ac:dyDescent="0.25"/>
    <row r="77768" customFormat="1" x14ac:dyDescent="0.25"/>
    <row r="77769" customFormat="1" x14ac:dyDescent="0.25"/>
    <row r="77770" customFormat="1" x14ac:dyDescent="0.25"/>
    <row r="77771" customFormat="1" x14ac:dyDescent="0.25"/>
    <row r="77772" customFormat="1" x14ac:dyDescent="0.25"/>
    <row r="77773" customFormat="1" x14ac:dyDescent="0.25"/>
    <row r="77774" customFormat="1" x14ac:dyDescent="0.25"/>
    <row r="77775" customFormat="1" x14ac:dyDescent="0.25"/>
    <row r="77776" customFormat="1" x14ac:dyDescent="0.25"/>
    <row r="77777" customFormat="1" x14ac:dyDescent="0.25"/>
    <row r="77778" customFormat="1" x14ac:dyDescent="0.25"/>
    <row r="77779" customFormat="1" x14ac:dyDescent="0.25"/>
    <row r="77780" customFormat="1" x14ac:dyDescent="0.25"/>
    <row r="77781" customFormat="1" x14ac:dyDescent="0.25"/>
    <row r="77782" customFormat="1" x14ac:dyDescent="0.25"/>
    <row r="77783" customFormat="1" x14ac:dyDescent="0.25"/>
    <row r="77784" customFormat="1" x14ac:dyDescent="0.25"/>
    <row r="77785" customFormat="1" x14ac:dyDescent="0.25"/>
    <row r="77786" customFormat="1" x14ac:dyDescent="0.25"/>
    <row r="77787" customFormat="1" x14ac:dyDescent="0.25"/>
    <row r="77788" customFormat="1" x14ac:dyDescent="0.25"/>
    <row r="77789" customFormat="1" x14ac:dyDescent="0.25"/>
    <row r="77790" customFormat="1" x14ac:dyDescent="0.25"/>
    <row r="77791" customFormat="1" x14ac:dyDescent="0.25"/>
    <row r="77792" customFormat="1" x14ac:dyDescent="0.25"/>
    <row r="77793" customFormat="1" x14ac:dyDescent="0.25"/>
    <row r="77794" customFormat="1" x14ac:dyDescent="0.25"/>
    <row r="77795" customFormat="1" x14ac:dyDescent="0.25"/>
    <row r="77796" customFormat="1" x14ac:dyDescent="0.25"/>
    <row r="77797" customFormat="1" x14ac:dyDescent="0.25"/>
    <row r="77798" customFormat="1" x14ac:dyDescent="0.25"/>
    <row r="77799" customFormat="1" x14ac:dyDescent="0.25"/>
    <row r="77800" customFormat="1" x14ac:dyDescent="0.25"/>
    <row r="77801" customFormat="1" x14ac:dyDescent="0.25"/>
    <row r="77802" customFormat="1" x14ac:dyDescent="0.25"/>
    <row r="77803" customFormat="1" x14ac:dyDescent="0.25"/>
    <row r="77804" customFormat="1" x14ac:dyDescent="0.25"/>
    <row r="77805" customFormat="1" x14ac:dyDescent="0.25"/>
    <row r="77806" customFormat="1" x14ac:dyDescent="0.25"/>
    <row r="77807" customFormat="1" x14ac:dyDescent="0.25"/>
    <row r="77808" customFormat="1" x14ac:dyDescent="0.25"/>
    <row r="77809" customFormat="1" x14ac:dyDescent="0.25"/>
    <row r="77810" customFormat="1" x14ac:dyDescent="0.25"/>
    <row r="77811" customFormat="1" x14ac:dyDescent="0.25"/>
    <row r="77812" customFormat="1" x14ac:dyDescent="0.25"/>
    <row r="77813" customFormat="1" x14ac:dyDescent="0.25"/>
    <row r="77814" customFormat="1" x14ac:dyDescent="0.25"/>
    <row r="77815" customFormat="1" x14ac:dyDescent="0.25"/>
    <row r="77816" customFormat="1" x14ac:dyDescent="0.25"/>
    <row r="77817" customFormat="1" x14ac:dyDescent="0.25"/>
    <row r="77818" customFormat="1" x14ac:dyDescent="0.25"/>
    <row r="77819" customFormat="1" x14ac:dyDescent="0.25"/>
    <row r="77820" customFormat="1" x14ac:dyDescent="0.25"/>
    <row r="77821" customFormat="1" x14ac:dyDescent="0.25"/>
    <row r="77822" customFormat="1" x14ac:dyDescent="0.25"/>
    <row r="77823" customFormat="1" x14ac:dyDescent="0.25"/>
    <row r="77824" customFormat="1" x14ac:dyDescent="0.25"/>
    <row r="77825" customFormat="1" x14ac:dyDescent="0.25"/>
    <row r="77826" customFormat="1" x14ac:dyDescent="0.25"/>
    <row r="77827" customFormat="1" x14ac:dyDescent="0.25"/>
    <row r="77828" customFormat="1" x14ac:dyDescent="0.25"/>
    <row r="77829" customFormat="1" x14ac:dyDescent="0.25"/>
    <row r="77830" customFormat="1" x14ac:dyDescent="0.25"/>
    <row r="77831" customFormat="1" x14ac:dyDescent="0.25"/>
    <row r="77832" customFormat="1" x14ac:dyDescent="0.25"/>
    <row r="77833" customFormat="1" x14ac:dyDescent="0.25"/>
    <row r="77834" customFormat="1" x14ac:dyDescent="0.25"/>
    <row r="77835" customFormat="1" x14ac:dyDescent="0.25"/>
    <row r="77836" customFormat="1" x14ac:dyDescent="0.25"/>
    <row r="77837" customFormat="1" x14ac:dyDescent="0.25"/>
    <row r="77838" customFormat="1" x14ac:dyDescent="0.25"/>
    <row r="77839" customFormat="1" x14ac:dyDescent="0.25"/>
    <row r="77840" customFormat="1" x14ac:dyDescent="0.25"/>
    <row r="77841" customFormat="1" x14ac:dyDescent="0.25"/>
    <row r="77842" customFormat="1" x14ac:dyDescent="0.25"/>
    <row r="77843" customFormat="1" x14ac:dyDescent="0.25"/>
    <row r="77844" customFormat="1" x14ac:dyDescent="0.25"/>
    <row r="77845" customFormat="1" x14ac:dyDescent="0.25"/>
    <row r="77846" customFormat="1" x14ac:dyDescent="0.25"/>
    <row r="77847" customFormat="1" x14ac:dyDescent="0.25"/>
    <row r="77848" customFormat="1" x14ac:dyDescent="0.25"/>
    <row r="77849" customFormat="1" x14ac:dyDescent="0.25"/>
    <row r="77850" customFormat="1" x14ac:dyDescent="0.25"/>
    <row r="77851" customFormat="1" x14ac:dyDescent="0.25"/>
    <row r="77852" customFormat="1" x14ac:dyDescent="0.25"/>
    <row r="77853" customFormat="1" x14ac:dyDescent="0.25"/>
    <row r="77854" customFormat="1" x14ac:dyDescent="0.25"/>
    <row r="77855" customFormat="1" x14ac:dyDescent="0.25"/>
    <row r="77856" customFormat="1" x14ac:dyDescent="0.25"/>
    <row r="77857" customFormat="1" x14ac:dyDescent="0.25"/>
    <row r="77858" customFormat="1" x14ac:dyDescent="0.25"/>
    <row r="77859" customFormat="1" x14ac:dyDescent="0.25"/>
    <row r="77860" customFormat="1" x14ac:dyDescent="0.25"/>
    <row r="77861" customFormat="1" x14ac:dyDescent="0.25"/>
    <row r="77862" customFormat="1" x14ac:dyDescent="0.25"/>
    <row r="77863" customFormat="1" x14ac:dyDescent="0.25"/>
    <row r="77864" customFormat="1" x14ac:dyDescent="0.25"/>
    <row r="77865" customFormat="1" x14ac:dyDescent="0.25"/>
    <row r="77866" customFormat="1" x14ac:dyDescent="0.25"/>
    <row r="77867" customFormat="1" x14ac:dyDescent="0.25"/>
    <row r="77868" customFormat="1" x14ac:dyDescent="0.25"/>
    <row r="77869" customFormat="1" x14ac:dyDescent="0.25"/>
    <row r="77870" customFormat="1" x14ac:dyDescent="0.25"/>
    <row r="77871" customFormat="1" x14ac:dyDescent="0.25"/>
    <row r="77872" customFormat="1" x14ac:dyDescent="0.25"/>
    <row r="77873" customFormat="1" x14ac:dyDescent="0.25"/>
    <row r="77874" customFormat="1" x14ac:dyDescent="0.25"/>
    <row r="77875" customFormat="1" x14ac:dyDescent="0.25"/>
    <row r="77876" customFormat="1" x14ac:dyDescent="0.25"/>
    <row r="77877" customFormat="1" x14ac:dyDescent="0.25"/>
    <row r="77878" customFormat="1" x14ac:dyDescent="0.25"/>
    <row r="77879" customFormat="1" x14ac:dyDescent="0.25"/>
    <row r="77880" customFormat="1" x14ac:dyDescent="0.25"/>
    <row r="77881" customFormat="1" x14ac:dyDescent="0.25"/>
    <row r="77882" customFormat="1" x14ac:dyDescent="0.25"/>
    <row r="77883" customFormat="1" x14ac:dyDescent="0.25"/>
    <row r="77884" customFormat="1" x14ac:dyDescent="0.25"/>
    <row r="77885" customFormat="1" x14ac:dyDescent="0.25"/>
    <row r="77886" customFormat="1" x14ac:dyDescent="0.25"/>
    <row r="77887" customFormat="1" x14ac:dyDescent="0.25"/>
    <row r="77888" customFormat="1" x14ac:dyDescent="0.25"/>
    <row r="77889" customFormat="1" x14ac:dyDescent="0.25"/>
    <row r="77890" customFormat="1" x14ac:dyDescent="0.25"/>
    <row r="77891" customFormat="1" x14ac:dyDescent="0.25"/>
    <row r="77892" customFormat="1" x14ac:dyDescent="0.25"/>
    <row r="77893" customFormat="1" x14ac:dyDescent="0.25"/>
    <row r="77894" customFormat="1" x14ac:dyDescent="0.25"/>
    <row r="77895" customFormat="1" x14ac:dyDescent="0.25"/>
    <row r="77896" customFormat="1" x14ac:dyDescent="0.25"/>
    <row r="77897" customFormat="1" x14ac:dyDescent="0.25"/>
    <row r="77898" customFormat="1" x14ac:dyDescent="0.25"/>
    <row r="77899" customFormat="1" x14ac:dyDescent="0.25"/>
    <row r="77900" customFormat="1" x14ac:dyDescent="0.25"/>
    <row r="77901" customFormat="1" x14ac:dyDescent="0.25"/>
    <row r="77902" customFormat="1" x14ac:dyDescent="0.25"/>
    <row r="77903" customFormat="1" x14ac:dyDescent="0.25"/>
    <row r="77904" customFormat="1" x14ac:dyDescent="0.25"/>
    <row r="77905" customFormat="1" x14ac:dyDescent="0.25"/>
    <row r="77906" customFormat="1" x14ac:dyDescent="0.25"/>
    <row r="77907" customFormat="1" x14ac:dyDescent="0.25"/>
    <row r="77908" customFormat="1" x14ac:dyDescent="0.25"/>
    <row r="77909" customFormat="1" x14ac:dyDescent="0.25"/>
    <row r="77910" customFormat="1" x14ac:dyDescent="0.25"/>
    <row r="77911" customFormat="1" x14ac:dyDescent="0.25"/>
    <row r="77912" customFormat="1" x14ac:dyDescent="0.25"/>
    <row r="77913" customFormat="1" x14ac:dyDescent="0.25"/>
    <row r="77914" customFormat="1" x14ac:dyDescent="0.25"/>
    <row r="77915" customFormat="1" x14ac:dyDescent="0.25"/>
    <row r="77916" customFormat="1" x14ac:dyDescent="0.25"/>
    <row r="77917" customFormat="1" x14ac:dyDescent="0.25"/>
    <row r="77918" customFormat="1" x14ac:dyDescent="0.25"/>
    <row r="77919" customFormat="1" x14ac:dyDescent="0.25"/>
    <row r="77920" customFormat="1" x14ac:dyDescent="0.25"/>
    <row r="77921" customFormat="1" x14ac:dyDescent="0.25"/>
    <row r="77922" customFormat="1" x14ac:dyDescent="0.25"/>
    <row r="77923" customFormat="1" x14ac:dyDescent="0.25"/>
    <row r="77924" customFormat="1" x14ac:dyDescent="0.25"/>
    <row r="77925" customFormat="1" x14ac:dyDescent="0.25"/>
    <row r="77926" customFormat="1" x14ac:dyDescent="0.25"/>
    <row r="77927" customFormat="1" x14ac:dyDescent="0.25"/>
    <row r="77928" customFormat="1" x14ac:dyDescent="0.25"/>
    <row r="77929" customFormat="1" x14ac:dyDescent="0.25"/>
    <row r="77930" customFormat="1" x14ac:dyDescent="0.25"/>
    <row r="77931" customFormat="1" x14ac:dyDescent="0.25"/>
    <row r="77932" customFormat="1" x14ac:dyDescent="0.25"/>
    <row r="77933" customFormat="1" x14ac:dyDescent="0.25"/>
    <row r="77934" customFormat="1" x14ac:dyDescent="0.25"/>
    <row r="77935" customFormat="1" x14ac:dyDescent="0.25"/>
    <row r="77936" customFormat="1" x14ac:dyDescent="0.25"/>
    <row r="77937" customFormat="1" x14ac:dyDescent="0.25"/>
    <row r="77938" customFormat="1" x14ac:dyDescent="0.25"/>
    <row r="77939" customFormat="1" x14ac:dyDescent="0.25"/>
    <row r="77940" customFormat="1" x14ac:dyDescent="0.25"/>
    <row r="77941" customFormat="1" x14ac:dyDescent="0.25"/>
    <row r="77942" customFormat="1" x14ac:dyDescent="0.25"/>
    <row r="77943" customFormat="1" x14ac:dyDescent="0.25"/>
    <row r="77944" customFormat="1" x14ac:dyDescent="0.25"/>
    <row r="77945" customFormat="1" x14ac:dyDescent="0.25"/>
    <row r="77946" customFormat="1" x14ac:dyDescent="0.25"/>
    <row r="77947" customFormat="1" x14ac:dyDescent="0.25"/>
    <row r="77948" customFormat="1" x14ac:dyDescent="0.25"/>
    <row r="77949" customFormat="1" x14ac:dyDescent="0.25"/>
    <row r="77950" customFormat="1" x14ac:dyDescent="0.25"/>
    <row r="77951" customFormat="1" x14ac:dyDescent="0.25"/>
    <row r="77952" customFormat="1" x14ac:dyDescent="0.25"/>
    <row r="77953" customFormat="1" x14ac:dyDescent="0.25"/>
    <row r="77954" customFormat="1" x14ac:dyDescent="0.25"/>
    <row r="77955" customFormat="1" x14ac:dyDescent="0.25"/>
    <row r="77956" customFormat="1" x14ac:dyDescent="0.25"/>
    <row r="77957" customFormat="1" x14ac:dyDescent="0.25"/>
    <row r="77958" customFormat="1" x14ac:dyDescent="0.25"/>
    <row r="77959" customFormat="1" x14ac:dyDescent="0.25"/>
    <row r="77960" customFormat="1" x14ac:dyDescent="0.25"/>
    <row r="77961" customFormat="1" x14ac:dyDescent="0.25"/>
    <row r="77962" customFormat="1" x14ac:dyDescent="0.25"/>
    <row r="77963" customFormat="1" x14ac:dyDescent="0.25"/>
    <row r="77964" customFormat="1" x14ac:dyDescent="0.25"/>
    <row r="77965" customFormat="1" x14ac:dyDescent="0.25"/>
    <row r="77966" customFormat="1" x14ac:dyDescent="0.25"/>
    <row r="77967" customFormat="1" x14ac:dyDescent="0.25"/>
    <row r="77968" customFormat="1" x14ac:dyDescent="0.25"/>
    <row r="77969" customFormat="1" x14ac:dyDescent="0.25"/>
    <row r="77970" customFormat="1" x14ac:dyDescent="0.25"/>
    <row r="77971" customFormat="1" x14ac:dyDescent="0.25"/>
    <row r="77972" customFormat="1" x14ac:dyDescent="0.25"/>
    <row r="77973" customFormat="1" x14ac:dyDescent="0.25"/>
    <row r="77974" customFormat="1" x14ac:dyDescent="0.25"/>
    <row r="77975" customFormat="1" x14ac:dyDescent="0.25"/>
    <row r="77976" customFormat="1" x14ac:dyDescent="0.25"/>
    <row r="77977" customFormat="1" x14ac:dyDescent="0.25"/>
    <row r="77978" customFormat="1" x14ac:dyDescent="0.25"/>
    <row r="77979" customFormat="1" x14ac:dyDescent="0.25"/>
    <row r="77980" customFormat="1" x14ac:dyDescent="0.25"/>
    <row r="77981" customFormat="1" x14ac:dyDescent="0.25"/>
    <row r="77982" customFormat="1" x14ac:dyDescent="0.25"/>
    <row r="77983" customFormat="1" x14ac:dyDescent="0.25"/>
    <row r="77984" customFormat="1" x14ac:dyDescent="0.25"/>
    <row r="77985" customFormat="1" x14ac:dyDescent="0.25"/>
    <row r="77986" customFormat="1" x14ac:dyDescent="0.25"/>
    <row r="77987" customFormat="1" x14ac:dyDescent="0.25"/>
    <row r="77988" customFormat="1" x14ac:dyDescent="0.25"/>
    <row r="77989" customFormat="1" x14ac:dyDescent="0.25"/>
    <row r="77990" customFormat="1" x14ac:dyDescent="0.25"/>
    <row r="77991" customFormat="1" x14ac:dyDescent="0.25"/>
    <row r="77992" customFormat="1" x14ac:dyDescent="0.25"/>
    <row r="77993" customFormat="1" x14ac:dyDescent="0.25"/>
    <row r="77994" customFormat="1" x14ac:dyDescent="0.25"/>
    <row r="77995" customFormat="1" x14ac:dyDescent="0.25"/>
    <row r="77996" customFormat="1" x14ac:dyDescent="0.25"/>
    <row r="77997" customFormat="1" x14ac:dyDescent="0.25"/>
    <row r="77998" customFormat="1" x14ac:dyDescent="0.25"/>
    <row r="77999" customFormat="1" x14ac:dyDescent="0.25"/>
    <row r="78000" customFormat="1" x14ac:dyDescent="0.25"/>
    <row r="78001" customFormat="1" x14ac:dyDescent="0.25"/>
    <row r="78002" customFormat="1" x14ac:dyDescent="0.25"/>
    <row r="78003" customFormat="1" x14ac:dyDescent="0.25"/>
    <row r="78004" customFormat="1" x14ac:dyDescent="0.25"/>
    <row r="78005" customFormat="1" x14ac:dyDescent="0.25"/>
    <row r="78006" customFormat="1" x14ac:dyDescent="0.25"/>
    <row r="78007" customFormat="1" x14ac:dyDescent="0.25"/>
    <row r="78008" customFormat="1" x14ac:dyDescent="0.25"/>
    <row r="78009" customFormat="1" x14ac:dyDescent="0.25"/>
    <row r="78010" customFormat="1" x14ac:dyDescent="0.25"/>
    <row r="78011" customFormat="1" x14ac:dyDescent="0.25"/>
    <row r="78012" customFormat="1" x14ac:dyDescent="0.25"/>
    <row r="78013" customFormat="1" x14ac:dyDescent="0.25"/>
    <row r="78014" customFormat="1" x14ac:dyDescent="0.25"/>
    <row r="78015" customFormat="1" x14ac:dyDescent="0.25"/>
    <row r="78016" customFormat="1" x14ac:dyDescent="0.25"/>
    <row r="78017" customFormat="1" x14ac:dyDescent="0.25"/>
    <row r="78018" customFormat="1" x14ac:dyDescent="0.25"/>
    <row r="78019" customFormat="1" x14ac:dyDescent="0.25"/>
    <row r="78020" customFormat="1" x14ac:dyDescent="0.25"/>
    <row r="78021" customFormat="1" x14ac:dyDescent="0.25"/>
    <row r="78022" customFormat="1" x14ac:dyDescent="0.25"/>
    <row r="78023" customFormat="1" x14ac:dyDescent="0.25"/>
    <row r="78024" customFormat="1" x14ac:dyDescent="0.25"/>
    <row r="78025" customFormat="1" x14ac:dyDescent="0.25"/>
    <row r="78026" customFormat="1" x14ac:dyDescent="0.25"/>
    <row r="78027" customFormat="1" x14ac:dyDescent="0.25"/>
    <row r="78028" customFormat="1" x14ac:dyDescent="0.25"/>
    <row r="78029" customFormat="1" x14ac:dyDescent="0.25"/>
    <row r="78030" customFormat="1" x14ac:dyDescent="0.25"/>
    <row r="78031" customFormat="1" x14ac:dyDescent="0.25"/>
    <row r="78032" customFormat="1" x14ac:dyDescent="0.25"/>
    <row r="78033" customFormat="1" x14ac:dyDescent="0.25"/>
    <row r="78034" customFormat="1" x14ac:dyDescent="0.25"/>
    <row r="78035" customFormat="1" x14ac:dyDescent="0.25"/>
    <row r="78036" customFormat="1" x14ac:dyDescent="0.25"/>
    <row r="78037" customFormat="1" x14ac:dyDescent="0.25"/>
    <row r="78038" customFormat="1" x14ac:dyDescent="0.25"/>
    <row r="78039" customFormat="1" x14ac:dyDescent="0.25"/>
    <row r="78040" customFormat="1" x14ac:dyDescent="0.25"/>
    <row r="78041" customFormat="1" x14ac:dyDescent="0.25"/>
    <row r="78042" customFormat="1" x14ac:dyDescent="0.25"/>
    <row r="78043" customFormat="1" x14ac:dyDescent="0.25"/>
    <row r="78044" customFormat="1" x14ac:dyDescent="0.25"/>
    <row r="78045" customFormat="1" x14ac:dyDescent="0.25"/>
    <row r="78046" customFormat="1" x14ac:dyDescent="0.25"/>
    <row r="78047" customFormat="1" x14ac:dyDescent="0.25"/>
    <row r="78048" customFormat="1" x14ac:dyDescent="0.25"/>
    <row r="78049" customFormat="1" x14ac:dyDescent="0.25"/>
    <row r="78050" customFormat="1" x14ac:dyDescent="0.25"/>
    <row r="78051" customFormat="1" x14ac:dyDescent="0.25"/>
    <row r="78052" customFormat="1" x14ac:dyDescent="0.25"/>
    <row r="78053" customFormat="1" x14ac:dyDescent="0.25"/>
    <row r="78054" customFormat="1" x14ac:dyDescent="0.25"/>
    <row r="78055" customFormat="1" x14ac:dyDescent="0.25"/>
    <row r="78056" customFormat="1" x14ac:dyDescent="0.25"/>
    <row r="78057" customFormat="1" x14ac:dyDescent="0.25"/>
    <row r="78058" customFormat="1" x14ac:dyDescent="0.25"/>
    <row r="78059" customFormat="1" x14ac:dyDescent="0.25"/>
    <row r="78060" customFormat="1" x14ac:dyDescent="0.25"/>
    <row r="78061" customFormat="1" x14ac:dyDescent="0.25"/>
    <row r="78062" customFormat="1" x14ac:dyDescent="0.25"/>
    <row r="78063" customFormat="1" x14ac:dyDescent="0.25"/>
    <row r="78064" customFormat="1" x14ac:dyDescent="0.25"/>
    <row r="78065" customFormat="1" x14ac:dyDescent="0.25"/>
    <row r="78066" customFormat="1" x14ac:dyDescent="0.25"/>
    <row r="78067" customFormat="1" x14ac:dyDescent="0.25"/>
    <row r="78068" customFormat="1" x14ac:dyDescent="0.25"/>
    <row r="78069" customFormat="1" x14ac:dyDescent="0.25"/>
    <row r="78070" customFormat="1" x14ac:dyDescent="0.25"/>
    <row r="78071" customFormat="1" x14ac:dyDescent="0.25"/>
    <row r="78072" customFormat="1" x14ac:dyDescent="0.25"/>
    <row r="78073" customFormat="1" x14ac:dyDescent="0.25"/>
    <row r="78074" customFormat="1" x14ac:dyDescent="0.25"/>
    <row r="78075" customFormat="1" x14ac:dyDescent="0.25"/>
    <row r="78076" customFormat="1" x14ac:dyDescent="0.25"/>
    <row r="78077" customFormat="1" x14ac:dyDescent="0.25"/>
    <row r="78078" customFormat="1" x14ac:dyDescent="0.25"/>
    <row r="78079" customFormat="1" x14ac:dyDescent="0.25"/>
    <row r="78080" customFormat="1" x14ac:dyDescent="0.25"/>
    <row r="78081" customFormat="1" x14ac:dyDescent="0.25"/>
    <row r="78082" customFormat="1" x14ac:dyDescent="0.25"/>
    <row r="78083" customFormat="1" x14ac:dyDescent="0.25"/>
    <row r="78084" customFormat="1" x14ac:dyDescent="0.25"/>
    <row r="78085" customFormat="1" x14ac:dyDescent="0.25"/>
    <row r="78086" customFormat="1" x14ac:dyDescent="0.25"/>
    <row r="78087" customFormat="1" x14ac:dyDescent="0.25"/>
    <row r="78088" customFormat="1" x14ac:dyDescent="0.25"/>
    <row r="78089" customFormat="1" x14ac:dyDescent="0.25"/>
    <row r="78090" customFormat="1" x14ac:dyDescent="0.25"/>
    <row r="78091" customFormat="1" x14ac:dyDescent="0.25"/>
    <row r="78092" customFormat="1" x14ac:dyDescent="0.25"/>
    <row r="78093" customFormat="1" x14ac:dyDescent="0.25"/>
    <row r="78094" customFormat="1" x14ac:dyDescent="0.25"/>
    <row r="78095" customFormat="1" x14ac:dyDescent="0.25"/>
    <row r="78096" customFormat="1" x14ac:dyDescent="0.25"/>
    <row r="78097" customFormat="1" x14ac:dyDescent="0.25"/>
    <row r="78098" customFormat="1" x14ac:dyDescent="0.25"/>
    <row r="78099" customFormat="1" x14ac:dyDescent="0.25"/>
    <row r="78100" customFormat="1" x14ac:dyDescent="0.25"/>
    <row r="78101" customFormat="1" x14ac:dyDescent="0.25"/>
    <row r="78102" customFormat="1" x14ac:dyDescent="0.25"/>
    <row r="78103" customFormat="1" x14ac:dyDescent="0.25"/>
    <row r="78104" customFormat="1" x14ac:dyDescent="0.25"/>
    <row r="78105" customFormat="1" x14ac:dyDescent="0.25"/>
    <row r="78106" customFormat="1" x14ac:dyDescent="0.25"/>
    <row r="78107" customFormat="1" x14ac:dyDescent="0.25"/>
    <row r="78108" customFormat="1" x14ac:dyDescent="0.25"/>
    <row r="78109" customFormat="1" x14ac:dyDescent="0.25"/>
    <row r="78110" customFormat="1" x14ac:dyDescent="0.25"/>
    <row r="78111" customFormat="1" x14ac:dyDescent="0.25"/>
    <row r="78112" customFormat="1" x14ac:dyDescent="0.25"/>
    <row r="78113" customFormat="1" x14ac:dyDescent="0.25"/>
    <row r="78114" customFormat="1" x14ac:dyDescent="0.25"/>
    <row r="78115" customFormat="1" x14ac:dyDescent="0.25"/>
    <row r="78116" customFormat="1" x14ac:dyDescent="0.25"/>
    <row r="78117" customFormat="1" x14ac:dyDescent="0.25"/>
    <row r="78118" customFormat="1" x14ac:dyDescent="0.25"/>
    <row r="78119" customFormat="1" x14ac:dyDescent="0.25"/>
    <row r="78120" customFormat="1" x14ac:dyDescent="0.25"/>
    <row r="78121" customFormat="1" x14ac:dyDescent="0.25"/>
    <row r="78122" customFormat="1" x14ac:dyDescent="0.25"/>
    <row r="78123" customFormat="1" x14ac:dyDescent="0.25"/>
    <row r="78124" customFormat="1" x14ac:dyDescent="0.25"/>
    <row r="78125" customFormat="1" x14ac:dyDescent="0.25"/>
    <row r="78126" customFormat="1" x14ac:dyDescent="0.25"/>
    <row r="78127" customFormat="1" x14ac:dyDescent="0.25"/>
    <row r="78128" customFormat="1" x14ac:dyDescent="0.25"/>
    <row r="78129" customFormat="1" x14ac:dyDescent="0.25"/>
    <row r="78130" customFormat="1" x14ac:dyDescent="0.25"/>
    <row r="78131" customFormat="1" x14ac:dyDescent="0.25"/>
    <row r="78132" customFormat="1" x14ac:dyDescent="0.25"/>
    <row r="78133" customFormat="1" x14ac:dyDescent="0.25"/>
    <row r="78134" customFormat="1" x14ac:dyDescent="0.25"/>
    <row r="78135" customFormat="1" x14ac:dyDescent="0.25"/>
    <row r="78136" customFormat="1" x14ac:dyDescent="0.25"/>
    <row r="78137" customFormat="1" x14ac:dyDescent="0.25"/>
    <row r="78138" customFormat="1" x14ac:dyDescent="0.25"/>
    <row r="78139" customFormat="1" x14ac:dyDescent="0.25"/>
    <row r="78140" customFormat="1" x14ac:dyDescent="0.25"/>
    <row r="78141" customFormat="1" x14ac:dyDescent="0.25"/>
    <row r="78142" customFormat="1" x14ac:dyDescent="0.25"/>
    <row r="78143" customFormat="1" x14ac:dyDescent="0.25"/>
    <row r="78144" customFormat="1" x14ac:dyDescent="0.25"/>
    <row r="78145" customFormat="1" x14ac:dyDescent="0.25"/>
    <row r="78146" customFormat="1" x14ac:dyDescent="0.25"/>
    <row r="78147" customFormat="1" x14ac:dyDescent="0.25"/>
    <row r="78148" customFormat="1" x14ac:dyDescent="0.25"/>
    <row r="78149" customFormat="1" x14ac:dyDescent="0.25"/>
    <row r="78150" customFormat="1" x14ac:dyDescent="0.25"/>
    <row r="78151" customFormat="1" x14ac:dyDescent="0.25"/>
    <row r="78152" customFormat="1" x14ac:dyDescent="0.25"/>
    <row r="78153" customFormat="1" x14ac:dyDescent="0.25"/>
    <row r="78154" customFormat="1" x14ac:dyDescent="0.25"/>
    <row r="78155" customFormat="1" x14ac:dyDescent="0.25"/>
    <row r="78156" customFormat="1" x14ac:dyDescent="0.25"/>
    <row r="78157" customFormat="1" x14ac:dyDescent="0.25"/>
    <row r="78158" customFormat="1" x14ac:dyDescent="0.25"/>
    <row r="78159" customFormat="1" x14ac:dyDescent="0.25"/>
    <row r="78160" customFormat="1" x14ac:dyDescent="0.25"/>
    <row r="78161" customFormat="1" x14ac:dyDescent="0.25"/>
    <row r="78162" customFormat="1" x14ac:dyDescent="0.25"/>
    <row r="78163" customFormat="1" x14ac:dyDescent="0.25"/>
    <row r="78164" customFormat="1" x14ac:dyDescent="0.25"/>
    <row r="78165" customFormat="1" x14ac:dyDescent="0.25"/>
    <row r="78166" customFormat="1" x14ac:dyDescent="0.25"/>
    <row r="78167" customFormat="1" x14ac:dyDescent="0.25"/>
    <row r="78168" customFormat="1" x14ac:dyDescent="0.25"/>
    <row r="78169" customFormat="1" x14ac:dyDescent="0.25"/>
    <row r="78170" customFormat="1" x14ac:dyDescent="0.25"/>
    <row r="78171" customFormat="1" x14ac:dyDescent="0.25"/>
    <row r="78172" customFormat="1" x14ac:dyDescent="0.25"/>
    <row r="78173" customFormat="1" x14ac:dyDescent="0.25"/>
    <row r="78174" customFormat="1" x14ac:dyDescent="0.25"/>
    <row r="78175" customFormat="1" x14ac:dyDescent="0.25"/>
    <row r="78176" customFormat="1" x14ac:dyDescent="0.25"/>
    <row r="78177" customFormat="1" x14ac:dyDescent="0.25"/>
    <row r="78178" customFormat="1" x14ac:dyDescent="0.25"/>
    <row r="78179" customFormat="1" x14ac:dyDescent="0.25"/>
    <row r="78180" customFormat="1" x14ac:dyDescent="0.25"/>
    <row r="78181" customFormat="1" x14ac:dyDescent="0.25"/>
    <row r="78182" customFormat="1" x14ac:dyDescent="0.25"/>
    <row r="78183" customFormat="1" x14ac:dyDescent="0.25"/>
    <row r="78184" customFormat="1" x14ac:dyDescent="0.25"/>
    <row r="78185" customFormat="1" x14ac:dyDescent="0.25"/>
    <row r="78186" customFormat="1" x14ac:dyDescent="0.25"/>
    <row r="78187" customFormat="1" x14ac:dyDescent="0.25"/>
    <row r="78188" customFormat="1" x14ac:dyDescent="0.25"/>
    <row r="78189" customFormat="1" x14ac:dyDescent="0.25"/>
    <row r="78190" customFormat="1" x14ac:dyDescent="0.25"/>
    <row r="78191" customFormat="1" x14ac:dyDescent="0.25"/>
    <row r="78192" customFormat="1" x14ac:dyDescent="0.25"/>
    <row r="78193" customFormat="1" x14ac:dyDescent="0.25"/>
    <row r="78194" customFormat="1" x14ac:dyDescent="0.25"/>
    <row r="78195" customFormat="1" x14ac:dyDescent="0.25"/>
    <row r="78196" customFormat="1" x14ac:dyDescent="0.25"/>
    <row r="78197" customFormat="1" x14ac:dyDescent="0.25"/>
    <row r="78198" customFormat="1" x14ac:dyDescent="0.25"/>
    <row r="78199" customFormat="1" x14ac:dyDescent="0.25"/>
    <row r="78200" customFormat="1" x14ac:dyDescent="0.25"/>
    <row r="78201" customFormat="1" x14ac:dyDescent="0.25"/>
    <row r="78202" customFormat="1" x14ac:dyDescent="0.25"/>
    <row r="78203" customFormat="1" x14ac:dyDescent="0.25"/>
    <row r="78204" customFormat="1" x14ac:dyDescent="0.25"/>
    <row r="78205" customFormat="1" x14ac:dyDescent="0.25"/>
    <row r="78206" customFormat="1" x14ac:dyDescent="0.25"/>
    <row r="78207" customFormat="1" x14ac:dyDescent="0.25"/>
    <row r="78208" customFormat="1" x14ac:dyDescent="0.25"/>
    <row r="78209" customFormat="1" x14ac:dyDescent="0.25"/>
    <row r="78210" customFormat="1" x14ac:dyDescent="0.25"/>
    <row r="78211" customFormat="1" x14ac:dyDescent="0.25"/>
    <row r="78212" customFormat="1" x14ac:dyDescent="0.25"/>
    <row r="78213" customFormat="1" x14ac:dyDescent="0.25"/>
    <row r="78214" customFormat="1" x14ac:dyDescent="0.25"/>
    <row r="78215" customFormat="1" x14ac:dyDescent="0.25"/>
    <row r="78216" customFormat="1" x14ac:dyDescent="0.25"/>
    <row r="78217" customFormat="1" x14ac:dyDescent="0.25"/>
    <row r="78218" customFormat="1" x14ac:dyDescent="0.25"/>
    <row r="78219" customFormat="1" x14ac:dyDescent="0.25"/>
    <row r="78220" customFormat="1" x14ac:dyDescent="0.25"/>
    <row r="78221" customFormat="1" x14ac:dyDescent="0.25"/>
    <row r="78222" customFormat="1" x14ac:dyDescent="0.25"/>
    <row r="78223" customFormat="1" x14ac:dyDescent="0.25"/>
    <row r="78224" customFormat="1" x14ac:dyDescent="0.25"/>
    <row r="78225" customFormat="1" x14ac:dyDescent="0.25"/>
    <row r="78226" customFormat="1" x14ac:dyDescent="0.25"/>
    <row r="78227" customFormat="1" x14ac:dyDescent="0.25"/>
    <row r="78228" customFormat="1" x14ac:dyDescent="0.25"/>
    <row r="78229" customFormat="1" x14ac:dyDescent="0.25"/>
    <row r="78230" customFormat="1" x14ac:dyDescent="0.25"/>
    <row r="78231" customFormat="1" x14ac:dyDescent="0.25"/>
    <row r="78232" customFormat="1" x14ac:dyDescent="0.25"/>
    <row r="78233" customFormat="1" x14ac:dyDescent="0.25"/>
    <row r="78234" customFormat="1" x14ac:dyDescent="0.25"/>
    <row r="78235" customFormat="1" x14ac:dyDescent="0.25"/>
    <row r="78236" customFormat="1" x14ac:dyDescent="0.25"/>
    <row r="78237" customFormat="1" x14ac:dyDescent="0.25"/>
    <row r="78238" customFormat="1" x14ac:dyDescent="0.25"/>
    <row r="78239" customFormat="1" x14ac:dyDescent="0.25"/>
    <row r="78240" customFormat="1" x14ac:dyDescent="0.25"/>
    <row r="78241" customFormat="1" x14ac:dyDescent="0.25"/>
    <row r="78242" customFormat="1" x14ac:dyDescent="0.25"/>
    <row r="78243" customFormat="1" x14ac:dyDescent="0.25"/>
    <row r="78244" customFormat="1" x14ac:dyDescent="0.25"/>
    <row r="78245" customFormat="1" x14ac:dyDescent="0.25"/>
    <row r="78246" customFormat="1" x14ac:dyDescent="0.25"/>
    <row r="78247" customFormat="1" x14ac:dyDescent="0.25"/>
    <row r="78248" customFormat="1" x14ac:dyDescent="0.25"/>
    <row r="78249" customFormat="1" x14ac:dyDescent="0.25"/>
    <row r="78250" customFormat="1" x14ac:dyDescent="0.25"/>
    <row r="78251" customFormat="1" x14ac:dyDescent="0.25"/>
    <row r="78252" customFormat="1" x14ac:dyDescent="0.25"/>
    <row r="78253" customFormat="1" x14ac:dyDescent="0.25"/>
    <row r="78254" customFormat="1" x14ac:dyDescent="0.25"/>
    <row r="78255" customFormat="1" x14ac:dyDescent="0.25"/>
    <row r="78256" customFormat="1" x14ac:dyDescent="0.25"/>
    <row r="78257" customFormat="1" x14ac:dyDescent="0.25"/>
    <row r="78258" customFormat="1" x14ac:dyDescent="0.25"/>
    <row r="78259" customFormat="1" x14ac:dyDescent="0.25"/>
    <row r="78260" customFormat="1" x14ac:dyDescent="0.25"/>
    <row r="78261" customFormat="1" x14ac:dyDescent="0.25"/>
    <row r="78262" customFormat="1" x14ac:dyDescent="0.25"/>
    <row r="78263" customFormat="1" x14ac:dyDescent="0.25"/>
    <row r="78264" customFormat="1" x14ac:dyDescent="0.25"/>
    <row r="78265" customFormat="1" x14ac:dyDescent="0.25"/>
    <row r="78266" customFormat="1" x14ac:dyDescent="0.25"/>
    <row r="78267" customFormat="1" x14ac:dyDescent="0.25"/>
    <row r="78268" customFormat="1" x14ac:dyDescent="0.25"/>
    <row r="78269" customFormat="1" x14ac:dyDescent="0.25"/>
    <row r="78270" customFormat="1" x14ac:dyDescent="0.25"/>
    <row r="78271" customFormat="1" x14ac:dyDescent="0.25"/>
    <row r="78272" customFormat="1" x14ac:dyDescent="0.25"/>
    <row r="78273" customFormat="1" x14ac:dyDescent="0.25"/>
    <row r="78274" customFormat="1" x14ac:dyDescent="0.25"/>
    <row r="78275" customFormat="1" x14ac:dyDescent="0.25"/>
    <row r="78276" customFormat="1" x14ac:dyDescent="0.25"/>
    <row r="78277" customFormat="1" x14ac:dyDescent="0.25"/>
    <row r="78278" customFormat="1" x14ac:dyDescent="0.25"/>
    <row r="78279" customFormat="1" x14ac:dyDescent="0.25"/>
    <row r="78280" customFormat="1" x14ac:dyDescent="0.25"/>
    <row r="78281" customFormat="1" x14ac:dyDescent="0.25"/>
    <row r="78282" customFormat="1" x14ac:dyDescent="0.25"/>
    <row r="78283" customFormat="1" x14ac:dyDescent="0.25"/>
    <row r="78284" customFormat="1" x14ac:dyDescent="0.25"/>
    <row r="78285" customFormat="1" x14ac:dyDescent="0.25"/>
    <row r="78286" customFormat="1" x14ac:dyDescent="0.25"/>
    <row r="78287" customFormat="1" x14ac:dyDescent="0.25"/>
    <row r="78288" customFormat="1" x14ac:dyDescent="0.25"/>
    <row r="78289" customFormat="1" x14ac:dyDescent="0.25"/>
    <row r="78290" customFormat="1" x14ac:dyDescent="0.25"/>
    <row r="78291" customFormat="1" x14ac:dyDescent="0.25"/>
    <row r="78292" customFormat="1" x14ac:dyDescent="0.25"/>
    <row r="78293" customFormat="1" x14ac:dyDescent="0.25"/>
    <row r="78294" customFormat="1" x14ac:dyDescent="0.25"/>
    <row r="78295" customFormat="1" x14ac:dyDescent="0.25"/>
    <row r="78296" customFormat="1" x14ac:dyDescent="0.25"/>
    <row r="78297" customFormat="1" x14ac:dyDescent="0.25"/>
    <row r="78298" customFormat="1" x14ac:dyDescent="0.25"/>
    <row r="78299" customFormat="1" x14ac:dyDescent="0.25"/>
    <row r="78300" customFormat="1" x14ac:dyDescent="0.25"/>
    <row r="78301" customFormat="1" x14ac:dyDescent="0.25"/>
    <row r="78302" customFormat="1" x14ac:dyDescent="0.25"/>
    <row r="78303" customFormat="1" x14ac:dyDescent="0.25"/>
    <row r="78304" customFormat="1" x14ac:dyDescent="0.25"/>
    <row r="78305" customFormat="1" x14ac:dyDescent="0.25"/>
    <row r="78306" customFormat="1" x14ac:dyDescent="0.25"/>
    <row r="78307" customFormat="1" x14ac:dyDescent="0.25"/>
    <row r="78308" customFormat="1" x14ac:dyDescent="0.25"/>
    <row r="78309" customFormat="1" x14ac:dyDescent="0.25"/>
    <row r="78310" customFormat="1" x14ac:dyDescent="0.25"/>
    <row r="78311" customFormat="1" x14ac:dyDescent="0.25"/>
    <row r="78312" customFormat="1" x14ac:dyDescent="0.25"/>
    <row r="78313" customFormat="1" x14ac:dyDescent="0.25"/>
    <row r="78314" customFormat="1" x14ac:dyDescent="0.25"/>
    <row r="78315" customFormat="1" x14ac:dyDescent="0.25"/>
    <row r="78316" customFormat="1" x14ac:dyDescent="0.25"/>
    <row r="78317" customFormat="1" x14ac:dyDescent="0.25"/>
    <row r="78318" customFormat="1" x14ac:dyDescent="0.25"/>
    <row r="78319" customFormat="1" x14ac:dyDescent="0.25"/>
    <row r="78320" customFormat="1" x14ac:dyDescent="0.25"/>
    <row r="78321" customFormat="1" x14ac:dyDescent="0.25"/>
    <row r="78322" customFormat="1" x14ac:dyDescent="0.25"/>
    <row r="78323" customFormat="1" x14ac:dyDescent="0.25"/>
    <row r="78324" customFormat="1" x14ac:dyDescent="0.25"/>
    <row r="78325" customFormat="1" x14ac:dyDescent="0.25"/>
    <row r="78326" customFormat="1" x14ac:dyDescent="0.25"/>
    <row r="78327" customFormat="1" x14ac:dyDescent="0.25"/>
    <row r="78328" customFormat="1" x14ac:dyDescent="0.25"/>
    <row r="78329" customFormat="1" x14ac:dyDescent="0.25"/>
    <row r="78330" customFormat="1" x14ac:dyDescent="0.25"/>
    <row r="78331" customFormat="1" x14ac:dyDescent="0.25"/>
    <row r="78332" customFormat="1" x14ac:dyDescent="0.25"/>
    <row r="78333" customFormat="1" x14ac:dyDescent="0.25"/>
    <row r="78334" customFormat="1" x14ac:dyDescent="0.25"/>
    <row r="78335" customFormat="1" x14ac:dyDescent="0.25"/>
    <row r="78336" customFormat="1" x14ac:dyDescent="0.25"/>
    <row r="78337" customFormat="1" x14ac:dyDescent="0.25"/>
    <row r="78338" customFormat="1" x14ac:dyDescent="0.25"/>
    <row r="78339" customFormat="1" x14ac:dyDescent="0.25"/>
    <row r="78340" customFormat="1" x14ac:dyDescent="0.25"/>
    <row r="78341" customFormat="1" x14ac:dyDescent="0.25"/>
    <row r="78342" customFormat="1" x14ac:dyDescent="0.25"/>
    <row r="78343" customFormat="1" x14ac:dyDescent="0.25"/>
    <row r="78344" customFormat="1" x14ac:dyDescent="0.25"/>
    <row r="78345" customFormat="1" x14ac:dyDescent="0.25"/>
    <row r="78346" customFormat="1" x14ac:dyDescent="0.25"/>
    <row r="78347" customFormat="1" x14ac:dyDescent="0.25"/>
    <row r="78348" customFormat="1" x14ac:dyDescent="0.25"/>
    <row r="78349" customFormat="1" x14ac:dyDescent="0.25"/>
    <row r="78350" customFormat="1" x14ac:dyDescent="0.25"/>
    <row r="78351" customFormat="1" x14ac:dyDescent="0.25"/>
    <row r="78352" customFormat="1" x14ac:dyDescent="0.25"/>
    <row r="78353" customFormat="1" x14ac:dyDescent="0.25"/>
    <row r="78354" customFormat="1" x14ac:dyDescent="0.25"/>
    <row r="78355" customFormat="1" x14ac:dyDescent="0.25"/>
    <row r="78356" customFormat="1" x14ac:dyDescent="0.25"/>
    <row r="78357" customFormat="1" x14ac:dyDescent="0.25"/>
    <row r="78358" customFormat="1" x14ac:dyDescent="0.25"/>
    <row r="78359" customFormat="1" x14ac:dyDescent="0.25"/>
    <row r="78360" customFormat="1" x14ac:dyDescent="0.25"/>
    <row r="78361" customFormat="1" x14ac:dyDescent="0.25"/>
    <row r="78362" customFormat="1" x14ac:dyDescent="0.25"/>
    <row r="78363" customFormat="1" x14ac:dyDescent="0.25"/>
    <row r="78364" customFormat="1" x14ac:dyDescent="0.25"/>
    <row r="78365" customFormat="1" x14ac:dyDescent="0.25"/>
    <row r="78366" customFormat="1" x14ac:dyDescent="0.25"/>
    <row r="78367" customFormat="1" x14ac:dyDescent="0.25"/>
    <row r="78368" customFormat="1" x14ac:dyDescent="0.25"/>
    <row r="78369" customFormat="1" x14ac:dyDescent="0.25"/>
    <row r="78370" customFormat="1" x14ac:dyDescent="0.25"/>
    <row r="78371" customFormat="1" x14ac:dyDescent="0.25"/>
    <row r="78372" customFormat="1" x14ac:dyDescent="0.25"/>
    <row r="78373" customFormat="1" x14ac:dyDescent="0.25"/>
    <row r="78374" customFormat="1" x14ac:dyDescent="0.25"/>
    <row r="78375" customFormat="1" x14ac:dyDescent="0.25"/>
    <row r="78376" customFormat="1" x14ac:dyDescent="0.25"/>
    <row r="78377" customFormat="1" x14ac:dyDescent="0.25"/>
    <row r="78378" customFormat="1" x14ac:dyDescent="0.25"/>
    <row r="78379" customFormat="1" x14ac:dyDescent="0.25"/>
    <row r="78380" customFormat="1" x14ac:dyDescent="0.25"/>
    <row r="78381" customFormat="1" x14ac:dyDescent="0.25"/>
    <row r="78382" customFormat="1" x14ac:dyDescent="0.25"/>
    <row r="78383" customFormat="1" x14ac:dyDescent="0.25"/>
    <row r="78384" customFormat="1" x14ac:dyDescent="0.25"/>
    <row r="78385" customFormat="1" x14ac:dyDescent="0.25"/>
    <row r="78386" customFormat="1" x14ac:dyDescent="0.25"/>
    <row r="78387" customFormat="1" x14ac:dyDescent="0.25"/>
    <row r="78388" customFormat="1" x14ac:dyDescent="0.25"/>
    <row r="78389" customFormat="1" x14ac:dyDescent="0.25"/>
    <row r="78390" customFormat="1" x14ac:dyDescent="0.25"/>
    <row r="78391" customFormat="1" x14ac:dyDescent="0.25"/>
    <row r="78392" customFormat="1" x14ac:dyDescent="0.25"/>
    <row r="78393" customFormat="1" x14ac:dyDescent="0.25"/>
    <row r="78394" customFormat="1" x14ac:dyDescent="0.25"/>
    <row r="78395" customFormat="1" x14ac:dyDescent="0.25"/>
    <row r="78396" customFormat="1" x14ac:dyDescent="0.25"/>
    <row r="78397" customFormat="1" x14ac:dyDescent="0.25"/>
    <row r="78398" customFormat="1" x14ac:dyDescent="0.25"/>
    <row r="78399" customFormat="1" x14ac:dyDescent="0.25"/>
    <row r="78400" customFormat="1" x14ac:dyDescent="0.25"/>
    <row r="78401" customFormat="1" x14ac:dyDescent="0.25"/>
    <row r="78402" customFormat="1" x14ac:dyDescent="0.25"/>
    <row r="78403" customFormat="1" x14ac:dyDescent="0.25"/>
    <row r="78404" customFormat="1" x14ac:dyDescent="0.25"/>
    <row r="78405" customFormat="1" x14ac:dyDescent="0.25"/>
    <row r="78406" customFormat="1" x14ac:dyDescent="0.25"/>
    <row r="78407" customFormat="1" x14ac:dyDescent="0.25"/>
    <row r="78408" customFormat="1" x14ac:dyDescent="0.25"/>
    <row r="78409" customFormat="1" x14ac:dyDescent="0.25"/>
    <row r="78410" customFormat="1" x14ac:dyDescent="0.25"/>
    <row r="78411" customFormat="1" x14ac:dyDescent="0.25"/>
    <row r="78412" customFormat="1" x14ac:dyDescent="0.25"/>
    <row r="78413" customFormat="1" x14ac:dyDescent="0.25"/>
    <row r="78414" customFormat="1" x14ac:dyDescent="0.25"/>
    <row r="78415" customFormat="1" x14ac:dyDescent="0.25"/>
    <row r="78416" customFormat="1" x14ac:dyDescent="0.25"/>
    <row r="78417" customFormat="1" x14ac:dyDescent="0.25"/>
    <row r="78418" customFormat="1" x14ac:dyDescent="0.25"/>
    <row r="78419" customFormat="1" x14ac:dyDescent="0.25"/>
    <row r="78420" customFormat="1" x14ac:dyDescent="0.25"/>
    <row r="78421" customFormat="1" x14ac:dyDescent="0.25"/>
    <row r="78422" customFormat="1" x14ac:dyDescent="0.25"/>
    <row r="78423" customFormat="1" x14ac:dyDescent="0.25"/>
    <row r="78424" customFormat="1" x14ac:dyDescent="0.25"/>
    <row r="78425" customFormat="1" x14ac:dyDescent="0.25"/>
    <row r="78426" customFormat="1" x14ac:dyDescent="0.25"/>
    <row r="78427" customFormat="1" x14ac:dyDescent="0.25"/>
    <row r="78428" customFormat="1" x14ac:dyDescent="0.25"/>
    <row r="78429" customFormat="1" x14ac:dyDescent="0.25"/>
    <row r="78430" customFormat="1" x14ac:dyDescent="0.25"/>
    <row r="78431" customFormat="1" x14ac:dyDescent="0.25"/>
    <row r="78432" customFormat="1" x14ac:dyDescent="0.25"/>
    <row r="78433" customFormat="1" x14ac:dyDescent="0.25"/>
    <row r="78434" customFormat="1" x14ac:dyDescent="0.25"/>
    <row r="78435" customFormat="1" x14ac:dyDescent="0.25"/>
    <row r="78436" customFormat="1" x14ac:dyDescent="0.25"/>
    <row r="78437" customFormat="1" x14ac:dyDescent="0.25"/>
    <row r="78438" customFormat="1" x14ac:dyDescent="0.25"/>
    <row r="78439" customFormat="1" x14ac:dyDescent="0.25"/>
    <row r="78440" customFormat="1" x14ac:dyDescent="0.25"/>
    <row r="78441" customFormat="1" x14ac:dyDescent="0.25"/>
    <row r="78442" customFormat="1" x14ac:dyDescent="0.25"/>
    <row r="78443" customFormat="1" x14ac:dyDescent="0.25"/>
    <row r="78444" customFormat="1" x14ac:dyDescent="0.25"/>
    <row r="78445" customFormat="1" x14ac:dyDescent="0.25"/>
    <row r="78446" customFormat="1" x14ac:dyDescent="0.25"/>
    <row r="78447" customFormat="1" x14ac:dyDescent="0.25"/>
    <row r="78448" customFormat="1" x14ac:dyDescent="0.25"/>
    <row r="78449" customFormat="1" x14ac:dyDescent="0.25"/>
    <row r="78450" customFormat="1" x14ac:dyDescent="0.25"/>
    <row r="78451" customFormat="1" x14ac:dyDescent="0.25"/>
    <row r="78452" customFormat="1" x14ac:dyDescent="0.25"/>
    <row r="78453" customFormat="1" x14ac:dyDescent="0.25"/>
    <row r="78454" customFormat="1" x14ac:dyDescent="0.25"/>
    <row r="78455" customFormat="1" x14ac:dyDescent="0.25"/>
    <row r="78456" customFormat="1" x14ac:dyDescent="0.25"/>
    <row r="78457" customFormat="1" x14ac:dyDescent="0.25"/>
    <row r="78458" customFormat="1" x14ac:dyDescent="0.25"/>
    <row r="78459" customFormat="1" x14ac:dyDescent="0.25"/>
    <row r="78460" customFormat="1" x14ac:dyDescent="0.25"/>
    <row r="78461" customFormat="1" x14ac:dyDescent="0.25"/>
    <row r="78462" customFormat="1" x14ac:dyDescent="0.25"/>
    <row r="78463" customFormat="1" x14ac:dyDescent="0.25"/>
    <row r="78464" customFormat="1" x14ac:dyDescent="0.25"/>
    <row r="78465" customFormat="1" x14ac:dyDescent="0.25"/>
    <row r="78466" customFormat="1" x14ac:dyDescent="0.25"/>
    <row r="78467" customFormat="1" x14ac:dyDescent="0.25"/>
    <row r="78468" customFormat="1" x14ac:dyDescent="0.25"/>
    <row r="78469" customFormat="1" x14ac:dyDescent="0.25"/>
    <row r="78470" customFormat="1" x14ac:dyDescent="0.25"/>
    <row r="78471" customFormat="1" x14ac:dyDescent="0.25"/>
    <row r="78472" customFormat="1" x14ac:dyDescent="0.25"/>
    <row r="78473" customFormat="1" x14ac:dyDescent="0.25"/>
    <row r="78474" customFormat="1" x14ac:dyDescent="0.25"/>
    <row r="78475" customFormat="1" x14ac:dyDescent="0.25"/>
    <row r="78476" customFormat="1" x14ac:dyDescent="0.25"/>
    <row r="78477" customFormat="1" x14ac:dyDescent="0.25"/>
    <row r="78478" customFormat="1" x14ac:dyDescent="0.25"/>
    <row r="78479" customFormat="1" x14ac:dyDescent="0.25"/>
    <row r="78480" customFormat="1" x14ac:dyDescent="0.25"/>
    <row r="78481" customFormat="1" x14ac:dyDescent="0.25"/>
    <row r="78482" customFormat="1" x14ac:dyDescent="0.25"/>
    <row r="78483" customFormat="1" x14ac:dyDescent="0.25"/>
    <row r="78484" customFormat="1" x14ac:dyDescent="0.25"/>
    <row r="78485" customFormat="1" x14ac:dyDescent="0.25"/>
    <row r="78486" customFormat="1" x14ac:dyDescent="0.25"/>
    <row r="78487" customFormat="1" x14ac:dyDescent="0.25"/>
    <row r="78488" customFormat="1" x14ac:dyDescent="0.25"/>
    <row r="78489" customFormat="1" x14ac:dyDescent="0.25"/>
    <row r="78490" customFormat="1" x14ac:dyDescent="0.25"/>
    <row r="78491" customFormat="1" x14ac:dyDescent="0.25"/>
    <row r="78492" customFormat="1" x14ac:dyDescent="0.25"/>
    <row r="78493" customFormat="1" x14ac:dyDescent="0.25"/>
    <row r="78494" customFormat="1" x14ac:dyDescent="0.25"/>
    <row r="78495" customFormat="1" x14ac:dyDescent="0.25"/>
    <row r="78496" customFormat="1" x14ac:dyDescent="0.25"/>
    <row r="78497" customFormat="1" x14ac:dyDescent="0.25"/>
    <row r="78498" customFormat="1" x14ac:dyDescent="0.25"/>
    <row r="78499" customFormat="1" x14ac:dyDescent="0.25"/>
    <row r="78500" customFormat="1" x14ac:dyDescent="0.25"/>
    <row r="78501" customFormat="1" x14ac:dyDescent="0.25"/>
    <row r="78502" customFormat="1" x14ac:dyDescent="0.25"/>
    <row r="78503" customFormat="1" x14ac:dyDescent="0.25"/>
    <row r="78504" customFormat="1" x14ac:dyDescent="0.25"/>
    <row r="78505" customFormat="1" x14ac:dyDescent="0.25"/>
    <row r="78506" customFormat="1" x14ac:dyDescent="0.25"/>
    <row r="78507" customFormat="1" x14ac:dyDescent="0.25"/>
    <row r="78508" customFormat="1" x14ac:dyDescent="0.25"/>
    <row r="78509" customFormat="1" x14ac:dyDescent="0.25"/>
    <row r="78510" customFormat="1" x14ac:dyDescent="0.25"/>
    <row r="78511" customFormat="1" x14ac:dyDescent="0.25"/>
    <row r="78512" customFormat="1" x14ac:dyDescent="0.25"/>
    <row r="78513" customFormat="1" x14ac:dyDescent="0.25"/>
    <row r="78514" customFormat="1" x14ac:dyDescent="0.25"/>
    <row r="78515" customFormat="1" x14ac:dyDescent="0.25"/>
    <row r="78516" customFormat="1" x14ac:dyDescent="0.25"/>
    <row r="78517" customFormat="1" x14ac:dyDescent="0.25"/>
    <row r="78518" customFormat="1" x14ac:dyDescent="0.25"/>
    <row r="78519" customFormat="1" x14ac:dyDescent="0.25"/>
    <row r="78520" customFormat="1" x14ac:dyDescent="0.25"/>
    <row r="78521" customFormat="1" x14ac:dyDescent="0.25"/>
    <row r="78522" customFormat="1" x14ac:dyDescent="0.25"/>
    <row r="78523" customFormat="1" x14ac:dyDescent="0.25"/>
    <row r="78524" customFormat="1" x14ac:dyDescent="0.25"/>
    <row r="78525" customFormat="1" x14ac:dyDescent="0.25"/>
    <row r="78526" customFormat="1" x14ac:dyDescent="0.25"/>
    <row r="78527" customFormat="1" x14ac:dyDescent="0.25"/>
    <row r="78528" customFormat="1" x14ac:dyDescent="0.25"/>
    <row r="78529" customFormat="1" x14ac:dyDescent="0.25"/>
    <row r="78530" customFormat="1" x14ac:dyDescent="0.25"/>
    <row r="78531" customFormat="1" x14ac:dyDescent="0.25"/>
    <row r="78532" customFormat="1" x14ac:dyDescent="0.25"/>
    <row r="78533" customFormat="1" x14ac:dyDescent="0.25"/>
    <row r="78534" customFormat="1" x14ac:dyDescent="0.25"/>
    <row r="78535" customFormat="1" x14ac:dyDescent="0.25"/>
    <row r="78536" customFormat="1" x14ac:dyDescent="0.25"/>
    <row r="78537" customFormat="1" x14ac:dyDescent="0.25"/>
    <row r="78538" customFormat="1" x14ac:dyDescent="0.25"/>
    <row r="78539" customFormat="1" x14ac:dyDescent="0.25"/>
    <row r="78540" customFormat="1" x14ac:dyDescent="0.25"/>
    <row r="78541" customFormat="1" x14ac:dyDescent="0.25"/>
    <row r="78542" customFormat="1" x14ac:dyDescent="0.25"/>
    <row r="78543" customFormat="1" x14ac:dyDescent="0.25"/>
    <row r="78544" customFormat="1" x14ac:dyDescent="0.25"/>
    <row r="78545" customFormat="1" x14ac:dyDescent="0.25"/>
    <row r="78546" customFormat="1" x14ac:dyDescent="0.25"/>
    <row r="78547" customFormat="1" x14ac:dyDescent="0.25"/>
    <row r="78548" customFormat="1" x14ac:dyDescent="0.25"/>
    <row r="78549" customFormat="1" x14ac:dyDescent="0.25"/>
    <row r="78550" customFormat="1" x14ac:dyDescent="0.25"/>
    <row r="78551" customFormat="1" x14ac:dyDescent="0.25"/>
    <row r="78552" customFormat="1" x14ac:dyDescent="0.25"/>
    <row r="78553" customFormat="1" x14ac:dyDescent="0.25"/>
    <row r="78554" customFormat="1" x14ac:dyDescent="0.25"/>
    <row r="78555" customFormat="1" x14ac:dyDescent="0.25"/>
    <row r="78556" customFormat="1" x14ac:dyDescent="0.25"/>
    <row r="78557" customFormat="1" x14ac:dyDescent="0.25"/>
    <row r="78558" customFormat="1" x14ac:dyDescent="0.25"/>
    <row r="78559" customFormat="1" x14ac:dyDescent="0.25"/>
    <row r="78560" customFormat="1" x14ac:dyDescent="0.25"/>
    <row r="78561" customFormat="1" x14ac:dyDescent="0.25"/>
    <row r="78562" customFormat="1" x14ac:dyDescent="0.25"/>
    <row r="78563" customFormat="1" x14ac:dyDescent="0.25"/>
    <row r="78564" customFormat="1" x14ac:dyDescent="0.25"/>
    <row r="78565" customFormat="1" x14ac:dyDescent="0.25"/>
    <row r="78566" customFormat="1" x14ac:dyDescent="0.25"/>
    <row r="78567" customFormat="1" x14ac:dyDescent="0.25"/>
    <row r="78568" customFormat="1" x14ac:dyDescent="0.25"/>
    <row r="78569" customFormat="1" x14ac:dyDescent="0.25"/>
    <row r="78570" customFormat="1" x14ac:dyDescent="0.25"/>
    <row r="78571" customFormat="1" x14ac:dyDescent="0.25"/>
    <row r="78572" customFormat="1" x14ac:dyDescent="0.25"/>
    <row r="78573" customFormat="1" x14ac:dyDescent="0.25"/>
    <row r="78574" customFormat="1" x14ac:dyDescent="0.25"/>
    <row r="78575" customFormat="1" x14ac:dyDescent="0.25"/>
    <row r="78576" customFormat="1" x14ac:dyDescent="0.25"/>
    <row r="78577" customFormat="1" x14ac:dyDescent="0.25"/>
    <row r="78578" customFormat="1" x14ac:dyDescent="0.25"/>
    <row r="78579" customFormat="1" x14ac:dyDescent="0.25"/>
    <row r="78580" customFormat="1" x14ac:dyDescent="0.25"/>
    <row r="78581" customFormat="1" x14ac:dyDescent="0.25"/>
    <row r="78582" customFormat="1" x14ac:dyDescent="0.25"/>
    <row r="78583" customFormat="1" x14ac:dyDescent="0.25"/>
    <row r="78584" customFormat="1" x14ac:dyDescent="0.25"/>
    <row r="78585" customFormat="1" x14ac:dyDescent="0.25"/>
    <row r="78586" customFormat="1" x14ac:dyDescent="0.25"/>
    <row r="78587" customFormat="1" x14ac:dyDescent="0.25"/>
    <row r="78588" customFormat="1" x14ac:dyDescent="0.25"/>
    <row r="78589" customFormat="1" x14ac:dyDescent="0.25"/>
    <row r="78590" customFormat="1" x14ac:dyDescent="0.25"/>
    <row r="78591" customFormat="1" x14ac:dyDescent="0.25"/>
    <row r="78592" customFormat="1" x14ac:dyDescent="0.25"/>
    <row r="78593" customFormat="1" x14ac:dyDescent="0.25"/>
    <row r="78594" customFormat="1" x14ac:dyDescent="0.25"/>
    <row r="78595" customFormat="1" x14ac:dyDescent="0.25"/>
    <row r="78596" customFormat="1" x14ac:dyDescent="0.25"/>
    <row r="78597" customFormat="1" x14ac:dyDescent="0.25"/>
    <row r="78598" customFormat="1" x14ac:dyDescent="0.25"/>
    <row r="78599" customFormat="1" x14ac:dyDescent="0.25"/>
    <row r="78600" customFormat="1" x14ac:dyDescent="0.25"/>
    <row r="78601" customFormat="1" x14ac:dyDescent="0.25"/>
    <row r="78602" customFormat="1" x14ac:dyDescent="0.25"/>
    <row r="78603" customFormat="1" x14ac:dyDescent="0.25"/>
    <row r="78604" customFormat="1" x14ac:dyDescent="0.25"/>
    <row r="78605" customFormat="1" x14ac:dyDescent="0.25"/>
    <row r="78606" customFormat="1" x14ac:dyDescent="0.25"/>
    <row r="78607" customFormat="1" x14ac:dyDescent="0.25"/>
    <row r="78608" customFormat="1" x14ac:dyDescent="0.25"/>
    <row r="78609" customFormat="1" x14ac:dyDescent="0.25"/>
    <row r="78610" customFormat="1" x14ac:dyDescent="0.25"/>
    <row r="78611" customFormat="1" x14ac:dyDescent="0.25"/>
    <row r="78612" customFormat="1" x14ac:dyDescent="0.25"/>
    <row r="78613" customFormat="1" x14ac:dyDescent="0.25"/>
    <row r="78614" customFormat="1" x14ac:dyDescent="0.25"/>
    <row r="78615" customFormat="1" x14ac:dyDescent="0.25"/>
    <row r="78616" customFormat="1" x14ac:dyDescent="0.25"/>
    <row r="78617" customFormat="1" x14ac:dyDescent="0.25"/>
    <row r="78618" customFormat="1" x14ac:dyDescent="0.25"/>
    <row r="78619" customFormat="1" x14ac:dyDescent="0.25"/>
    <row r="78620" customFormat="1" x14ac:dyDescent="0.25"/>
    <row r="78621" customFormat="1" x14ac:dyDescent="0.25"/>
    <row r="78622" customFormat="1" x14ac:dyDescent="0.25"/>
    <row r="78623" customFormat="1" x14ac:dyDescent="0.25"/>
    <row r="78624" customFormat="1" x14ac:dyDescent="0.25"/>
    <row r="78625" customFormat="1" x14ac:dyDescent="0.25"/>
    <row r="78626" customFormat="1" x14ac:dyDescent="0.25"/>
    <row r="78627" customFormat="1" x14ac:dyDescent="0.25"/>
    <row r="78628" customFormat="1" x14ac:dyDescent="0.25"/>
    <row r="78629" customFormat="1" x14ac:dyDescent="0.25"/>
    <row r="78630" customFormat="1" x14ac:dyDescent="0.25"/>
    <row r="78631" customFormat="1" x14ac:dyDescent="0.25"/>
    <row r="78632" customFormat="1" x14ac:dyDescent="0.25"/>
    <row r="78633" customFormat="1" x14ac:dyDescent="0.25"/>
    <row r="78634" customFormat="1" x14ac:dyDescent="0.25"/>
    <row r="78635" customFormat="1" x14ac:dyDescent="0.25"/>
    <row r="78636" customFormat="1" x14ac:dyDescent="0.25"/>
    <row r="78637" customFormat="1" x14ac:dyDescent="0.25"/>
    <row r="78638" customFormat="1" x14ac:dyDescent="0.25"/>
    <row r="78639" customFormat="1" x14ac:dyDescent="0.25"/>
    <row r="78640" customFormat="1" x14ac:dyDescent="0.25"/>
    <row r="78641" customFormat="1" x14ac:dyDescent="0.25"/>
    <row r="78642" customFormat="1" x14ac:dyDescent="0.25"/>
    <row r="78643" customFormat="1" x14ac:dyDescent="0.25"/>
    <row r="78644" customFormat="1" x14ac:dyDescent="0.25"/>
    <row r="78645" customFormat="1" x14ac:dyDescent="0.25"/>
    <row r="78646" customFormat="1" x14ac:dyDescent="0.25"/>
    <row r="78647" customFormat="1" x14ac:dyDescent="0.25"/>
    <row r="78648" customFormat="1" x14ac:dyDescent="0.25"/>
    <row r="78649" customFormat="1" x14ac:dyDescent="0.25"/>
    <row r="78650" customFormat="1" x14ac:dyDescent="0.25"/>
    <row r="78651" customFormat="1" x14ac:dyDescent="0.25"/>
    <row r="78652" customFormat="1" x14ac:dyDescent="0.25"/>
    <row r="78653" customFormat="1" x14ac:dyDescent="0.25"/>
    <row r="78654" customFormat="1" x14ac:dyDescent="0.25"/>
    <row r="78655" customFormat="1" x14ac:dyDescent="0.25"/>
    <row r="78656" customFormat="1" x14ac:dyDescent="0.25"/>
    <row r="78657" customFormat="1" x14ac:dyDescent="0.25"/>
    <row r="78658" customFormat="1" x14ac:dyDescent="0.25"/>
    <row r="78659" customFormat="1" x14ac:dyDescent="0.25"/>
    <row r="78660" customFormat="1" x14ac:dyDescent="0.25"/>
    <row r="78661" customFormat="1" x14ac:dyDescent="0.25"/>
    <row r="78662" customFormat="1" x14ac:dyDescent="0.25"/>
    <row r="78663" customFormat="1" x14ac:dyDescent="0.25"/>
    <row r="78664" customFormat="1" x14ac:dyDescent="0.25"/>
    <row r="78665" customFormat="1" x14ac:dyDescent="0.25"/>
    <row r="78666" customFormat="1" x14ac:dyDescent="0.25"/>
    <row r="78667" customFormat="1" x14ac:dyDescent="0.25"/>
    <row r="78668" customFormat="1" x14ac:dyDescent="0.25"/>
    <row r="78669" customFormat="1" x14ac:dyDescent="0.25"/>
    <row r="78670" customFormat="1" x14ac:dyDescent="0.25"/>
    <row r="78671" customFormat="1" x14ac:dyDescent="0.25"/>
    <row r="78672" customFormat="1" x14ac:dyDescent="0.25"/>
    <row r="78673" customFormat="1" x14ac:dyDescent="0.25"/>
    <row r="78674" customFormat="1" x14ac:dyDescent="0.25"/>
    <row r="78675" customFormat="1" x14ac:dyDescent="0.25"/>
    <row r="78676" customFormat="1" x14ac:dyDescent="0.25"/>
    <row r="78677" customFormat="1" x14ac:dyDescent="0.25"/>
    <row r="78678" customFormat="1" x14ac:dyDescent="0.25"/>
    <row r="78679" customFormat="1" x14ac:dyDescent="0.25"/>
    <row r="78680" customFormat="1" x14ac:dyDescent="0.25"/>
    <row r="78681" customFormat="1" x14ac:dyDescent="0.25"/>
    <row r="78682" customFormat="1" x14ac:dyDescent="0.25"/>
    <row r="78683" customFormat="1" x14ac:dyDescent="0.25"/>
    <row r="78684" customFormat="1" x14ac:dyDescent="0.25"/>
    <row r="78685" customFormat="1" x14ac:dyDescent="0.25"/>
    <row r="78686" customFormat="1" x14ac:dyDescent="0.25"/>
    <row r="78687" customFormat="1" x14ac:dyDescent="0.25"/>
    <row r="78688" customFormat="1" x14ac:dyDescent="0.25"/>
    <row r="78689" customFormat="1" x14ac:dyDescent="0.25"/>
    <row r="78690" customFormat="1" x14ac:dyDescent="0.25"/>
    <row r="78691" customFormat="1" x14ac:dyDescent="0.25"/>
    <row r="78692" customFormat="1" x14ac:dyDescent="0.25"/>
    <row r="78693" customFormat="1" x14ac:dyDescent="0.25"/>
    <row r="78694" customFormat="1" x14ac:dyDescent="0.25"/>
    <row r="78695" customFormat="1" x14ac:dyDescent="0.25"/>
    <row r="78696" customFormat="1" x14ac:dyDescent="0.25"/>
    <row r="78697" customFormat="1" x14ac:dyDescent="0.25"/>
    <row r="78698" customFormat="1" x14ac:dyDescent="0.25"/>
    <row r="78699" customFormat="1" x14ac:dyDescent="0.25"/>
    <row r="78700" customFormat="1" x14ac:dyDescent="0.25"/>
    <row r="78701" customFormat="1" x14ac:dyDescent="0.25"/>
    <row r="78702" customFormat="1" x14ac:dyDescent="0.25"/>
    <row r="78703" customFormat="1" x14ac:dyDescent="0.25"/>
    <row r="78704" customFormat="1" x14ac:dyDescent="0.25"/>
    <row r="78705" customFormat="1" x14ac:dyDescent="0.25"/>
    <row r="78706" customFormat="1" x14ac:dyDescent="0.25"/>
    <row r="78707" customFormat="1" x14ac:dyDescent="0.25"/>
    <row r="78708" customFormat="1" x14ac:dyDescent="0.25"/>
    <row r="78709" customFormat="1" x14ac:dyDescent="0.25"/>
    <row r="78710" customFormat="1" x14ac:dyDescent="0.25"/>
    <row r="78711" customFormat="1" x14ac:dyDescent="0.25"/>
    <row r="78712" customFormat="1" x14ac:dyDescent="0.25"/>
    <row r="78713" customFormat="1" x14ac:dyDescent="0.25"/>
    <row r="78714" customFormat="1" x14ac:dyDescent="0.25"/>
    <row r="78715" customFormat="1" x14ac:dyDescent="0.25"/>
    <row r="78716" customFormat="1" x14ac:dyDescent="0.25"/>
    <row r="78717" customFormat="1" x14ac:dyDescent="0.25"/>
    <row r="78718" customFormat="1" x14ac:dyDescent="0.25"/>
    <row r="78719" customFormat="1" x14ac:dyDescent="0.25"/>
    <row r="78720" customFormat="1" x14ac:dyDescent="0.25"/>
    <row r="78721" customFormat="1" x14ac:dyDescent="0.25"/>
    <row r="78722" customFormat="1" x14ac:dyDescent="0.25"/>
    <row r="78723" customFormat="1" x14ac:dyDescent="0.25"/>
    <row r="78724" customFormat="1" x14ac:dyDescent="0.25"/>
    <row r="78725" customFormat="1" x14ac:dyDescent="0.25"/>
    <row r="78726" customFormat="1" x14ac:dyDescent="0.25"/>
    <row r="78727" customFormat="1" x14ac:dyDescent="0.25"/>
    <row r="78728" customFormat="1" x14ac:dyDescent="0.25"/>
    <row r="78729" customFormat="1" x14ac:dyDescent="0.25"/>
    <row r="78730" customFormat="1" x14ac:dyDescent="0.25"/>
    <row r="78731" customFormat="1" x14ac:dyDescent="0.25"/>
    <row r="78732" customFormat="1" x14ac:dyDescent="0.25"/>
    <row r="78733" customFormat="1" x14ac:dyDescent="0.25"/>
    <row r="78734" customFormat="1" x14ac:dyDescent="0.25"/>
    <row r="78735" customFormat="1" x14ac:dyDescent="0.25"/>
    <row r="78736" customFormat="1" x14ac:dyDescent="0.25"/>
    <row r="78737" customFormat="1" x14ac:dyDescent="0.25"/>
    <row r="78738" customFormat="1" x14ac:dyDescent="0.25"/>
    <row r="78739" customFormat="1" x14ac:dyDescent="0.25"/>
    <row r="78740" customFormat="1" x14ac:dyDescent="0.25"/>
    <row r="78741" customFormat="1" x14ac:dyDescent="0.25"/>
    <row r="78742" customFormat="1" x14ac:dyDescent="0.25"/>
    <row r="78743" customFormat="1" x14ac:dyDescent="0.25"/>
    <row r="78744" customFormat="1" x14ac:dyDescent="0.25"/>
    <row r="78745" customFormat="1" x14ac:dyDescent="0.25"/>
    <row r="78746" customFormat="1" x14ac:dyDescent="0.25"/>
    <row r="78747" customFormat="1" x14ac:dyDescent="0.25"/>
    <row r="78748" customFormat="1" x14ac:dyDescent="0.25"/>
    <row r="78749" customFormat="1" x14ac:dyDescent="0.25"/>
    <row r="78750" customFormat="1" x14ac:dyDescent="0.25"/>
    <row r="78751" customFormat="1" x14ac:dyDescent="0.25"/>
    <row r="78752" customFormat="1" x14ac:dyDescent="0.25"/>
    <row r="78753" customFormat="1" x14ac:dyDescent="0.25"/>
    <row r="78754" customFormat="1" x14ac:dyDescent="0.25"/>
    <row r="78755" customFormat="1" x14ac:dyDescent="0.25"/>
    <row r="78756" customFormat="1" x14ac:dyDescent="0.25"/>
    <row r="78757" customFormat="1" x14ac:dyDescent="0.25"/>
    <row r="78758" customFormat="1" x14ac:dyDescent="0.25"/>
    <row r="78759" customFormat="1" x14ac:dyDescent="0.25"/>
    <row r="78760" customFormat="1" x14ac:dyDescent="0.25"/>
    <row r="78761" customFormat="1" x14ac:dyDescent="0.25"/>
    <row r="78762" customFormat="1" x14ac:dyDescent="0.25"/>
    <row r="78763" customFormat="1" x14ac:dyDescent="0.25"/>
    <row r="78764" customFormat="1" x14ac:dyDescent="0.25"/>
    <row r="78765" customFormat="1" x14ac:dyDescent="0.25"/>
    <row r="78766" customFormat="1" x14ac:dyDescent="0.25"/>
    <row r="78767" customFormat="1" x14ac:dyDescent="0.25"/>
    <row r="78768" customFormat="1" x14ac:dyDescent="0.25"/>
    <row r="78769" customFormat="1" x14ac:dyDescent="0.25"/>
    <row r="78770" customFormat="1" x14ac:dyDescent="0.25"/>
    <row r="78771" customFormat="1" x14ac:dyDescent="0.25"/>
    <row r="78772" customFormat="1" x14ac:dyDescent="0.25"/>
    <row r="78773" customFormat="1" x14ac:dyDescent="0.25"/>
    <row r="78774" customFormat="1" x14ac:dyDescent="0.25"/>
    <row r="78775" customFormat="1" x14ac:dyDescent="0.25"/>
    <row r="78776" customFormat="1" x14ac:dyDescent="0.25"/>
    <row r="78777" customFormat="1" x14ac:dyDescent="0.25"/>
    <row r="78778" customFormat="1" x14ac:dyDescent="0.25"/>
    <row r="78779" customFormat="1" x14ac:dyDescent="0.25"/>
    <row r="78780" customFormat="1" x14ac:dyDescent="0.25"/>
    <row r="78781" customFormat="1" x14ac:dyDescent="0.25"/>
    <row r="78782" customFormat="1" x14ac:dyDescent="0.25"/>
    <row r="78783" customFormat="1" x14ac:dyDescent="0.25"/>
    <row r="78784" customFormat="1" x14ac:dyDescent="0.25"/>
    <row r="78785" customFormat="1" x14ac:dyDescent="0.25"/>
    <row r="78786" customFormat="1" x14ac:dyDescent="0.25"/>
    <row r="78787" customFormat="1" x14ac:dyDescent="0.25"/>
    <row r="78788" customFormat="1" x14ac:dyDescent="0.25"/>
    <row r="78789" customFormat="1" x14ac:dyDescent="0.25"/>
    <row r="78790" customFormat="1" x14ac:dyDescent="0.25"/>
    <row r="78791" customFormat="1" x14ac:dyDescent="0.25"/>
    <row r="78792" customFormat="1" x14ac:dyDescent="0.25"/>
    <row r="78793" customFormat="1" x14ac:dyDescent="0.25"/>
    <row r="78794" customFormat="1" x14ac:dyDescent="0.25"/>
    <row r="78795" customFormat="1" x14ac:dyDescent="0.25"/>
    <row r="78796" customFormat="1" x14ac:dyDescent="0.25"/>
    <row r="78797" customFormat="1" x14ac:dyDescent="0.25"/>
    <row r="78798" customFormat="1" x14ac:dyDescent="0.25"/>
    <row r="78799" customFormat="1" x14ac:dyDescent="0.25"/>
    <row r="78800" customFormat="1" x14ac:dyDescent="0.25"/>
    <row r="78801" customFormat="1" x14ac:dyDescent="0.25"/>
    <row r="78802" customFormat="1" x14ac:dyDescent="0.25"/>
    <row r="78803" customFormat="1" x14ac:dyDescent="0.25"/>
    <row r="78804" customFormat="1" x14ac:dyDescent="0.25"/>
    <row r="78805" customFormat="1" x14ac:dyDescent="0.25"/>
    <row r="78806" customFormat="1" x14ac:dyDescent="0.25"/>
    <row r="78807" customFormat="1" x14ac:dyDescent="0.25"/>
    <row r="78808" customFormat="1" x14ac:dyDescent="0.25"/>
    <row r="78809" customFormat="1" x14ac:dyDescent="0.25"/>
    <row r="78810" customFormat="1" x14ac:dyDescent="0.25"/>
    <row r="78811" customFormat="1" x14ac:dyDescent="0.25"/>
    <row r="78812" customFormat="1" x14ac:dyDescent="0.25"/>
    <row r="78813" customFormat="1" x14ac:dyDescent="0.25"/>
    <row r="78814" customFormat="1" x14ac:dyDescent="0.25"/>
    <row r="78815" customFormat="1" x14ac:dyDescent="0.25"/>
    <row r="78816" customFormat="1" x14ac:dyDescent="0.25"/>
    <row r="78817" customFormat="1" x14ac:dyDescent="0.25"/>
    <row r="78818" customFormat="1" x14ac:dyDescent="0.25"/>
    <row r="78819" customFormat="1" x14ac:dyDescent="0.25"/>
    <row r="78820" customFormat="1" x14ac:dyDescent="0.25"/>
    <row r="78821" customFormat="1" x14ac:dyDescent="0.25"/>
    <row r="78822" customFormat="1" x14ac:dyDescent="0.25"/>
    <row r="78823" customFormat="1" x14ac:dyDescent="0.25"/>
    <row r="78824" customFormat="1" x14ac:dyDescent="0.25"/>
    <row r="78825" customFormat="1" x14ac:dyDescent="0.25"/>
    <row r="78826" customFormat="1" x14ac:dyDescent="0.25"/>
    <row r="78827" customFormat="1" x14ac:dyDescent="0.25"/>
    <row r="78828" customFormat="1" x14ac:dyDescent="0.25"/>
    <row r="78829" customFormat="1" x14ac:dyDescent="0.25"/>
    <row r="78830" customFormat="1" x14ac:dyDescent="0.25"/>
    <row r="78831" customFormat="1" x14ac:dyDescent="0.25"/>
    <row r="78832" customFormat="1" x14ac:dyDescent="0.25"/>
    <row r="78833" customFormat="1" x14ac:dyDescent="0.25"/>
    <row r="78834" customFormat="1" x14ac:dyDescent="0.25"/>
    <row r="78835" customFormat="1" x14ac:dyDescent="0.25"/>
    <row r="78836" customFormat="1" x14ac:dyDescent="0.25"/>
    <row r="78837" customFormat="1" x14ac:dyDescent="0.25"/>
    <row r="78838" customFormat="1" x14ac:dyDescent="0.25"/>
    <row r="78839" customFormat="1" x14ac:dyDescent="0.25"/>
    <row r="78840" customFormat="1" x14ac:dyDescent="0.25"/>
    <row r="78841" customFormat="1" x14ac:dyDescent="0.25"/>
    <row r="78842" customFormat="1" x14ac:dyDescent="0.25"/>
    <row r="78843" customFormat="1" x14ac:dyDescent="0.25"/>
    <row r="78844" customFormat="1" x14ac:dyDescent="0.25"/>
    <row r="78845" customFormat="1" x14ac:dyDescent="0.25"/>
    <row r="78846" customFormat="1" x14ac:dyDescent="0.25"/>
    <row r="78847" customFormat="1" x14ac:dyDescent="0.25"/>
    <row r="78848" customFormat="1" x14ac:dyDescent="0.25"/>
    <row r="78849" customFormat="1" x14ac:dyDescent="0.25"/>
    <row r="78850" customFormat="1" x14ac:dyDescent="0.25"/>
    <row r="78851" customFormat="1" x14ac:dyDescent="0.25"/>
    <row r="78852" customFormat="1" x14ac:dyDescent="0.25"/>
    <row r="78853" customFormat="1" x14ac:dyDescent="0.25"/>
    <row r="78854" customFormat="1" x14ac:dyDescent="0.25"/>
    <row r="78855" customFormat="1" x14ac:dyDescent="0.25"/>
    <row r="78856" customFormat="1" x14ac:dyDescent="0.25"/>
    <row r="78857" customFormat="1" x14ac:dyDescent="0.25"/>
    <row r="78858" customFormat="1" x14ac:dyDescent="0.25"/>
    <row r="78859" customFormat="1" x14ac:dyDescent="0.25"/>
    <row r="78860" customFormat="1" x14ac:dyDescent="0.25"/>
    <row r="78861" customFormat="1" x14ac:dyDescent="0.25"/>
    <row r="78862" customFormat="1" x14ac:dyDescent="0.25"/>
    <row r="78863" customFormat="1" x14ac:dyDescent="0.25"/>
    <row r="78864" customFormat="1" x14ac:dyDescent="0.25"/>
    <row r="78865" customFormat="1" x14ac:dyDescent="0.25"/>
    <row r="78866" customFormat="1" x14ac:dyDescent="0.25"/>
    <row r="78867" customFormat="1" x14ac:dyDescent="0.25"/>
    <row r="78868" customFormat="1" x14ac:dyDescent="0.25"/>
    <row r="78869" customFormat="1" x14ac:dyDescent="0.25"/>
    <row r="78870" customFormat="1" x14ac:dyDescent="0.25"/>
    <row r="78871" customFormat="1" x14ac:dyDescent="0.25"/>
    <row r="78872" customFormat="1" x14ac:dyDescent="0.25"/>
    <row r="78873" customFormat="1" x14ac:dyDescent="0.25"/>
    <row r="78874" customFormat="1" x14ac:dyDescent="0.25"/>
    <row r="78875" customFormat="1" x14ac:dyDescent="0.25"/>
    <row r="78876" customFormat="1" x14ac:dyDescent="0.25"/>
    <row r="78877" customFormat="1" x14ac:dyDescent="0.25"/>
    <row r="78878" customFormat="1" x14ac:dyDescent="0.25"/>
    <row r="78879" customFormat="1" x14ac:dyDescent="0.25"/>
    <row r="78880" customFormat="1" x14ac:dyDescent="0.25"/>
    <row r="78881" customFormat="1" x14ac:dyDescent="0.25"/>
    <row r="78882" customFormat="1" x14ac:dyDescent="0.25"/>
    <row r="78883" customFormat="1" x14ac:dyDescent="0.25"/>
    <row r="78884" customFormat="1" x14ac:dyDescent="0.25"/>
    <row r="78885" customFormat="1" x14ac:dyDescent="0.25"/>
    <row r="78886" customFormat="1" x14ac:dyDescent="0.25"/>
    <row r="78887" customFormat="1" x14ac:dyDescent="0.25"/>
    <row r="78888" customFormat="1" x14ac:dyDescent="0.25"/>
    <row r="78889" customFormat="1" x14ac:dyDescent="0.25"/>
    <row r="78890" customFormat="1" x14ac:dyDescent="0.25"/>
    <row r="78891" customFormat="1" x14ac:dyDescent="0.25"/>
    <row r="78892" customFormat="1" x14ac:dyDescent="0.25"/>
    <row r="78893" customFormat="1" x14ac:dyDescent="0.25"/>
    <row r="78894" customFormat="1" x14ac:dyDescent="0.25"/>
    <row r="78895" customFormat="1" x14ac:dyDescent="0.25"/>
    <row r="78896" customFormat="1" x14ac:dyDescent="0.25"/>
    <row r="78897" customFormat="1" x14ac:dyDescent="0.25"/>
    <row r="78898" customFormat="1" x14ac:dyDescent="0.25"/>
    <row r="78899" customFormat="1" x14ac:dyDescent="0.25"/>
    <row r="78900" customFormat="1" x14ac:dyDescent="0.25"/>
    <row r="78901" customFormat="1" x14ac:dyDescent="0.25"/>
    <row r="78902" customFormat="1" x14ac:dyDescent="0.25"/>
    <row r="78903" customFormat="1" x14ac:dyDescent="0.25"/>
    <row r="78904" customFormat="1" x14ac:dyDescent="0.25"/>
    <row r="78905" customFormat="1" x14ac:dyDescent="0.25"/>
    <row r="78906" customFormat="1" x14ac:dyDescent="0.25"/>
    <row r="78907" customFormat="1" x14ac:dyDescent="0.25"/>
    <row r="78908" customFormat="1" x14ac:dyDescent="0.25"/>
    <row r="78909" customFormat="1" x14ac:dyDescent="0.25"/>
    <row r="78910" customFormat="1" x14ac:dyDescent="0.25"/>
    <row r="78911" customFormat="1" x14ac:dyDescent="0.25"/>
    <row r="78912" customFormat="1" x14ac:dyDescent="0.25"/>
    <row r="78913" customFormat="1" x14ac:dyDescent="0.25"/>
    <row r="78914" customFormat="1" x14ac:dyDescent="0.25"/>
    <row r="78915" customFormat="1" x14ac:dyDescent="0.25"/>
    <row r="78916" customFormat="1" x14ac:dyDescent="0.25"/>
    <row r="78917" customFormat="1" x14ac:dyDescent="0.25"/>
    <row r="78918" customFormat="1" x14ac:dyDescent="0.25"/>
    <row r="78919" customFormat="1" x14ac:dyDescent="0.25"/>
    <row r="78920" customFormat="1" x14ac:dyDescent="0.25"/>
    <row r="78921" customFormat="1" x14ac:dyDescent="0.25"/>
    <row r="78922" customFormat="1" x14ac:dyDescent="0.25"/>
    <row r="78923" customFormat="1" x14ac:dyDescent="0.25"/>
    <row r="78924" customFormat="1" x14ac:dyDescent="0.25"/>
    <row r="78925" customFormat="1" x14ac:dyDescent="0.25"/>
    <row r="78926" customFormat="1" x14ac:dyDescent="0.25"/>
    <row r="78927" customFormat="1" x14ac:dyDescent="0.25"/>
    <row r="78928" customFormat="1" x14ac:dyDescent="0.25"/>
    <row r="78929" customFormat="1" x14ac:dyDescent="0.25"/>
    <row r="78930" customFormat="1" x14ac:dyDescent="0.25"/>
    <row r="78931" customFormat="1" x14ac:dyDescent="0.25"/>
    <row r="78932" customFormat="1" x14ac:dyDescent="0.25"/>
    <row r="78933" customFormat="1" x14ac:dyDescent="0.25"/>
    <row r="78934" customFormat="1" x14ac:dyDescent="0.25"/>
    <row r="78935" customFormat="1" x14ac:dyDescent="0.25"/>
    <row r="78936" customFormat="1" x14ac:dyDescent="0.25"/>
    <row r="78937" customFormat="1" x14ac:dyDescent="0.25"/>
    <row r="78938" customFormat="1" x14ac:dyDescent="0.25"/>
    <row r="78939" customFormat="1" x14ac:dyDescent="0.25"/>
    <row r="78940" customFormat="1" x14ac:dyDescent="0.25"/>
    <row r="78941" customFormat="1" x14ac:dyDescent="0.25"/>
    <row r="78942" customFormat="1" x14ac:dyDescent="0.25"/>
    <row r="78943" customFormat="1" x14ac:dyDescent="0.25"/>
    <row r="78944" customFormat="1" x14ac:dyDescent="0.25"/>
    <row r="78945" customFormat="1" x14ac:dyDescent="0.25"/>
    <row r="78946" customFormat="1" x14ac:dyDescent="0.25"/>
    <row r="78947" customFormat="1" x14ac:dyDescent="0.25"/>
    <row r="78948" customFormat="1" x14ac:dyDescent="0.25"/>
    <row r="78949" customFormat="1" x14ac:dyDescent="0.25"/>
    <row r="78950" customFormat="1" x14ac:dyDescent="0.25"/>
    <row r="78951" customFormat="1" x14ac:dyDescent="0.25"/>
    <row r="78952" customFormat="1" x14ac:dyDescent="0.25"/>
    <row r="78953" customFormat="1" x14ac:dyDescent="0.25"/>
    <row r="78954" customFormat="1" x14ac:dyDescent="0.25"/>
    <row r="78955" customFormat="1" x14ac:dyDescent="0.25"/>
    <row r="78956" customFormat="1" x14ac:dyDescent="0.25"/>
    <row r="78957" customFormat="1" x14ac:dyDescent="0.25"/>
    <row r="78958" customFormat="1" x14ac:dyDescent="0.25"/>
    <row r="78959" customFormat="1" x14ac:dyDescent="0.25"/>
    <row r="78960" customFormat="1" x14ac:dyDescent="0.25"/>
    <row r="78961" customFormat="1" x14ac:dyDescent="0.25"/>
    <row r="78962" customFormat="1" x14ac:dyDescent="0.25"/>
    <row r="78963" customFormat="1" x14ac:dyDescent="0.25"/>
    <row r="78964" customFormat="1" x14ac:dyDescent="0.25"/>
    <row r="78965" customFormat="1" x14ac:dyDescent="0.25"/>
    <row r="78966" customFormat="1" x14ac:dyDescent="0.25"/>
    <row r="78967" customFormat="1" x14ac:dyDescent="0.25"/>
    <row r="78968" customFormat="1" x14ac:dyDescent="0.25"/>
    <row r="78969" customFormat="1" x14ac:dyDescent="0.25"/>
    <row r="78970" customFormat="1" x14ac:dyDescent="0.25"/>
    <row r="78971" customFormat="1" x14ac:dyDescent="0.25"/>
    <row r="78972" customFormat="1" x14ac:dyDescent="0.25"/>
    <row r="78973" customFormat="1" x14ac:dyDescent="0.25"/>
    <row r="78974" customFormat="1" x14ac:dyDescent="0.25"/>
    <row r="78975" customFormat="1" x14ac:dyDescent="0.25"/>
    <row r="78976" customFormat="1" x14ac:dyDescent="0.25"/>
    <row r="78977" customFormat="1" x14ac:dyDescent="0.25"/>
    <row r="78978" customFormat="1" x14ac:dyDescent="0.25"/>
    <row r="78979" customFormat="1" x14ac:dyDescent="0.25"/>
    <row r="78980" customFormat="1" x14ac:dyDescent="0.25"/>
    <row r="78981" customFormat="1" x14ac:dyDescent="0.25"/>
    <row r="78982" customFormat="1" x14ac:dyDescent="0.25"/>
    <row r="78983" customFormat="1" x14ac:dyDescent="0.25"/>
    <row r="78984" customFormat="1" x14ac:dyDescent="0.25"/>
    <row r="78985" customFormat="1" x14ac:dyDescent="0.25"/>
    <row r="78986" customFormat="1" x14ac:dyDescent="0.25"/>
    <row r="78987" customFormat="1" x14ac:dyDescent="0.25"/>
    <row r="78988" customFormat="1" x14ac:dyDescent="0.25"/>
    <row r="78989" customFormat="1" x14ac:dyDescent="0.25"/>
    <row r="78990" customFormat="1" x14ac:dyDescent="0.25"/>
    <row r="78991" customFormat="1" x14ac:dyDescent="0.25"/>
    <row r="78992" customFormat="1" x14ac:dyDescent="0.25"/>
    <row r="78993" customFormat="1" x14ac:dyDescent="0.25"/>
    <row r="78994" customFormat="1" x14ac:dyDescent="0.25"/>
    <row r="78995" customFormat="1" x14ac:dyDescent="0.25"/>
    <row r="78996" customFormat="1" x14ac:dyDescent="0.25"/>
    <row r="78997" customFormat="1" x14ac:dyDescent="0.25"/>
    <row r="78998" customFormat="1" x14ac:dyDescent="0.25"/>
    <row r="78999" customFormat="1" x14ac:dyDescent="0.25"/>
    <row r="79000" customFormat="1" x14ac:dyDescent="0.25"/>
    <row r="79001" customFormat="1" x14ac:dyDescent="0.25"/>
    <row r="79002" customFormat="1" x14ac:dyDescent="0.25"/>
    <row r="79003" customFormat="1" x14ac:dyDescent="0.25"/>
    <row r="79004" customFormat="1" x14ac:dyDescent="0.25"/>
    <row r="79005" customFormat="1" x14ac:dyDescent="0.25"/>
    <row r="79006" customFormat="1" x14ac:dyDescent="0.25"/>
    <row r="79007" customFormat="1" x14ac:dyDescent="0.25"/>
    <row r="79008" customFormat="1" x14ac:dyDescent="0.25"/>
    <row r="79009" customFormat="1" x14ac:dyDescent="0.25"/>
    <row r="79010" customFormat="1" x14ac:dyDescent="0.25"/>
    <row r="79011" customFormat="1" x14ac:dyDescent="0.25"/>
    <row r="79012" customFormat="1" x14ac:dyDescent="0.25"/>
    <row r="79013" customFormat="1" x14ac:dyDescent="0.25"/>
    <row r="79014" customFormat="1" x14ac:dyDescent="0.25"/>
    <row r="79015" customFormat="1" x14ac:dyDescent="0.25"/>
    <row r="79016" customFormat="1" x14ac:dyDescent="0.25"/>
    <row r="79017" customFormat="1" x14ac:dyDescent="0.25"/>
    <row r="79018" customFormat="1" x14ac:dyDescent="0.25"/>
    <row r="79019" customFormat="1" x14ac:dyDescent="0.25"/>
    <row r="79020" customFormat="1" x14ac:dyDescent="0.25"/>
    <row r="79021" customFormat="1" x14ac:dyDescent="0.25"/>
    <row r="79022" customFormat="1" x14ac:dyDescent="0.25"/>
    <row r="79023" customFormat="1" x14ac:dyDescent="0.25"/>
    <row r="79024" customFormat="1" x14ac:dyDescent="0.25"/>
    <row r="79025" customFormat="1" x14ac:dyDescent="0.25"/>
    <row r="79026" customFormat="1" x14ac:dyDescent="0.25"/>
    <row r="79027" customFormat="1" x14ac:dyDescent="0.25"/>
    <row r="79028" customFormat="1" x14ac:dyDescent="0.25"/>
    <row r="79029" customFormat="1" x14ac:dyDescent="0.25"/>
    <row r="79030" customFormat="1" x14ac:dyDescent="0.25"/>
    <row r="79031" customFormat="1" x14ac:dyDescent="0.25"/>
    <row r="79032" customFormat="1" x14ac:dyDescent="0.25"/>
    <row r="79033" customFormat="1" x14ac:dyDescent="0.25"/>
    <row r="79034" customFormat="1" x14ac:dyDescent="0.25"/>
    <row r="79035" customFormat="1" x14ac:dyDescent="0.25"/>
    <row r="79036" customFormat="1" x14ac:dyDescent="0.25"/>
    <row r="79037" customFormat="1" x14ac:dyDescent="0.25"/>
    <row r="79038" customFormat="1" x14ac:dyDescent="0.25"/>
    <row r="79039" customFormat="1" x14ac:dyDescent="0.25"/>
    <row r="79040" customFormat="1" x14ac:dyDescent="0.25"/>
    <row r="79041" customFormat="1" x14ac:dyDescent="0.25"/>
    <row r="79042" customFormat="1" x14ac:dyDescent="0.25"/>
    <row r="79043" customFormat="1" x14ac:dyDescent="0.25"/>
    <row r="79044" customFormat="1" x14ac:dyDescent="0.25"/>
    <row r="79045" customFormat="1" x14ac:dyDescent="0.25"/>
    <row r="79046" customFormat="1" x14ac:dyDescent="0.25"/>
    <row r="79047" customFormat="1" x14ac:dyDescent="0.25"/>
    <row r="79048" customFormat="1" x14ac:dyDescent="0.25"/>
    <row r="79049" customFormat="1" x14ac:dyDescent="0.25"/>
    <row r="79050" customFormat="1" x14ac:dyDescent="0.25"/>
    <row r="79051" customFormat="1" x14ac:dyDescent="0.25"/>
    <row r="79052" customFormat="1" x14ac:dyDescent="0.25"/>
    <row r="79053" customFormat="1" x14ac:dyDescent="0.25"/>
    <row r="79054" customFormat="1" x14ac:dyDescent="0.25"/>
    <row r="79055" customFormat="1" x14ac:dyDescent="0.25"/>
    <row r="79056" customFormat="1" x14ac:dyDescent="0.25"/>
    <row r="79057" customFormat="1" x14ac:dyDescent="0.25"/>
    <row r="79058" customFormat="1" x14ac:dyDescent="0.25"/>
    <row r="79059" customFormat="1" x14ac:dyDescent="0.25"/>
    <row r="79060" customFormat="1" x14ac:dyDescent="0.25"/>
    <row r="79061" customFormat="1" x14ac:dyDescent="0.25"/>
    <row r="79062" customFormat="1" x14ac:dyDescent="0.25"/>
    <row r="79063" customFormat="1" x14ac:dyDescent="0.25"/>
    <row r="79064" customFormat="1" x14ac:dyDescent="0.25"/>
    <row r="79065" customFormat="1" x14ac:dyDescent="0.25"/>
    <row r="79066" customFormat="1" x14ac:dyDescent="0.25"/>
    <row r="79067" customFormat="1" x14ac:dyDescent="0.25"/>
    <row r="79068" customFormat="1" x14ac:dyDescent="0.25"/>
    <row r="79069" customFormat="1" x14ac:dyDescent="0.25"/>
    <row r="79070" customFormat="1" x14ac:dyDescent="0.25"/>
    <row r="79071" customFormat="1" x14ac:dyDescent="0.25"/>
    <row r="79072" customFormat="1" x14ac:dyDescent="0.25"/>
    <row r="79073" customFormat="1" x14ac:dyDescent="0.25"/>
    <row r="79074" customFormat="1" x14ac:dyDescent="0.25"/>
    <row r="79075" customFormat="1" x14ac:dyDescent="0.25"/>
    <row r="79076" customFormat="1" x14ac:dyDescent="0.25"/>
    <row r="79077" customFormat="1" x14ac:dyDescent="0.25"/>
    <row r="79078" customFormat="1" x14ac:dyDescent="0.25"/>
    <row r="79079" customFormat="1" x14ac:dyDescent="0.25"/>
    <row r="79080" customFormat="1" x14ac:dyDescent="0.25"/>
    <row r="79081" customFormat="1" x14ac:dyDescent="0.25"/>
    <row r="79082" customFormat="1" x14ac:dyDescent="0.25"/>
    <row r="79083" customFormat="1" x14ac:dyDescent="0.25"/>
    <row r="79084" customFormat="1" x14ac:dyDescent="0.25"/>
    <row r="79085" customFormat="1" x14ac:dyDescent="0.25"/>
    <row r="79086" customFormat="1" x14ac:dyDescent="0.25"/>
    <row r="79087" customFormat="1" x14ac:dyDescent="0.25"/>
    <row r="79088" customFormat="1" x14ac:dyDescent="0.25"/>
    <row r="79089" customFormat="1" x14ac:dyDescent="0.25"/>
    <row r="79090" customFormat="1" x14ac:dyDescent="0.25"/>
    <row r="79091" customFormat="1" x14ac:dyDescent="0.25"/>
    <row r="79092" customFormat="1" x14ac:dyDescent="0.25"/>
    <row r="79093" customFormat="1" x14ac:dyDescent="0.25"/>
    <row r="79094" customFormat="1" x14ac:dyDescent="0.25"/>
    <row r="79095" customFormat="1" x14ac:dyDescent="0.25"/>
    <row r="79096" customFormat="1" x14ac:dyDescent="0.25"/>
    <row r="79097" customFormat="1" x14ac:dyDescent="0.25"/>
    <row r="79098" customFormat="1" x14ac:dyDescent="0.25"/>
    <row r="79099" customFormat="1" x14ac:dyDescent="0.25"/>
    <row r="79100" customFormat="1" x14ac:dyDescent="0.25"/>
    <row r="79101" customFormat="1" x14ac:dyDescent="0.25"/>
    <row r="79102" customFormat="1" x14ac:dyDescent="0.25"/>
    <row r="79103" customFormat="1" x14ac:dyDescent="0.25"/>
    <row r="79104" customFormat="1" x14ac:dyDescent="0.25"/>
    <row r="79105" customFormat="1" x14ac:dyDescent="0.25"/>
    <row r="79106" customFormat="1" x14ac:dyDescent="0.25"/>
    <row r="79107" customFormat="1" x14ac:dyDescent="0.25"/>
    <row r="79108" customFormat="1" x14ac:dyDescent="0.25"/>
    <row r="79109" customFormat="1" x14ac:dyDescent="0.25"/>
    <row r="79110" customFormat="1" x14ac:dyDescent="0.25"/>
    <row r="79111" customFormat="1" x14ac:dyDescent="0.25"/>
    <row r="79112" customFormat="1" x14ac:dyDescent="0.25"/>
    <row r="79113" customFormat="1" x14ac:dyDescent="0.25"/>
    <row r="79114" customFormat="1" x14ac:dyDescent="0.25"/>
    <row r="79115" customFormat="1" x14ac:dyDescent="0.25"/>
    <row r="79116" customFormat="1" x14ac:dyDescent="0.25"/>
    <row r="79117" customFormat="1" x14ac:dyDescent="0.25"/>
    <row r="79118" customFormat="1" x14ac:dyDescent="0.25"/>
    <row r="79119" customFormat="1" x14ac:dyDescent="0.25"/>
    <row r="79120" customFormat="1" x14ac:dyDescent="0.25"/>
    <row r="79121" customFormat="1" x14ac:dyDescent="0.25"/>
    <row r="79122" customFormat="1" x14ac:dyDescent="0.25"/>
    <row r="79123" customFormat="1" x14ac:dyDescent="0.25"/>
    <row r="79124" customFormat="1" x14ac:dyDescent="0.25"/>
    <row r="79125" customFormat="1" x14ac:dyDescent="0.25"/>
    <row r="79126" customFormat="1" x14ac:dyDescent="0.25"/>
    <row r="79127" customFormat="1" x14ac:dyDescent="0.25"/>
    <row r="79128" customFormat="1" x14ac:dyDescent="0.25"/>
    <row r="79129" customFormat="1" x14ac:dyDescent="0.25"/>
    <row r="79130" customFormat="1" x14ac:dyDescent="0.25"/>
    <row r="79131" customFormat="1" x14ac:dyDescent="0.25"/>
    <row r="79132" customFormat="1" x14ac:dyDescent="0.25"/>
    <row r="79133" customFormat="1" x14ac:dyDescent="0.25"/>
    <row r="79134" customFormat="1" x14ac:dyDescent="0.25"/>
    <row r="79135" customFormat="1" x14ac:dyDescent="0.25"/>
    <row r="79136" customFormat="1" x14ac:dyDescent="0.25"/>
    <row r="79137" customFormat="1" x14ac:dyDescent="0.25"/>
    <row r="79138" customFormat="1" x14ac:dyDescent="0.25"/>
    <row r="79139" customFormat="1" x14ac:dyDescent="0.25"/>
    <row r="79140" customFormat="1" x14ac:dyDescent="0.25"/>
    <row r="79141" customFormat="1" x14ac:dyDescent="0.25"/>
    <row r="79142" customFormat="1" x14ac:dyDescent="0.25"/>
    <row r="79143" customFormat="1" x14ac:dyDescent="0.25"/>
    <row r="79144" customFormat="1" x14ac:dyDescent="0.25"/>
    <row r="79145" customFormat="1" x14ac:dyDescent="0.25"/>
    <row r="79146" customFormat="1" x14ac:dyDescent="0.25"/>
    <row r="79147" customFormat="1" x14ac:dyDescent="0.25"/>
    <row r="79148" customFormat="1" x14ac:dyDescent="0.25"/>
    <row r="79149" customFormat="1" x14ac:dyDescent="0.25"/>
    <row r="79150" customFormat="1" x14ac:dyDescent="0.25"/>
    <row r="79151" customFormat="1" x14ac:dyDescent="0.25"/>
    <row r="79152" customFormat="1" x14ac:dyDescent="0.25"/>
    <row r="79153" customFormat="1" x14ac:dyDescent="0.25"/>
    <row r="79154" customFormat="1" x14ac:dyDescent="0.25"/>
    <row r="79155" customFormat="1" x14ac:dyDescent="0.25"/>
    <row r="79156" customFormat="1" x14ac:dyDescent="0.25"/>
    <row r="79157" customFormat="1" x14ac:dyDescent="0.25"/>
    <row r="79158" customFormat="1" x14ac:dyDescent="0.25"/>
    <row r="79159" customFormat="1" x14ac:dyDescent="0.25"/>
    <row r="79160" customFormat="1" x14ac:dyDescent="0.25"/>
    <row r="79161" customFormat="1" x14ac:dyDescent="0.25"/>
    <row r="79162" customFormat="1" x14ac:dyDescent="0.25"/>
    <row r="79163" customFormat="1" x14ac:dyDescent="0.25"/>
    <row r="79164" customFormat="1" x14ac:dyDescent="0.25"/>
    <row r="79165" customFormat="1" x14ac:dyDescent="0.25"/>
    <row r="79166" customFormat="1" x14ac:dyDescent="0.25"/>
    <row r="79167" customFormat="1" x14ac:dyDescent="0.25"/>
    <row r="79168" customFormat="1" x14ac:dyDescent="0.25"/>
    <row r="79169" customFormat="1" x14ac:dyDescent="0.25"/>
    <row r="79170" customFormat="1" x14ac:dyDescent="0.25"/>
    <row r="79171" customFormat="1" x14ac:dyDescent="0.25"/>
    <row r="79172" customFormat="1" x14ac:dyDescent="0.25"/>
    <row r="79173" customFormat="1" x14ac:dyDescent="0.25"/>
    <row r="79174" customFormat="1" x14ac:dyDescent="0.25"/>
    <row r="79175" customFormat="1" x14ac:dyDescent="0.25"/>
    <row r="79176" customFormat="1" x14ac:dyDescent="0.25"/>
    <row r="79177" customFormat="1" x14ac:dyDescent="0.25"/>
    <row r="79178" customFormat="1" x14ac:dyDescent="0.25"/>
    <row r="79179" customFormat="1" x14ac:dyDescent="0.25"/>
    <row r="79180" customFormat="1" x14ac:dyDescent="0.25"/>
    <row r="79181" customFormat="1" x14ac:dyDescent="0.25"/>
    <row r="79182" customFormat="1" x14ac:dyDescent="0.25"/>
    <row r="79183" customFormat="1" x14ac:dyDescent="0.25"/>
    <row r="79184" customFormat="1" x14ac:dyDescent="0.25"/>
    <row r="79185" customFormat="1" x14ac:dyDescent="0.25"/>
    <row r="79186" customFormat="1" x14ac:dyDescent="0.25"/>
    <row r="79187" customFormat="1" x14ac:dyDescent="0.25"/>
    <row r="79188" customFormat="1" x14ac:dyDescent="0.25"/>
    <row r="79189" customFormat="1" x14ac:dyDescent="0.25"/>
    <row r="79190" customFormat="1" x14ac:dyDescent="0.25"/>
    <row r="79191" customFormat="1" x14ac:dyDescent="0.25"/>
    <row r="79192" customFormat="1" x14ac:dyDescent="0.25"/>
    <row r="79193" customFormat="1" x14ac:dyDescent="0.25"/>
    <row r="79194" customFormat="1" x14ac:dyDescent="0.25"/>
    <row r="79195" customFormat="1" x14ac:dyDescent="0.25"/>
    <row r="79196" customFormat="1" x14ac:dyDescent="0.25"/>
    <row r="79197" customFormat="1" x14ac:dyDescent="0.25"/>
    <row r="79198" customFormat="1" x14ac:dyDescent="0.25"/>
    <row r="79199" customFormat="1" x14ac:dyDescent="0.25"/>
    <row r="79200" customFormat="1" x14ac:dyDescent="0.25"/>
    <row r="79201" customFormat="1" x14ac:dyDescent="0.25"/>
    <row r="79202" customFormat="1" x14ac:dyDescent="0.25"/>
    <row r="79203" customFormat="1" x14ac:dyDescent="0.25"/>
    <row r="79204" customFormat="1" x14ac:dyDescent="0.25"/>
    <row r="79205" customFormat="1" x14ac:dyDescent="0.25"/>
    <row r="79206" customFormat="1" x14ac:dyDescent="0.25"/>
    <row r="79207" customFormat="1" x14ac:dyDescent="0.25"/>
    <row r="79208" customFormat="1" x14ac:dyDescent="0.25"/>
    <row r="79209" customFormat="1" x14ac:dyDescent="0.25"/>
    <row r="79210" customFormat="1" x14ac:dyDescent="0.25"/>
    <row r="79211" customFormat="1" x14ac:dyDescent="0.25"/>
    <row r="79212" customFormat="1" x14ac:dyDescent="0.25"/>
    <row r="79213" customFormat="1" x14ac:dyDescent="0.25"/>
    <row r="79214" customFormat="1" x14ac:dyDescent="0.25"/>
    <row r="79215" customFormat="1" x14ac:dyDescent="0.25"/>
    <row r="79216" customFormat="1" x14ac:dyDescent="0.25"/>
    <row r="79217" customFormat="1" x14ac:dyDescent="0.25"/>
    <row r="79218" customFormat="1" x14ac:dyDescent="0.25"/>
    <row r="79219" customFormat="1" x14ac:dyDescent="0.25"/>
    <row r="79220" customFormat="1" x14ac:dyDescent="0.25"/>
    <row r="79221" customFormat="1" x14ac:dyDescent="0.25"/>
    <row r="79222" customFormat="1" x14ac:dyDescent="0.25"/>
    <row r="79223" customFormat="1" x14ac:dyDescent="0.25"/>
    <row r="79224" customFormat="1" x14ac:dyDescent="0.25"/>
    <row r="79225" customFormat="1" x14ac:dyDescent="0.25"/>
    <row r="79226" customFormat="1" x14ac:dyDescent="0.25"/>
    <row r="79227" customFormat="1" x14ac:dyDescent="0.25"/>
    <row r="79228" customFormat="1" x14ac:dyDescent="0.25"/>
    <row r="79229" customFormat="1" x14ac:dyDescent="0.25"/>
    <row r="79230" customFormat="1" x14ac:dyDescent="0.25"/>
    <row r="79231" customFormat="1" x14ac:dyDescent="0.25"/>
    <row r="79232" customFormat="1" x14ac:dyDescent="0.25"/>
    <row r="79233" customFormat="1" x14ac:dyDescent="0.25"/>
    <row r="79234" customFormat="1" x14ac:dyDescent="0.25"/>
    <row r="79235" customFormat="1" x14ac:dyDescent="0.25"/>
    <row r="79236" customFormat="1" x14ac:dyDescent="0.25"/>
    <row r="79237" customFormat="1" x14ac:dyDescent="0.25"/>
    <row r="79238" customFormat="1" x14ac:dyDescent="0.25"/>
    <row r="79239" customFormat="1" x14ac:dyDescent="0.25"/>
    <row r="79240" customFormat="1" x14ac:dyDescent="0.25"/>
    <row r="79241" customFormat="1" x14ac:dyDescent="0.25"/>
    <row r="79242" customFormat="1" x14ac:dyDescent="0.25"/>
    <row r="79243" customFormat="1" x14ac:dyDescent="0.25"/>
    <row r="79244" customFormat="1" x14ac:dyDescent="0.25"/>
    <row r="79245" customFormat="1" x14ac:dyDescent="0.25"/>
    <row r="79246" customFormat="1" x14ac:dyDescent="0.25"/>
    <row r="79247" customFormat="1" x14ac:dyDescent="0.25"/>
    <row r="79248" customFormat="1" x14ac:dyDescent="0.25"/>
    <row r="79249" customFormat="1" x14ac:dyDescent="0.25"/>
    <row r="79250" customFormat="1" x14ac:dyDescent="0.25"/>
    <row r="79251" customFormat="1" x14ac:dyDescent="0.25"/>
    <row r="79252" customFormat="1" x14ac:dyDescent="0.25"/>
    <row r="79253" customFormat="1" x14ac:dyDescent="0.25"/>
    <row r="79254" customFormat="1" x14ac:dyDescent="0.25"/>
    <row r="79255" customFormat="1" x14ac:dyDescent="0.25"/>
    <row r="79256" customFormat="1" x14ac:dyDescent="0.25"/>
    <row r="79257" customFormat="1" x14ac:dyDescent="0.25"/>
    <row r="79258" customFormat="1" x14ac:dyDescent="0.25"/>
    <row r="79259" customFormat="1" x14ac:dyDescent="0.25"/>
    <row r="79260" customFormat="1" x14ac:dyDescent="0.25"/>
    <row r="79261" customFormat="1" x14ac:dyDescent="0.25"/>
    <row r="79262" customFormat="1" x14ac:dyDescent="0.25"/>
    <row r="79263" customFormat="1" x14ac:dyDescent="0.25"/>
    <row r="79264" customFormat="1" x14ac:dyDescent="0.25"/>
    <row r="79265" customFormat="1" x14ac:dyDescent="0.25"/>
    <row r="79266" customFormat="1" x14ac:dyDescent="0.25"/>
    <row r="79267" customFormat="1" x14ac:dyDescent="0.25"/>
    <row r="79268" customFormat="1" x14ac:dyDescent="0.25"/>
    <row r="79269" customFormat="1" x14ac:dyDescent="0.25"/>
    <row r="79270" customFormat="1" x14ac:dyDescent="0.25"/>
    <row r="79271" customFormat="1" x14ac:dyDescent="0.25"/>
    <row r="79272" customFormat="1" x14ac:dyDescent="0.25"/>
    <row r="79273" customFormat="1" x14ac:dyDescent="0.25"/>
    <row r="79274" customFormat="1" x14ac:dyDescent="0.25"/>
    <row r="79275" customFormat="1" x14ac:dyDescent="0.25"/>
    <row r="79276" customFormat="1" x14ac:dyDescent="0.25"/>
    <row r="79277" customFormat="1" x14ac:dyDescent="0.25"/>
    <row r="79278" customFormat="1" x14ac:dyDescent="0.25"/>
    <row r="79279" customFormat="1" x14ac:dyDescent="0.25"/>
    <row r="79280" customFormat="1" x14ac:dyDescent="0.25"/>
    <row r="79281" customFormat="1" x14ac:dyDescent="0.25"/>
    <row r="79282" customFormat="1" x14ac:dyDescent="0.25"/>
    <row r="79283" customFormat="1" x14ac:dyDescent="0.25"/>
    <row r="79284" customFormat="1" x14ac:dyDescent="0.25"/>
    <row r="79285" customFormat="1" x14ac:dyDescent="0.25"/>
    <row r="79286" customFormat="1" x14ac:dyDescent="0.25"/>
    <row r="79287" customFormat="1" x14ac:dyDescent="0.25"/>
    <row r="79288" customFormat="1" x14ac:dyDescent="0.25"/>
    <row r="79289" customFormat="1" x14ac:dyDescent="0.25"/>
    <row r="79290" customFormat="1" x14ac:dyDescent="0.25"/>
    <row r="79291" customFormat="1" x14ac:dyDescent="0.25"/>
    <row r="79292" customFormat="1" x14ac:dyDescent="0.25"/>
    <row r="79293" customFormat="1" x14ac:dyDescent="0.25"/>
    <row r="79294" customFormat="1" x14ac:dyDescent="0.25"/>
    <row r="79295" customFormat="1" x14ac:dyDescent="0.25"/>
    <row r="79296" customFormat="1" x14ac:dyDescent="0.25"/>
    <row r="79297" customFormat="1" x14ac:dyDescent="0.25"/>
    <row r="79298" customFormat="1" x14ac:dyDescent="0.25"/>
    <row r="79299" customFormat="1" x14ac:dyDescent="0.25"/>
    <row r="79300" customFormat="1" x14ac:dyDescent="0.25"/>
    <row r="79301" customFormat="1" x14ac:dyDescent="0.25"/>
    <row r="79302" customFormat="1" x14ac:dyDescent="0.25"/>
    <row r="79303" customFormat="1" x14ac:dyDescent="0.25"/>
    <row r="79304" customFormat="1" x14ac:dyDescent="0.25"/>
    <row r="79305" customFormat="1" x14ac:dyDescent="0.25"/>
    <row r="79306" customFormat="1" x14ac:dyDescent="0.25"/>
    <row r="79307" customFormat="1" x14ac:dyDescent="0.25"/>
    <row r="79308" customFormat="1" x14ac:dyDescent="0.25"/>
    <row r="79309" customFormat="1" x14ac:dyDescent="0.25"/>
    <row r="79310" customFormat="1" x14ac:dyDescent="0.25"/>
    <row r="79311" customFormat="1" x14ac:dyDescent="0.25"/>
    <row r="79312" customFormat="1" x14ac:dyDescent="0.25"/>
    <row r="79313" customFormat="1" x14ac:dyDescent="0.25"/>
    <row r="79314" customFormat="1" x14ac:dyDescent="0.25"/>
    <row r="79315" customFormat="1" x14ac:dyDescent="0.25"/>
    <row r="79316" customFormat="1" x14ac:dyDescent="0.25"/>
    <row r="79317" customFormat="1" x14ac:dyDescent="0.25"/>
    <row r="79318" customFormat="1" x14ac:dyDescent="0.25"/>
    <row r="79319" customFormat="1" x14ac:dyDescent="0.25"/>
    <row r="79320" customFormat="1" x14ac:dyDescent="0.25"/>
    <row r="79321" customFormat="1" x14ac:dyDescent="0.25"/>
    <row r="79322" customFormat="1" x14ac:dyDescent="0.25"/>
    <row r="79323" customFormat="1" x14ac:dyDescent="0.25"/>
    <row r="79324" customFormat="1" x14ac:dyDescent="0.25"/>
    <row r="79325" customFormat="1" x14ac:dyDescent="0.25"/>
    <row r="79326" customFormat="1" x14ac:dyDescent="0.25"/>
    <row r="79327" customFormat="1" x14ac:dyDescent="0.25"/>
    <row r="79328" customFormat="1" x14ac:dyDescent="0.25"/>
    <row r="79329" customFormat="1" x14ac:dyDescent="0.25"/>
    <row r="79330" customFormat="1" x14ac:dyDescent="0.25"/>
    <row r="79331" customFormat="1" x14ac:dyDescent="0.25"/>
    <row r="79332" customFormat="1" x14ac:dyDescent="0.25"/>
    <row r="79333" customFormat="1" x14ac:dyDescent="0.25"/>
    <row r="79334" customFormat="1" x14ac:dyDescent="0.25"/>
    <row r="79335" customFormat="1" x14ac:dyDescent="0.25"/>
    <row r="79336" customFormat="1" x14ac:dyDescent="0.25"/>
    <row r="79337" customFormat="1" x14ac:dyDescent="0.25"/>
    <row r="79338" customFormat="1" x14ac:dyDescent="0.25"/>
    <row r="79339" customFormat="1" x14ac:dyDescent="0.25"/>
    <row r="79340" customFormat="1" x14ac:dyDescent="0.25"/>
    <row r="79341" customFormat="1" x14ac:dyDescent="0.25"/>
    <row r="79342" customFormat="1" x14ac:dyDescent="0.25"/>
    <row r="79343" customFormat="1" x14ac:dyDescent="0.25"/>
    <row r="79344" customFormat="1" x14ac:dyDescent="0.25"/>
    <row r="79345" customFormat="1" x14ac:dyDescent="0.25"/>
    <row r="79346" customFormat="1" x14ac:dyDescent="0.25"/>
    <row r="79347" customFormat="1" x14ac:dyDescent="0.25"/>
    <row r="79348" customFormat="1" x14ac:dyDescent="0.25"/>
    <row r="79349" customFormat="1" x14ac:dyDescent="0.25"/>
    <row r="79350" customFormat="1" x14ac:dyDescent="0.25"/>
    <row r="79351" customFormat="1" x14ac:dyDescent="0.25"/>
    <row r="79352" customFormat="1" x14ac:dyDescent="0.25"/>
    <row r="79353" customFormat="1" x14ac:dyDescent="0.25"/>
    <row r="79354" customFormat="1" x14ac:dyDescent="0.25"/>
    <row r="79355" customFormat="1" x14ac:dyDescent="0.25"/>
    <row r="79356" customFormat="1" x14ac:dyDescent="0.25"/>
    <row r="79357" customFormat="1" x14ac:dyDescent="0.25"/>
    <row r="79358" customFormat="1" x14ac:dyDescent="0.25"/>
    <row r="79359" customFormat="1" x14ac:dyDescent="0.25"/>
    <row r="79360" customFormat="1" x14ac:dyDescent="0.25"/>
    <row r="79361" customFormat="1" x14ac:dyDescent="0.25"/>
    <row r="79362" customFormat="1" x14ac:dyDescent="0.25"/>
    <row r="79363" customFormat="1" x14ac:dyDescent="0.25"/>
    <row r="79364" customFormat="1" x14ac:dyDescent="0.25"/>
    <row r="79365" customFormat="1" x14ac:dyDescent="0.25"/>
    <row r="79366" customFormat="1" x14ac:dyDescent="0.25"/>
    <row r="79367" customFormat="1" x14ac:dyDescent="0.25"/>
    <row r="79368" customFormat="1" x14ac:dyDescent="0.25"/>
    <row r="79369" customFormat="1" x14ac:dyDescent="0.25"/>
    <row r="79370" customFormat="1" x14ac:dyDescent="0.25"/>
    <row r="79371" customFormat="1" x14ac:dyDescent="0.25"/>
    <row r="79372" customFormat="1" x14ac:dyDescent="0.25"/>
    <row r="79373" customFormat="1" x14ac:dyDescent="0.25"/>
    <row r="79374" customFormat="1" x14ac:dyDescent="0.25"/>
    <row r="79375" customFormat="1" x14ac:dyDescent="0.25"/>
    <row r="79376" customFormat="1" x14ac:dyDescent="0.25"/>
    <row r="79377" customFormat="1" x14ac:dyDescent="0.25"/>
    <row r="79378" customFormat="1" x14ac:dyDescent="0.25"/>
    <row r="79379" customFormat="1" x14ac:dyDescent="0.25"/>
    <row r="79380" customFormat="1" x14ac:dyDescent="0.25"/>
    <row r="79381" customFormat="1" x14ac:dyDescent="0.25"/>
    <row r="79382" customFormat="1" x14ac:dyDescent="0.25"/>
    <row r="79383" customFormat="1" x14ac:dyDescent="0.25"/>
    <row r="79384" customFormat="1" x14ac:dyDescent="0.25"/>
    <row r="79385" customFormat="1" x14ac:dyDescent="0.25"/>
    <row r="79386" customFormat="1" x14ac:dyDescent="0.25"/>
    <row r="79387" customFormat="1" x14ac:dyDescent="0.25"/>
    <row r="79388" customFormat="1" x14ac:dyDescent="0.25"/>
    <row r="79389" customFormat="1" x14ac:dyDescent="0.25"/>
    <row r="79390" customFormat="1" x14ac:dyDescent="0.25"/>
    <row r="79391" customFormat="1" x14ac:dyDescent="0.25"/>
    <row r="79392" customFormat="1" x14ac:dyDescent="0.25"/>
    <row r="79393" customFormat="1" x14ac:dyDescent="0.25"/>
    <row r="79394" customFormat="1" x14ac:dyDescent="0.25"/>
    <row r="79395" customFormat="1" x14ac:dyDescent="0.25"/>
    <row r="79396" customFormat="1" x14ac:dyDescent="0.25"/>
    <row r="79397" customFormat="1" x14ac:dyDescent="0.25"/>
    <row r="79398" customFormat="1" x14ac:dyDescent="0.25"/>
    <row r="79399" customFormat="1" x14ac:dyDescent="0.25"/>
    <row r="79400" customFormat="1" x14ac:dyDescent="0.25"/>
    <row r="79401" customFormat="1" x14ac:dyDescent="0.25"/>
    <row r="79402" customFormat="1" x14ac:dyDescent="0.25"/>
    <row r="79403" customFormat="1" x14ac:dyDescent="0.25"/>
    <row r="79404" customFormat="1" x14ac:dyDescent="0.25"/>
    <row r="79405" customFormat="1" x14ac:dyDescent="0.25"/>
    <row r="79406" customFormat="1" x14ac:dyDescent="0.25"/>
    <row r="79407" customFormat="1" x14ac:dyDescent="0.25"/>
    <row r="79408" customFormat="1" x14ac:dyDescent="0.25"/>
    <row r="79409" customFormat="1" x14ac:dyDescent="0.25"/>
    <row r="79410" customFormat="1" x14ac:dyDescent="0.25"/>
    <row r="79411" customFormat="1" x14ac:dyDescent="0.25"/>
    <row r="79412" customFormat="1" x14ac:dyDescent="0.25"/>
    <row r="79413" customFormat="1" x14ac:dyDescent="0.25"/>
    <row r="79414" customFormat="1" x14ac:dyDescent="0.25"/>
    <row r="79415" customFormat="1" x14ac:dyDescent="0.25"/>
    <row r="79416" customFormat="1" x14ac:dyDescent="0.25"/>
    <row r="79417" customFormat="1" x14ac:dyDescent="0.25"/>
    <row r="79418" customFormat="1" x14ac:dyDescent="0.25"/>
    <row r="79419" customFormat="1" x14ac:dyDescent="0.25"/>
    <row r="79420" customFormat="1" x14ac:dyDescent="0.25"/>
    <row r="79421" customFormat="1" x14ac:dyDescent="0.25"/>
    <row r="79422" customFormat="1" x14ac:dyDescent="0.25"/>
    <row r="79423" customFormat="1" x14ac:dyDescent="0.25"/>
    <row r="79424" customFormat="1" x14ac:dyDescent="0.25"/>
    <row r="79425" customFormat="1" x14ac:dyDescent="0.25"/>
    <row r="79426" customFormat="1" x14ac:dyDescent="0.25"/>
    <row r="79427" customFormat="1" x14ac:dyDescent="0.25"/>
    <row r="79428" customFormat="1" x14ac:dyDescent="0.25"/>
    <row r="79429" customFormat="1" x14ac:dyDescent="0.25"/>
    <row r="79430" customFormat="1" x14ac:dyDescent="0.25"/>
    <row r="79431" customFormat="1" x14ac:dyDescent="0.25"/>
    <row r="79432" customFormat="1" x14ac:dyDescent="0.25"/>
    <row r="79433" customFormat="1" x14ac:dyDescent="0.25"/>
    <row r="79434" customFormat="1" x14ac:dyDescent="0.25"/>
    <row r="79435" customFormat="1" x14ac:dyDescent="0.25"/>
    <row r="79436" customFormat="1" x14ac:dyDescent="0.25"/>
    <row r="79437" customFormat="1" x14ac:dyDescent="0.25"/>
    <row r="79438" customFormat="1" x14ac:dyDescent="0.25"/>
    <row r="79439" customFormat="1" x14ac:dyDescent="0.25"/>
    <row r="79440" customFormat="1" x14ac:dyDescent="0.25"/>
    <row r="79441" customFormat="1" x14ac:dyDescent="0.25"/>
    <row r="79442" customFormat="1" x14ac:dyDescent="0.25"/>
    <row r="79443" customFormat="1" x14ac:dyDescent="0.25"/>
    <row r="79444" customFormat="1" x14ac:dyDescent="0.25"/>
    <row r="79445" customFormat="1" x14ac:dyDescent="0.25"/>
    <row r="79446" customFormat="1" x14ac:dyDescent="0.25"/>
    <row r="79447" customFormat="1" x14ac:dyDescent="0.25"/>
    <row r="79448" customFormat="1" x14ac:dyDescent="0.25"/>
    <row r="79449" customFormat="1" x14ac:dyDescent="0.25"/>
    <row r="79450" customFormat="1" x14ac:dyDescent="0.25"/>
    <row r="79451" customFormat="1" x14ac:dyDescent="0.25"/>
    <row r="79452" customFormat="1" x14ac:dyDescent="0.25"/>
    <row r="79453" customFormat="1" x14ac:dyDescent="0.25"/>
    <row r="79454" customFormat="1" x14ac:dyDescent="0.25"/>
    <row r="79455" customFormat="1" x14ac:dyDescent="0.25"/>
    <row r="79456" customFormat="1" x14ac:dyDescent="0.25"/>
    <row r="79457" customFormat="1" x14ac:dyDescent="0.25"/>
    <row r="79458" customFormat="1" x14ac:dyDescent="0.25"/>
    <row r="79459" customFormat="1" x14ac:dyDescent="0.25"/>
    <row r="79460" customFormat="1" x14ac:dyDescent="0.25"/>
    <row r="79461" customFormat="1" x14ac:dyDescent="0.25"/>
    <row r="79462" customFormat="1" x14ac:dyDescent="0.25"/>
    <row r="79463" customFormat="1" x14ac:dyDescent="0.25"/>
    <row r="79464" customFormat="1" x14ac:dyDescent="0.25"/>
    <row r="79465" customFormat="1" x14ac:dyDescent="0.25"/>
    <row r="79466" customFormat="1" x14ac:dyDescent="0.25"/>
    <row r="79467" customFormat="1" x14ac:dyDescent="0.25"/>
    <row r="79468" customFormat="1" x14ac:dyDescent="0.25"/>
    <row r="79469" customFormat="1" x14ac:dyDescent="0.25"/>
    <row r="79470" customFormat="1" x14ac:dyDescent="0.25"/>
    <row r="79471" customFormat="1" x14ac:dyDescent="0.25"/>
    <row r="79472" customFormat="1" x14ac:dyDescent="0.25"/>
    <row r="79473" customFormat="1" x14ac:dyDescent="0.25"/>
    <row r="79474" customFormat="1" x14ac:dyDescent="0.25"/>
    <row r="79475" customFormat="1" x14ac:dyDescent="0.25"/>
    <row r="79476" customFormat="1" x14ac:dyDescent="0.25"/>
    <row r="79477" customFormat="1" x14ac:dyDescent="0.25"/>
    <row r="79478" customFormat="1" x14ac:dyDescent="0.25"/>
    <row r="79479" customFormat="1" x14ac:dyDescent="0.25"/>
    <row r="79480" customFormat="1" x14ac:dyDescent="0.25"/>
    <row r="79481" customFormat="1" x14ac:dyDescent="0.25"/>
    <row r="79482" customFormat="1" x14ac:dyDescent="0.25"/>
    <row r="79483" customFormat="1" x14ac:dyDescent="0.25"/>
    <row r="79484" customFormat="1" x14ac:dyDescent="0.25"/>
    <row r="79485" customFormat="1" x14ac:dyDescent="0.25"/>
    <row r="79486" customFormat="1" x14ac:dyDescent="0.25"/>
    <row r="79487" customFormat="1" x14ac:dyDescent="0.25"/>
    <row r="79488" customFormat="1" x14ac:dyDescent="0.25"/>
    <row r="79489" customFormat="1" x14ac:dyDescent="0.25"/>
    <row r="79490" customFormat="1" x14ac:dyDescent="0.25"/>
    <row r="79491" customFormat="1" x14ac:dyDescent="0.25"/>
    <row r="79492" customFormat="1" x14ac:dyDescent="0.25"/>
    <row r="79493" customFormat="1" x14ac:dyDescent="0.25"/>
    <row r="79494" customFormat="1" x14ac:dyDescent="0.25"/>
    <row r="79495" customFormat="1" x14ac:dyDescent="0.25"/>
    <row r="79496" customFormat="1" x14ac:dyDescent="0.25"/>
    <row r="79497" customFormat="1" x14ac:dyDescent="0.25"/>
    <row r="79498" customFormat="1" x14ac:dyDescent="0.25"/>
    <row r="79499" customFormat="1" x14ac:dyDescent="0.25"/>
    <row r="79500" customFormat="1" x14ac:dyDescent="0.25"/>
    <row r="79501" customFormat="1" x14ac:dyDescent="0.25"/>
    <row r="79502" customFormat="1" x14ac:dyDescent="0.25"/>
    <row r="79503" customFormat="1" x14ac:dyDescent="0.25"/>
    <row r="79504" customFormat="1" x14ac:dyDescent="0.25"/>
    <row r="79505" customFormat="1" x14ac:dyDescent="0.25"/>
    <row r="79506" customFormat="1" x14ac:dyDescent="0.25"/>
    <row r="79507" customFormat="1" x14ac:dyDescent="0.25"/>
    <row r="79508" customFormat="1" x14ac:dyDescent="0.25"/>
    <row r="79509" customFormat="1" x14ac:dyDescent="0.25"/>
    <row r="79510" customFormat="1" x14ac:dyDescent="0.25"/>
    <row r="79511" customFormat="1" x14ac:dyDescent="0.25"/>
    <row r="79512" customFormat="1" x14ac:dyDescent="0.25"/>
    <row r="79513" customFormat="1" x14ac:dyDescent="0.25"/>
    <row r="79514" customFormat="1" x14ac:dyDescent="0.25"/>
    <row r="79515" customFormat="1" x14ac:dyDescent="0.25"/>
    <row r="79516" customFormat="1" x14ac:dyDescent="0.25"/>
    <row r="79517" customFormat="1" x14ac:dyDescent="0.25"/>
    <row r="79518" customFormat="1" x14ac:dyDescent="0.25"/>
    <row r="79519" customFormat="1" x14ac:dyDescent="0.25"/>
    <row r="79520" customFormat="1" x14ac:dyDescent="0.25"/>
    <row r="79521" customFormat="1" x14ac:dyDescent="0.25"/>
    <row r="79522" customFormat="1" x14ac:dyDescent="0.25"/>
    <row r="79523" customFormat="1" x14ac:dyDescent="0.25"/>
    <row r="79524" customFormat="1" x14ac:dyDescent="0.25"/>
    <row r="79525" customFormat="1" x14ac:dyDescent="0.25"/>
    <row r="79526" customFormat="1" x14ac:dyDescent="0.25"/>
    <row r="79527" customFormat="1" x14ac:dyDescent="0.25"/>
    <row r="79528" customFormat="1" x14ac:dyDescent="0.25"/>
    <row r="79529" customFormat="1" x14ac:dyDescent="0.25"/>
    <row r="79530" customFormat="1" x14ac:dyDescent="0.25"/>
    <row r="79531" customFormat="1" x14ac:dyDescent="0.25"/>
    <row r="79532" customFormat="1" x14ac:dyDescent="0.25"/>
    <row r="79533" customFormat="1" x14ac:dyDescent="0.25"/>
    <row r="79534" customFormat="1" x14ac:dyDescent="0.25"/>
    <row r="79535" customFormat="1" x14ac:dyDescent="0.25"/>
    <row r="79536" customFormat="1" x14ac:dyDescent="0.25"/>
    <row r="79537" customFormat="1" x14ac:dyDescent="0.25"/>
    <row r="79538" customFormat="1" x14ac:dyDescent="0.25"/>
    <row r="79539" customFormat="1" x14ac:dyDescent="0.25"/>
    <row r="79540" customFormat="1" x14ac:dyDescent="0.25"/>
    <row r="79541" customFormat="1" x14ac:dyDescent="0.25"/>
    <row r="79542" customFormat="1" x14ac:dyDescent="0.25"/>
    <row r="79543" customFormat="1" x14ac:dyDescent="0.25"/>
    <row r="79544" customFormat="1" x14ac:dyDescent="0.25"/>
    <row r="79545" customFormat="1" x14ac:dyDescent="0.25"/>
    <row r="79546" customFormat="1" x14ac:dyDescent="0.25"/>
    <row r="79547" customFormat="1" x14ac:dyDescent="0.25"/>
    <row r="79548" customFormat="1" x14ac:dyDescent="0.25"/>
    <row r="79549" customFormat="1" x14ac:dyDescent="0.25"/>
    <row r="79550" customFormat="1" x14ac:dyDescent="0.25"/>
    <row r="79551" customFormat="1" x14ac:dyDescent="0.25"/>
    <row r="79552" customFormat="1" x14ac:dyDescent="0.25"/>
    <row r="79553" customFormat="1" x14ac:dyDescent="0.25"/>
    <row r="79554" customFormat="1" x14ac:dyDescent="0.25"/>
    <row r="79555" customFormat="1" x14ac:dyDescent="0.25"/>
    <row r="79556" customFormat="1" x14ac:dyDescent="0.25"/>
    <row r="79557" customFormat="1" x14ac:dyDescent="0.25"/>
    <row r="79558" customFormat="1" x14ac:dyDescent="0.25"/>
    <row r="79559" customFormat="1" x14ac:dyDescent="0.25"/>
    <row r="79560" customFormat="1" x14ac:dyDescent="0.25"/>
    <row r="79561" customFormat="1" x14ac:dyDescent="0.25"/>
    <row r="79562" customFormat="1" x14ac:dyDescent="0.25"/>
    <row r="79563" customFormat="1" x14ac:dyDescent="0.25"/>
    <row r="79564" customFormat="1" x14ac:dyDescent="0.25"/>
    <row r="79565" customFormat="1" x14ac:dyDescent="0.25"/>
    <row r="79566" customFormat="1" x14ac:dyDescent="0.25"/>
    <row r="79567" customFormat="1" x14ac:dyDescent="0.25"/>
    <row r="79568" customFormat="1" x14ac:dyDescent="0.25"/>
    <row r="79569" customFormat="1" x14ac:dyDescent="0.25"/>
    <row r="79570" customFormat="1" x14ac:dyDescent="0.25"/>
    <row r="79571" customFormat="1" x14ac:dyDescent="0.25"/>
    <row r="79572" customFormat="1" x14ac:dyDescent="0.25"/>
    <row r="79573" customFormat="1" x14ac:dyDescent="0.25"/>
    <row r="79574" customFormat="1" x14ac:dyDescent="0.25"/>
    <row r="79575" customFormat="1" x14ac:dyDescent="0.25"/>
    <row r="79576" customFormat="1" x14ac:dyDescent="0.25"/>
    <row r="79577" customFormat="1" x14ac:dyDescent="0.25"/>
    <row r="79578" customFormat="1" x14ac:dyDescent="0.25"/>
    <row r="79579" customFormat="1" x14ac:dyDescent="0.25"/>
    <row r="79580" customFormat="1" x14ac:dyDescent="0.25"/>
    <row r="79581" customFormat="1" x14ac:dyDescent="0.25"/>
    <row r="79582" customFormat="1" x14ac:dyDescent="0.25"/>
    <row r="79583" customFormat="1" x14ac:dyDescent="0.25"/>
    <row r="79584" customFormat="1" x14ac:dyDescent="0.25"/>
    <row r="79585" customFormat="1" x14ac:dyDescent="0.25"/>
    <row r="79586" customFormat="1" x14ac:dyDescent="0.25"/>
    <row r="79587" customFormat="1" x14ac:dyDescent="0.25"/>
    <row r="79588" customFormat="1" x14ac:dyDescent="0.25"/>
    <row r="79589" customFormat="1" x14ac:dyDescent="0.25"/>
    <row r="79590" customFormat="1" x14ac:dyDescent="0.25"/>
    <row r="79591" customFormat="1" x14ac:dyDescent="0.25"/>
    <row r="79592" customFormat="1" x14ac:dyDescent="0.25"/>
    <row r="79593" customFormat="1" x14ac:dyDescent="0.25"/>
    <row r="79594" customFormat="1" x14ac:dyDescent="0.25"/>
    <row r="79595" customFormat="1" x14ac:dyDescent="0.25"/>
    <row r="79596" customFormat="1" x14ac:dyDescent="0.25"/>
    <row r="79597" customFormat="1" x14ac:dyDescent="0.25"/>
    <row r="79598" customFormat="1" x14ac:dyDescent="0.25"/>
    <row r="79599" customFormat="1" x14ac:dyDescent="0.25"/>
    <row r="79600" customFormat="1" x14ac:dyDescent="0.25"/>
    <row r="79601" customFormat="1" x14ac:dyDescent="0.25"/>
    <row r="79602" customFormat="1" x14ac:dyDescent="0.25"/>
    <row r="79603" customFormat="1" x14ac:dyDescent="0.25"/>
    <row r="79604" customFormat="1" x14ac:dyDescent="0.25"/>
    <row r="79605" customFormat="1" x14ac:dyDescent="0.25"/>
    <row r="79606" customFormat="1" x14ac:dyDescent="0.25"/>
    <row r="79607" customFormat="1" x14ac:dyDescent="0.25"/>
    <row r="79608" customFormat="1" x14ac:dyDescent="0.25"/>
    <row r="79609" customFormat="1" x14ac:dyDescent="0.25"/>
    <row r="79610" customFormat="1" x14ac:dyDescent="0.25"/>
    <row r="79611" customFormat="1" x14ac:dyDescent="0.25"/>
    <row r="79612" customFormat="1" x14ac:dyDescent="0.25"/>
    <row r="79613" customFormat="1" x14ac:dyDescent="0.25"/>
    <row r="79614" customFormat="1" x14ac:dyDescent="0.25"/>
    <row r="79615" customFormat="1" x14ac:dyDescent="0.25"/>
    <row r="79616" customFormat="1" x14ac:dyDescent="0.25"/>
    <row r="79617" customFormat="1" x14ac:dyDescent="0.25"/>
    <row r="79618" customFormat="1" x14ac:dyDescent="0.25"/>
    <row r="79619" customFormat="1" x14ac:dyDescent="0.25"/>
    <row r="79620" customFormat="1" x14ac:dyDescent="0.25"/>
    <row r="79621" customFormat="1" x14ac:dyDescent="0.25"/>
    <row r="79622" customFormat="1" x14ac:dyDescent="0.25"/>
    <row r="79623" customFormat="1" x14ac:dyDescent="0.25"/>
    <row r="79624" customFormat="1" x14ac:dyDescent="0.25"/>
    <row r="79625" customFormat="1" x14ac:dyDescent="0.25"/>
    <row r="79626" customFormat="1" x14ac:dyDescent="0.25"/>
    <row r="79627" customFormat="1" x14ac:dyDescent="0.25"/>
    <row r="79628" customFormat="1" x14ac:dyDescent="0.25"/>
    <row r="79629" customFormat="1" x14ac:dyDescent="0.25"/>
    <row r="79630" customFormat="1" x14ac:dyDescent="0.25"/>
    <row r="79631" customFormat="1" x14ac:dyDescent="0.25"/>
    <row r="79632" customFormat="1" x14ac:dyDescent="0.25"/>
    <row r="79633" customFormat="1" x14ac:dyDescent="0.25"/>
    <row r="79634" customFormat="1" x14ac:dyDescent="0.25"/>
    <row r="79635" customFormat="1" x14ac:dyDescent="0.25"/>
    <row r="79636" customFormat="1" x14ac:dyDescent="0.25"/>
    <row r="79637" customFormat="1" x14ac:dyDescent="0.25"/>
    <row r="79638" customFormat="1" x14ac:dyDescent="0.25"/>
    <row r="79639" customFormat="1" x14ac:dyDescent="0.25"/>
    <row r="79640" customFormat="1" x14ac:dyDescent="0.25"/>
    <row r="79641" customFormat="1" x14ac:dyDescent="0.25"/>
    <row r="79642" customFormat="1" x14ac:dyDescent="0.25"/>
    <row r="79643" customFormat="1" x14ac:dyDescent="0.25"/>
    <row r="79644" customFormat="1" x14ac:dyDescent="0.25"/>
    <row r="79645" customFormat="1" x14ac:dyDescent="0.25"/>
    <row r="79646" customFormat="1" x14ac:dyDescent="0.25"/>
    <row r="79647" customFormat="1" x14ac:dyDescent="0.25"/>
    <row r="79648" customFormat="1" x14ac:dyDescent="0.25"/>
    <row r="79649" customFormat="1" x14ac:dyDescent="0.25"/>
    <row r="79650" customFormat="1" x14ac:dyDescent="0.25"/>
    <row r="79651" customFormat="1" x14ac:dyDescent="0.25"/>
    <row r="79652" customFormat="1" x14ac:dyDescent="0.25"/>
    <row r="79653" customFormat="1" x14ac:dyDescent="0.25"/>
    <row r="79654" customFormat="1" x14ac:dyDescent="0.25"/>
    <row r="79655" customFormat="1" x14ac:dyDescent="0.25"/>
    <row r="79656" customFormat="1" x14ac:dyDescent="0.25"/>
    <row r="79657" customFormat="1" x14ac:dyDescent="0.25"/>
    <row r="79658" customFormat="1" x14ac:dyDescent="0.25"/>
    <row r="79659" customFormat="1" x14ac:dyDescent="0.25"/>
    <row r="79660" customFormat="1" x14ac:dyDescent="0.25"/>
    <row r="79661" customFormat="1" x14ac:dyDescent="0.25"/>
    <row r="79662" customFormat="1" x14ac:dyDescent="0.25"/>
    <row r="79663" customFormat="1" x14ac:dyDescent="0.25"/>
    <row r="79664" customFormat="1" x14ac:dyDescent="0.25"/>
    <row r="79665" customFormat="1" x14ac:dyDescent="0.25"/>
    <row r="79666" customFormat="1" x14ac:dyDescent="0.25"/>
    <row r="79667" customFormat="1" x14ac:dyDescent="0.25"/>
    <row r="79668" customFormat="1" x14ac:dyDescent="0.25"/>
    <row r="79669" customFormat="1" x14ac:dyDescent="0.25"/>
    <row r="79670" customFormat="1" x14ac:dyDescent="0.25"/>
    <row r="79671" customFormat="1" x14ac:dyDescent="0.25"/>
    <row r="79672" customFormat="1" x14ac:dyDescent="0.25"/>
    <row r="79673" customFormat="1" x14ac:dyDescent="0.25"/>
    <row r="79674" customFormat="1" x14ac:dyDescent="0.25"/>
    <row r="79675" customFormat="1" x14ac:dyDescent="0.25"/>
    <row r="79676" customFormat="1" x14ac:dyDescent="0.25"/>
    <row r="79677" customFormat="1" x14ac:dyDescent="0.25"/>
    <row r="79678" customFormat="1" x14ac:dyDescent="0.25"/>
    <row r="79679" customFormat="1" x14ac:dyDescent="0.25"/>
    <row r="79680" customFormat="1" x14ac:dyDescent="0.25"/>
    <row r="79681" customFormat="1" x14ac:dyDescent="0.25"/>
    <row r="79682" customFormat="1" x14ac:dyDescent="0.25"/>
    <row r="79683" customFormat="1" x14ac:dyDescent="0.25"/>
    <row r="79684" customFormat="1" x14ac:dyDescent="0.25"/>
    <row r="79685" customFormat="1" x14ac:dyDescent="0.25"/>
    <row r="79686" customFormat="1" x14ac:dyDescent="0.25"/>
    <row r="79687" customFormat="1" x14ac:dyDescent="0.25"/>
    <row r="79688" customFormat="1" x14ac:dyDescent="0.25"/>
    <row r="79689" customFormat="1" x14ac:dyDescent="0.25"/>
    <row r="79690" customFormat="1" x14ac:dyDescent="0.25"/>
    <row r="79691" customFormat="1" x14ac:dyDescent="0.25"/>
    <row r="79692" customFormat="1" x14ac:dyDescent="0.25"/>
    <row r="79693" customFormat="1" x14ac:dyDescent="0.25"/>
    <row r="79694" customFormat="1" x14ac:dyDescent="0.25"/>
    <row r="79695" customFormat="1" x14ac:dyDescent="0.25"/>
    <row r="79696" customFormat="1" x14ac:dyDescent="0.25"/>
    <row r="79697" customFormat="1" x14ac:dyDescent="0.25"/>
    <row r="79698" customFormat="1" x14ac:dyDescent="0.25"/>
    <row r="79699" customFormat="1" x14ac:dyDescent="0.25"/>
    <row r="79700" customFormat="1" x14ac:dyDescent="0.25"/>
    <row r="79701" customFormat="1" x14ac:dyDescent="0.25"/>
    <row r="79702" customFormat="1" x14ac:dyDescent="0.25"/>
    <row r="79703" customFormat="1" x14ac:dyDescent="0.25"/>
    <row r="79704" customFormat="1" x14ac:dyDescent="0.25"/>
    <row r="79705" customFormat="1" x14ac:dyDescent="0.25"/>
    <row r="79706" customFormat="1" x14ac:dyDescent="0.25"/>
    <row r="79707" customFormat="1" x14ac:dyDescent="0.25"/>
    <row r="79708" customFormat="1" x14ac:dyDescent="0.25"/>
    <row r="79709" customFormat="1" x14ac:dyDescent="0.25"/>
    <row r="79710" customFormat="1" x14ac:dyDescent="0.25"/>
    <row r="79711" customFormat="1" x14ac:dyDescent="0.25"/>
    <row r="79712" customFormat="1" x14ac:dyDescent="0.25"/>
    <row r="79713" customFormat="1" x14ac:dyDescent="0.25"/>
    <row r="79714" customFormat="1" x14ac:dyDescent="0.25"/>
    <row r="79715" customFormat="1" x14ac:dyDescent="0.25"/>
    <row r="79716" customFormat="1" x14ac:dyDescent="0.25"/>
    <row r="79717" customFormat="1" x14ac:dyDescent="0.25"/>
    <row r="79718" customFormat="1" x14ac:dyDescent="0.25"/>
    <row r="79719" customFormat="1" x14ac:dyDescent="0.25"/>
    <row r="79720" customFormat="1" x14ac:dyDescent="0.25"/>
    <row r="79721" customFormat="1" x14ac:dyDescent="0.25"/>
    <row r="79722" customFormat="1" x14ac:dyDescent="0.25"/>
    <row r="79723" customFormat="1" x14ac:dyDescent="0.25"/>
    <row r="79724" customFormat="1" x14ac:dyDescent="0.25"/>
    <row r="79725" customFormat="1" x14ac:dyDescent="0.25"/>
    <row r="79726" customFormat="1" x14ac:dyDescent="0.25"/>
    <row r="79727" customFormat="1" x14ac:dyDescent="0.25"/>
    <row r="79728" customFormat="1" x14ac:dyDescent="0.25"/>
    <row r="79729" customFormat="1" x14ac:dyDescent="0.25"/>
    <row r="79730" customFormat="1" x14ac:dyDescent="0.25"/>
    <row r="79731" customFormat="1" x14ac:dyDescent="0.25"/>
    <row r="79732" customFormat="1" x14ac:dyDescent="0.25"/>
    <row r="79733" customFormat="1" x14ac:dyDescent="0.25"/>
    <row r="79734" customFormat="1" x14ac:dyDescent="0.25"/>
    <row r="79735" customFormat="1" x14ac:dyDescent="0.25"/>
    <row r="79736" customFormat="1" x14ac:dyDescent="0.25"/>
    <row r="79737" customFormat="1" x14ac:dyDescent="0.25"/>
    <row r="79738" customFormat="1" x14ac:dyDescent="0.25"/>
    <row r="79739" customFormat="1" x14ac:dyDescent="0.25"/>
    <row r="79740" customFormat="1" x14ac:dyDescent="0.25"/>
    <row r="79741" customFormat="1" x14ac:dyDescent="0.25"/>
    <row r="79742" customFormat="1" x14ac:dyDescent="0.25"/>
    <row r="79743" customFormat="1" x14ac:dyDescent="0.25"/>
    <row r="79744" customFormat="1" x14ac:dyDescent="0.25"/>
    <row r="79745" customFormat="1" x14ac:dyDescent="0.25"/>
    <row r="79746" customFormat="1" x14ac:dyDescent="0.25"/>
    <row r="79747" customFormat="1" x14ac:dyDescent="0.25"/>
    <row r="79748" customFormat="1" x14ac:dyDescent="0.25"/>
    <row r="79749" customFormat="1" x14ac:dyDescent="0.25"/>
    <row r="79750" customFormat="1" x14ac:dyDescent="0.25"/>
    <row r="79751" customFormat="1" x14ac:dyDescent="0.25"/>
    <row r="79752" customFormat="1" x14ac:dyDescent="0.25"/>
    <row r="79753" customFormat="1" x14ac:dyDescent="0.25"/>
    <row r="79754" customFormat="1" x14ac:dyDescent="0.25"/>
    <row r="79755" customFormat="1" x14ac:dyDescent="0.25"/>
    <row r="79756" customFormat="1" x14ac:dyDescent="0.25"/>
    <row r="79757" customFormat="1" x14ac:dyDescent="0.25"/>
    <row r="79758" customFormat="1" x14ac:dyDescent="0.25"/>
    <row r="79759" customFormat="1" x14ac:dyDescent="0.25"/>
    <row r="79760" customFormat="1" x14ac:dyDescent="0.25"/>
    <row r="79761" customFormat="1" x14ac:dyDescent="0.25"/>
    <row r="79762" customFormat="1" x14ac:dyDescent="0.25"/>
    <row r="79763" customFormat="1" x14ac:dyDescent="0.25"/>
    <row r="79764" customFormat="1" x14ac:dyDescent="0.25"/>
    <row r="79765" customFormat="1" x14ac:dyDescent="0.25"/>
    <row r="79766" customFormat="1" x14ac:dyDescent="0.25"/>
    <row r="79767" customFormat="1" x14ac:dyDescent="0.25"/>
    <row r="79768" customFormat="1" x14ac:dyDescent="0.25"/>
    <row r="79769" customFormat="1" x14ac:dyDescent="0.25"/>
    <row r="79770" customFormat="1" x14ac:dyDescent="0.25"/>
    <row r="79771" customFormat="1" x14ac:dyDescent="0.25"/>
    <row r="79772" customFormat="1" x14ac:dyDescent="0.25"/>
    <row r="79773" customFormat="1" x14ac:dyDescent="0.25"/>
    <row r="79774" customFormat="1" x14ac:dyDescent="0.25"/>
    <row r="79775" customFormat="1" x14ac:dyDescent="0.25"/>
    <row r="79776" customFormat="1" x14ac:dyDescent="0.25"/>
    <row r="79777" customFormat="1" x14ac:dyDescent="0.25"/>
    <row r="79778" customFormat="1" x14ac:dyDescent="0.25"/>
    <row r="79779" customFormat="1" x14ac:dyDescent="0.25"/>
    <row r="79780" customFormat="1" x14ac:dyDescent="0.25"/>
    <row r="79781" customFormat="1" x14ac:dyDescent="0.25"/>
    <row r="79782" customFormat="1" x14ac:dyDescent="0.25"/>
    <row r="79783" customFormat="1" x14ac:dyDescent="0.25"/>
    <row r="79784" customFormat="1" x14ac:dyDescent="0.25"/>
    <row r="79785" customFormat="1" x14ac:dyDescent="0.25"/>
    <row r="79786" customFormat="1" x14ac:dyDescent="0.25"/>
    <row r="79787" customFormat="1" x14ac:dyDescent="0.25"/>
    <row r="79788" customFormat="1" x14ac:dyDescent="0.25"/>
    <row r="79789" customFormat="1" x14ac:dyDescent="0.25"/>
    <row r="79790" customFormat="1" x14ac:dyDescent="0.25"/>
    <row r="79791" customFormat="1" x14ac:dyDescent="0.25"/>
    <row r="79792" customFormat="1" x14ac:dyDescent="0.25"/>
    <row r="79793" customFormat="1" x14ac:dyDescent="0.25"/>
    <row r="79794" customFormat="1" x14ac:dyDescent="0.25"/>
    <row r="79795" customFormat="1" x14ac:dyDescent="0.25"/>
    <row r="79796" customFormat="1" x14ac:dyDescent="0.25"/>
    <row r="79797" customFormat="1" x14ac:dyDescent="0.25"/>
    <row r="79798" customFormat="1" x14ac:dyDescent="0.25"/>
    <row r="79799" customFormat="1" x14ac:dyDescent="0.25"/>
    <row r="79800" customFormat="1" x14ac:dyDescent="0.25"/>
    <row r="79801" customFormat="1" x14ac:dyDescent="0.25"/>
    <row r="79802" customFormat="1" x14ac:dyDescent="0.25"/>
    <row r="79803" customFormat="1" x14ac:dyDescent="0.25"/>
    <row r="79804" customFormat="1" x14ac:dyDescent="0.25"/>
    <row r="79805" customFormat="1" x14ac:dyDescent="0.25"/>
    <row r="79806" customFormat="1" x14ac:dyDescent="0.25"/>
    <row r="79807" customFormat="1" x14ac:dyDescent="0.25"/>
    <row r="79808" customFormat="1" x14ac:dyDescent="0.25"/>
    <row r="79809" customFormat="1" x14ac:dyDescent="0.25"/>
    <row r="79810" customFormat="1" x14ac:dyDescent="0.25"/>
    <row r="79811" customFormat="1" x14ac:dyDescent="0.25"/>
    <row r="79812" customFormat="1" x14ac:dyDescent="0.25"/>
    <row r="79813" customFormat="1" x14ac:dyDescent="0.25"/>
    <row r="79814" customFormat="1" x14ac:dyDescent="0.25"/>
    <row r="79815" customFormat="1" x14ac:dyDescent="0.25"/>
    <row r="79816" customFormat="1" x14ac:dyDescent="0.25"/>
    <row r="79817" customFormat="1" x14ac:dyDescent="0.25"/>
    <row r="79818" customFormat="1" x14ac:dyDescent="0.25"/>
    <row r="79819" customFormat="1" x14ac:dyDescent="0.25"/>
    <row r="79820" customFormat="1" x14ac:dyDescent="0.25"/>
    <row r="79821" customFormat="1" x14ac:dyDescent="0.25"/>
    <row r="79822" customFormat="1" x14ac:dyDescent="0.25"/>
    <row r="79823" customFormat="1" x14ac:dyDescent="0.25"/>
    <row r="79824" customFormat="1" x14ac:dyDescent="0.25"/>
    <row r="79825" customFormat="1" x14ac:dyDescent="0.25"/>
    <row r="79826" customFormat="1" x14ac:dyDescent="0.25"/>
    <row r="79827" customFormat="1" x14ac:dyDescent="0.25"/>
    <row r="79828" customFormat="1" x14ac:dyDescent="0.25"/>
    <row r="79829" customFormat="1" x14ac:dyDescent="0.25"/>
    <row r="79830" customFormat="1" x14ac:dyDescent="0.25"/>
    <row r="79831" customFormat="1" x14ac:dyDescent="0.25"/>
    <row r="79832" customFormat="1" x14ac:dyDescent="0.25"/>
    <row r="79833" customFormat="1" x14ac:dyDescent="0.25"/>
    <row r="79834" customFormat="1" x14ac:dyDescent="0.25"/>
    <row r="79835" customFormat="1" x14ac:dyDescent="0.25"/>
    <row r="79836" customFormat="1" x14ac:dyDescent="0.25"/>
    <row r="79837" customFormat="1" x14ac:dyDescent="0.25"/>
    <row r="79838" customFormat="1" x14ac:dyDescent="0.25"/>
    <row r="79839" customFormat="1" x14ac:dyDescent="0.25"/>
    <row r="79840" customFormat="1" x14ac:dyDescent="0.25"/>
    <row r="79841" customFormat="1" x14ac:dyDescent="0.25"/>
    <row r="79842" customFormat="1" x14ac:dyDescent="0.25"/>
    <row r="79843" customFormat="1" x14ac:dyDescent="0.25"/>
    <row r="79844" customFormat="1" x14ac:dyDescent="0.25"/>
    <row r="79845" customFormat="1" x14ac:dyDescent="0.25"/>
    <row r="79846" customFormat="1" x14ac:dyDescent="0.25"/>
    <row r="79847" customFormat="1" x14ac:dyDescent="0.25"/>
    <row r="79848" customFormat="1" x14ac:dyDescent="0.25"/>
    <row r="79849" customFormat="1" x14ac:dyDescent="0.25"/>
    <row r="79850" customFormat="1" x14ac:dyDescent="0.25"/>
    <row r="79851" customFormat="1" x14ac:dyDescent="0.25"/>
    <row r="79852" customFormat="1" x14ac:dyDescent="0.25"/>
    <row r="79853" customFormat="1" x14ac:dyDescent="0.25"/>
    <row r="79854" customFormat="1" x14ac:dyDescent="0.25"/>
    <row r="79855" customFormat="1" x14ac:dyDescent="0.25"/>
    <row r="79856" customFormat="1" x14ac:dyDescent="0.25"/>
    <row r="79857" customFormat="1" x14ac:dyDescent="0.25"/>
    <row r="79858" customFormat="1" x14ac:dyDescent="0.25"/>
    <row r="79859" customFormat="1" x14ac:dyDescent="0.25"/>
    <row r="79860" customFormat="1" x14ac:dyDescent="0.25"/>
    <row r="79861" customFormat="1" x14ac:dyDescent="0.25"/>
    <row r="79862" customFormat="1" x14ac:dyDescent="0.25"/>
    <row r="79863" customFormat="1" x14ac:dyDescent="0.25"/>
    <row r="79864" customFormat="1" x14ac:dyDescent="0.25"/>
    <row r="79865" customFormat="1" x14ac:dyDescent="0.25"/>
    <row r="79866" customFormat="1" x14ac:dyDescent="0.25"/>
    <row r="79867" customFormat="1" x14ac:dyDescent="0.25"/>
    <row r="79868" customFormat="1" x14ac:dyDescent="0.25"/>
    <row r="79869" customFormat="1" x14ac:dyDescent="0.25"/>
    <row r="79870" customFormat="1" x14ac:dyDescent="0.25"/>
    <row r="79871" customFormat="1" x14ac:dyDescent="0.25"/>
    <row r="79872" customFormat="1" x14ac:dyDescent="0.25"/>
    <row r="79873" customFormat="1" x14ac:dyDescent="0.25"/>
    <row r="79874" customFormat="1" x14ac:dyDescent="0.25"/>
    <row r="79875" customFormat="1" x14ac:dyDescent="0.25"/>
    <row r="79876" customFormat="1" x14ac:dyDescent="0.25"/>
    <row r="79877" customFormat="1" x14ac:dyDescent="0.25"/>
    <row r="79878" customFormat="1" x14ac:dyDescent="0.25"/>
    <row r="79879" customFormat="1" x14ac:dyDescent="0.25"/>
    <row r="79880" customFormat="1" x14ac:dyDescent="0.25"/>
    <row r="79881" customFormat="1" x14ac:dyDescent="0.25"/>
    <row r="79882" customFormat="1" x14ac:dyDescent="0.25"/>
    <row r="79883" customFormat="1" x14ac:dyDescent="0.25"/>
    <row r="79884" customFormat="1" x14ac:dyDescent="0.25"/>
    <row r="79885" customFormat="1" x14ac:dyDescent="0.25"/>
    <row r="79886" customFormat="1" x14ac:dyDescent="0.25"/>
    <row r="79887" customFormat="1" x14ac:dyDescent="0.25"/>
    <row r="79888" customFormat="1" x14ac:dyDescent="0.25"/>
    <row r="79889" customFormat="1" x14ac:dyDescent="0.25"/>
    <row r="79890" customFormat="1" x14ac:dyDescent="0.25"/>
    <row r="79891" customFormat="1" x14ac:dyDescent="0.25"/>
    <row r="79892" customFormat="1" x14ac:dyDescent="0.25"/>
    <row r="79893" customFormat="1" x14ac:dyDescent="0.25"/>
    <row r="79894" customFormat="1" x14ac:dyDescent="0.25"/>
    <row r="79895" customFormat="1" x14ac:dyDescent="0.25"/>
    <row r="79896" customFormat="1" x14ac:dyDescent="0.25"/>
    <row r="79897" customFormat="1" x14ac:dyDescent="0.25"/>
    <row r="79898" customFormat="1" x14ac:dyDescent="0.25"/>
    <row r="79899" customFormat="1" x14ac:dyDescent="0.25"/>
    <row r="79900" customFormat="1" x14ac:dyDescent="0.25"/>
    <row r="79901" customFormat="1" x14ac:dyDescent="0.25"/>
    <row r="79902" customFormat="1" x14ac:dyDescent="0.25"/>
    <row r="79903" customFormat="1" x14ac:dyDescent="0.25"/>
    <row r="79904" customFormat="1" x14ac:dyDescent="0.25"/>
    <row r="79905" customFormat="1" x14ac:dyDescent="0.25"/>
    <row r="79906" customFormat="1" x14ac:dyDescent="0.25"/>
    <row r="79907" customFormat="1" x14ac:dyDescent="0.25"/>
    <row r="79908" customFormat="1" x14ac:dyDescent="0.25"/>
    <row r="79909" customFormat="1" x14ac:dyDescent="0.25"/>
    <row r="79910" customFormat="1" x14ac:dyDescent="0.25"/>
    <row r="79911" customFormat="1" x14ac:dyDescent="0.25"/>
    <row r="79912" customFormat="1" x14ac:dyDescent="0.25"/>
    <row r="79913" customFormat="1" x14ac:dyDescent="0.25"/>
    <row r="79914" customFormat="1" x14ac:dyDescent="0.25"/>
    <row r="79915" customFormat="1" x14ac:dyDescent="0.25"/>
    <row r="79916" customFormat="1" x14ac:dyDescent="0.25"/>
    <row r="79917" customFormat="1" x14ac:dyDescent="0.25"/>
    <row r="79918" customFormat="1" x14ac:dyDescent="0.25"/>
    <row r="79919" customFormat="1" x14ac:dyDescent="0.25"/>
    <row r="79920" customFormat="1" x14ac:dyDescent="0.25"/>
    <row r="79921" customFormat="1" x14ac:dyDescent="0.25"/>
    <row r="79922" customFormat="1" x14ac:dyDescent="0.25"/>
    <row r="79923" customFormat="1" x14ac:dyDescent="0.25"/>
    <row r="79924" customFormat="1" x14ac:dyDescent="0.25"/>
    <row r="79925" customFormat="1" x14ac:dyDescent="0.25"/>
    <row r="79926" customFormat="1" x14ac:dyDescent="0.25"/>
    <row r="79927" customFormat="1" x14ac:dyDescent="0.25"/>
    <row r="79928" customFormat="1" x14ac:dyDescent="0.25"/>
    <row r="79929" customFormat="1" x14ac:dyDescent="0.25"/>
    <row r="79930" customFormat="1" x14ac:dyDescent="0.25"/>
    <row r="79931" customFormat="1" x14ac:dyDescent="0.25"/>
    <row r="79932" customFormat="1" x14ac:dyDescent="0.25"/>
    <row r="79933" customFormat="1" x14ac:dyDescent="0.25"/>
    <row r="79934" customFormat="1" x14ac:dyDescent="0.25"/>
    <row r="79935" customFormat="1" x14ac:dyDescent="0.25"/>
    <row r="79936" customFormat="1" x14ac:dyDescent="0.25"/>
    <row r="79937" customFormat="1" x14ac:dyDescent="0.25"/>
    <row r="79938" customFormat="1" x14ac:dyDescent="0.25"/>
    <row r="79939" customFormat="1" x14ac:dyDescent="0.25"/>
    <row r="79940" customFormat="1" x14ac:dyDescent="0.25"/>
    <row r="79941" customFormat="1" x14ac:dyDescent="0.25"/>
    <row r="79942" customFormat="1" x14ac:dyDescent="0.25"/>
    <row r="79943" customFormat="1" x14ac:dyDescent="0.25"/>
    <row r="79944" customFormat="1" x14ac:dyDescent="0.25"/>
    <row r="79945" customFormat="1" x14ac:dyDescent="0.25"/>
    <row r="79946" customFormat="1" x14ac:dyDescent="0.25"/>
    <row r="79947" customFormat="1" x14ac:dyDescent="0.25"/>
    <row r="79948" customFormat="1" x14ac:dyDescent="0.25"/>
    <row r="79949" customFormat="1" x14ac:dyDescent="0.25"/>
    <row r="79950" customFormat="1" x14ac:dyDescent="0.25"/>
    <row r="79951" customFormat="1" x14ac:dyDescent="0.25"/>
    <row r="79952" customFormat="1" x14ac:dyDescent="0.25"/>
    <row r="79953" customFormat="1" x14ac:dyDescent="0.25"/>
    <row r="79954" customFormat="1" x14ac:dyDescent="0.25"/>
    <row r="79955" customFormat="1" x14ac:dyDescent="0.25"/>
    <row r="79956" customFormat="1" x14ac:dyDescent="0.25"/>
    <row r="79957" customFormat="1" x14ac:dyDescent="0.25"/>
    <row r="79958" customFormat="1" x14ac:dyDescent="0.25"/>
    <row r="79959" customFormat="1" x14ac:dyDescent="0.25"/>
    <row r="79960" customFormat="1" x14ac:dyDescent="0.25"/>
    <row r="79961" customFormat="1" x14ac:dyDescent="0.25"/>
    <row r="79962" customFormat="1" x14ac:dyDescent="0.25"/>
    <row r="79963" customFormat="1" x14ac:dyDescent="0.25"/>
    <row r="79964" customFormat="1" x14ac:dyDescent="0.25"/>
    <row r="79965" customFormat="1" x14ac:dyDescent="0.25"/>
    <row r="79966" customFormat="1" x14ac:dyDescent="0.25"/>
    <row r="79967" customFormat="1" x14ac:dyDescent="0.25"/>
    <row r="79968" customFormat="1" x14ac:dyDescent="0.25"/>
    <row r="79969" customFormat="1" x14ac:dyDescent="0.25"/>
    <row r="79970" customFormat="1" x14ac:dyDescent="0.25"/>
    <row r="79971" customFormat="1" x14ac:dyDescent="0.25"/>
    <row r="79972" customFormat="1" x14ac:dyDescent="0.25"/>
    <row r="79973" customFormat="1" x14ac:dyDescent="0.25"/>
    <row r="79974" customFormat="1" x14ac:dyDescent="0.25"/>
    <row r="79975" customFormat="1" x14ac:dyDescent="0.25"/>
    <row r="79976" customFormat="1" x14ac:dyDescent="0.25"/>
    <row r="79977" customFormat="1" x14ac:dyDescent="0.25"/>
    <row r="79978" customFormat="1" x14ac:dyDescent="0.25"/>
    <row r="79979" customFormat="1" x14ac:dyDescent="0.25"/>
    <row r="79980" customFormat="1" x14ac:dyDescent="0.25"/>
    <row r="79981" customFormat="1" x14ac:dyDescent="0.25"/>
    <row r="79982" customFormat="1" x14ac:dyDescent="0.25"/>
    <row r="79983" customFormat="1" x14ac:dyDescent="0.25"/>
    <row r="79984" customFormat="1" x14ac:dyDescent="0.25"/>
    <row r="79985" customFormat="1" x14ac:dyDescent="0.25"/>
    <row r="79986" customFormat="1" x14ac:dyDescent="0.25"/>
    <row r="79987" customFormat="1" x14ac:dyDescent="0.25"/>
    <row r="79988" customFormat="1" x14ac:dyDescent="0.25"/>
    <row r="79989" customFormat="1" x14ac:dyDescent="0.25"/>
    <row r="79990" customFormat="1" x14ac:dyDescent="0.25"/>
    <row r="79991" customFormat="1" x14ac:dyDescent="0.25"/>
    <row r="79992" customFormat="1" x14ac:dyDescent="0.25"/>
    <row r="79993" customFormat="1" x14ac:dyDescent="0.25"/>
    <row r="79994" customFormat="1" x14ac:dyDescent="0.25"/>
    <row r="79995" customFormat="1" x14ac:dyDescent="0.25"/>
    <row r="79996" customFormat="1" x14ac:dyDescent="0.25"/>
    <row r="79997" customFormat="1" x14ac:dyDescent="0.25"/>
    <row r="79998" customFormat="1" x14ac:dyDescent="0.25"/>
    <row r="79999" customFormat="1" x14ac:dyDescent="0.25"/>
    <row r="80000" customFormat="1" x14ac:dyDescent="0.25"/>
    <row r="80001" customFormat="1" x14ac:dyDescent="0.25"/>
    <row r="80002" customFormat="1" x14ac:dyDescent="0.25"/>
    <row r="80003" customFormat="1" x14ac:dyDescent="0.25"/>
    <row r="80004" customFormat="1" x14ac:dyDescent="0.25"/>
    <row r="80005" customFormat="1" x14ac:dyDescent="0.25"/>
    <row r="80006" customFormat="1" x14ac:dyDescent="0.25"/>
    <row r="80007" customFormat="1" x14ac:dyDescent="0.25"/>
    <row r="80008" customFormat="1" x14ac:dyDescent="0.25"/>
    <row r="80009" customFormat="1" x14ac:dyDescent="0.25"/>
    <row r="80010" customFormat="1" x14ac:dyDescent="0.25"/>
    <row r="80011" customFormat="1" x14ac:dyDescent="0.25"/>
    <row r="80012" customFormat="1" x14ac:dyDescent="0.25"/>
    <row r="80013" customFormat="1" x14ac:dyDescent="0.25"/>
    <row r="80014" customFormat="1" x14ac:dyDescent="0.25"/>
    <row r="80015" customFormat="1" x14ac:dyDescent="0.25"/>
    <row r="80016" customFormat="1" x14ac:dyDescent="0.25"/>
    <row r="80017" customFormat="1" x14ac:dyDescent="0.25"/>
    <row r="80018" customFormat="1" x14ac:dyDescent="0.25"/>
    <row r="80019" customFormat="1" x14ac:dyDescent="0.25"/>
    <row r="80020" customFormat="1" x14ac:dyDescent="0.25"/>
    <row r="80021" customFormat="1" x14ac:dyDescent="0.25"/>
    <row r="80022" customFormat="1" x14ac:dyDescent="0.25"/>
    <row r="80023" customFormat="1" x14ac:dyDescent="0.25"/>
    <row r="80024" customFormat="1" x14ac:dyDescent="0.25"/>
    <row r="80025" customFormat="1" x14ac:dyDescent="0.25"/>
    <row r="80026" customFormat="1" x14ac:dyDescent="0.25"/>
    <row r="80027" customFormat="1" x14ac:dyDescent="0.25"/>
    <row r="80028" customFormat="1" x14ac:dyDescent="0.25"/>
    <row r="80029" customFormat="1" x14ac:dyDescent="0.25"/>
    <row r="80030" customFormat="1" x14ac:dyDescent="0.25"/>
    <row r="80031" customFormat="1" x14ac:dyDescent="0.25"/>
    <row r="80032" customFormat="1" x14ac:dyDescent="0.25"/>
    <row r="80033" customFormat="1" x14ac:dyDescent="0.25"/>
    <row r="80034" customFormat="1" x14ac:dyDescent="0.25"/>
    <row r="80035" customFormat="1" x14ac:dyDescent="0.25"/>
    <row r="80036" customFormat="1" x14ac:dyDescent="0.25"/>
    <row r="80037" customFormat="1" x14ac:dyDescent="0.25"/>
    <row r="80038" customFormat="1" x14ac:dyDescent="0.25"/>
    <row r="80039" customFormat="1" x14ac:dyDescent="0.25"/>
    <row r="80040" customFormat="1" x14ac:dyDescent="0.25"/>
    <row r="80041" customFormat="1" x14ac:dyDescent="0.25"/>
    <row r="80042" customFormat="1" x14ac:dyDescent="0.25"/>
    <row r="80043" customFormat="1" x14ac:dyDescent="0.25"/>
    <row r="80044" customFormat="1" x14ac:dyDescent="0.25"/>
    <row r="80045" customFormat="1" x14ac:dyDescent="0.25"/>
    <row r="80046" customFormat="1" x14ac:dyDescent="0.25"/>
    <row r="80047" customFormat="1" x14ac:dyDescent="0.25"/>
    <row r="80048" customFormat="1" x14ac:dyDescent="0.25"/>
    <row r="80049" customFormat="1" x14ac:dyDescent="0.25"/>
    <row r="80050" customFormat="1" x14ac:dyDescent="0.25"/>
    <row r="80051" customFormat="1" x14ac:dyDescent="0.25"/>
    <row r="80052" customFormat="1" x14ac:dyDescent="0.25"/>
    <row r="80053" customFormat="1" x14ac:dyDescent="0.25"/>
    <row r="80054" customFormat="1" x14ac:dyDescent="0.25"/>
    <row r="80055" customFormat="1" x14ac:dyDescent="0.25"/>
    <row r="80056" customFormat="1" x14ac:dyDescent="0.25"/>
    <row r="80057" customFormat="1" x14ac:dyDescent="0.25"/>
    <row r="80058" customFormat="1" x14ac:dyDescent="0.25"/>
    <row r="80059" customFormat="1" x14ac:dyDescent="0.25"/>
    <row r="80060" customFormat="1" x14ac:dyDescent="0.25"/>
    <row r="80061" customFormat="1" x14ac:dyDescent="0.25"/>
    <row r="80062" customFormat="1" x14ac:dyDescent="0.25"/>
    <row r="80063" customFormat="1" x14ac:dyDescent="0.25"/>
    <row r="80064" customFormat="1" x14ac:dyDescent="0.25"/>
    <row r="80065" customFormat="1" x14ac:dyDescent="0.25"/>
    <row r="80066" customFormat="1" x14ac:dyDescent="0.25"/>
    <row r="80067" customFormat="1" x14ac:dyDescent="0.25"/>
    <row r="80068" customFormat="1" x14ac:dyDescent="0.25"/>
    <row r="80069" customFormat="1" x14ac:dyDescent="0.25"/>
    <row r="80070" customFormat="1" x14ac:dyDescent="0.25"/>
    <row r="80071" customFormat="1" x14ac:dyDescent="0.25"/>
    <row r="80072" customFormat="1" x14ac:dyDescent="0.25"/>
    <row r="80073" customFormat="1" x14ac:dyDescent="0.25"/>
    <row r="80074" customFormat="1" x14ac:dyDescent="0.25"/>
    <row r="80075" customFormat="1" x14ac:dyDescent="0.25"/>
    <row r="80076" customFormat="1" x14ac:dyDescent="0.25"/>
    <row r="80077" customFormat="1" x14ac:dyDescent="0.25"/>
    <row r="80078" customFormat="1" x14ac:dyDescent="0.25"/>
    <row r="80079" customFormat="1" x14ac:dyDescent="0.25"/>
    <row r="80080" customFormat="1" x14ac:dyDescent="0.25"/>
    <row r="80081" customFormat="1" x14ac:dyDescent="0.25"/>
    <row r="80082" customFormat="1" x14ac:dyDescent="0.25"/>
    <row r="80083" customFormat="1" x14ac:dyDescent="0.25"/>
    <row r="80084" customFormat="1" x14ac:dyDescent="0.25"/>
    <row r="80085" customFormat="1" x14ac:dyDescent="0.25"/>
    <row r="80086" customFormat="1" x14ac:dyDescent="0.25"/>
    <row r="80087" customFormat="1" x14ac:dyDescent="0.25"/>
    <row r="80088" customFormat="1" x14ac:dyDescent="0.25"/>
    <row r="80089" customFormat="1" x14ac:dyDescent="0.25"/>
    <row r="80090" customFormat="1" x14ac:dyDescent="0.25"/>
    <row r="80091" customFormat="1" x14ac:dyDescent="0.25"/>
    <row r="80092" customFormat="1" x14ac:dyDescent="0.25"/>
    <row r="80093" customFormat="1" x14ac:dyDescent="0.25"/>
    <row r="80094" customFormat="1" x14ac:dyDescent="0.25"/>
    <row r="80095" customFormat="1" x14ac:dyDescent="0.25"/>
    <row r="80096" customFormat="1" x14ac:dyDescent="0.25"/>
    <row r="80097" customFormat="1" x14ac:dyDescent="0.25"/>
    <row r="80098" customFormat="1" x14ac:dyDescent="0.25"/>
    <row r="80099" customFormat="1" x14ac:dyDescent="0.25"/>
    <row r="80100" customFormat="1" x14ac:dyDescent="0.25"/>
    <row r="80101" customFormat="1" x14ac:dyDescent="0.25"/>
    <row r="80102" customFormat="1" x14ac:dyDescent="0.25"/>
    <row r="80103" customFormat="1" x14ac:dyDescent="0.25"/>
    <row r="80104" customFormat="1" x14ac:dyDescent="0.25"/>
    <row r="80105" customFormat="1" x14ac:dyDescent="0.25"/>
    <row r="80106" customFormat="1" x14ac:dyDescent="0.25"/>
    <row r="80107" customFormat="1" x14ac:dyDescent="0.25"/>
    <row r="80108" customFormat="1" x14ac:dyDescent="0.25"/>
    <row r="80109" customFormat="1" x14ac:dyDescent="0.25"/>
    <row r="80110" customFormat="1" x14ac:dyDescent="0.25"/>
    <row r="80111" customFormat="1" x14ac:dyDescent="0.25"/>
    <row r="80112" customFormat="1" x14ac:dyDescent="0.25"/>
    <row r="80113" customFormat="1" x14ac:dyDescent="0.25"/>
    <row r="80114" customFormat="1" x14ac:dyDescent="0.25"/>
    <row r="80115" customFormat="1" x14ac:dyDescent="0.25"/>
    <row r="80116" customFormat="1" x14ac:dyDescent="0.25"/>
    <row r="80117" customFormat="1" x14ac:dyDescent="0.25"/>
    <row r="80118" customFormat="1" x14ac:dyDescent="0.25"/>
    <row r="80119" customFormat="1" x14ac:dyDescent="0.25"/>
    <row r="80120" customFormat="1" x14ac:dyDescent="0.25"/>
    <row r="80121" customFormat="1" x14ac:dyDescent="0.25"/>
    <row r="80122" customFormat="1" x14ac:dyDescent="0.25"/>
    <row r="80123" customFormat="1" x14ac:dyDescent="0.25"/>
    <row r="80124" customFormat="1" x14ac:dyDescent="0.25"/>
    <row r="80125" customFormat="1" x14ac:dyDescent="0.25"/>
    <row r="80126" customFormat="1" x14ac:dyDescent="0.25"/>
    <row r="80127" customFormat="1" x14ac:dyDescent="0.25"/>
    <row r="80128" customFormat="1" x14ac:dyDescent="0.25"/>
    <row r="80129" customFormat="1" x14ac:dyDescent="0.25"/>
    <row r="80130" customFormat="1" x14ac:dyDescent="0.25"/>
    <row r="80131" customFormat="1" x14ac:dyDescent="0.25"/>
    <row r="80132" customFormat="1" x14ac:dyDescent="0.25"/>
    <row r="80133" customFormat="1" x14ac:dyDescent="0.25"/>
    <row r="80134" customFormat="1" x14ac:dyDescent="0.25"/>
    <row r="80135" customFormat="1" x14ac:dyDescent="0.25"/>
    <row r="80136" customFormat="1" x14ac:dyDescent="0.25"/>
    <row r="80137" customFormat="1" x14ac:dyDescent="0.25"/>
    <row r="80138" customFormat="1" x14ac:dyDescent="0.25"/>
    <row r="80139" customFormat="1" x14ac:dyDescent="0.25"/>
    <row r="80140" customFormat="1" x14ac:dyDescent="0.25"/>
    <row r="80141" customFormat="1" x14ac:dyDescent="0.25"/>
    <row r="80142" customFormat="1" x14ac:dyDescent="0.25"/>
    <row r="80143" customFormat="1" x14ac:dyDescent="0.25"/>
    <row r="80144" customFormat="1" x14ac:dyDescent="0.25"/>
    <row r="80145" customFormat="1" x14ac:dyDescent="0.25"/>
    <row r="80146" customFormat="1" x14ac:dyDescent="0.25"/>
    <row r="80147" customFormat="1" x14ac:dyDescent="0.25"/>
    <row r="80148" customFormat="1" x14ac:dyDescent="0.25"/>
    <row r="80149" customFormat="1" x14ac:dyDescent="0.25"/>
    <row r="80150" customFormat="1" x14ac:dyDescent="0.25"/>
    <row r="80151" customFormat="1" x14ac:dyDescent="0.25"/>
    <row r="80152" customFormat="1" x14ac:dyDescent="0.25"/>
    <row r="80153" customFormat="1" x14ac:dyDescent="0.25"/>
    <row r="80154" customFormat="1" x14ac:dyDescent="0.25"/>
    <row r="80155" customFormat="1" x14ac:dyDescent="0.25"/>
    <row r="80156" customFormat="1" x14ac:dyDescent="0.25"/>
    <row r="80157" customFormat="1" x14ac:dyDescent="0.25"/>
    <row r="80158" customFormat="1" x14ac:dyDescent="0.25"/>
    <row r="80159" customFormat="1" x14ac:dyDescent="0.25"/>
    <row r="80160" customFormat="1" x14ac:dyDescent="0.25"/>
    <row r="80161" customFormat="1" x14ac:dyDescent="0.25"/>
    <row r="80162" customFormat="1" x14ac:dyDescent="0.25"/>
    <row r="80163" customFormat="1" x14ac:dyDescent="0.25"/>
    <row r="80164" customFormat="1" x14ac:dyDescent="0.25"/>
    <row r="80165" customFormat="1" x14ac:dyDescent="0.25"/>
    <row r="80166" customFormat="1" x14ac:dyDescent="0.25"/>
    <row r="80167" customFormat="1" x14ac:dyDescent="0.25"/>
    <row r="80168" customFormat="1" x14ac:dyDescent="0.25"/>
    <row r="80169" customFormat="1" x14ac:dyDescent="0.25"/>
    <row r="80170" customFormat="1" x14ac:dyDescent="0.25"/>
    <row r="80171" customFormat="1" x14ac:dyDescent="0.25"/>
    <row r="80172" customFormat="1" x14ac:dyDescent="0.25"/>
    <row r="80173" customFormat="1" x14ac:dyDescent="0.25"/>
    <row r="80174" customFormat="1" x14ac:dyDescent="0.25"/>
    <row r="80175" customFormat="1" x14ac:dyDescent="0.25"/>
    <row r="80176" customFormat="1" x14ac:dyDescent="0.25"/>
    <row r="80177" customFormat="1" x14ac:dyDescent="0.25"/>
    <row r="80178" customFormat="1" x14ac:dyDescent="0.25"/>
    <row r="80179" customFormat="1" x14ac:dyDescent="0.25"/>
    <row r="80180" customFormat="1" x14ac:dyDescent="0.25"/>
    <row r="80181" customFormat="1" x14ac:dyDescent="0.25"/>
    <row r="80182" customFormat="1" x14ac:dyDescent="0.25"/>
    <row r="80183" customFormat="1" x14ac:dyDescent="0.25"/>
    <row r="80184" customFormat="1" x14ac:dyDescent="0.25"/>
    <row r="80185" customFormat="1" x14ac:dyDescent="0.25"/>
    <row r="80186" customFormat="1" x14ac:dyDescent="0.25"/>
    <row r="80187" customFormat="1" x14ac:dyDescent="0.25"/>
    <row r="80188" customFormat="1" x14ac:dyDescent="0.25"/>
    <row r="80189" customFormat="1" x14ac:dyDescent="0.25"/>
    <row r="80190" customFormat="1" x14ac:dyDescent="0.25"/>
    <row r="80191" customFormat="1" x14ac:dyDescent="0.25"/>
    <row r="80192" customFormat="1" x14ac:dyDescent="0.25"/>
    <row r="80193" customFormat="1" x14ac:dyDescent="0.25"/>
    <row r="80194" customFormat="1" x14ac:dyDescent="0.25"/>
    <row r="80195" customFormat="1" x14ac:dyDescent="0.25"/>
    <row r="80196" customFormat="1" x14ac:dyDescent="0.25"/>
    <row r="80197" customFormat="1" x14ac:dyDescent="0.25"/>
    <row r="80198" customFormat="1" x14ac:dyDescent="0.25"/>
    <row r="80199" customFormat="1" x14ac:dyDescent="0.25"/>
    <row r="80200" customFormat="1" x14ac:dyDescent="0.25"/>
    <row r="80201" customFormat="1" x14ac:dyDescent="0.25"/>
    <row r="80202" customFormat="1" x14ac:dyDescent="0.25"/>
    <row r="80203" customFormat="1" x14ac:dyDescent="0.25"/>
    <row r="80204" customFormat="1" x14ac:dyDescent="0.25"/>
    <row r="80205" customFormat="1" x14ac:dyDescent="0.25"/>
    <row r="80206" customFormat="1" x14ac:dyDescent="0.25"/>
    <row r="80207" customFormat="1" x14ac:dyDescent="0.25"/>
    <row r="80208" customFormat="1" x14ac:dyDescent="0.25"/>
    <row r="80209" customFormat="1" x14ac:dyDescent="0.25"/>
    <row r="80210" customFormat="1" x14ac:dyDescent="0.25"/>
    <row r="80211" customFormat="1" x14ac:dyDescent="0.25"/>
    <row r="80212" customFormat="1" x14ac:dyDescent="0.25"/>
    <row r="80213" customFormat="1" x14ac:dyDescent="0.25"/>
    <row r="80214" customFormat="1" x14ac:dyDescent="0.25"/>
    <row r="80215" customFormat="1" x14ac:dyDescent="0.25"/>
    <row r="80216" customFormat="1" x14ac:dyDescent="0.25"/>
    <row r="80217" customFormat="1" x14ac:dyDescent="0.25"/>
    <row r="80218" customFormat="1" x14ac:dyDescent="0.25"/>
    <row r="80219" customFormat="1" x14ac:dyDescent="0.25"/>
    <row r="80220" customFormat="1" x14ac:dyDescent="0.25"/>
    <row r="80221" customFormat="1" x14ac:dyDescent="0.25"/>
    <row r="80222" customFormat="1" x14ac:dyDescent="0.25"/>
    <row r="80223" customFormat="1" x14ac:dyDescent="0.25"/>
    <row r="80224" customFormat="1" x14ac:dyDescent="0.25"/>
    <row r="80225" customFormat="1" x14ac:dyDescent="0.25"/>
    <row r="80226" customFormat="1" x14ac:dyDescent="0.25"/>
    <row r="80227" customFormat="1" x14ac:dyDescent="0.25"/>
    <row r="80228" customFormat="1" x14ac:dyDescent="0.25"/>
    <row r="80229" customFormat="1" x14ac:dyDescent="0.25"/>
    <row r="80230" customFormat="1" x14ac:dyDescent="0.25"/>
    <row r="80231" customFormat="1" x14ac:dyDescent="0.25"/>
    <row r="80232" customFormat="1" x14ac:dyDescent="0.25"/>
    <row r="80233" customFormat="1" x14ac:dyDescent="0.25"/>
    <row r="80234" customFormat="1" x14ac:dyDescent="0.25"/>
    <row r="80235" customFormat="1" x14ac:dyDescent="0.25"/>
    <row r="80236" customFormat="1" x14ac:dyDescent="0.25"/>
    <row r="80237" customFormat="1" x14ac:dyDescent="0.25"/>
    <row r="80238" customFormat="1" x14ac:dyDescent="0.25"/>
    <row r="80239" customFormat="1" x14ac:dyDescent="0.25"/>
    <row r="80240" customFormat="1" x14ac:dyDescent="0.25"/>
    <row r="80241" customFormat="1" x14ac:dyDescent="0.25"/>
    <row r="80242" customFormat="1" x14ac:dyDescent="0.25"/>
    <row r="80243" customFormat="1" x14ac:dyDescent="0.25"/>
    <row r="80244" customFormat="1" x14ac:dyDescent="0.25"/>
    <row r="80245" customFormat="1" x14ac:dyDescent="0.25"/>
    <row r="80246" customFormat="1" x14ac:dyDescent="0.25"/>
    <row r="80247" customFormat="1" x14ac:dyDescent="0.25"/>
    <row r="80248" customFormat="1" x14ac:dyDescent="0.25"/>
    <row r="80249" customFormat="1" x14ac:dyDescent="0.25"/>
    <row r="80250" customFormat="1" x14ac:dyDescent="0.25"/>
    <row r="80251" customFormat="1" x14ac:dyDescent="0.25"/>
    <row r="80252" customFormat="1" x14ac:dyDescent="0.25"/>
    <row r="80253" customFormat="1" x14ac:dyDescent="0.25"/>
    <row r="80254" customFormat="1" x14ac:dyDescent="0.25"/>
    <row r="80255" customFormat="1" x14ac:dyDescent="0.25"/>
    <row r="80256" customFormat="1" x14ac:dyDescent="0.25"/>
    <row r="80257" customFormat="1" x14ac:dyDescent="0.25"/>
    <row r="80258" customFormat="1" x14ac:dyDescent="0.25"/>
    <row r="80259" customFormat="1" x14ac:dyDescent="0.25"/>
    <row r="80260" customFormat="1" x14ac:dyDescent="0.25"/>
    <row r="80261" customFormat="1" x14ac:dyDescent="0.25"/>
    <row r="80262" customFormat="1" x14ac:dyDescent="0.25"/>
    <row r="80263" customFormat="1" x14ac:dyDescent="0.25"/>
    <row r="80264" customFormat="1" x14ac:dyDescent="0.25"/>
    <row r="80265" customFormat="1" x14ac:dyDescent="0.25"/>
    <row r="80266" customFormat="1" x14ac:dyDescent="0.25"/>
    <row r="80267" customFormat="1" x14ac:dyDescent="0.25"/>
    <row r="80268" customFormat="1" x14ac:dyDescent="0.25"/>
    <row r="80269" customFormat="1" x14ac:dyDescent="0.25"/>
    <row r="80270" customFormat="1" x14ac:dyDescent="0.25"/>
    <row r="80271" customFormat="1" x14ac:dyDescent="0.25"/>
    <row r="80272" customFormat="1" x14ac:dyDescent="0.25"/>
    <row r="80273" customFormat="1" x14ac:dyDescent="0.25"/>
    <row r="80274" customFormat="1" x14ac:dyDescent="0.25"/>
    <row r="80275" customFormat="1" x14ac:dyDescent="0.25"/>
    <row r="80276" customFormat="1" x14ac:dyDescent="0.25"/>
    <row r="80277" customFormat="1" x14ac:dyDescent="0.25"/>
    <row r="80278" customFormat="1" x14ac:dyDescent="0.25"/>
    <row r="80279" customFormat="1" x14ac:dyDescent="0.25"/>
    <row r="80280" customFormat="1" x14ac:dyDescent="0.25"/>
    <row r="80281" customFormat="1" x14ac:dyDescent="0.25"/>
    <row r="80282" customFormat="1" x14ac:dyDescent="0.25"/>
    <row r="80283" customFormat="1" x14ac:dyDescent="0.25"/>
    <row r="80284" customFormat="1" x14ac:dyDescent="0.25"/>
    <row r="80285" customFormat="1" x14ac:dyDescent="0.25"/>
    <row r="80286" customFormat="1" x14ac:dyDescent="0.25"/>
    <row r="80287" customFormat="1" x14ac:dyDescent="0.25"/>
    <row r="80288" customFormat="1" x14ac:dyDescent="0.25"/>
    <row r="80289" customFormat="1" x14ac:dyDescent="0.25"/>
    <row r="80290" customFormat="1" x14ac:dyDescent="0.25"/>
    <row r="80291" customFormat="1" x14ac:dyDescent="0.25"/>
    <row r="80292" customFormat="1" x14ac:dyDescent="0.25"/>
    <row r="80293" customFormat="1" x14ac:dyDescent="0.25"/>
    <row r="80294" customFormat="1" x14ac:dyDescent="0.25"/>
    <row r="80295" customFormat="1" x14ac:dyDescent="0.25"/>
    <row r="80296" customFormat="1" x14ac:dyDescent="0.25"/>
    <row r="80297" customFormat="1" x14ac:dyDescent="0.25"/>
    <row r="80298" customFormat="1" x14ac:dyDescent="0.25"/>
    <row r="80299" customFormat="1" x14ac:dyDescent="0.25"/>
    <row r="80300" customFormat="1" x14ac:dyDescent="0.25"/>
    <row r="80301" customFormat="1" x14ac:dyDescent="0.25"/>
    <row r="80302" customFormat="1" x14ac:dyDescent="0.25"/>
    <row r="80303" customFormat="1" x14ac:dyDescent="0.25"/>
    <row r="80304" customFormat="1" x14ac:dyDescent="0.25"/>
    <row r="80305" customFormat="1" x14ac:dyDescent="0.25"/>
    <row r="80306" customFormat="1" x14ac:dyDescent="0.25"/>
    <row r="80307" customFormat="1" x14ac:dyDescent="0.25"/>
    <row r="80308" customFormat="1" x14ac:dyDescent="0.25"/>
    <row r="80309" customFormat="1" x14ac:dyDescent="0.25"/>
    <row r="80310" customFormat="1" x14ac:dyDescent="0.25"/>
    <row r="80311" customFormat="1" x14ac:dyDescent="0.25"/>
    <row r="80312" customFormat="1" x14ac:dyDescent="0.25"/>
    <row r="80313" customFormat="1" x14ac:dyDescent="0.25"/>
    <row r="80314" customFormat="1" x14ac:dyDescent="0.25"/>
    <row r="80315" customFormat="1" x14ac:dyDescent="0.25"/>
    <row r="80316" customFormat="1" x14ac:dyDescent="0.25"/>
    <row r="80317" customFormat="1" x14ac:dyDescent="0.25"/>
    <row r="80318" customFormat="1" x14ac:dyDescent="0.25"/>
    <row r="80319" customFormat="1" x14ac:dyDescent="0.25"/>
    <row r="80320" customFormat="1" x14ac:dyDescent="0.25"/>
    <row r="80321" customFormat="1" x14ac:dyDescent="0.25"/>
    <row r="80322" customFormat="1" x14ac:dyDescent="0.25"/>
    <row r="80323" customFormat="1" x14ac:dyDescent="0.25"/>
    <row r="80324" customFormat="1" x14ac:dyDescent="0.25"/>
    <row r="80325" customFormat="1" x14ac:dyDescent="0.25"/>
    <row r="80326" customFormat="1" x14ac:dyDescent="0.25"/>
    <row r="80327" customFormat="1" x14ac:dyDescent="0.25"/>
    <row r="80328" customFormat="1" x14ac:dyDescent="0.25"/>
    <row r="80329" customFormat="1" x14ac:dyDescent="0.25"/>
    <row r="80330" customFormat="1" x14ac:dyDescent="0.25"/>
    <row r="80331" customFormat="1" x14ac:dyDescent="0.25"/>
    <row r="80332" customFormat="1" x14ac:dyDescent="0.25"/>
    <row r="80333" customFormat="1" x14ac:dyDescent="0.25"/>
    <row r="80334" customFormat="1" x14ac:dyDescent="0.25"/>
    <row r="80335" customFormat="1" x14ac:dyDescent="0.25"/>
    <row r="80336" customFormat="1" x14ac:dyDescent="0.25"/>
    <row r="80337" customFormat="1" x14ac:dyDescent="0.25"/>
    <row r="80338" customFormat="1" x14ac:dyDescent="0.25"/>
    <row r="80339" customFormat="1" x14ac:dyDescent="0.25"/>
    <row r="80340" customFormat="1" x14ac:dyDescent="0.25"/>
    <row r="80341" customFormat="1" x14ac:dyDescent="0.25"/>
    <row r="80342" customFormat="1" x14ac:dyDescent="0.25"/>
    <row r="80343" customFormat="1" x14ac:dyDescent="0.25"/>
    <row r="80344" customFormat="1" x14ac:dyDescent="0.25"/>
    <row r="80345" customFormat="1" x14ac:dyDescent="0.25"/>
    <row r="80346" customFormat="1" x14ac:dyDescent="0.25"/>
    <row r="80347" customFormat="1" x14ac:dyDescent="0.25"/>
    <row r="80348" customFormat="1" x14ac:dyDescent="0.25"/>
    <row r="80349" customFormat="1" x14ac:dyDescent="0.25"/>
    <row r="80350" customFormat="1" x14ac:dyDescent="0.25"/>
    <row r="80351" customFormat="1" x14ac:dyDescent="0.25"/>
    <row r="80352" customFormat="1" x14ac:dyDescent="0.25"/>
    <row r="80353" customFormat="1" x14ac:dyDescent="0.25"/>
    <row r="80354" customFormat="1" x14ac:dyDescent="0.25"/>
    <row r="80355" customFormat="1" x14ac:dyDescent="0.25"/>
    <row r="80356" customFormat="1" x14ac:dyDescent="0.25"/>
    <row r="80357" customFormat="1" x14ac:dyDescent="0.25"/>
    <row r="80358" customFormat="1" x14ac:dyDescent="0.25"/>
    <row r="80359" customFormat="1" x14ac:dyDescent="0.25"/>
    <row r="80360" customFormat="1" x14ac:dyDescent="0.25"/>
    <row r="80361" customFormat="1" x14ac:dyDescent="0.25"/>
    <row r="80362" customFormat="1" x14ac:dyDescent="0.25"/>
    <row r="80363" customFormat="1" x14ac:dyDescent="0.25"/>
    <row r="80364" customFormat="1" x14ac:dyDescent="0.25"/>
    <row r="80365" customFormat="1" x14ac:dyDescent="0.25"/>
    <row r="80366" customFormat="1" x14ac:dyDescent="0.25"/>
    <row r="80367" customFormat="1" x14ac:dyDescent="0.25"/>
    <row r="80368" customFormat="1" x14ac:dyDescent="0.25"/>
    <row r="80369" customFormat="1" x14ac:dyDescent="0.25"/>
    <row r="80370" customFormat="1" x14ac:dyDescent="0.25"/>
    <row r="80371" customFormat="1" x14ac:dyDescent="0.25"/>
    <row r="80372" customFormat="1" x14ac:dyDescent="0.25"/>
    <row r="80373" customFormat="1" x14ac:dyDescent="0.25"/>
    <row r="80374" customFormat="1" x14ac:dyDescent="0.25"/>
    <row r="80375" customFormat="1" x14ac:dyDescent="0.25"/>
    <row r="80376" customFormat="1" x14ac:dyDescent="0.25"/>
    <row r="80377" customFormat="1" x14ac:dyDescent="0.25"/>
    <row r="80378" customFormat="1" x14ac:dyDescent="0.25"/>
    <row r="80379" customFormat="1" x14ac:dyDescent="0.25"/>
    <row r="80380" customFormat="1" x14ac:dyDescent="0.25"/>
    <row r="80381" customFormat="1" x14ac:dyDescent="0.25"/>
    <row r="80382" customFormat="1" x14ac:dyDescent="0.25"/>
    <row r="80383" customFormat="1" x14ac:dyDescent="0.25"/>
    <row r="80384" customFormat="1" x14ac:dyDescent="0.25"/>
    <row r="80385" customFormat="1" x14ac:dyDescent="0.25"/>
    <row r="80386" customFormat="1" x14ac:dyDescent="0.25"/>
    <row r="80387" customFormat="1" x14ac:dyDescent="0.25"/>
    <row r="80388" customFormat="1" x14ac:dyDescent="0.25"/>
    <row r="80389" customFormat="1" x14ac:dyDescent="0.25"/>
    <row r="80390" customFormat="1" x14ac:dyDescent="0.25"/>
    <row r="80391" customFormat="1" x14ac:dyDescent="0.25"/>
    <row r="80392" customFormat="1" x14ac:dyDescent="0.25"/>
    <row r="80393" customFormat="1" x14ac:dyDescent="0.25"/>
    <row r="80394" customFormat="1" x14ac:dyDescent="0.25"/>
    <row r="80395" customFormat="1" x14ac:dyDescent="0.25"/>
    <row r="80396" customFormat="1" x14ac:dyDescent="0.25"/>
    <row r="80397" customFormat="1" x14ac:dyDescent="0.25"/>
    <row r="80398" customFormat="1" x14ac:dyDescent="0.25"/>
    <row r="80399" customFormat="1" x14ac:dyDescent="0.25"/>
    <row r="80400" customFormat="1" x14ac:dyDescent="0.25"/>
    <row r="80401" customFormat="1" x14ac:dyDescent="0.25"/>
    <row r="80402" customFormat="1" x14ac:dyDescent="0.25"/>
    <row r="80403" customFormat="1" x14ac:dyDescent="0.25"/>
    <row r="80404" customFormat="1" x14ac:dyDescent="0.25"/>
    <row r="80405" customFormat="1" x14ac:dyDescent="0.25"/>
    <row r="80406" customFormat="1" x14ac:dyDescent="0.25"/>
    <row r="80407" customFormat="1" x14ac:dyDescent="0.25"/>
    <row r="80408" customFormat="1" x14ac:dyDescent="0.25"/>
    <row r="80409" customFormat="1" x14ac:dyDescent="0.25"/>
    <row r="80410" customFormat="1" x14ac:dyDescent="0.25"/>
    <row r="80411" customFormat="1" x14ac:dyDescent="0.25"/>
    <row r="80412" customFormat="1" x14ac:dyDescent="0.25"/>
    <row r="80413" customFormat="1" x14ac:dyDescent="0.25"/>
    <row r="80414" customFormat="1" x14ac:dyDescent="0.25"/>
    <row r="80415" customFormat="1" x14ac:dyDescent="0.25"/>
    <row r="80416" customFormat="1" x14ac:dyDescent="0.25"/>
    <row r="80417" customFormat="1" x14ac:dyDescent="0.25"/>
    <row r="80418" customFormat="1" x14ac:dyDescent="0.25"/>
    <row r="80419" customFormat="1" x14ac:dyDescent="0.25"/>
    <row r="80420" customFormat="1" x14ac:dyDescent="0.25"/>
    <row r="80421" customFormat="1" x14ac:dyDescent="0.25"/>
    <row r="80422" customFormat="1" x14ac:dyDescent="0.25"/>
    <row r="80423" customFormat="1" x14ac:dyDescent="0.25"/>
    <row r="80424" customFormat="1" x14ac:dyDescent="0.25"/>
    <row r="80425" customFormat="1" x14ac:dyDescent="0.25"/>
    <row r="80426" customFormat="1" x14ac:dyDescent="0.25"/>
    <row r="80427" customFormat="1" x14ac:dyDescent="0.25"/>
    <row r="80428" customFormat="1" x14ac:dyDescent="0.25"/>
    <row r="80429" customFormat="1" x14ac:dyDescent="0.25"/>
    <row r="80430" customFormat="1" x14ac:dyDescent="0.25"/>
    <row r="80431" customFormat="1" x14ac:dyDescent="0.25"/>
    <row r="80432" customFormat="1" x14ac:dyDescent="0.25"/>
    <row r="80433" customFormat="1" x14ac:dyDescent="0.25"/>
    <row r="80434" customFormat="1" x14ac:dyDescent="0.25"/>
    <row r="80435" customFormat="1" x14ac:dyDescent="0.25"/>
    <row r="80436" customFormat="1" x14ac:dyDescent="0.25"/>
    <row r="80437" customFormat="1" x14ac:dyDescent="0.25"/>
    <row r="80438" customFormat="1" x14ac:dyDescent="0.25"/>
    <row r="80439" customFormat="1" x14ac:dyDescent="0.25"/>
    <row r="80440" customFormat="1" x14ac:dyDescent="0.25"/>
    <row r="80441" customFormat="1" x14ac:dyDescent="0.25"/>
    <row r="80442" customFormat="1" x14ac:dyDescent="0.25"/>
    <row r="80443" customFormat="1" x14ac:dyDescent="0.25"/>
    <row r="80444" customFormat="1" x14ac:dyDescent="0.25"/>
    <row r="80445" customFormat="1" x14ac:dyDescent="0.25"/>
    <row r="80446" customFormat="1" x14ac:dyDescent="0.25"/>
    <row r="80447" customFormat="1" x14ac:dyDescent="0.25"/>
    <row r="80448" customFormat="1" x14ac:dyDescent="0.25"/>
    <row r="80449" customFormat="1" x14ac:dyDescent="0.25"/>
    <row r="80450" customFormat="1" x14ac:dyDescent="0.25"/>
    <row r="80451" customFormat="1" x14ac:dyDescent="0.25"/>
    <row r="80452" customFormat="1" x14ac:dyDescent="0.25"/>
    <row r="80453" customFormat="1" x14ac:dyDescent="0.25"/>
    <row r="80454" customFormat="1" x14ac:dyDescent="0.25"/>
    <row r="80455" customFormat="1" x14ac:dyDescent="0.25"/>
    <row r="80456" customFormat="1" x14ac:dyDescent="0.25"/>
    <row r="80457" customFormat="1" x14ac:dyDescent="0.25"/>
    <row r="80458" customFormat="1" x14ac:dyDescent="0.25"/>
    <row r="80459" customFormat="1" x14ac:dyDescent="0.25"/>
    <row r="80460" customFormat="1" x14ac:dyDescent="0.25"/>
    <row r="80461" customFormat="1" x14ac:dyDescent="0.25"/>
    <row r="80462" customFormat="1" x14ac:dyDescent="0.25"/>
    <row r="80463" customFormat="1" x14ac:dyDescent="0.25"/>
    <row r="80464" customFormat="1" x14ac:dyDescent="0.25"/>
    <row r="80465" customFormat="1" x14ac:dyDescent="0.25"/>
    <row r="80466" customFormat="1" x14ac:dyDescent="0.25"/>
    <row r="80467" customFormat="1" x14ac:dyDescent="0.25"/>
    <row r="80468" customFormat="1" x14ac:dyDescent="0.25"/>
    <row r="80469" customFormat="1" x14ac:dyDescent="0.25"/>
    <row r="80470" customFormat="1" x14ac:dyDescent="0.25"/>
    <row r="80471" customFormat="1" x14ac:dyDescent="0.25"/>
    <row r="80472" customFormat="1" x14ac:dyDescent="0.25"/>
    <row r="80473" customFormat="1" x14ac:dyDescent="0.25"/>
    <row r="80474" customFormat="1" x14ac:dyDescent="0.25"/>
    <row r="80475" customFormat="1" x14ac:dyDescent="0.25"/>
    <row r="80476" customFormat="1" x14ac:dyDescent="0.25"/>
    <row r="80477" customFormat="1" x14ac:dyDescent="0.25"/>
    <row r="80478" customFormat="1" x14ac:dyDescent="0.25"/>
    <row r="80479" customFormat="1" x14ac:dyDescent="0.25"/>
    <row r="80480" customFormat="1" x14ac:dyDescent="0.25"/>
    <row r="80481" customFormat="1" x14ac:dyDescent="0.25"/>
    <row r="80482" customFormat="1" x14ac:dyDescent="0.25"/>
    <row r="80483" customFormat="1" x14ac:dyDescent="0.25"/>
    <row r="80484" customFormat="1" x14ac:dyDescent="0.25"/>
    <row r="80485" customFormat="1" x14ac:dyDescent="0.25"/>
    <row r="80486" customFormat="1" x14ac:dyDescent="0.25"/>
    <row r="80487" customFormat="1" x14ac:dyDescent="0.25"/>
    <row r="80488" customFormat="1" x14ac:dyDescent="0.25"/>
    <row r="80489" customFormat="1" x14ac:dyDescent="0.25"/>
    <row r="80490" customFormat="1" x14ac:dyDescent="0.25"/>
    <row r="80491" customFormat="1" x14ac:dyDescent="0.25"/>
    <row r="80492" customFormat="1" x14ac:dyDescent="0.25"/>
    <row r="80493" customFormat="1" x14ac:dyDescent="0.25"/>
    <row r="80494" customFormat="1" x14ac:dyDescent="0.25"/>
    <row r="80495" customFormat="1" x14ac:dyDescent="0.25"/>
    <row r="80496" customFormat="1" x14ac:dyDescent="0.25"/>
    <row r="80497" customFormat="1" x14ac:dyDescent="0.25"/>
    <row r="80498" customFormat="1" x14ac:dyDescent="0.25"/>
    <row r="80499" customFormat="1" x14ac:dyDescent="0.25"/>
    <row r="80500" customFormat="1" x14ac:dyDescent="0.25"/>
    <row r="80501" customFormat="1" x14ac:dyDescent="0.25"/>
    <row r="80502" customFormat="1" x14ac:dyDescent="0.25"/>
    <row r="80503" customFormat="1" x14ac:dyDescent="0.25"/>
    <row r="80504" customFormat="1" x14ac:dyDescent="0.25"/>
    <row r="80505" customFormat="1" x14ac:dyDescent="0.25"/>
    <row r="80506" customFormat="1" x14ac:dyDescent="0.25"/>
    <row r="80507" customFormat="1" x14ac:dyDescent="0.25"/>
    <row r="80508" customFormat="1" x14ac:dyDescent="0.25"/>
    <row r="80509" customFormat="1" x14ac:dyDescent="0.25"/>
    <row r="80510" customFormat="1" x14ac:dyDescent="0.25"/>
    <row r="80511" customFormat="1" x14ac:dyDescent="0.25"/>
    <row r="80512" customFormat="1" x14ac:dyDescent="0.25"/>
    <row r="80513" customFormat="1" x14ac:dyDescent="0.25"/>
    <row r="80514" customFormat="1" x14ac:dyDescent="0.25"/>
    <row r="80515" customFormat="1" x14ac:dyDescent="0.25"/>
    <row r="80516" customFormat="1" x14ac:dyDescent="0.25"/>
    <row r="80517" customFormat="1" x14ac:dyDescent="0.25"/>
    <row r="80518" customFormat="1" x14ac:dyDescent="0.25"/>
    <row r="80519" customFormat="1" x14ac:dyDescent="0.25"/>
    <row r="80520" customFormat="1" x14ac:dyDescent="0.25"/>
    <row r="80521" customFormat="1" x14ac:dyDescent="0.25"/>
    <row r="80522" customFormat="1" x14ac:dyDescent="0.25"/>
    <row r="80523" customFormat="1" x14ac:dyDescent="0.25"/>
    <row r="80524" customFormat="1" x14ac:dyDescent="0.25"/>
    <row r="80525" customFormat="1" x14ac:dyDescent="0.25"/>
    <row r="80526" customFormat="1" x14ac:dyDescent="0.25"/>
    <row r="80527" customFormat="1" x14ac:dyDescent="0.25"/>
    <row r="80528" customFormat="1" x14ac:dyDescent="0.25"/>
    <row r="80529" customFormat="1" x14ac:dyDescent="0.25"/>
    <row r="80530" customFormat="1" x14ac:dyDescent="0.25"/>
    <row r="80531" customFormat="1" x14ac:dyDescent="0.25"/>
    <row r="80532" customFormat="1" x14ac:dyDescent="0.25"/>
    <row r="80533" customFormat="1" x14ac:dyDescent="0.25"/>
    <row r="80534" customFormat="1" x14ac:dyDescent="0.25"/>
    <row r="80535" customFormat="1" x14ac:dyDescent="0.25"/>
    <row r="80536" customFormat="1" x14ac:dyDescent="0.25"/>
    <row r="80537" customFormat="1" x14ac:dyDescent="0.25"/>
    <row r="80538" customFormat="1" x14ac:dyDescent="0.25"/>
    <row r="80539" customFormat="1" x14ac:dyDescent="0.25"/>
    <row r="80540" customFormat="1" x14ac:dyDescent="0.25"/>
    <row r="80541" customFormat="1" x14ac:dyDescent="0.25"/>
    <row r="80542" customFormat="1" x14ac:dyDescent="0.25"/>
    <row r="80543" customFormat="1" x14ac:dyDescent="0.25"/>
    <row r="80544" customFormat="1" x14ac:dyDescent="0.25"/>
    <row r="80545" customFormat="1" x14ac:dyDescent="0.25"/>
    <row r="80546" customFormat="1" x14ac:dyDescent="0.25"/>
    <row r="80547" customFormat="1" x14ac:dyDescent="0.25"/>
    <row r="80548" customFormat="1" x14ac:dyDescent="0.25"/>
    <row r="80549" customFormat="1" x14ac:dyDescent="0.25"/>
    <row r="80550" customFormat="1" x14ac:dyDescent="0.25"/>
    <row r="80551" customFormat="1" x14ac:dyDescent="0.25"/>
    <row r="80552" customFormat="1" x14ac:dyDescent="0.25"/>
    <row r="80553" customFormat="1" x14ac:dyDescent="0.25"/>
    <row r="80554" customFormat="1" x14ac:dyDescent="0.25"/>
    <row r="80555" customFormat="1" x14ac:dyDescent="0.25"/>
    <row r="80556" customFormat="1" x14ac:dyDescent="0.25"/>
    <row r="80557" customFormat="1" x14ac:dyDescent="0.25"/>
    <row r="80558" customFormat="1" x14ac:dyDescent="0.25"/>
    <row r="80559" customFormat="1" x14ac:dyDescent="0.25"/>
    <row r="80560" customFormat="1" x14ac:dyDescent="0.25"/>
    <row r="80561" customFormat="1" x14ac:dyDescent="0.25"/>
    <row r="80562" customFormat="1" x14ac:dyDescent="0.25"/>
    <row r="80563" customFormat="1" x14ac:dyDescent="0.25"/>
    <row r="80564" customFormat="1" x14ac:dyDescent="0.25"/>
    <row r="80565" customFormat="1" x14ac:dyDescent="0.25"/>
    <row r="80566" customFormat="1" x14ac:dyDescent="0.25"/>
    <row r="80567" customFormat="1" x14ac:dyDescent="0.25"/>
    <row r="80568" customFormat="1" x14ac:dyDescent="0.25"/>
    <row r="80569" customFormat="1" x14ac:dyDescent="0.25"/>
    <row r="80570" customFormat="1" x14ac:dyDescent="0.25"/>
    <row r="80571" customFormat="1" x14ac:dyDescent="0.25"/>
    <row r="80572" customFormat="1" x14ac:dyDescent="0.25"/>
    <row r="80573" customFormat="1" x14ac:dyDescent="0.25"/>
    <row r="80574" customFormat="1" x14ac:dyDescent="0.25"/>
    <row r="80575" customFormat="1" x14ac:dyDescent="0.25"/>
    <row r="80576" customFormat="1" x14ac:dyDescent="0.25"/>
    <row r="80577" customFormat="1" x14ac:dyDescent="0.25"/>
    <row r="80578" customFormat="1" x14ac:dyDescent="0.25"/>
    <row r="80579" customFormat="1" x14ac:dyDescent="0.25"/>
    <row r="80580" customFormat="1" x14ac:dyDescent="0.25"/>
    <row r="80581" customFormat="1" x14ac:dyDescent="0.25"/>
    <row r="80582" customFormat="1" x14ac:dyDescent="0.25"/>
    <row r="80583" customFormat="1" x14ac:dyDescent="0.25"/>
    <row r="80584" customFormat="1" x14ac:dyDescent="0.25"/>
    <row r="80585" customFormat="1" x14ac:dyDescent="0.25"/>
    <row r="80586" customFormat="1" x14ac:dyDescent="0.25"/>
    <row r="80587" customFormat="1" x14ac:dyDescent="0.25"/>
    <row r="80588" customFormat="1" x14ac:dyDescent="0.25"/>
    <row r="80589" customFormat="1" x14ac:dyDescent="0.25"/>
    <row r="80590" customFormat="1" x14ac:dyDescent="0.25"/>
    <row r="80591" customFormat="1" x14ac:dyDescent="0.25"/>
    <row r="80592" customFormat="1" x14ac:dyDescent="0.25"/>
    <row r="80593" customFormat="1" x14ac:dyDescent="0.25"/>
    <row r="80594" customFormat="1" x14ac:dyDescent="0.25"/>
    <row r="80595" customFormat="1" x14ac:dyDescent="0.25"/>
    <row r="80596" customFormat="1" x14ac:dyDescent="0.25"/>
    <row r="80597" customFormat="1" x14ac:dyDescent="0.25"/>
    <row r="80598" customFormat="1" x14ac:dyDescent="0.25"/>
    <row r="80599" customFormat="1" x14ac:dyDescent="0.25"/>
    <row r="80600" customFormat="1" x14ac:dyDescent="0.25"/>
    <row r="80601" customFormat="1" x14ac:dyDescent="0.25"/>
    <row r="80602" customFormat="1" x14ac:dyDescent="0.25"/>
    <row r="80603" customFormat="1" x14ac:dyDescent="0.25"/>
    <row r="80604" customFormat="1" x14ac:dyDescent="0.25"/>
    <row r="80605" customFormat="1" x14ac:dyDescent="0.25"/>
    <row r="80606" customFormat="1" x14ac:dyDescent="0.25"/>
    <row r="80607" customFormat="1" x14ac:dyDescent="0.25"/>
    <row r="80608" customFormat="1" x14ac:dyDescent="0.25"/>
    <row r="80609" customFormat="1" x14ac:dyDescent="0.25"/>
    <row r="80610" customFormat="1" x14ac:dyDescent="0.25"/>
    <row r="80611" customFormat="1" x14ac:dyDescent="0.25"/>
    <row r="80612" customFormat="1" x14ac:dyDescent="0.25"/>
    <row r="80613" customFormat="1" x14ac:dyDescent="0.25"/>
    <row r="80614" customFormat="1" x14ac:dyDescent="0.25"/>
    <row r="80615" customFormat="1" x14ac:dyDescent="0.25"/>
    <row r="80616" customFormat="1" x14ac:dyDescent="0.25"/>
    <row r="80617" customFormat="1" x14ac:dyDescent="0.25"/>
    <row r="80618" customFormat="1" x14ac:dyDescent="0.25"/>
    <row r="80619" customFormat="1" x14ac:dyDescent="0.25"/>
    <row r="80620" customFormat="1" x14ac:dyDescent="0.25"/>
    <row r="80621" customFormat="1" x14ac:dyDescent="0.25"/>
    <row r="80622" customFormat="1" x14ac:dyDescent="0.25"/>
    <row r="80623" customFormat="1" x14ac:dyDescent="0.25"/>
    <row r="80624" customFormat="1" x14ac:dyDescent="0.25"/>
    <row r="80625" customFormat="1" x14ac:dyDescent="0.25"/>
    <row r="80626" customFormat="1" x14ac:dyDescent="0.25"/>
    <row r="80627" customFormat="1" x14ac:dyDescent="0.25"/>
    <row r="80628" customFormat="1" x14ac:dyDescent="0.25"/>
    <row r="80629" customFormat="1" x14ac:dyDescent="0.25"/>
    <row r="80630" customFormat="1" x14ac:dyDescent="0.25"/>
    <row r="80631" customFormat="1" x14ac:dyDescent="0.25"/>
    <row r="80632" customFormat="1" x14ac:dyDescent="0.25"/>
    <row r="80633" customFormat="1" x14ac:dyDescent="0.25"/>
    <row r="80634" customFormat="1" x14ac:dyDescent="0.25"/>
    <row r="80635" customFormat="1" x14ac:dyDescent="0.25"/>
    <row r="80636" customFormat="1" x14ac:dyDescent="0.25"/>
    <row r="80637" customFormat="1" x14ac:dyDescent="0.25"/>
    <row r="80638" customFormat="1" x14ac:dyDescent="0.25"/>
    <row r="80639" customFormat="1" x14ac:dyDescent="0.25"/>
    <row r="80640" customFormat="1" x14ac:dyDescent="0.25"/>
    <row r="80641" customFormat="1" x14ac:dyDescent="0.25"/>
    <row r="80642" customFormat="1" x14ac:dyDescent="0.25"/>
    <row r="80643" customFormat="1" x14ac:dyDescent="0.25"/>
    <row r="80644" customFormat="1" x14ac:dyDescent="0.25"/>
    <row r="80645" customFormat="1" x14ac:dyDescent="0.25"/>
    <row r="80646" customFormat="1" x14ac:dyDescent="0.25"/>
    <row r="80647" customFormat="1" x14ac:dyDescent="0.25"/>
    <row r="80648" customFormat="1" x14ac:dyDescent="0.25"/>
    <row r="80649" customFormat="1" x14ac:dyDescent="0.25"/>
    <row r="80650" customFormat="1" x14ac:dyDescent="0.25"/>
    <row r="80651" customFormat="1" x14ac:dyDescent="0.25"/>
    <row r="80652" customFormat="1" x14ac:dyDescent="0.25"/>
    <row r="80653" customFormat="1" x14ac:dyDescent="0.25"/>
    <row r="80654" customFormat="1" x14ac:dyDescent="0.25"/>
    <row r="80655" customFormat="1" x14ac:dyDescent="0.25"/>
    <row r="80656" customFormat="1" x14ac:dyDescent="0.25"/>
    <row r="80657" customFormat="1" x14ac:dyDescent="0.25"/>
    <row r="80658" customFormat="1" x14ac:dyDescent="0.25"/>
    <row r="80659" customFormat="1" x14ac:dyDescent="0.25"/>
    <row r="80660" customFormat="1" x14ac:dyDescent="0.25"/>
    <row r="80661" customFormat="1" x14ac:dyDescent="0.25"/>
    <row r="80662" customFormat="1" x14ac:dyDescent="0.25"/>
    <row r="80663" customFormat="1" x14ac:dyDescent="0.25"/>
    <row r="80664" customFormat="1" x14ac:dyDescent="0.25"/>
    <row r="80665" customFormat="1" x14ac:dyDescent="0.25"/>
    <row r="80666" customFormat="1" x14ac:dyDescent="0.25"/>
    <row r="80667" customFormat="1" x14ac:dyDescent="0.25"/>
    <row r="80668" customFormat="1" x14ac:dyDescent="0.25"/>
    <row r="80669" customFormat="1" x14ac:dyDescent="0.25"/>
    <row r="80670" customFormat="1" x14ac:dyDescent="0.25"/>
    <row r="80671" customFormat="1" x14ac:dyDescent="0.25"/>
    <row r="80672" customFormat="1" x14ac:dyDescent="0.25"/>
    <row r="80673" customFormat="1" x14ac:dyDescent="0.25"/>
    <row r="80674" customFormat="1" x14ac:dyDescent="0.25"/>
    <row r="80675" customFormat="1" x14ac:dyDescent="0.25"/>
    <row r="80676" customFormat="1" x14ac:dyDescent="0.25"/>
    <row r="80677" customFormat="1" x14ac:dyDescent="0.25"/>
    <row r="80678" customFormat="1" x14ac:dyDescent="0.25"/>
    <row r="80679" customFormat="1" x14ac:dyDescent="0.25"/>
    <row r="80680" customFormat="1" x14ac:dyDescent="0.25"/>
    <row r="80681" customFormat="1" x14ac:dyDescent="0.25"/>
    <row r="80682" customFormat="1" x14ac:dyDescent="0.25"/>
    <row r="80683" customFormat="1" x14ac:dyDescent="0.25"/>
    <row r="80684" customFormat="1" x14ac:dyDescent="0.25"/>
    <row r="80685" customFormat="1" x14ac:dyDescent="0.25"/>
    <row r="80686" customFormat="1" x14ac:dyDescent="0.25"/>
    <row r="80687" customFormat="1" x14ac:dyDescent="0.25"/>
    <row r="80688" customFormat="1" x14ac:dyDescent="0.25"/>
    <row r="80689" customFormat="1" x14ac:dyDescent="0.25"/>
    <row r="80690" customFormat="1" x14ac:dyDescent="0.25"/>
    <row r="80691" customFormat="1" x14ac:dyDescent="0.25"/>
    <row r="80692" customFormat="1" x14ac:dyDescent="0.25"/>
    <row r="80693" customFormat="1" x14ac:dyDescent="0.25"/>
    <row r="80694" customFormat="1" x14ac:dyDescent="0.25"/>
    <row r="80695" customFormat="1" x14ac:dyDescent="0.25"/>
    <row r="80696" customFormat="1" x14ac:dyDescent="0.25"/>
    <row r="80697" customFormat="1" x14ac:dyDescent="0.25"/>
    <row r="80698" customFormat="1" x14ac:dyDescent="0.25"/>
    <row r="80699" customFormat="1" x14ac:dyDescent="0.25"/>
    <row r="80700" customFormat="1" x14ac:dyDescent="0.25"/>
    <row r="80701" customFormat="1" x14ac:dyDescent="0.25"/>
    <row r="80702" customFormat="1" x14ac:dyDescent="0.25"/>
    <row r="80703" customFormat="1" x14ac:dyDescent="0.25"/>
    <row r="80704" customFormat="1" x14ac:dyDescent="0.25"/>
    <row r="80705" customFormat="1" x14ac:dyDescent="0.25"/>
    <row r="80706" customFormat="1" x14ac:dyDescent="0.25"/>
    <row r="80707" customFormat="1" x14ac:dyDescent="0.25"/>
    <row r="80708" customFormat="1" x14ac:dyDescent="0.25"/>
    <row r="80709" customFormat="1" x14ac:dyDescent="0.25"/>
    <row r="80710" customFormat="1" x14ac:dyDescent="0.25"/>
    <row r="80711" customFormat="1" x14ac:dyDescent="0.25"/>
    <row r="80712" customFormat="1" x14ac:dyDescent="0.25"/>
    <row r="80713" customFormat="1" x14ac:dyDescent="0.25"/>
    <row r="80714" customFormat="1" x14ac:dyDescent="0.25"/>
    <row r="80715" customFormat="1" x14ac:dyDescent="0.25"/>
    <row r="80716" customFormat="1" x14ac:dyDescent="0.25"/>
    <row r="80717" customFormat="1" x14ac:dyDescent="0.25"/>
    <row r="80718" customFormat="1" x14ac:dyDescent="0.25"/>
    <row r="80719" customFormat="1" x14ac:dyDescent="0.25"/>
    <row r="80720" customFormat="1" x14ac:dyDescent="0.25"/>
    <row r="80721" customFormat="1" x14ac:dyDescent="0.25"/>
    <row r="80722" customFormat="1" x14ac:dyDescent="0.25"/>
    <row r="80723" customFormat="1" x14ac:dyDescent="0.25"/>
    <row r="80724" customFormat="1" x14ac:dyDescent="0.25"/>
    <row r="80725" customFormat="1" x14ac:dyDescent="0.25"/>
    <row r="80726" customFormat="1" x14ac:dyDescent="0.25"/>
    <row r="80727" customFormat="1" x14ac:dyDescent="0.25"/>
    <row r="80728" customFormat="1" x14ac:dyDescent="0.25"/>
    <row r="80729" customFormat="1" x14ac:dyDescent="0.25"/>
    <row r="80730" customFormat="1" x14ac:dyDescent="0.25"/>
    <row r="80731" customFormat="1" x14ac:dyDescent="0.25"/>
    <row r="80732" customFormat="1" x14ac:dyDescent="0.25"/>
    <row r="80733" customFormat="1" x14ac:dyDescent="0.25"/>
    <row r="80734" customFormat="1" x14ac:dyDescent="0.25"/>
    <row r="80735" customFormat="1" x14ac:dyDescent="0.25"/>
    <row r="80736" customFormat="1" x14ac:dyDescent="0.25"/>
    <row r="80737" customFormat="1" x14ac:dyDescent="0.25"/>
    <row r="80738" customFormat="1" x14ac:dyDescent="0.25"/>
    <row r="80739" customFormat="1" x14ac:dyDescent="0.25"/>
    <row r="80740" customFormat="1" x14ac:dyDescent="0.25"/>
    <row r="80741" customFormat="1" x14ac:dyDescent="0.25"/>
    <row r="80742" customFormat="1" x14ac:dyDescent="0.25"/>
    <row r="80743" customFormat="1" x14ac:dyDescent="0.25"/>
    <row r="80744" customFormat="1" x14ac:dyDescent="0.25"/>
    <row r="80745" customFormat="1" x14ac:dyDescent="0.25"/>
    <row r="80746" customFormat="1" x14ac:dyDescent="0.25"/>
    <row r="80747" customFormat="1" x14ac:dyDescent="0.25"/>
    <row r="80748" customFormat="1" x14ac:dyDescent="0.25"/>
    <row r="80749" customFormat="1" x14ac:dyDescent="0.25"/>
    <row r="80750" customFormat="1" x14ac:dyDescent="0.25"/>
    <row r="80751" customFormat="1" x14ac:dyDescent="0.25"/>
    <row r="80752" customFormat="1" x14ac:dyDescent="0.25"/>
    <row r="80753" customFormat="1" x14ac:dyDescent="0.25"/>
    <row r="80754" customFormat="1" x14ac:dyDescent="0.25"/>
    <row r="80755" customFormat="1" x14ac:dyDescent="0.25"/>
    <row r="80756" customFormat="1" x14ac:dyDescent="0.25"/>
    <row r="80757" customFormat="1" x14ac:dyDescent="0.25"/>
    <row r="80758" customFormat="1" x14ac:dyDescent="0.25"/>
    <row r="80759" customFormat="1" x14ac:dyDescent="0.25"/>
    <row r="80760" customFormat="1" x14ac:dyDescent="0.25"/>
    <row r="80761" customFormat="1" x14ac:dyDescent="0.25"/>
    <row r="80762" customFormat="1" x14ac:dyDescent="0.25"/>
    <row r="80763" customFormat="1" x14ac:dyDescent="0.25"/>
    <row r="80764" customFormat="1" x14ac:dyDescent="0.25"/>
    <row r="80765" customFormat="1" x14ac:dyDescent="0.25"/>
    <row r="80766" customFormat="1" x14ac:dyDescent="0.25"/>
    <row r="80767" customFormat="1" x14ac:dyDescent="0.25"/>
    <row r="80768" customFormat="1" x14ac:dyDescent="0.25"/>
    <row r="80769" customFormat="1" x14ac:dyDescent="0.25"/>
    <row r="80770" customFormat="1" x14ac:dyDescent="0.25"/>
    <row r="80771" customFormat="1" x14ac:dyDescent="0.25"/>
    <row r="80772" customFormat="1" x14ac:dyDescent="0.25"/>
    <row r="80773" customFormat="1" x14ac:dyDescent="0.25"/>
    <row r="80774" customFormat="1" x14ac:dyDescent="0.25"/>
    <row r="80775" customFormat="1" x14ac:dyDescent="0.25"/>
    <row r="80776" customFormat="1" x14ac:dyDescent="0.25"/>
    <row r="80777" customFormat="1" x14ac:dyDescent="0.25"/>
    <row r="80778" customFormat="1" x14ac:dyDescent="0.25"/>
    <row r="80779" customFormat="1" x14ac:dyDescent="0.25"/>
    <row r="80780" customFormat="1" x14ac:dyDescent="0.25"/>
    <row r="80781" customFormat="1" x14ac:dyDescent="0.25"/>
    <row r="80782" customFormat="1" x14ac:dyDescent="0.25"/>
    <row r="80783" customFormat="1" x14ac:dyDescent="0.25"/>
    <row r="80784" customFormat="1" x14ac:dyDescent="0.25"/>
    <row r="80785" customFormat="1" x14ac:dyDescent="0.25"/>
    <row r="80786" customFormat="1" x14ac:dyDescent="0.25"/>
    <row r="80787" customFormat="1" x14ac:dyDescent="0.25"/>
    <row r="80788" customFormat="1" x14ac:dyDescent="0.25"/>
    <row r="80789" customFormat="1" x14ac:dyDescent="0.25"/>
    <row r="80790" customFormat="1" x14ac:dyDescent="0.25"/>
    <row r="80791" customFormat="1" x14ac:dyDescent="0.25"/>
    <row r="80792" customFormat="1" x14ac:dyDescent="0.25"/>
    <row r="80793" customFormat="1" x14ac:dyDescent="0.25"/>
    <row r="80794" customFormat="1" x14ac:dyDescent="0.25"/>
    <row r="80795" customFormat="1" x14ac:dyDescent="0.25"/>
    <row r="80796" customFormat="1" x14ac:dyDescent="0.25"/>
    <row r="80797" customFormat="1" x14ac:dyDescent="0.25"/>
    <row r="80798" customFormat="1" x14ac:dyDescent="0.25"/>
    <row r="80799" customFormat="1" x14ac:dyDescent="0.25"/>
    <row r="80800" customFormat="1" x14ac:dyDescent="0.25"/>
    <row r="80801" customFormat="1" x14ac:dyDescent="0.25"/>
    <row r="80802" customFormat="1" x14ac:dyDescent="0.25"/>
    <row r="80803" customFormat="1" x14ac:dyDescent="0.25"/>
    <row r="80804" customFormat="1" x14ac:dyDescent="0.25"/>
    <row r="80805" customFormat="1" x14ac:dyDescent="0.25"/>
    <row r="80806" customFormat="1" x14ac:dyDescent="0.25"/>
    <row r="80807" customFormat="1" x14ac:dyDescent="0.25"/>
    <row r="80808" customFormat="1" x14ac:dyDescent="0.25"/>
    <row r="80809" customFormat="1" x14ac:dyDescent="0.25"/>
    <row r="80810" customFormat="1" x14ac:dyDescent="0.25"/>
    <row r="80811" customFormat="1" x14ac:dyDescent="0.25"/>
    <row r="80812" customFormat="1" x14ac:dyDescent="0.25"/>
    <row r="80813" customFormat="1" x14ac:dyDescent="0.25"/>
    <row r="80814" customFormat="1" x14ac:dyDescent="0.25"/>
    <row r="80815" customFormat="1" x14ac:dyDescent="0.25"/>
    <row r="80816" customFormat="1" x14ac:dyDescent="0.25"/>
    <row r="80817" customFormat="1" x14ac:dyDescent="0.25"/>
    <row r="80818" customFormat="1" x14ac:dyDescent="0.25"/>
    <row r="80819" customFormat="1" x14ac:dyDescent="0.25"/>
    <row r="80820" customFormat="1" x14ac:dyDescent="0.25"/>
    <row r="80821" customFormat="1" x14ac:dyDescent="0.25"/>
    <row r="80822" customFormat="1" x14ac:dyDescent="0.25"/>
    <row r="80823" customFormat="1" x14ac:dyDescent="0.25"/>
    <row r="80824" customFormat="1" x14ac:dyDescent="0.25"/>
    <row r="80825" customFormat="1" x14ac:dyDescent="0.25"/>
    <row r="80826" customFormat="1" x14ac:dyDescent="0.25"/>
    <row r="80827" customFormat="1" x14ac:dyDescent="0.25"/>
    <row r="80828" customFormat="1" x14ac:dyDescent="0.25"/>
    <row r="80829" customFormat="1" x14ac:dyDescent="0.25"/>
    <row r="80830" customFormat="1" x14ac:dyDescent="0.25"/>
    <row r="80831" customFormat="1" x14ac:dyDescent="0.25"/>
    <row r="80832" customFormat="1" x14ac:dyDescent="0.25"/>
    <row r="80833" customFormat="1" x14ac:dyDescent="0.25"/>
    <row r="80834" customFormat="1" x14ac:dyDescent="0.25"/>
    <row r="80835" customFormat="1" x14ac:dyDescent="0.25"/>
    <row r="80836" customFormat="1" x14ac:dyDescent="0.25"/>
    <row r="80837" customFormat="1" x14ac:dyDescent="0.25"/>
    <row r="80838" customFormat="1" x14ac:dyDescent="0.25"/>
    <row r="80839" customFormat="1" x14ac:dyDescent="0.25"/>
    <row r="80840" customFormat="1" x14ac:dyDescent="0.25"/>
    <row r="80841" customFormat="1" x14ac:dyDescent="0.25"/>
    <row r="80842" customFormat="1" x14ac:dyDescent="0.25"/>
    <row r="80843" customFormat="1" x14ac:dyDescent="0.25"/>
    <row r="80844" customFormat="1" x14ac:dyDescent="0.25"/>
    <row r="80845" customFormat="1" x14ac:dyDescent="0.25"/>
    <row r="80846" customFormat="1" x14ac:dyDescent="0.25"/>
    <row r="80847" customFormat="1" x14ac:dyDescent="0.25"/>
    <row r="80848" customFormat="1" x14ac:dyDescent="0.25"/>
    <row r="80849" customFormat="1" x14ac:dyDescent="0.25"/>
    <row r="80850" customFormat="1" x14ac:dyDescent="0.25"/>
    <row r="80851" customFormat="1" x14ac:dyDescent="0.25"/>
    <row r="80852" customFormat="1" x14ac:dyDescent="0.25"/>
    <row r="80853" customFormat="1" x14ac:dyDescent="0.25"/>
    <row r="80854" customFormat="1" x14ac:dyDescent="0.25"/>
    <row r="80855" customFormat="1" x14ac:dyDescent="0.25"/>
    <row r="80856" customFormat="1" x14ac:dyDescent="0.25"/>
    <row r="80857" customFormat="1" x14ac:dyDescent="0.25"/>
    <row r="80858" customFormat="1" x14ac:dyDescent="0.25"/>
    <row r="80859" customFormat="1" x14ac:dyDescent="0.25"/>
    <row r="80860" customFormat="1" x14ac:dyDescent="0.25"/>
    <row r="80861" customFormat="1" x14ac:dyDescent="0.25"/>
    <row r="80862" customFormat="1" x14ac:dyDescent="0.25"/>
    <row r="80863" customFormat="1" x14ac:dyDescent="0.25"/>
    <row r="80864" customFormat="1" x14ac:dyDescent="0.25"/>
    <row r="80865" customFormat="1" x14ac:dyDescent="0.25"/>
    <row r="80866" customFormat="1" x14ac:dyDescent="0.25"/>
    <row r="80867" customFormat="1" x14ac:dyDescent="0.25"/>
    <row r="80868" customFormat="1" x14ac:dyDescent="0.25"/>
    <row r="80869" customFormat="1" x14ac:dyDescent="0.25"/>
    <row r="80870" customFormat="1" x14ac:dyDescent="0.25"/>
    <row r="80871" customFormat="1" x14ac:dyDescent="0.25"/>
    <row r="80872" customFormat="1" x14ac:dyDescent="0.25"/>
    <row r="80873" customFormat="1" x14ac:dyDescent="0.25"/>
    <row r="80874" customFormat="1" x14ac:dyDescent="0.25"/>
    <row r="80875" customFormat="1" x14ac:dyDescent="0.25"/>
    <row r="80876" customFormat="1" x14ac:dyDescent="0.25"/>
    <row r="80877" customFormat="1" x14ac:dyDescent="0.25"/>
    <row r="80878" customFormat="1" x14ac:dyDescent="0.25"/>
    <row r="80879" customFormat="1" x14ac:dyDescent="0.25"/>
    <row r="80880" customFormat="1" x14ac:dyDescent="0.25"/>
    <row r="80881" customFormat="1" x14ac:dyDescent="0.25"/>
    <row r="80882" customFormat="1" x14ac:dyDescent="0.25"/>
    <row r="80883" customFormat="1" x14ac:dyDescent="0.25"/>
    <row r="80884" customFormat="1" x14ac:dyDescent="0.25"/>
    <row r="80885" customFormat="1" x14ac:dyDescent="0.25"/>
    <row r="80886" customFormat="1" x14ac:dyDescent="0.25"/>
    <row r="80887" customFormat="1" x14ac:dyDescent="0.25"/>
    <row r="80888" customFormat="1" x14ac:dyDescent="0.25"/>
    <row r="80889" customFormat="1" x14ac:dyDescent="0.25"/>
    <row r="80890" customFormat="1" x14ac:dyDescent="0.25"/>
    <row r="80891" customFormat="1" x14ac:dyDescent="0.25"/>
    <row r="80892" customFormat="1" x14ac:dyDescent="0.25"/>
    <row r="80893" customFormat="1" x14ac:dyDescent="0.25"/>
    <row r="80894" customFormat="1" x14ac:dyDescent="0.25"/>
    <row r="80895" customFormat="1" x14ac:dyDescent="0.25"/>
    <row r="80896" customFormat="1" x14ac:dyDescent="0.25"/>
    <row r="80897" customFormat="1" x14ac:dyDescent="0.25"/>
    <row r="80898" customFormat="1" x14ac:dyDescent="0.25"/>
    <row r="80899" customFormat="1" x14ac:dyDescent="0.25"/>
    <row r="80900" customFormat="1" x14ac:dyDescent="0.25"/>
    <row r="80901" customFormat="1" x14ac:dyDescent="0.25"/>
    <row r="80902" customFormat="1" x14ac:dyDescent="0.25"/>
    <row r="80903" customFormat="1" x14ac:dyDescent="0.25"/>
    <row r="80904" customFormat="1" x14ac:dyDescent="0.25"/>
    <row r="80905" customFormat="1" x14ac:dyDescent="0.25"/>
    <row r="80906" customFormat="1" x14ac:dyDescent="0.25"/>
    <row r="80907" customFormat="1" x14ac:dyDescent="0.25"/>
    <row r="80908" customFormat="1" x14ac:dyDescent="0.25"/>
    <row r="80909" customFormat="1" x14ac:dyDescent="0.25"/>
    <row r="80910" customFormat="1" x14ac:dyDescent="0.25"/>
    <row r="80911" customFormat="1" x14ac:dyDescent="0.25"/>
    <row r="80912" customFormat="1" x14ac:dyDescent="0.25"/>
    <row r="80913" customFormat="1" x14ac:dyDescent="0.25"/>
    <row r="80914" customFormat="1" x14ac:dyDescent="0.25"/>
    <row r="80915" customFormat="1" x14ac:dyDescent="0.25"/>
    <row r="80916" customFormat="1" x14ac:dyDescent="0.25"/>
    <row r="80917" customFormat="1" x14ac:dyDescent="0.25"/>
    <row r="80918" customFormat="1" x14ac:dyDescent="0.25"/>
    <row r="80919" customFormat="1" x14ac:dyDescent="0.25"/>
    <row r="80920" customFormat="1" x14ac:dyDescent="0.25"/>
    <row r="80921" customFormat="1" x14ac:dyDescent="0.25"/>
    <row r="80922" customFormat="1" x14ac:dyDescent="0.25"/>
    <row r="80923" customFormat="1" x14ac:dyDescent="0.25"/>
    <row r="80924" customFormat="1" x14ac:dyDescent="0.25"/>
    <row r="80925" customFormat="1" x14ac:dyDescent="0.25"/>
    <row r="80926" customFormat="1" x14ac:dyDescent="0.25"/>
    <row r="80927" customFormat="1" x14ac:dyDescent="0.25"/>
    <row r="80928" customFormat="1" x14ac:dyDescent="0.25"/>
    <row r="80929" customFormat="1" x14ac:dyDescent="0.25"/>
    <row r="80930" customFormat="1" x14ac:dyDescent="0.25"/>
    <row r="80931" customFormat="1" x14ac:dyDescent="0.25"/>
    <row r="80932" customFormat="1" x14ac:dyDescent="0.25"/>
    <row r="80933" customFormat="1" x14ac:dyDescent="0.25"/>
    <row r="80934" customFormat="1" x14ac:dyDescent="0.25"/>
    <row r="80935" customFormat="1" x14ac:dyDescent="0.25"/>
    <row r="80936" customFormat="1" x14ac:dyDescent="0.25"/>
    <row r="80937" customFormat="1" x14ac:dyDescent="0.25"/>
    <row r="80938" customFormat="1" x14ac:dyDescent="0.25"/>
    <row r="80939" customFormat="1" x14ac:dyDescent="0.25"/>
    <row r="80940" customFormat="1" x14ac:dyDescent="0.25"/>
    <row r="80941" customFormat="1" x14ac:dyDescent="0.25"/>
    <row r="80942" customFormat="1" x14ac:dyDescent="0.25"/>
    <row r="80943" customFormat="1" x14ac:dyDescent="0.25"/>
    <row r="80944" customFormat="1" x14ac:dyDescent="0.25"/>
    <row r="80945" customFormat="1" x14ac:dyDescent="0.25"/>
    <row r="80946" customFormat="1" x14ac:dyDescent="0.25"/>
    <row r="80947" customFormat="1" x14ac:dyDescent="0.25"/>
    <row r="80948" customFormat="1" x14ac:dyDescent="0.25"/>
    <row r="80949" customFormat="1" x14ac:dyDescent="0.25"/>
    <row r="80950" customFormat="1" x14ac:dyDescent="0.25"/>
    <row r="80951" customFormat="1" x14ac:dyDescent="0.25"/>
    <row r="80952" customFormat="1" x14ac:dyDescent="0.25"/>
    <row r="80953" customFormat="1" x14ac:dyDescent="0.25"/>
    <row r="80954" customFormat="1" x14ac:dyDescent="0.25"/>
    <row r="80955" customFormat="1" x14ac:dyDescent="0.25"/>
    <row r="80956" customFormat="1" x14ac:dyDescent="0.25"/>
    <row r="80957" customFormat="1" x14ac:dyDescent="0.25"/>
    <row r="80958" customFormat="1" x14ac:dyDescent="0.25"/>
    <row r="80959" customFormat="1" x14ac:dyDescent="0.25"/>
    <row r="80960" customFormat="1" x14ac:dyDescent="0.25"/>
    <row r="80961" customFormat="1" x14ac:dyDescent="0.25"/>
    <row r="80962" customFormat="1" x14ac:dyDescent="0.25"/>
    <row r="80963" customFormat="1" x14ac:dyDescent="0.25"/>
    <row r="80964" customFormat="1" x14ac:dyDescent="0.25"/>
    <row r="80965" customFormat="1" x14ac:dyDescent="0.25"/>
    <row r="80966" customFormat="1" x14ac:dyDescent="0.25"/>
    <row r="80967" customFormat="1" x14ac:dyDescent="0.25"/>
    <row r="80968" customFormat="1" x14ac:dyDescent="0.25"/>
    <row r="80969" customFormat="1" x14ac:dyDescent="0.25"/>
    <row r="80970" customFormat="1" x14ac:dyDescent="0.25"/>
    <row r="80971" customFormat="1" x14ac:dyDescent="0.25"/>
    <row r="80972" customFormat="1" x14ac:dyDescent="0.25"/>
    <row r="80973" customFormat="1" x14ac:dyDescent="0.25"/>
    <row r="80974" customFormat="1" x14ac:dyDescent="0.25"/>
    <row r="80975" customFormat="1" x14ac:dyDescent="0.25"/>
    <row r="80976" customFormat="1" x14ac:dyDescent="0.25"/>
    <row r="80977" customFormat="1" x14ac:dyDescent="0.25"/>
    <row r="80978" customFormat="1" x14ac:dyDescent="0.25"/>
    <row r="80979" customFormat="1" x14ac:dyDescent="0.25"/>
    <row r="80980" customFormat="1" x14ac:dyDescent="0.25"/>
    <row r="80981" customFormat="1" x14ac:dyDescent="0.25"/>
    <row r="80982" customFormat="1" x14ac:dyDescent="0.25"/>
    <row r="80983" customFormat="1" x14ac:dyDescent="0.25"/>
    <row r="80984" customFormat="1" x14ac:dyDescent="0.25"/>
    <row r="80985" customFormat="1" x14ac:dyDescent="0.25"/>
    <row r="80986" customFormat="1" x14ac:dyDescent="0.25"/>
    <row r="80987" customFormat="1" x14ac:dyDescent="0.25"/>
    <row r="80988" customFormat="1" x14ac:dyDescent="0.25"/>
    <row r="80989" customFormat="1" x14ac:dyDescent="0.25"/>
    <row r="80990" customFormat="1" x14ac:dyDescent="0.25"/>
    <row r="80991" customFormat="1" x14ac:dyDescent="0.25"/>
    <row r="80992" customFormat="1" x14ac:dyDescent="0.25"/>
    <row r="80993" customFormat="1" x14ac:dyDescent="0.25"/>
    <row r="80994" customFormat="1" x14ac:dyDescent="0.25"/>
    <row r="80995" customFormat="1" x14ac:dyDescent="0.25"/>
    <row r="80996" customFormat="1" x14ac:dyDescent="0.25"/>
    <row r="80997" customFormat="1" x14ac:dyDescent="0.25"/>
    <row r="80998" customFormat="1" x14ac:dyDescent="0.25"/>
    <row r="80999" customFormat="1" x14ac:dyDescent="0.25"/>
    <row r="81000" customFormat="1" x14ac:dyDescent="0.25"/>
    <row r="81001" customFormat="1" x14ac:dyDescent="0.25"/>
    <row r="81002" customFormat="1" x14ac:dyDescent="0.25"/>
    <row r="81003" customFormat="1" x14ac:dyDescent="0.25"/>
    <row r="81004" customFormat="1" x14ac:dyDescent="0.25"/>
    <row r="81005" customFormat="1" x14ac:dyDescent="0.25"/>
    <row r="81006" customFormat="1" x14ac:dyDescent="0.25"/>
    <row r="81007" customFormat="1" x14ac:dyDescent="0.25"/>
    <row r="81008" customFormat="1" x14ac:dyDescent="0.25"/>
    <row r="81009" customFormat="1" x14ac:dyDescent="0.25"/>
    <row r="81010" customFormat="1" x14ac:dyDescent="0.25"/>
    <row r="81011" customFormat="1" x14ac:dyDescent="0.25"/>
    <row r="81012" customFormat="1" x14ac:dyDescent="0.25"/>
    <row r="81013" customFormat="1" x14ac:dyDescent="0.25"/>
    <row r="81014" customFormat="1" x14ac:dyDescent="0.25"/>
    <row r="81015" customFormat="1" x14ac:dyDescent="0.25"/>
    <row r="81016" customFormat="1" x14ac:dyDescent="0.25"/>
    <row r="81017" customFormat="1" x14ac:dyDescent="0.25"/>
    <row r="81018" customFormat="1" x14ac:dyDescent="0.25"/>
    <row r="81019" customFormat="1" x14ac:dyDescent="0.25"/>
    <row r="81020" customFormat="1" x14ac:dyDescent="0.25"/>
    <row r="81021" customFormat="1" x14ac:dyDescent="0.25"/>
    <row r="81022" customFormat="1" x14ac:dyDescent="0.25"/>
    <row r="81023" customFormat="1" x14ac:dyDescent="0.25"/>
    <row r="81024" customFormat="1" x14ac:dyDescent="0.25"/>
    <row r="81025" customFormat="1" x14ac:dyDescent="0.25"/>
    <row r="81026" customFormat="1" x14ac:dyDescent="0.25"/>
    <row r="81027" customFormat="1" x14ac:dyDescent="0.25"/>
    <row r="81028" customFormat="1" x14ac:dyDescent="0.25"/>
    <row r="81029" customFormat="1" x14ac:dyDescent="0.25"/>
    <row r="81030" customFormat="1" x14ac:dyDescent="0.25"/>
    <row r="81031" customFormat="1" x14ac:dyDescent="0.25"/>
    <row r="81032" customFormat="1" x14ac:dyDescent="0.25"/>
    <row r="81033" customFormat="1" x14ac:dyDescent="0.25"/>
    <row r="81034" customFormat="1" x14ac:dyDescent="0.25"/>
    <row r="81035" customFormat="1" x14ac:dyDescent="0.25"/>
    <row r="81036" customFormat="1" x14ac:dyDescent="0.25"/>
    <row r="81037" customFormat="1" x14ac:dyDescent="0.25"/>
    <row r="81038" customFormat="1" x14ac:dyDescent="0.25"/>
    <row r="81039" customFormat="1" x14ac:dyDescent="0.25"/>
    <row r="81040" customFormat="1" x14ac:dyDescent="0.25"/>
    <row r="81041" customFormat="1" x14ac:dyDescent="0.25"/>
    <row r="81042" customFormat="1" x14ac:dyDescent="0.25"/>
    <row r="81043" customFormat="1" x14ac:dyDescent="0.25"/>
    <row r="81044" customFormat="1" x14ac:dyDescent="0.25"/>
    <row r="81045" customFormat="1" x14ac:dyDescent="0.25"/>
    <row r="81046" customFormat="1" x14ac:dyDescent="0.25"/>
    <row r="81047" customFormat="1" x14ac:dyDescent="0.25"/>
    <row r="81048" customFormat="1" x14ac:dyDescent="0.25"/>
    <row r="81049" customFormat="1" x14ac:dyDescent="0.25"/>
    <row r="81050" customFormat="1" x14ac:dyDescent="0.25"/>
    <row r="81051" customFormat="1" x14ac:dyDescent="0.25"/>
    <row r="81052" customFormat="1" x14ac:dyDescent="0.25"/>
    <row r="81053" customFormat="1" x14ac:dyDescent="0.25"/>
    <row r="81054" customFormat="1" x14ac:dyDescent="0.25"/>
    <row r="81055" customFormat="1" x14ac:dyDescent="0.25"/>
    <row r="81056" customFormat="1" x14ac:dyDescent="0.25"/>
    <row r="81057" customFormat="1" x14ac:dyDescent="0.25"/>
    <row r="81058" customFormat="1" x14ac:dyDescent="0.25"/>
    <row r="81059" customFormat="1" x14ac:dyDescent="0.25"/>
    <row r="81060" customFormat="1" x14ac:dyDescent="0.25"/>
    <row r="81061" customFormat="1" x14ac:dyDescent="0.25"/>
    <row r="81062" customFormat="1" x14ac:dyDescent="0.25"/>
    <row r="81063" customFormat="1" x14ac:dyDescent="0.25"/>
    <row r="81064" customFormat="1" x14ac:dyDescent="0.25"/>
    <row r="81065" customFormat="1" x14ac:dyDescent="0.25"/>
    <row r="81066" customFormat="1" x14ac:dyDescent="0.25"/>
    <row r="81067" customFormat="1" x14ac:dyDescent="0.25"/>
    <row r="81068" customFormat="1" x14ac:dyDescent="0.25"/>
    <row r="81069" customFormat="1" x14ac:dyDescent="0.25"/>
    <row r="81070" customFormat="1" x14ac:dyDescent="0.25"/>
    <row r="81071" customFormat="1" x14ac:dyDescent="0.25"/>
    <row r="81072" customFormat="1" x14ac:dyDescent="0.25"/>
    <row r="81073" customFormat="1" x14ac:dyDescent="0.25"/>
    <row r="81074" customFormat="1" x14ac:dyDescent="0.25"/>
    <row r="81075" customFormat="1" x14ac:dyDescent="0.25"/>
    <row r="81076" customFormat="1" x14ac:dyDescent="0.25"/>
    <row r="81077" customFormat="1" x14ac:dyDescent="0.25"/>
    <row r="81078" customFormat="1" x14ac:dyDescent="0.25"/>
    <row r="81079" customFormat="1" x14ac:dyDescent="0.25"/>
    <row r="81080" customFormat="1" x14ac:dyDescent="0.25"/>
    <row r="81081" customFormat="1" x14ac:dyDescent="0.25"/>
    <row r="81082" customFormat="1" x14ac:dyDescent="0.25"/>
    <row r="81083" customFormat="1" x14ac:dyDescent="0.25"/>
    <row r="81084" customFormat="1" x14ac:dyDescent="0.25"/>
    <row r="81085" customFormat="1" x14ac:dyDescent="0.25"/>
    <row r="81086" customFormat="1" x14ac:dyDescent="0.25"/>
    <row r="81087" customFormat="1" x14ac:dyDescent="0.25"/>
    <row r="81088" customFormat="1" x14ac:dyDescent="0.25"/>
    <row r="81089" customFormat="1" x14ac:dyDescent="0.25"/>
    <row r="81090" customFormat="1" x14ac:dyDescent="0.25"/>
    <row r="81091" customFormat="1" x14ac:dyDescent="0.25"/>
    <row r="81092" customFormat="1" x14ac:dyDescent="0.25"/>
    <row r="81093" customFormat="1" x14ac:dyDescent="0.25"/>
    <row r="81094" customFormat="1" x14ac:dyDescent="0.25"/>
    <row r="81095" customFormat="1" x14ac:dyDescent="0.25"/>
    <row r="81096" customFormat="1" x14ac:dyDescent="0.25"/>
    <row r="81097" customFormat="1" x14ac:dyDescent="0.25"/>
    <row r="81098" customFormat="1" x14ac:dyDescent="0.25"/>
    <row r="81099" customFormat="1" x14ac:dyDescent="0.25"/>
    <row r="81100" customFormat="1" x14ac:dyDescent="0.25"/>
    <row r="81101" customFormat="1" x14ac:dyDescent="0.25"/>
    <row r="81102" customFormat="1" x14ac:dyDescent="0.25"/>
    <row r="81103" customFormat="1" x14ac:dyDescent="0.25"/>
    <row r="81104" customFormat="1" x14ac:dyDescent="0.25"/>
    <row r="81105" customFormat="1" x14ac:dyDescent="0.25"/>
    <row r="81106" customFormat="1" x14ac:dyDescent="0.25"/>
    <row r="81107" customFormat="1" x14ac:dyDescent="0.25"/>
    <row r="81108" customFormat="1" x14ac:dyDescent="0.25"/>
    <row r="81109" customFormat="1" x14ac:dyDescent="0.25"/>
    <row r="81110" customFormat="1" x14ac:dyDescent="0.25"/>
    <row r="81111" customFormat="1" x14ac:dyDescent="0.25"/>
    <row r="81112" customFormat="1" x14ac:dyDescent="0.25"/>
    <row r="81113" customFormat="1" x14ac:dyDescent="0.25"/>
    <row r="81114" customFormat="1" x14ac:dyDescent="0.25"/>
    <row r="81115" customFormat="1" x14ac:dyDescent="0.25"/>
    <row r="81116" customFormat="1" x14ac:dyDescent="0.25"/>
    <row r="81117" customFormat="1" x14ac:dyDescent="0.25"/>
    <row r="81118" customFormat="1" x14ac:dyDescent="0.25"/>
    <row r="81119" customFormat="1" x14ac:dyDescent="0.25"/>
    <row r="81120" customFormat="1" x14ac:dyDescent="0.25"/>
    <row r="81121" customFormat="1" x14ac:dyDescent="0.25"/>
    <row r="81122" customFormat="1" x14ac:dyDescent="0.25"/>
    <row r="81123" customFormat="1" x14ac:dyDescent="0.25"/>
    <row r="81124" customFormat="1" x14ac:dyDescent="0.25"/>
    <row r="81125" customFormat="1" x14ac:dyDescent="0.25"/>
    <row r="81126" customFormat="1" x14ac:dyDescent="0.25"/>
    <row r="81127" customFormat="1" x14ac:dyDescent="0.25"/>
    <row r="81128" customFormat="1" x14ac:dyDescent="0.25"/>
    <row r="81129" customFormat="1" x14ac:dyDescent="0.25"/>
    <row r="81130" customFormat="1" x14ac:dyDescent="0.25"/>
    <row r="81131" customFormat="1" x14ac:dyDescent="0.25"/>
    <row r="81132" customFormat="1" x14ac:dyDescent="0.25"/>
    <row r="81133" customFormat="1" x14ac:dyDescent="0.25"/>
    <row r="81134" customFormat="1" x14ac:dyDescent="0.25"/>
    <row r="81135" customFormat="1" x14ac:dyDescent="0.25"/>
    <row r="81136" customFormat="1" x14ac:dyDescent="0.25"/>
    <row r="81137" customFormat="1" x14ac:dyDescent="0.25"/>
    <row r="81138" customFormat="1" x14ac:dyDescent="0.25"/>
    <row r="81139" customFormat="1" x14ac:dyDescent="0.25"/>
    <row r="81140" customFormat="1" x14ac:dyDescent="0.25"/>
    <row r="81141" customFormat="1" x14ac:dyDescent="0.25"/>
    <row r="81142" customFormat="1" x14ac:dyDescent="0.25"/>
    <row r="81143" customFormat="1" x14ac:dyDescent="0.25"/>
    <row r="81144" customFormat="1" x14ac:dyDescent="0.25"/>
    <row r="81145" customFormat="1" x14ac:dyDescent="0.25"/>
    <row r="81146" customFormat="1" x14ac:dyDescent="0.25"/>
    <row r="81147" customFormat="1" x14ac:dyDescent="0.25"/>
    <row r="81148" customFormat="1" x14ac:dyDescent="0.25"/>
    <row r="81149" customFormat="1" x14ac:dyDescent="0.25"/>
    <row r="81150" customFormat="1" x14ac:dyDescent="0.25"/>
    <row r="81151" customFormat="1" x14ac:dyDescent="0.25"/>
    <row r="81152" customFormat="1" x14ac:dyDescent="0.25"/>
    <row r="81153" customFormat="1" x14ac:dyDescent="0.25"/>
    <row r="81154" customFormat="1" x14ac:dyDescent="0.25"/>
    <row r="81155" customFormat="1" x14ac:dyDescent="0.25"/>
    <row r="81156" customFormat="1" x14ac:dyDescent="0.25"/>
    <row r="81157" customFormat="1" x14ac:dyDescent="0.25"/>
    <row r="81158" customFormat="1" x14ac:dyDescent="0.25"/>
    <row r="81159" customFormat="1" x14ac:dyDescent="0.25"/>
    <row r="81160" customFormat="1" x14ac:dyDescent="0.25"/>
    <row r="81161" customFormat="1" x14ac:dyDescent="0.25"/>
    <row r="81162" customFormat="1" x14ac:dyDescent="0.25"/>
    <row r="81163" customFormat="1" x14ac:dyDescent="0.25"/>
    <row r="81164" customFormat="1" x14ac:dyDescent="0.25"/>
    <row r="81165" customFormat="1" x14ac:dyDescent="0.25"/>
    <row r="81166" customFormat="1" x14ac:dyDescent="0.25"/>
    <row r="81167" customFormat="1" x14ac:dyDescent="0.25"/>
    <row r="81168" customFormat="1" x14ac:dyDescent="0.25"/>
    <row r="81169" customFormat="1" x14ac:dyDescent="0.25"/>
    <row r="81170" customFormat="1" x14ac:dyDescent="0.25"/>
    <row r="81171" customFormat="1" x14ac:dyDescent="0.25"/>
    <row r="81172" customFormat="1" x14ac:dyDescent="0.25"/>
    <row r="81173" customFormat="1" x14ac:dyDescent="0.25"/>
    <row r="81174" customFormat="1" x14ac:dyDescent="0.25"/>
    <row r="81175" customFormat="1" x14ac:dyDescent="0.25"/>
    <row r="81176" customFormat="1" x14ac:dyDescent="0.25"/>
    <row r="81177" customFormat="1" x14ac:dyDescent="0.25"/>
    <row r="81178" customFormat="1" x14ac:dyDescent="0.25"/>
    <row r="81179" customFormat="1" x14ac:dyDescent="0.25"/>
    <row r="81180" customFormat="1" x14ac:dyDescent="0.25"/>
    <row r="81181" customFormat="1" x14ac:dyDescent="0.25"/>
    <row r="81182" customFormat="1" x14ac:dyDescent="0.25"/>
    <row r="81183" customFormat="1" x14ac:dyDescent="0.25"/>
    <row r="81184" customFormat="1" x14ac:dyDescent="0.25"/>
    <row r="81185" customFormat="1" x14ac:dyDescent="0.25"/>
    <row r="81186" customFormat="1" x14ac:dyDescent="0.25"/>
    <row r="81187" customFormat="1" x14ac:dyDescent="0.25"/>
    <row r="81188" customFormat="1" x14ac:dyDescent="0.25"/>
    <row r="81189" customFormat="1" x14ac:dyDescent="0.25"/>
    <row r="81190" customFormat="1" x14ac:dyDescent="0.25"/>
    <row r="81191" customFormat="1" x14ac:dyDescent="0.25"/>
    <row r="81192" customFormat="1" x14ac:dyDescent="0.25"/>
    <row r="81193" customFormat="1" x14ac:dyDescent="0.25"/>
    <row r="81194" customFormat="1" x14ac:dyDescent="0.25"/>
    <row r="81195" customFormat="1" x14ac:dyDescent="0.25"/>
    <row r="81196" customFormat="1" x14ac:dyDescent="0.25"/>
    <row r="81197" customFormat="1" x14ac:dyDescent="0.25"/>
    <row r="81198" customFormat="1" x14ac:dyDescent="0.25"/>
    <row r="81199" customFormat="1" x14ac:dyDescent="0.25"/>
    <row r="81200" customFormat="1" x14ac:dyDescent="0.25"/>
    <row r="81201" customFormat="1" x14ac:dyDescent="0.25"/>
    <row r="81202" customFormat="1" x14ac:dyDescent="0.25"/>
    <row r="81203" customFormat="1" x14ac:dyDescent="0.25"/>
    <row r="81204" customFormat="1" x14ac:dyDescent="0.25"/>
    <row r="81205" customFormat="1" x14ac:dyDescent="0.25"/>
    <row r="81206" customFormat="1" x14ac:dyDescent="0.25"/>
    <row r="81207" customFormat="1" x14ac:dyDescent="0.25"/>
    <row r="81208" customFormat="1" x14ac:dyDescent="0.25"/>
    <row r="81209" customFormat="1" x14ac:dyDescent="0.25"/>
    <row r="81210" customFormat="1" x14ac:dyDescent="0.25"/>
    <row r="81211" customFormat="1" x14ac:dyDescent="0.25"/>
    <row r="81212" customFormat="1" x14ac:dyDescent="0.25"/>
    <row r="81213" customFormat="1" x14ac:dyDescent="0.25"/>
    <row r="81214" customFormat="1" x14ac:dyDescent="0.25"/>
    <row r="81215" customFormat="1" x14ac:dyDescent="0.25"/>
    <row r="81216" customFormat="1" x14ac:dyDescent="0.25"/>
    <row r="81217" customFormat="1" x14ac:dyDescent="0.25"/>
    <row r="81218" customFormat="1" x14ac:dyDescent="0.25"/>
    <row r="81219" customFormat="1" x14ac:dyDescent="0.25"/>
    <row r="81220" customFormat="1" x14ac:dyDescent="0.25"/>
    <row r="81221" customFormat="1" x14ac:dyDescent="0.25"/>
    <row r="81222" customFormat="1" x14ac:dyDescent="0.25"/>
    <row r="81223" customFormat="1" x14ac:dyDescent="0.25"/>
    <row r="81224" customFormat="1" x14ac:dyDescent="0.25"/>
    <row r="81225" customFormat="1" x14ac:dyDescent="0.25"/>
    <row r="81226" customFormat="1" x14ac:dyDescent="0.25"/>
    <row r="81227" customFormat="1" x14ac:dyDescent="0.25"/>
    <row r="81228" customFormat="1" x14ac:dyDescent="0.25"/>
    <row r="81229" customFormat="1" x14ac:dyDescent="0.25"/>
    <row r="81230" customFormat="1" x14ac:dyDescent="0.25"/>
    <row r="81231" customFormat="1" x14ac:dyDescent="0.25"/>
    <row r="81232" customFormat="1" x14ac:dyDescent="0.25"/>
    <row r="81233" customFormat="1" x14ac:dyDescent="0.25"/>
    <row r="81234" customFormat="1" x14ac:dyDescent="0.25"/>
    <row r="81235" customFormat="1" x14ac:dyDescent="0.25"/>
    <row r="81236" customFormat="1" x14ac:dyDescent="0.25"/>
    <row r="81237" customFormat="1" x14ac:dyDescent="0.25"/>
    <row r="81238" customFormat="1" x14ac:dyDescent="0.25"/>
    <row r="81239" customFormat="1" x14ac:dyDescent="0.25"/>
    <row r="81240" customFormat="1" x14ac:dyDescent="0.25"/>
    <row r="81241" customFormat="1" x14ac:dyDescent="0.25"/>
    <row r="81242" customFormat="1" x14ac:dyDescent="0.25"/>
    <row r="81243" customFormat="1" x14ac:dyDescent="0.25"/>
    <row r="81244" customFormat="1" x14ac:dyDescent="0.25"/>
    <row r="81245" customFormat="1" x14ac:dyDescent="0.25"/>
    <row r="81246" customFormat="1" x14ac:dyDescent="0.25"/>
    <row r="81247" customFormat="1" x14ac:dyDescent="0.25"/>
    <row r="81248" customFormat="1" x14ac:dyDescent="0.25"/>
    <row r="81249" customFormat="1" x14ac:dyDescent="0.25"/>
    <row r="81250" customFormat="1" x14ac:dyDescent="0.25"/>
    <row r="81251" customFormat="1" x14ac:dyDescent="0.25"/>
    <row r="81252" customFormat="1" x14ac:dyDescent="0.25"/>
    <row r="81253" customFormat="1" x14ac:dyDescent="0.25"/>
    <row r="81254" customFormat="1" x14ac:dyDescent="0.25"/>
    <row r="81255" customFormat="1" x14ac:dyDescent="0.25"/>
    <row r="81256" customFormat="1" x14ac:dyDescent="0.25"/>
    <row r="81257" customFormat="1" x14ac:dyDescent="0.25"/>
    <row r="81258" customFormat="1" x14ac:dyDescent="0.25"/>
    <row r="81259" customFormat="1" x14ac:dyDescent="0.25"/>
    <row r="81260" customFormat="1" x14ac:dyDescent="0.25"/>
    <row r="81261" customFormat="1" x14ac:dyDescent="0.25"/>
    <row r="81262" customFormat="1" x14ac:dyDescent="0.25"/>
    <row r="81263" customFormat="1" x14ac:dyDescent="0.25"/>
    <row r="81264" customFormat="1" x14ac:dyDescent="0.25"/>
    <row r="81265" customFormat="1" x14ac:dyDescent="0.25"/>
    <row r="81266" customFormat="1" x14ac:dyDescent="0.25"/>
    <row r="81267" customFormat="1" x14ac:dyDescent="0.25"/>
    <row r="81268" customFormat="1" x14ac:dyDescent="0.25"/>
    <row r="81269" customFormat="1" x14ac:dyDescent="0.25"/>
    <row r="81270" customFormat="1" x14ac:dyDescent="0.25"/>
    <row r="81271" customFormat="1" x14ac:dyDescent="0.25"/>
    <row r="81272" customFormat="1" x14ac:dyDescent="0.25"/>
    <row r="81273" customFormat="1" x14ac:dyDescent="0.25"/>
    <row r="81274" customFormat="1" x14ac:dyDescent="0.25"/>
    <row r="81275" customFormat="1" x14ac:dyDescent="0.25"/>
    <row r="81276" customFormat="1" x14ac:dyDescent="0.25"/>
    <row r="81277" customFormat="1" x14ac:dyDescent="0.25"/>
    <row r="81278" customFormat="1" x14ac:dyDescent="0.25"/>
    <row r="81279" customFormat="1" x14ac:dyDescent="0.25"/>
    <row r="81280" customFormat="1" x14ac:dyDescent="0.25"/>
    <row r="81281" customFormat="1" x14ac:dyDescent="0.25"/>
    <row r="81282" customFormat="1" x14ac:dyDescent="0.25"/>
    <row r="81283" customFormat="1" x14ac:dyDescent="0.25"/>
    <row r="81284" customFormat="1" x14ac:dyDescent="0.25"/>
    <row r="81285" customFormat="1" x14ac:dyDescent="0.25"/>
    <row r="81286" customFormat="1" x14ac:dyDescent="0.25"/>
    <row r="81287" customFormat="1" x14ac:dyDescent="0.25"/>
    <row r="81288" customFormat="1" x14ac:dyDescent="0.25"/>
    <row r="81289" customFormat="1" x14ac:dyDescent="0.25"/>
    <row r="81290" customFormat="1" x14ac:dyDescent="0.25"/>
    <row r="81291" customFormat="1" x14ac:dyDescent="0.25"/>
    <row r="81292" customFormat="1" x14ac:dyDescent="0.25"/>
    <row r="81293" customFormat="1" x14ac:dyDescent="0.25"/>
    <row r="81294" customFormat="1" x14ac:dyDescent="0.25"/>
    <row r="81295" customFormat="1" x14ac:dyDescent="0.25"/>
    <row r="81296" customFormat="1" x14ac:dyDescent="0.25"/>
    <row r="81297" customFormat="1" x14ac:dyDescent="0.25"/>
    <row r="81298" customFormat="1" x14ac:dyDescent="0.25"/>
    <row r="81299" customFormat="1" x14ac:dyDescent="0.25"/>
    <row r="81300" customFormat="1" x14ac:dyDescent="0.25"/>
    <row r="81301" customFormat="1" x14ac:dyDescent="0.25"/>
    <row r="81302" customFormat="1" x14ac:dyDescent="0.25"/>
    <row r="81303" customFormat="1" x14ac:dyDescent="0.25"/>
    <row r="81304" customFormat="1" x14ac:dyDescent="0.25"/>
    <row r="81305" customFormat="1" x14ac:dyDescent="0.25"/>
    <row r="81306" customFormat="1" x14ac:dyDescent="0.25"/>
    <row r="81307" customFormat="1" x14ac:dyDescent="0.25"/>
    <row r="81308" customFormat="1" x14ac:dyDescent="0.25"/>
    <row r="81309" customFormat="1" x14ac:dyDescent="0.25"/>
    <row r="81310" customFormat="1" x14ac:dyDescent="0.25"/>
    <row r="81311" customFormat="1" x14ac:dyDescent="0.25"/>
    <row r="81312" customFormat="1" x14ac:dyDescent="0.25"/>
    <row r="81313" customFormat="1" x14ac:dyDescent="0.25"/>
    <row r="81314" customFormat="1" x14ac:dyDescent="0.25"/>
    <row r="81315" customFormat="1" x14ac:dyDescent="0.25"/>
    <row r="81316" customFormat="1" x14ac:dyDescent="0.25"/>
    <row r="81317" customFormat="1" x14ac:dyDescent="0.25"/>
    <row r="81318" customFormat="1" x14ac:dyDescent="0.25"/>
    <row r="81319" customFormat="1" x14ac:dyDescent="0.25"/>
    <row r="81320" customFormat="1" x14ac:dyDescent="0.25"/>
    <row r="81321" customFormat="1" x14ac:dyDescent="0.25"/>
    <row r="81322" customFormat="1" x14ac:dyDescent="0.25"/>
    <row r="81323" customFormat="1" x14ac:dyDescent="0.25"/>
    <row r="81324" customFormat="1" x14ac:dyDescent="0.25"/>
    <row r="81325" customFormat="1" x14ac:dyDescent="0.25"/>
    <row r="81326" customFormat="1" x14ac:dyDescent="0.25"/>
    <row r="81327" customFormat="1" x14ac:dyDescent="0.25"/>
    <row r="81328" customFormat="1" x14ac:dyDescent="0.25"/>
    <row r="81329" customFormat="1" x14ac:dyDescent="0.25"/>
    <row r="81330" customFormat="1" x14ac:dyDescent="0.25"/>
    <row r="81331" customFormat="1" x14ac:dyDescent="0.25"/>
    <row r="81332" customFormat="1" x14ac:dyDescent="0.25"/>
    <row r="81333" customFormat="1" x14ac:dyDescent="0.25"/>
    <row r="81334" customFormat="1" x14ac:dyDescent="0.25"/>
    <row r="81335" customFormat="1" x14ac:dyDescent="0.25"/>
    <row r="81336" customFormat="1" x14ac:dyDescent="0.25"/>
    <row r="81337" customFormat="1" x14ac:dyDescent="0.25"/>
    <row r="81338" customFormat="1" x14ac:dyDescent="0.25"/>
    <row r="81339" customFormat="1" x14ac:dyDescent="0.25"/>
    <row r="81340" customFormat="1" x14ac:dyDescent="0.25"/>
    <row r="81341" customFormat="1" x14ac:dyDescent="0.25"/>
    <row r="81342" customFormat="1" x14ac:dyDescent="0.25"/>
    <row r="81343" customFormat="1" x14ac:dyDescent="0.25"/>
    <row r="81344" customFormat="1" x14ac:dyDescent="0.25"/>
    <row r="81345" customFormat="1" x14ac:dyDescent="0.25"/>
    <row r="81346" customFormat="1" x14ac:dyDescent="0.25"/>
    <row r="81347" customFormat="1" x14ac:dyDescent="0.25"/>
    <row r="81348" customFormat="1" x14ac:dyDescent="0.25"/>
    <row r="81349" customFormat="1" x14ac:dyDescent="0.25"/>
    <row r="81350" customFormat="1" x14ac:dyDescent="0.25"/>
    <row r="81351" customFormat="1" x14ac:dyDescent="0.25"/>
    <row r="81352" customFormat="1" x14ac:dyDescent="0.25"/>
    <row r="81353" customFormat="1" x14ac:dyDescent="0.25"/>
    <row r="81354" customFormat="1" x14ac:dyDescent="0.25"/>
    <row r="81355" customFormat="1" x14ac:dyDescent="0.25"/>
    <row r="81356" customFormat="1" x14ac:dyDescent="0.25"/>
    <row r="81357" customFormat="1" x14ac:dyDescent="0.25"/>
    <row r="81358" customFormat="1" x14ac:dyDescent="0.25"/>
    <row r="81359" customFormat="1" x14ac:dyDescent="0.25"/>
    <row r="81360" customFormat="1" x14ac:dyDescent="0.25"/>
    <row r="81361" customFormat="1" x14ac:dyDescent="0.25"/>
    <row r="81362" customFormat="1" x14ac:dyDescent="0.25"/>
    <row r="81363" customFormat="1" x14ac:dyDescent="0.25"/>
    <row r="81364" customFormat="1" x14ac:dyDescent="0.25"/>
    <row r="81365" customFormat="1" x14ac:dyDescent="0.25"/>
    <row r="81366" customFormat="1" x14ac:dyDescent="0.25"/>
    <row r="81367" customFormat="1" x14ac:dyDescent="0.25"/>
    <row r="81368" customFormat="1" x14ac:dyDescent="0.25"/>
    <row r="81369" customFormat="1" x14ac:dyDescent="0.25"/>
    <row r="81370" customFormat="1" x14ac:dyDescent="0.25"/>
    <row r="81371" customFormat="1" x14ac:dyDescent="0.25"/>
    <row r="81372" customFormat="1" x14ac:dyDescent="0.25"/>
    <row r="81373" customFormat="1" x14ac:dyDescent="0.25"/>
    <row r="81374" customFormat="1" x14ac:dyDescent="0.25"/>
    <row r="81375" customFormat="1" x14ac:dyDescent="0.25"/>
    <row r="81376" customFormat="1" x14ac:dyDescent="0.25"/>
    <row r="81377" customFormat="1" x14ac:dyDescent="0.25"/>
    <row r="81378" customFormat="1" x14ac:dyDescent="0.25"/>
    <row r="81379" customFormat="1" x14ac:dyDescent="0.25"/>
    <row r="81380" customFormat="1" x14ac:dyDescent="0.25"/>
    <row r="81381" customFormat="1" x14ac:dyDescent="0.25"/>
    <row r="81382" customFormat="1" x14ac:dyDescent="0.25"/>
    <row r="81383" customFormat="1" x14ac:dyDescent="0.25"/>
    <row r="81384" customFormat="1" x14ac:dyDescent="0.25"/>
    <row r="81385" customFormat="1" x14ac:dyDescent="0.25"/>
    <row r="81386" customFormat="1" x14ac:dyDescent="0.25"/>
    <row r="81387" customFormat="1" x14ac:dyDescent="0.25"/>
    <row r="81388" customFormat="1" x14ac:dyDescent="0.25"/>
    <row r="81389" customFormat="1" x14ac:dyDescent="0.25"/>
    <row r="81390" customFormat="1" x14ac:dyDescent="0.25"/>
    <row r="81391" customFormat="1" x14ac:dyDescent="0.25"/>
    <row r="81392" customFormat="1" x14ac:dyDescent="0.25"/>
    <row r="81393" customFormat="1" x14ac:dyDescent="0.25"/>
    <row r="81394" customFormat="1" x14ac:dyDescent="0.25"/>
    <row r="81395" customFormat="1" x14ac:dyDescent="0.25"/>
    <row r="81396" customFormat="1" x14ac:dyDescent="0.25"/>
    <row r="81397" customFormat="1" x14ac:dyDescent="0.25"/>
    <row r="81398" customFormat="1" x14ac:dyDescent="0.25"/>
    <row r="81399" customFormat="1" x14ac:dyDescent="0.25"/>
    <row r="81400" customFormat="1" x14ac:dyDescent="0.25"/>
    <row r="81401" customFormat="1" x14ac:dyDescent="0.25"/>
    <row r="81402" customFormat="1" x14ac:dyDescent="0.25"/>
    <row r="81403" customFormat="1" x14ac:dyDescent="0.25"/>
    <row r="81404" customFormat="1" x14ac:dyDescent="0.25"/>
    <row r="81405" customFormat="1" x14ac:dyDescent="0.25"/>
    <row r="81406" customFormat="1" x14ac:dyDescent="0.25"/>
    <row r="81407" customFormat="1" x14ac:dyDescent="0.25"/>
    <row r="81408" customFormat="1" x14ac:dyDescent="0.25"/>
    <row r="81409" customFormat="1" x14ac:dyDescent="0.25"/>
    <row r="81410" customFormat="1" x14ac:dyDescent="0.25"/>
    <row r="81411" customFormat="1" x14ac:dyDescent="0.25"/>
    <row r="81412" customFormat="1" x14ac:dyDescent="0.25"/>
    <row r="81413" customFormat="1" x14ac:dyDescent="0.25"/>
    <row r="81414" customFormat="1" x14ac:dyDescent="0.25"/>
    <row r="81415" customFormat="1" x14ac:dyDescent="0.25"/>
    <row r="81416" customFormat="1" x14ac:dyDescent="0.25"/>
    <row r="81417" customFormat="1" x14ac:dyDescent="0.25"/>
    <row r="81418" customFormat="1" x14ac:dyDescent="0.25"/>
    <row r="81419" customFormat="1" x14ac:dyDescent="0.25"/>
    <row r="81420" customFormat="1" x14ac:dyDescent="0.25"/>
    <row r="81421" customFormat="1" x14ac:dyDescent="0.25"/>
    <row r="81422" customFormat="1" x14ac:dyDescent="0.25"/>
    <row r="81423" customFormat="1" x14ac:dyDescent="0.25"/>
    <row r="81424" customFormat="1" x14ac:dyDescent="0.25"/>
    <row r="81425" customFormat="1" x14ac:dyDescent="0.25"/>
    <row r="81426" customFormat="1" x14ac:dyDescent="0.25"/>
    <row r="81427" customFormat="1" x14ac:dyDescent="0.25"/>
    <row r="81428" customFormat="1" x14ac:dyDescent="0.25"/>
    <row r="81429" customFormat="1" x14ac:dyDescent="0.25"/>
    <row r="81430" customFormat="1" x14ac:dyDescent="0.25"/>
    <row r="81431" customFormat="1" x14ac:dyDescent="0.25"/>
    <row r="81432" customFormat="1" x14ac:dyDescent="0.25"/>
    <row r="81433" customFormat="1" x14ac:dyDescent="0.25"/>
    <row r="81434" customFormat="1" x14ac:dyDescent="0.25"/>
    <row r="81435" customFormat="1" x14ac:dyDescent="0.25"/>
    <row r="81436" customFormat="1" x14ac:dyDescent="0.25"/>
    <row r="81437" customFormat="1" x14ac:dyDescent="0.25"/>
    <row r="81438" customFormat="1" x14ac:dyDescent="0.25"/>
    <row r="81439" customFormat="1" x14ac:dyDescent="0.25"/>
    <row r="81440" customFormat="1" x14ac:dyDescent="0.25"/>
    <row r="81441" customFormat="1" x14ac:dyDescent="0.25"/>
    <row r="81442" customFormat="1" x14ac:dyDescent="0.25"/>
    <row r="81443" customFormat="1" x14ac:dyDescent="0.25"/>
    <row r="81444" customFormat="1" x14ac:dyDescent="0.25"/>
    <row r="81445" customFormat="1" x14ac:dyDescent="0.25"/>
    <row r="81446" customFormat="1" x14ac:dyDescent="0.25"/>
    <row r="81447" customFormat="1" x14ac:dyDescent="0.25"/>
    <row r="81448" customFormat="1" x14ac:dyDescent="0.25"/>
    <row r="81449" customFormat="1" x14ac:dyDescent="0.25"/>
    <row r="81450" customFormat="1" x14ac:dyDescent="0.25"/>
    <row r="81451" customFormat="1" x14ac:dyDescent="0.25"/>
    <row r="81452" customFormat="1" x14ac:dyDescent="0.25"/>
    <row r="81453" customFormat="1" x14ac:dyDescent="0.25"/>
    <row r="81454" customFormat="1" x14ac:dyDescent="0.25"/>
    <row r="81455" customFormat="1" x14ac:dyDescent="0.25"/>
    <row r="81456" customFormat="1" x14ac:dyDescent="0.25"/>
    <row r="81457" customFormat="1" x14ac:dyDescent="0.25"/>
    <row r="81458" customFormat="1" x14ac:dyDescent="0.25"/>
    <row r="81459" customFormat="1" x14ac:dyDescent="0.25"/>
    <row r="81460" customFormat="1" x14ac:dyDescent="0.25"/>
    <row r="81461" customFormat="1" x14ac:dyDescent="0.25"/>
    <row r="81462" customFormat="1" x14ac:dyDescent="0.25"/>
    <row r="81463" customFormat="1" x14ac:dyDescent="0.25"/>
    <row r="81464" customFormat="1" x14ac:dyDescent="0.25"/>
    <row r="81465" customFormat="1" x14ac:dyDescent="0.25"/>
    <row r="81466" customFormat="1" x14ac:dyDescent="0.25"/>
    <row r="81467" customFormat="1" x14ac:dyDescent="0.25"/>
    <row r="81468" customFormat="1" x14ac:dyDescent="0.25"/>
    <row r="81469" customFormat="1" x14ac:dyDescent="0.25"/>
    <row r="81470" customFormat="1" x14ac:dyDescent="0.25"/>
    <row r="81471" customFormat="1" x14ac:dyDescent="0.25"/>
    <row r="81472" customFormat="1" x14ac:dyDescent="0.25"/>
    <row r="81473" customFormat="1" x14ac:dyDescent="0.25"/>
    <row r="81474" customFormat="1" x14ac:dyDescent="0.25"/>
    <row r="81475" customFormat="1" x14ac:dyDescent="0.25"/>
    <row r="81476" customFormat="1" x14ac:dyDescent="0.25"/>
    <row r="81477" customFormat="1" x14ac:dyDescent="0.25"/>
    <row r="81478" customFormat="1" x14ac:dyDescent="0.25"/>
    <row r="81479" customFormat="1" x14ac:dyDescent="0.25"/>
    <row r="81480" customFormat="1" x14ac:dyDescent="0.25"/>
    <row r="81481" customFormat="1" x14ac:dyDescent="0.25"/>
    <row r="81482" customFormat="1" x14ac:dyDescent="0.25"/>
    <row r="81483" customFormat="1" x14ac:dyDescent="0.25"/>
    <row r="81484" customFormat="1" x14ac:dyDescent="0.25"/>
    <row r="81485" customFormat="1" x14ac:dyDescent="0.25"/>
    <row r="81486" customFormat="1" x14ac:dyDescent="0.25"/>
    <row r="81487" customFormat="1" x14ac:dyDescent="0.25"/>
    <row r="81488" customFormat="1" x14ac:dyDescent="0.25"/>
    <row r="81489" customFormat="1" x14ac:dyDescent="0.25"/>
    <row r="81490" customFormat="1" x14ac:dyDescent="0.25"/>
    <row r="81491" customFormat="1" x14ac:dyDescent="0.25"/>
    <row r="81492" customFormat="1" x14ac:dyDescent="0.25"/>
    <row r="81493" customFormat="1" x14ac:dyDescent="0.25"/>
    <row r="81494" customFormat="1" x14ac:dyDescent="0.25"/>
    <row r="81495" customFormat="1" x14ac:dyDescent="0.25"/>
    <row r="81496" customFormat="1" x14ac:dyDescent="0.25"/>
    <row r="81497" customFormat="1" x14ac:dyDescent="0.25"/>
    <row r="81498" customFormat="1" x14ac:dyDescent="0.25"/>
    <row r="81499" customFormat="1" x14ac:dyDescent="0.25"/>
    <row r="81500" customFormat="1" x14ac:dyDescent="0.25"/>
    <row r="81501" customFormat="1" x14ac:dyDescent="0.25"/>
    <row r="81502" customFormat="1" x14ac:dyDescent="0.25"/>
    <row r="81503" customFormat="1" x14ac:dyDescent="0.25"/>
    <row r="81504" customFormat="1" x14ac:dyDescent="0.25"/>
    <row r="81505" customFormat="1" x14ac:dyDescent="0.25"/>
    <row r="81506" customFormat="1" x14ac:dyDescent="0.25"/>
    <row r="81507" customFormat="1" x14ac:dyDescent="0.25"/>
    <row r="81508" customFormat="1" x14ac:dyDescent="0.25"/>
    <row r="81509" customFormat="1" x14ac:dyDescent="0.25"/>
    <row r="81510" customFormat="1" x14ac:dyDescent="0.25"/>
    <row r="81511" customFormat="1" x14ac:dyDescent="0.25"/>
    <row r="81512" customFormat="1" x14ac:dyDescent="0.25"/>
    <row r="81513" customFormat="1" x14ac:dyDescent="0.25"/>
    <row r="81514" customFormat="1" x14ac:dyDescent="0.25"/>
    <row r="81515" customFormat="1" x14ac:dyDescent="0.25"/>
    <row r="81516" customFormat="1" x14ac:dyDescent="0.25"/>
    <row r="81517" customFormat="1" x14ac:dyDescent="0.25"/>
    <row r="81518" customFormat="1" x14ac:dyDescent="0.25"/>
    <row r="81519" customFormat="1" x14ac:dyDescent="0.25"/>
    <row r="81520" customFormat="1" x14ac:dyDescent="0.25"/>
    <row r="81521" customFormat="1" x14ac:dyDescent="0.25"/>
    <row r="81522" customFormat="1" x14ac:dyDescent="0.25"/>
    <row r="81523" customFormat="1" x14ac:dyDescent="0.25"/>
    <row r="81524" customFormat="1" x14ac:dyDescent="0.25"/>
    <row r="81525" customFormat="1" x14ac:dyDescent="0.25"/>
    <row r="81526" customFormat="1" x14ac:dyDescent="0.25"/>
    <row r="81527" customFormat="1" x14ac:dyDescent="0.25"/>
    <row r="81528" customFormat="1" x14ac:dyDescent="0.25"/>
    <row r="81529" customFormat="1" x14ac:dyDescent="0.25"/>
    <row r="81530" customFormat="1" x14ac:dyDescent="0.25"/>
    <row r="81531" customFormat="1" x14ac:dyDescent="0.25"/>
    <row r="81532" customFormat="1" x14ac:dyDescent="0.25"/>
    <row r="81533" customFormat="1" x14ac:dyDescent="0.25"/>
    <row r="81534" customFormat="1" x14ac:dyDescent="0.25"/>
    <row r="81535" customFormat="1" x14ac:dyDescent="0.25"/>
    <row r="81536" customFormat="1" x14ac:dyDescent="0.25"/>
    <row r="81537" customFormat="1" x14ac:dyDescent="0.25"/>
    <row r="81538" customFormat="1" x14ac:dyDescent="0.25"/>
    <row r="81539" customFormat="1" x14ac:dyDescent="0.25"/>
    <row r="81540" customFormat="1" x14ac:dyDescent="0.25"/>
    <row r="81541" customFormat="1" x14ac:dyDescent="0.25"/>
    <row r="81542" customFormat="1" x14ac:dyDescent="0.25"/>
    <row r="81543" customFormat="1" x14ac:dyDescent="0.25"/>
    <row r="81544" customFormat="1" x14ac:dyDescent="0.25"/>
    <row r="81545" customFormat="1" x14ac:dyDescent="0.25"/>
    <row r="81546" customFormat="1" x14ac:dyDescent="0.25"/>
    <row r="81547" customFormat="1" x14ac:dyDescent="0.25"/>
    <row r="81548" customFormat="1" x14ac:dyDescent="0.25"/>
    <row r="81549" customFormat="1" x14ac:dyDescent="0.25"/>
    <row r="81550" customFormat="1" x14ac:dyDescent="0.25"/>
    <row r="81551" customFormat="1" x14ac:dyDescent="0.25"/>
    <row r="81552" customFormat="1" x14ac:dyDescent="0.25"/>
    <row r="81553" customFormat="1" x14ac:dyDescent="0.25"/>
    <row r="81554" customFormat="1" x14ac:dyDescent="0.25"/>
    <row r="81555" customFormat="1" x14ac:dyDescent="0.25"/>
    <row r="81556" customFormat="1" x14ac:dyDescent="0.25"/>
    <row r="81557" customFormat="1" x14ac:dyDescent="0.25"/>
    <row r="81558" customFormat="1" x14ac:dyDescent="0.25"/>
    <row r="81559" customFormat="1" x14ac:dyDescent="0.25"/>
    <row r="81560" customFormat="1" x14ac:dyDescent="0.25"/>
    <row r="81561" customFormat="1" x14ac:dyDescent="0.25"/>
    <row r="81562" customFormat="1" x14ac:dyDescent="0.25"/>
    <row r="81563" customFormat="1" x14ac:dyDescent="0.25"/>
    <row r="81564" customFormat="1" x14ac:dyDescent="0.25"/>
    <row r="81565" customFormat="1" x14ac:dyDescent="0.25"/>
    <row r="81566" customFormat="1" x14ac:dyDescent="0.25"/>
    <row r="81567" customFormat="1" x14ac:dyDescent="0.25"/>
    <row r="81568" customFormat="1" x14ac:dyDescent="0.25"/>
    <row r="81569" customFormat="1" x14ac:dyDescent="0.25"/>
    <row r="81570" customFormat="1" x14ac:dyDescent="0.25"/>
    <row r="81571" customFormat="1" x14ac:dyDescent="0.25"/>
    <row r="81572" customFormat="1" x14ac:dyDescent="0.25"/>
    <row r="81573" customFormat="1" x14ac:dyDescent="0.25"/>
    <row r="81574" customFormat="1" x14ac:dyDescent="0.25"/>
    <row r="81575" customFormat="1" x14ac:dyDescent="0.25"/>
    <row r="81576" customFormat="1" x14ac:dyDescent="0.25"/>
    <row r="81577" customFormat="1" x14ac:dyDescent="0.25"/>
    <row r="81578" customFormat="1" x14ac:dyDescent="0.25"/>
    <row r="81579" customFormat="1" x14ac:dyDescent="0.25"/>
    <row r="81580" customFormat="1" x14ac:dyDescent="0.25"/>
    <row r="81581" customFormat="1" x14ac:dyDescent="0.25"/>
    <row r="81582" customFormat="1" x14ac:dyDescent="0.25"/>
    <row r="81583" customFormat="1" x14ac:dyDescent="0.25"/>
    <row r="81584" customFormat="1" x14ac:dyDescent="0.25"/>
    <row r="81585" customFormat="1" x14ac:dyDescent="0.25"/>
    <row r="81586" customFormat="1" x14ac:dyDescent="0.25"/>
    <row r="81587" customFormat="1" x14ac:dyDescent="0.25"/>
    <row r="81588" customFormat="1" x14ac:dyDescent="0.25"/>
    <row r="81589" customFormat="1" x14ac:dyDescent="0.25"/>
    <row r="81590" customFormat="1" x14ac:dyDescent="0.25"/>
    <row r="81591" customFormat="1" x14ac:dyDescent="0.25"/>
    <row r="81592" customFormat="1" x14ac:dyDescent="0.25"/>
    <row r="81593" customFormat="1" x14ac:dyDescent="0.25"/>
    <row r="81594" customFormat="1" x14ac:dyDescent="0.25"/>
    <row r="81595" customFormat="1" x14ac:dyDescent="0.25"/>
    <row r="81596" customFormat="1" x14ac:dyDescent="0.25"/>
    <row r="81597" customFormat="1" x14ac:dyDescent="0.25"/>
    <row r="81598" customFormat="1" x14ac:dyDescent="0.25"/>
    <row r="81599" customFormat="1" x14ac:dyDescent="0.25"/>
    <row r="81600" customFormat="1" x14ac:dyDescent="0.25"/>
    <row r="81601" customFormat="1" x14ac:dyDescent="0.25"/>
    <row r="81602" customFormat="1" x14ac:dyDescent="0.25"/>
    <row r="81603" customFormat="1" x14ac:dyDescent="0.25"/>
    <row r="81604" customFormat="1" x14ac:dyDescent="0.25"/>
    <row r="81605" customFormat="1" x14ac:dyDescent="0.25"/>
    <row r="81606" customFormat="1" x14ac:dyDescent="0.25"/>
    <row r="81607" customFormat="1" x14ac:dyDescent="0.25"/>
    <row r="81608" customFormat="1" x14ac:dyDescent="0.25"/>
    <row r="81609" customFormat="1" x14ac:dyDescent="0.25"/>
    <row r="81610" customFormat="1" x14ac:dyDescent="0.25"/>
    <row r="81611" customFormat="1" x14ac:dyDescent="0.25"/>
    <row r="81612" customFormat="1" x14ac:dyDescent="0.25"/>
    <row r="81613" customFormat="1" x14ac:dyDescent="0.25"/>
    <row r="81614" customFormat="1" x14ac:dyDescent="0.25"/>
    <row r="81615" customFormat="1" x14ac:dyDescent="0.25"/>
    <row r="81616" customFormat="1" x14ac:dyDescent="0.25"/>
    <row r="81617" customFormat="1" x14ac:dyDescent="0.25"/>
    <row r="81618" customFormat="1" x14ac:dyDescent="0.25"/>
    <row r="81619" customFormat="1" x14ac:dyDescent="0.25"/>
    <row r="81620" customFormat="1" x14ac:dyDescent="0.25"/>
    <row r="81621" customFormat="1" x14ac:dyDescent="0.25"/>
    <row r="81622" customFormat="1" x14ac:dyDescent="0.25"/>
    <row r="81623" customFormat="1" x14ac:dyDescent="0.25"/>
    <row r="81624" customFormat="1" x14ac:dyDescent="0.25"/>
    <row r="81625" customFormat="1" x14ac:dyDescent="0.25"/>
    <row r="81626" customFormat="1" x14ac:dyDescent="0.25"/>
    <row r="81627" customFormat="1" x14ac:dyDescent="0.25"/>
    <row r="81628" customFormat="1" x14ac:dyDescent="0.25"/>
    <row r="81629" customFormat="1" x14ac:dyDescent="0.25"/>
    <row r="81630" customFormat="1" x14ac:dyDescent="0.25"/>
    <row r="81631" customFormat="1" x14ac:dyDescent="0.25"/>
    <row r="81632" customFormat="1" x14ac:dyDescent="0.25"/>
    <row r="81633" customFormat="1" x14ac:dyDescent="0.25"/>
    <row r="81634" customFormat="1" x14ac:dyDescent="0.25"/>
    <row r="81635" customFormat="1" x14ac:dyDescent="0.25"/>
    <row r="81636" customFormat="1" x14ac:dyDescent="0.25"/>
    <row r="81637" customFormat="1" x14ac:dyDescent="0.25"/>
    <row r="81638" customFormat="1" x14ac:dyDescent="0.25"/>
    <row r="81639" customFormat="1" x14ac:dyDescent="0.25"/>
    <row r="81640" customFormat="1" x14ac:dyDescent="0.25"/>
    <row r="81641" customFormat="1" x14ac:dyDescent="0.25"/>
    <row r="81642" customFormat="1" x14ac:dyDescent="0.25"/>
    <row r="81643" customFormat="1" x14ac:dyDescent="0.25"/>
    <row r="81644" customFormat="1" x14ac:dyDescent="0.25"/>
    <row r="81645" customFormat="1" x14ac:dyDescent="0.25"/>
    <row r="81646" customFormat="1" x14ac:dyDescent="0.25"/>
    <row r="81647" customFormat="1" x14ac:dyDescent="0.25"/>
    <row r="81648" customFormat="1" x14ac:dyDescent="0.25"/>
    <row r="81649" customFormat="1" x14ac:dyDescent="0.25"/>
    <row r="81650" customFormat="1" x14ac:dyDescent="0.25"/>
    <row r="81651" customFormat="1" x14ac:dyDescent="0.25"/>
    <row r="81652" customFormat="1" x14ac:dyDescent="0.25"/>
    <row r="81653" customFormat="1" x14ac:dyDescent="0.25"/>
    <row r="81654" customFormat="1" x14ac:dyDescent="0.25"/>
    <row r="81655" customFormat="1" x14ac:dyDescent="0.25"/>
    <row r="81656" customFormat="1" x14ac:dyDescent="0.25"/>
    <row r="81657" customFormat="1" x14ac:dyDescent="0.25"/>
    <row r="81658" customFormat="1" x14ac:dyDescent="0.25"/>
    <row r="81659" customFormat="1" x14ac:dyDescent="0.25"/>
    <row r="81660" customFormat="1" x14ac:dyDescent="0.25"/>
    <row r="81661" customFormat="1" x14ac:dyDescent="0.25"/>
    <row r="81662" customFormat="1" x14ac:dyDescent="0.25"/>
    <row r="81663" customFormat="1" x14ac:dyDescent="0.25"/>
    <row r="81664" customFormat="1" x14ac:dyDescent="0.25"/>
    <row r="81665" customFormat="1" x14ac:dyDescent="0.25"/>
    <row r="81666" customFormat="1" x14ac:dyDescent="0.25"/>
    <row r="81667" customFormat="1" x14ac:dyDescent="0.25"/>
    <row r="81668" customFormat="1" x14ac:dyDescent="0.25"/>
    <row r="81669" customFormat="1" x14ac:dyDescent="0.25"/>
    <row r="81670" customFormat="1" x14ac:dyDescent="0.25"/>
    <row r="81671" customFormat="1" x14ac:dyDescent="0.25"/>
    <row r="81672" customFormat="1" x14ac:dyDescent="0.25"/>
    <row r="81673" customFormat="1" x14ac:dyDescent="0.25"/>
    <row r="81674" customFormat="1" x14ac:dyDescent="0.25"/>
    <row r="81675" customFormat="1" x14ac:dyDescent="0.25"/>
    <row r="81676" customFormat="1" x14ac:dyDescent="0.25"/>
    <row r="81677" customFormat="1" x14ac:dyDescent="0.25"/>
    <row r="81678" customFormat="1" x14ac:dyDescent="0.25"/>
    <row r="81679" customFormat="1" x14ac:dyDescent="0.25"/>
    <row r="81680" customFormat="1" x14ac:dyDescent="0.25"/>
    <row r="81681" customFormat="1" x14ac:dyDescent="0.25"/>
    <row r="81682" customFormat="1" x14ac:dyDescent="0.25"/>
    <row r="81683" customFormat="1" x14ac:dyDescent="0.25"/>
    <row r="81684" customFormat="1" x14ac:dyDescent="0.25"/>
    <row r="81685" customFormat="1" x14ac:dyDescent="0.25"/>
    <row r="81686" customFormat="1" x14ac:dyDescent="0.25"/>
    <row r="81687" customFormat="1" x14ac:dyDescent="0.25"/>
    <row r="81688" customFormat="1" x14ac:dyDescent="0.25"/>
    <row r="81689" customFormat="1" x14ac:dyDescent="0.25"/>
    <row r="81690" customFormat="1" x14ac:dyDescent="0.25"/>
    <row r="81691" customFormat="1" x14ac:dyDescent="0.25"/>
    <row r="81692" customFormat="1" x14ac:dyDescent="0.25"/>
    <row r="81693" customFormat="1" x14ac:dyDescent="0.25"/>
    <row r="81694" customFormat="1" x14ac:dyDescent="0.25"/>
    <row r="81695" customFormat="1" x14ac:dyDescent="0.25"/>
    <row r="81696" customFormat="1" x14ac:dyDescent="0.25"/>
    <row r="81697" customFormat="1" x14ac:dyDescent="0.25"/>
    <row r="81698" customFormat="1" x14ac:dyDescent="0.25"/>
    <row r="81699" customFormat="1" x14ac:dyDescent="0.25"/>
    <row r="81700" customFormat="1" x14ac:dyDescent="0.25"/>
    <row r="81701" customFormat="1" x14ac:dyDescent="0.25"/>
    <row r="81702" customFormat="1" x14ac:dyDescent="0.25"/>
    <row r="81703" customFormat="1" x14ac:dyDescent="0.25"/>
    <row r="81704" customFormat="1" x14ac:dyDescent="0.25"/>
    <row r="81705" customFormat="1" x14ac:dyDescent="0.25"/>
    <row r="81706" customFormat="1" x14ac:dyDescent="0.25"/>
    <row r="81707" customFormat="1" x14ac:dyDescent="0.25"/>
    <row r="81708" customFormat="1" x14ac:dyDescent="0.25"/>
    <row r="81709" customFormat="1" x14ac:dyDescent="0.25"/>
    <row r="81710" customFormat="1" x14ac:dyDescent="0.25"/>
    <row r="81711" customFormat="1" x14ac:dyDescent="0.25"/>
    <row r="81712" customFormat="1" x14ac:dyDescent="0.25"/>
    <row r="81713" customFormat="1" x14ac:dyDescent="0.25"/>
    <row r="81714" customFormat="1" x14ac:dyDescent="0.25"/>
    <row r="81715" customFormat="1" x14ac:dyDescent="0.25"/>
    <row r="81716" customFormat="1" x14ac:dyDescent="0.25"/>
    <row r="81717" customFormat="1" x14ac:dyDescent="0.25"/>
    <row r="81718" customFormat="1" x14ac:dyDescent="0.25"/>
    <row r="81719" customFormat="1" x14ac:dyDescent="0.25"/>
    <row r="81720" customFormat="1" x14ac:dyDescent="0.25"/>
    <row r="81721" customFormat="1" x14ac:dyDescent="0.25"/>
    <row r="81722" customFormat="1" x14ac:dyDescent="0.25"/>
    <row r="81723" customFormat="1" x14ac:dyDescent="0.25"/>
    <row r="81724" customFormat="1" x14ac:dyDescent="0.25"/>
    <row r="81725" customFormat="1" x14ac:dyDescent="0.25"/>
    <row r="81726" customFormat="1" x14ac:dyDescent="0.25"/>
    <row r="81727" customFormat="1" x14ac:dyDescent="0.25"/>
    <row r="81728" customFormat="1" x14ac:dyDescent="0.25"/>
    <row r="81729" customFormat="1" x14ac:dyDescent="0.25"/>
    <row r="81730" customFormat="1" x14ac:dyDescent="0.25"/>
    <row r="81731" customFormat="1" x14ac:dyDescent="0.25"/>
    <row r="81732" customFormat="1" x14ac:dyDescent="0.25"/>
    <row r="81733" customFormat="1" x14ac:dyDescent="0.25"/>
    <row r="81734" customFormat="1" x14ac:dyDescent="0.25"/>
    <row r="81735" customFormat="1" x14ac:dyDescent="0.25"/>
    <row r="81736" customFormat="1" x14ac:dyDescent="0.25"/>
    <row r="81737" customFormat="1" x14ac:dyDescent="0.25"/>
    <row r="81738" customFormat="1" x14ac:dyDescent="0.25"/>
    <row r="81739" customFormat="1" x14ac:dyDescent="0.25"/>
    <row r="81740" customFormat="1" x14ac:dyDescent="0.25"/>
    <row r="81741" customFormat="1" x14ac:dyDescent="0.25"/>
    <row r="81742" customFormat="1" x14ac:dyDescent="0.25"/>
    <row r="81743" customFormat="1" x14ac:dyDescent="0.25"/>
    <row r="81744" customFormat="1" x14ac:dyDescent="0.25"/>
    <row r="81745" customFormat="1" x14ac:dyDescent="0.25"/>
    <row r="81746" customFormat="1" x14ac:dyDescent="0.25"/>
    <row r="81747" customFormat="1" x14ac:dyDescent="0.25"/>
    <row r="81748" customFormat="1" x14ac:dyDescent="0.25"/>
    <row r="81749" customFormat="1" x14ac:dyDescent="0.25"/>
    <row r="81750" customFormat="1" x14ac:dyDescent="0.25"/>
    <row r="81751" customFormat="1" x14ac:dyDescent="0.25"/>
    <row r="81752" customFormat="1" x14ac:dyDescent="0.25"/>
    <row r="81753" customFormat="1" x14ac:dyDescent="0.25"/>
    <row r="81754" customFormat="1" x14ac:dyDescent="0.25"/>
    <row r="81755" customFormat="1" x14ac:dyDescent="0.25"/>
    <row r="81756" customFormat="1" x14ac:dyDescent="0.25"/>
    <row r="81757" customFormat="1" x14ac:dyDescent="0.25"/>
    <row r="81758" customFormat="1" x14ac:dyDescent="0.25"/>
    <row r="81759" customFormat="1" x14ac:dyDescent="0.25"/>
    <row r="81760" customFormat="1" x14ac:dyDescent="0.25"/>
    <row r="81761" customFormat="1" x14ac:dyDescent="0.25"/>
    <row r="81762" customFormat="1" x14ac:dyDescent="0.25"/>
    <row r="81763" customFormat="1" x14ac:dyDescent="0.25"/>
    <row r="81764" customFormat="1" x14ac:dyDescent="0.25"/>
    <row r="81765" customFormat="1" x14ac:dyDescent="0.25"/>
    <row r="81766" customFormat="1" x14ac:dyDescent="0.25"/>
    <row r="81767" customFormat="1" x14ac:dyDescent="0.25"/>
    <row r="81768" customFormat="1" x14ac:dyDescent="0.25"/>
    <row r="81769" customFormat="1" x14ac:dyDescent="0.25"/>
    <row r="81770" customFormat="1" x14ac:dyDescent="0.25"/>
    <row r="81771" customFormat="1" x14ac:dyDescent="0.25"/>
    <row r="81772" customFormat="1" x14ac:dyDescent="0.25"/>
    <row r="81773" customFormat="1" x14ac:dyDescent="0.25"/>
    <row r="81774" customFormat="1" x14ac:dyDescent="0.25"/>
    <row r="81775" customFormat="1" x14ac:dyDescent="0.25"/>
    <row r="81776" customFormat="1" x14ac:dyDescent="0.25"/>
    <row r="81777" customFormat="1" x14ac:dyDescent="0.25"/>
    <row r="81778" customFormat="1" x14ac:dyDescent="0.25"/>
    <row r="81779" customFormat="1" x14ac:dyDescent="0.25"/>
    <row r="81780" customFormat="1" x14ac:dyDescent="0.25"/>
    <row r="81781" customFormat="1" x14ac:dyDescent="0.25"/>
    <row r="81782" customFormat="1" x14ac:dyDescent="0.25"/>
    <row r="81783" customFormat="1" x14ac:dyDescent="0.25"/>
    <row r="81784" customFormat="1" x14ac:dyDescent="0.25"/>
    <row r="81785" customFormat="1" x14ac:dyDescent="0.25"/>
    <row r="81786" customFormat="1" x14ac:dyDescent="0.25"/>
    <row r="81787" customFormat="1" x14ac:dyDescent="0.25"/>
    <row r="81788" customFormat="1" x14ac:dyDescent="0.25"/>
    <row r="81789" customFormat="1" x14ac:dyDescent="0.25"/>
    <row r="81790" customFormat="1" x14ac:dyDescent="0.25"/>
    <row r="81791" customFormat="1" x14ac:dyDescent="0.25"/>
    <row r="81792" customFormat="1" x14ac:dyDescent="0.25"/>
    <row r="81793" customFormat="1" x14ac:dyDescent="0.25"/>
    <row r="81794" customFormat="1" x14ac:dyDescent="0.25"/>
    <row r="81795" customFormat="1" x14ac:dyDescent="0.25"/>
    <row r="81796" customFormat="1" x14ac:dyDescent="0.25"/>
    <row r="81797" customFormat="1" x14ac:dyDescent="0.25"/>
    <row r="81798" customFormat="1" x14ac:dyDescent="0.25"/>
    <row r="81799" customFormat="1" x14ac:dyDescent="0.25"/>
    <row r="81800" customFormat="1" x14ac:dyDescent="0.25"/>
    <row r="81801" customFormat="1" x14ac:dyDescent="0.25"/>
    <row r="81802" customFormat="1" x14ac:dyDescent="0.25"/>
    <row r="81803" customFormat="1" x14ac:dyDescent="0.25"/>
    <row r="81804" customFormat="1" x14ac:dyDescent="0.25"/>
    <row r="81805" customFormat="1" x14ac:dyDescent="0.25"/>
    <row r="81806" customFormat="1" x14ac:dyDescent="0.25"/>
    <row r="81807" customFormat="1" x14ac:dyDescent="0.25"/>
    <row r="81808" customFormat="1" x14ac:dyDescent="0.25"/>
    <row r="81809" customFormat="1" x14ac:dyDescent="0.25"/>
    <row r="81810" customFormat="1" x14ac:dyDescent="0.25"/>
    <row r="81811" customFormat="1" x14ac:dyDescent="0.25"/>
    <row r="81812" customFormat="1" x14ac:dyDescent="0.25"/>
    <row r="81813" customFormat="1" x14ac:dyDescent="0.25"/>
    <row r="81814" customFormat="1" x14ac:dyDescent="0.25"/>
    <row r="81815" customFormat="1" x14ac:dyDescent="0.25"/>
    <row r="81816" customFormat="1" x14ac:dyDescent="0.25"/>
    <row r="81817" customFormat="1" x14ac:dyDescent="0.25"/>
    <row r="81818" customFormat="1" x14ac:dyDescent="0.25"/>
    <row r="81819" customFormat="1" x14ac:dyDescent="0.25"/>
    <row r="81820" customFormat="1" x14ac:dyDescent="0.25"/>
    <row r="81821" customFormat="1" x14ac:dyDescent="0.25"/>
    <row r="81822" customFormat="1" x14ac:dyDescent="0.25"/>
    <row r="81823" customFormat="1" x14ac:dyDescent="0.25"/>
    <row r="81824" customFormat="1" x14ac:dyDescent="0.25"/>
    <row r="81825" customFormat="1" x14ac:dyDescent="0.25"/>
    <row r="81826" customFormat="1" x14ac:dyDescent="0.25"/>
    <row r="81827" customFormat="1" x14ac:dyDescent="0.25"/>
    <row r="81828" customFormat="1" x14ac:dyDescent="0.25"/>
    <row r="81829" customFormat="1" x14ac:dyDescent="0.25"/>
    <row r="81830" customFormat="1" x14ac:dyDescent="0.25"/>
    <row r="81831" customFormat="1" x14ac:dyDescent="0.25"/>
    <row r="81832" customFormat="1" x14ac:dyDescent="0.25"/>
    <row r="81833" customFormat="1" x14ac:dyDescent="0.25"/>
    <row r="81834" customFormat="1" x14ac:dyDescent="0.25"/>
    <row r="81835" customFormat="1" x14ac:dyDescent="0.25"/>
    <row r="81836" customFormat="1" x14ac:dyDescent="0.25"/>
    <row r="81837" customFormat="1" x14ac:dyDescent="0.25"/>
    <row r="81838" customFormat="1" x14ac:dyDescent="0.25"/>
    <row r="81839" customFormat="1" x14ac:dyDescent="0.25"/>
    <row r="81840" customFormat="1" x14ac:dyDescent="0.25"/>
    <row r="81841" customFormat="1" x14ac:dyDescent="0.25"/>
    <row r="81842" customFormat="1" x14ac:dyDescent="0.25"/>
    <row r="81843" customFormat="1" x14ac:dyDescent="0.25"/>
    <row r="81844" customFormat="1" x14ac:dyDescent="0.25"/>
    <row r="81845" customFormat="1" x14ac:dyDescent="0.25"/>
    <row r="81846" customFormat="1" x14ac:dyDescent="0.25"/>
    <row r="81847" customFormat="1" x14ac:dyDescent="0.25"/>
    <row r="81848" customFormat="1" x14ac:dyDescent="0.25"/>
    <row r="81849" customFormat="1" x14ac:dyDescent="0.25"/>
    <row r="81850" customFormat="1" x14ac:dyDescent="0.25"/>
    <row r="81851" customFormat="1" x14ac:dyDescent="0.25"/>
    <row r="81852" customFormat="1" x14ac:dyDescent="0.25"/>
    <row r="81853" customFormat="1" x14ac:dyDescent="0.25"/>
    <row r="81854" customFormat="1" x14ac:dyDescent="0.25"/>
    <row r="81855" customFormat="1" x14ac:dyDescent="0.25"/>
    <row r="81856" customFormat="1" x14ac:dyDescent="0.25"/>
    <row r="81857" customFormat="1" x14ac:dyDescent="0.25"/>
    <row r="81858" customFormat="1" x14ac:dyDescent="0.25"/>
    <row r="81859" customFormat="1" x14ac:dyDescent="0.25"/>
    <row r="81860" customFormat="1" x14ac:dyDescent="0.25"/>
    <row r="81861" customFormat="1" x14ac:dyDescent="0.25"/>
    <row r="81862" customFormat="1" x14ac:dyDescent="0.25"/>
    <row r="81863" customFormat="1" x14ac:dyDescent="0.25"/>
    <row r="81864" customFormat="1" x14ac:dyDescent="0.25"/>
    <row r="81865" customFormat="1" x14ac:dyDescent="0.25"/>
    <row r="81866" customFormat="1" x14ac:dyDescent="0.25"/>
    <row r="81867" customFormat="1" x14ac:dyDescent="0.25"/>
    <row r="81868" customFormat="1" x14ac:dyDescent="0.25"/>
    <row r="81869" customFormat="1" x14ac:dyDescent="0.25"/>
    <row r="81870" customFormat="1" x14ac:dyDescent="0.25"/>
    <row r="81871" customFormat="1" x14ac:dyDescent="0.25"/>
    <row r="81872" customFormat="1" x14ac:dyDescent="0.25"/>
    <row r="81873" customFormat="1" x14ac:dyDescent="0.25"/>
    <row r="81874" customFormat="1" x14ac:dyDescent="0.25"/>
    <row r="81875" customFormat="1" x14ac:dyDescent="0.25"/>
    <row r="81876" customFormat="1" x14ac:dyDescent="0.25"/>
    <row r="81877" customFormat="1" x14ac:dyDescent="0.25"/>
    <row r="81878" customFormat="1" x14ac:dyDescent="0.25"/>
    <row r="81879" customFormat="1" x14ac:dyDescent="0.25"/>
    <row r="81880" customFormat="1" x14ac:dyDescent="0.25"/>
    <row r="81881" customFormat="1" x14ac:dyDescent="0.25"/>
    <row r="81882" customFormat="1" x14ac:dyDescent="0.25"/>
    <row r="81883" customFormat="1" x14ac:dyDescent="0.25"/>
    <row r="81884" customFormat="1" x14ac:dyDescent="0.25"/>
    <row r="81885" customFormat="1" x14ac:dyDescent="0.25"/>
    <row r="81886" customFormat="1" x14ac:dyDescent="0.25"/>
    <row r="81887" customFormat="1" x14ac:dyDescent="0.25"/>
    <row r="81888" customFormat="1" x14ac:dyDescent="0.25"/>
    <row r="81889" customFormat="1" x14ac:dyDescent="0.25"/>
    <row r="81890" customFormat="1" x14ac:dyDescent="0.25"/>
    <row r="81891" customFormat="1" x14ac:dyDescent="0.25"/>
    <row r="81892" customFormat="1" x14ac:dyDescent="0.25"/>
    <row r="81893" customFormat="1" x14ac:dyDescent="0.25"/>
    <row r="81894" customFormat="1" x14ac:dyDescent="0.25"/>
    <row r="81895" customFormat="1" x14ac:dyDescent="0.25"/>
    <row r="81896" customFormat="1" x14ac:dyDescent="0.25"/>
    <row r="81897" customFormat="1" x14ac:dyDescent="0.25"/>
    <row r="81898" customFormat="1" x14ac:dyDescent="0.25"/>
    <row r="81899" customFormat="1" x14ac:dyDescent="0.25"/>
    <row r="81900" customFormat="1" x14ac:dyDescent="0.25"/>
    <row r="81901" customFormat="1" x14ac:dyDescent="0.25"/>
    <row r="81902" customFormat="1" x14ac:dyDescent="0.25"/>
    <row r="81903" customFormat="1" x14ac:dyDescent="0.25"/>
    <row r="81904" customFormat="1" x14ac:dyDescent="0.25"/>
    <row r="81905" customFormat="1" x14ac:dyDescent="0.25"/>
    <row r="81906" customFormat="1" x14ac:dyDescent="0.25"/>
    <row r="81907" customFormat="1" x14ac:dyDescent="0.25"/>
    <row r="81908" customFormat="1" x14ac:dyDescent="0.25"/>
    <row r="81909" customFormat="1" x14ac:dyDescent="0.25"/>
    <row r="81910" customFormat="1" x14ac:dyDescent="0.25"/>
    <row r="81911" customFormat="1" x14ac:dyDescent="0.25"/>
    <row r="81912" customFormat="1" x14ac:dyDescent="0.25"/>
    <row r="81913" customFormat="1" x14ac:dyDescent="0.25"/>
    <row r="81914" customFormat="1" x14ac:dyDescent="0.25"/>
    <row r="81915" customFormat="1" x14ac:dyDescent="0.25"/>
    <row r="81916" customFormat="1" x14ac:dyDescent="0.25"/>
    <row r="81917" customFormat="1" x14ac:dyDescent="0.25"/>
    <row r="81918" customFormat="1" x14ac:dyDescent="0.25"/>
    <row r="81919" customFormat="1" x14ac:dyDescent="0.25"/>
    <row r="81920" customFormat="1" x14ac:dyDescent="0.25"/>
    <row r="81921" customFormat="1" x14ac:dyDescent="0.25"/>
    <row r="81922" customFormat="1" x14ac:dyDescent="0.25"/>
    <row r="81923" customFormat="1" x14ac:dyDescent="0.25"/>
    <row r="81924" customFormat="1" x14ac:dyDescent="0.25"/>
    <row r="81925" customFormat="1" x14ac:dyDescent="0.25"/>
    <row r="81926" customFormat="1" x14ac:dyDescent="0.25"/>
    <row r="81927" customFormat="1" x14ac:dyDescent="0.25"/>
    <row r="81928" customFormat="1" x14ac:dyDescent="0.25"/>
    <row r="81929" customFormat="1" x14ac:dyDescent="0.25"/>
    <row r="81930" customFormat="1" x14ac:dyDescent="0.25"/>
    <row r="81931" customFormat="1" x14ac:dyDescent="0.25"/>
    <row r="81932" customFormat="1" x14ac:dyDescent="0.25"/>
    <row r="81933" customFormat="1" x14ac:dyDescent="0.25"/>
    <row r="81934" customFormat="1" x14ac:dyDescent="0.25"/>
    <row r="81935" customFormat="1" x14ac:dyDescent="0.25"/>
    <row r="81936" customFormat="1" x14ac:dyDescent="0.25"/>
    <row r="81937" customFormat="1" x14ac:dyDescent="0.25"/>
    <row r="81938" customFormat="1" x14ac:dyDescent="0.25"/>
    <row r="81939" customFormat="1" x14ac:dyDescent="0.25"/>
    <row r="81940" customFormat="1" x14ac:dyDescent="0.25"/>
    <row r="81941" customFormat="1" x14ac:dyDescent="0.25"/>
    <row r="81942" customFormat="1" x14ac:dyDescent="0.25"/>
    <row r="81943" customFormat="1" x14ac:dyDescent="0.25"/>
    <row r="81944" customFormat="1" x14ac:dyDescent="0.25"/>
    <row r="81945" customFormat="1" x14ac:dyDescent="0.25"/>
    <row r="81946" customFormat="1" x14ac:dyDescent="0.25"/>
    <row r="81947" customFormat="1" x14ac:dyDescent="0.25"/>
    <row r="81948" customFormat="1" x14ac:dyDescent="0.25"/>
    <row r="81949" customFormat="1" x14ac:dyDescent="0.25"/>
    <row r="81950" customFormat="1" x14ac:dyDescent="0.25"/>
    <row r="81951" customFormat="1" x14ac:dyDescent="0.25"/>
    <row r="81952" customFormat="1" x14ac:dyDescent="0.25"/>
    <row r="81953" customFormat="1" x14ac:dyDescent="0.25"/>
    <row r="81954" customFormat="1" x14ac:dyDescent="0.25"/>
    <row r="81955" customFormat="1" x14ac:dyDescent="0.25"/>
    <row r="81956" customFormat="1" x14ac:dyDescent="0.25"/>
    <row r="81957" customFormat="1" x14ac:dyDescent="0.25"/>
    <row r="81958" customFormat="1" x14ac:dyDescent="0.25"/>
    <row r="81959" customFormat="1" x14ac:dyDescent="0.25"/>
    <row r="81960" customFormat="1" x14ac:dyDescent="0.25"/>
    <row r="81961" customFormat="1" x14ac:dyDescent="0.25"/>
    <row r="81962" customFormat="1" x14ac:dyDescent="0.25"/>
    <row r="81963" customFormat="1" x14ac:dyDescent="0.25"/>
    <row r="81964" customFormat="1" x14ac:dyDescent="0.25"/>
    <row r="81965" customFormat="1" x14ac:dyDescent="0.25"/>
    <row r="81966" customFormat="1" x14ac:dyDescent="0.25"/>
    <row r="81967" customFormat="1" x14ac:dyDescent="0.25"/>
    <row r="81968" customFormat="1" x14ac:dyDescent="0.25"/>
    <row r="81969" customFormat="1" x14ac:dyDescent="0.25"/>
    <row r="81970" customFormat="1" x14ac:dyDescent="0.25"/>
    <row r="81971" customFormat="1" x14ac:dyDescent="0.25"/>
    <row r="81972" customFormat="1" x14ac:dyDescent="0.25"/>
    <row r="81973" customFormat="1" x14ac:dyDescent="0.25"/>
    <row r="81974" customFormat="1" x14ac:dyDescent="0.25"/>
    <row r="81975" customFormat="1" x14ac:dyDescent="0.25"/>
    <row r="81976" customFormat="1" x14ac:dyDescent="0.25"/>
    <row r="81977" customFormat="1" x14ac:dyDescent="0.25"/>
    <row r="81978" customFormat="1" x14ac:dyDescent="0.25"/>
    <row r="81979" customFormat="1" x14ac:dyDescent="0.25"/>
    <row r="81980" customFormat="1" x14ac:dyDescent="0.25"/>
    <row r="81981" customFormat="1" x14ac:dyDescent="0.25"/>
    <row r="81982" customFormat="1" x14ac:dyDescent="0.25"/>
    <row r="81983" customFormat="1" x14ac:dyDescent="0.25"/>
    <row r="81984" customFormat="1" x14ac:dyDescent="0.25"/>
    <row r="81985" customFormat="1" x14ac:dyDescent="0.25"/>
    <row r="81986" customFormat="1" x14ac:dyDescent="0.25"/>
    <row r="81987" customFormat="1" x14ac:dyDescent="0.25"/>
    <row r="81988" customFormat="1" x14ac:dyDescent="0.25"/>
    <row r="81989" customFormat="1" x14ac:dyDescent="0.25"/>
    <row r="81990" customFormat="1" x14ac:dyDescent="0.25"/>
    <row r="81991" customFormat="1" x14ac:dyDescent="0.25"/>
    <row r="81992" customFormat="1" x14ac:dyDescent="0.25"/>
    <row r="81993" customFormat="1" x14ac:dyDescent="0.25"/>
    <row r="81994" customFormat="1" x14ac:dyDescent="0.25"/>
    <row r="81995" customFormat="1" x14ac:dyDescent="0.25"/>
    <row r="81996" customFormat="1" x14ac:dyDescent="0.25"/>
    <row r="81997" customFormat="1" x14ac:dyDescent="0.25"/>
    <row r="81998" customFormat="1" x14ac:dyDescent="0.25"/>
    <row r="81999" customFormat="1" x14ac:dyDescent="0.25"/>
    <row r="82000" customFormat="1" x14ac:dyDescent="0.25"/>
    <row r="82001" customFormat="1" x14ac:dyDescent="0.25"/>
    <row r="82002" customFormat="1" x14ac:dyDescent="0.25"/>
    <row r="82003" customFormat="1" x14ac:dyDescent="0.25"/>
    <row r="82004" customFormat="1" x14ac:dyDescent="0.25"/>
    <row r="82005" customFormat="1" x14ac:dyDescent="0.25"/>
    <row r="82006" customFormat="1" x14ac:dyDescent="0.25"/>
    <row r="82007" customFormat="1" x14ac:dyDescent="0.25"/>
    <row r="82008" customFormat="1" x14ac:dyDescent="0.25"/>
    <row r="82009" customFormat="1" x14ac:dyDescent="0.25"/>
    <row r="82010" customFormat="1" x14ac:dyDescent="0.25"/>
    <row r="82011" customFormat="1" x14ac:dyDescent="0.25"/>
    <row r="82012" customFormat="1" x14ac:dyDescent="0.25"/>
    <row r="82013" customFormat="1" x14ac:dyDescent="0.25"/>
    <row r="82014" customFormat="1" x14ac:dyDescent="0.25"/>
    <row r="82015" customFormat="1" x14ac:dyDescent="0.25"/>
    <row r="82016" customFormat="1" x14ac:dyDescent="0.25"/>
    <row r="82017" customFormat="1" x14ac:dyDescent="0.25"/>
    <row r="82018" customFormat="1" x14ac:dyDescent="0.25"/>
    <row r="82019" customFormat="1" x14ac:dyDescent="0.25"/>
    <row r="82020" customFormat="1" x14ac:dyDescent="0.25"/>
    <row r="82021" customFormat="1" x14ac:dyDescent="0.25"/>
    <row r="82022" customFormat="1" x14ac:dyDescent="0.25"/>
    <row r="82023" customFormat="1" x14ac:dyDescent="0.25"/>
    <row r="82024" customFormat="1" x14ac:dyDescent="0.25"/>
    <row r="82025" customFormat="1" x14ac:dyDescent="0.25"/>
    <row r="82026" customFormat="1" x14ac:dyDescent="0.25"/>
    <row r="82027" customFormat="1" x14ac:dyDescent="0.25"/>
    <row r="82028" customFormat="1" x14ac:dyDescent="0.25"/>
    <row r="82029" customFormat="1" x14ac:dyDescent="0.25"/>
    <row r="82030" customFormat="1" x14ac:dyDescent="0.25"/>
    <row r="82031" customFormat="1" x14ac:dyDescent="0.25"/>
    <row r="82032" customFormat="1" x14ac:dyDescent="0.25"/>
    <row r="82033" customFormat="1" x14ac:dyDescent="0.25"/>
    <row r="82034" customFormat="1" x14ac:dyDescent="0.25"/>
    <row r="82035" customFormat="1" x14ac:dyDescent="0.25"/>
    <row r="82036" customFormat="1" x14ac:dyDescent="0.25"/>
    <row r="82037" customFormat="1" x14ac:dyDescent="0.25"/>
    <row r="82038" customFormat="1" x14ac:dyDescent="0.25"/>
    <row r="82039" customFormat="1" x14ac:dyDescent="0.25"/>
    <row r="82040" customFormat="1" x14ac:dyDescent="0.25"/>
    <row r="82041" customFormat="1" x14ac:dyDescent="0.25"/>
    <row r="82042" customFormat="1" x14ac:dyDescent="0.25"/>
    <row r="82043" customFormat="1" x14ac:dyDescent="0.25"/>
    <row r="82044" customFormat="1" x14ac:dyDescent="0.25"/>
    <row r="82045" customFormat="1" x14ac:dyDescent="0.25"/>
    <row r="82046" customFormat="1" x14ac:dyDescent="0.25"/>
    <row r="82047" customFormat="1" x14ac:dyDescent="0.25"/>
    <row r="82048" customFormat="1" x14ac:dyDescent="0.25"/>
    <row r="82049" customFormat="1" x14ac:dyDescent="0.25"/>
    <row r="82050" customFormat="1" x14ac:dyDescent="0.25"/>
    <row r="82051" customFormat="1" x14ac:dyDescent="0.25"/>
    <row r="82052" customFormat="1" x14ac:dyDescent="0.25"/>
    <row r="82053" customFormat="1" x14ac:dyDescent="0.25"/>
    <row r="82054" customFormat="1" x14ac:dyDescent="0.25"/>
    <row r="82055" customFormat="1" x14ac:dyDescent="0.25"/>
    <row r="82056" customFormat="1" x14ac:dyDescent="0.25"/>
    <row r="82057" customFormat="1" x14ac:dyDescent="0.25"/>
    <row r="82058" customFormat="1" x14ac:dyDescent="0.25"/>
    <row r="82059" customFormat="1" x14ac:dyDescent="0.25"/>
    <row r="82060" customFormat="1" x14ac:dyDescent="0.25"/>
    <row r="82061" customFormat="1" x14ac:dyDescent="0.25"/>
    <row r="82062" customFormat="1" x14ac:dyDescent="0.25"/>
    <row r="82063" customFormat="1" x14ac:dyDescent="0.25"/>
    <row r="82064" customFormat="1" x14ac:dyDescent="0.25"/>
    <row r="82065" customFormat="1" x14ac:dyDescent="0.25"/>
    <row r="82066" customFormat="1" x14ac:dyDescent="0.25"/>
    <row r="82067" customFormat="1" x14ac:dyDescent="0.25"/>
    <row r="82068" customFormat="1" x14ac:dyDescent="0.25"/>
    <row r="82069" customFormat="1" x14ac:dyDescent="0.25"/>
    <row r="82070" customFormat="1" x14ac:dyDescent="0.25"/>
    <row r="82071" customFormat="1" x14ac:dyDescent="0.25"/>
    <row r="82072" customFormat="1" x14ac:dyDescent="0.25"/>
    <row r="82073" customFormat="1" x14ac:dyDescent="0.25"/>
    <row r="82074" customFormat="1" x14ac:dyDescent="0.25"/>
    <row r="82075" customFormat="1" x14ac:dyDescent="0.25"/>
    <row r="82076" customFormat="1" x14ac:dyDescent="0.25"/>
    <row r="82077" customFormat="1" x14ac:dyDescent="0.25"/>
    <row r="82078" customFormat="1" x14ac:dyDescent="0.25"/>
    <row r="82079" customFormat="1" x14ac:dyDescent="0.25"/>
    <row r="82080" customFormat="1" x14ac:dyDescent="0.25"/>
    <row r="82081" customFormat="1" x14ac:dyDescent="0.25"/>
    <row r="82082" customFormat="1" x14ac:dyDescent="0.25"/>
    <row r="82083" customFormat="1" x14ac:dyDescent="0.25"/>
    <row r="82084" customFormat="1" x14ac:dyDescent="0.25"/>
    <row r="82085" customFormat="1" x14ac:dyDescent="0.25"/>
    <row r="82086" customFormat="1" x14ac:dyDescent="0.25"/>
    <row r="82087" customFormat="1" x14ac:dyDescent="0.25"/>
    <row r="82088" customFormat="1" x14ac:dyDescent="0.25"/>
    <row r="82089" customFormat="1" x14ac:dyDescent="0.25"/>
    <row r="82090" customFormat="1" x14ac:dyDescent="0.25"/>
    <row r="82091" customFormat="1" x14ac:dyDescent="0.25"/>
    <row r="82092" customFormat="1" x14ac:dyDescent="0.25"/>
    <row r="82093" customFormat="1" x14ac:dyDescent="0.25"/>
    <row r="82094" customFormat="1" x14ac:dyDescent="0.25"/>
    <row r="82095" customFormat="1" x14ac:dyDescent="0.25"/>
    <row r="82096" customFormat="1" x14ac:dyDescent="0.25"/>
    <row r="82097" customFormat="1" x14ac:dyDescent="0.25"/>
    <row r="82098" customFormat="1" x14ac:dyDescent="0.25"/>
    <row r="82099" customFormat="1" x14ac:dyDescent="0.25"/>
    <row r="82100" customFormat="1" x14ac:dyDescent="0.25"/>
    <row r="82101" customFormat="1" x14ac:dyDescent="0.25"/>
    <row r="82102" customFormat="1" x14ac:dyDescent="0.25"/>
    <row r="82103" customFormat="1" x14ac:dyDescent="0.25"/>
    <row r="82104" customFormat="1" x14ac:dyDescent="0.25"/>
    <row r="82105" customFormat="1" x14ac:dyDescent="0.25"/>
    <row r="82106" customFormat="1" x14ac:dyDescent="0.25"/>
    <row r="82107" customFormat="1" x14ac:dyDescent="0.25"/>
    <row r="82108" customFormat="1" x14ac:dyDescent="0.25"/>
    <row r="82109" customFormat="1" x14ac:dyDescent="0.25"/>
    <row r="82110" customFormat="1" x14ac:dyDescent="0.25"/>
    <row r="82111" customFormat="1" x14ac:dyDescent="0.25"/>
    <row r="82112" customFormat="1" x14ac:dyDescent="0.25"/>
    <row r="82113" customFormat="1" x14ac:dyDescent="0.25"/>
    <row r="82114" customFormat="1" x14ac:dyDescent="0.25"/>
    <row r="82115" customFormat="1" x14ac:dyDescent="0.25"/>
    <row r="82116" customFormat="1" x14ac:dyDescent="0.25"/>
    <row r="82117" customFormat="1" x14ac:dyDescent="0.25"/>
    <row r="82118" customFormat="1" x14ac:dyDescent="0.25"/>
    <row r="82119" customFormat="1" x14ac:dyDescent="0.25"/>
    <row r="82120" customFormat="1" x14ac:dyDescent="0.25"/>
    <row r="82121" customFormat="1" x14ac:dyDescent="0.25"/>
    <row r="82122" customFormat="1" x14ac:dyDescent="0.25"/>
    <row r="82123" customFormat="1" x14ac:dyDescent="0.25"/>
    <row r="82124" customFormat="1" x14ac:dyDescent="0.25"/>
    <row r="82125" customFormat="1" x14ac:dyDescent="0.25"/>
    <row r="82126" customFormat="1" x14ac:dyDescent="0.25"/>
    <row r="82127" customFormat="1" x14ac:dyDescent="0.25"/>
    <row r="82128" customFormat="1" x14ac:dyDescent="0.25"/>
    <row r="82129" customFormat="1" x14ac:dyDescent="0.25"/>
    <row r="82130" customFormat="1" x14ac:dyDescent="0.25"/>
    <row r="82131" customFormat="1" x14ac:dyDescent="0.25"/>
    <row r="82132" customFormat="1" x14ac:dyDescent="0.25"/>
    <row r="82133" customFormat="1" x14ac:dyDescent="0.25"/>
    <row r="82134" customFormat="1" x14ac:dyDescent="0.25"/>
    <row r="82135" customFormat="1" x14ac:dyDescent="0.25"/>
    <row r="82136" customFormat="1" x14ac:dyDescent="0.25"/>
    <row r="82137" customFormat="1" x14ac:dyDescent="0.25"/>
    <row r="82138" customFormat="1" x14ac:dyDescent="0.25"/>
    <row r="82139" customFormat="1" x14ac:dyDescent="0.25"/>
    <row r="82140" customFormat="1" x14ac:dyDescent="0.25"/>
    <row r="82141" customFormat="1" x14ac:dyDescent="0.25"/>
    <row r="82142" customFormat="1" x14ac:dyDescent="0.25"/>
    <row r="82143" customFormat="1" x14ac:dyDescent="0.25"/>
    <row r="82144" customFormat="1" x14ac:dyDescent="0.25"/>
    <row r="82145" customFormat="1" x14ac:dyDescent="0.25"/>
    <row r="82146" customFormat="1" x14ac:dyDescent="0.25"/>
    <row r="82147" customFormat="1" x14ac:dyDescent="0.25"/>
    <row r="82148" customFormat="1" x14ac:dyDescent="0.25"/>
    <row r="82149" customFormat="1" x14ac:dyDescent="0.25"/>
    <row r="82150" customFormat="1" x14ac:dyDescent="0.25"/>
    <row r="82151" customFormat="1" x14ac:dyDescent="0.25"/>
    <row r="82152" customFormat="1" x14ac:dyDescent="0.25"/>
    <row r="82153" customFormat="1" x14ac:dyDescent="0.25"/>
    <row r="82154" customFormat="1" x14ac:dyDescent="0.25"/>
    <row r="82155" customFormat="1" x14ac:dyDescent="0.25"/>
    <row r="82156" customFormat="1" x14ac:dyDescent="0.25"/>
    <row r="82157" customFormat="1" x14ac:dyDescent="0.25"/>
    <row r="82158" customFormat="1" x14ac:dyDescent="0.25"/>
    <row r="82159" customFormat="1" x14ac:dyDescent="0.25"/>
    <row r="82160" customFormat="1" x14ac:dyDescent="0.25"/>
    <row r="82161" customFormat="1" x14ac:dyDescent="0.25"/>
    <row r="82162" customFormat="1" x14ac:dyDescent="0.25"/>
    <row r="82163" customFormat="1" x14ac:dyDescent="0.25"/>
    <row r="82164" customFormat="1" x14ac:dyDescent="0.25"/>
    <row r="82165" customFormat="1" x14ac:dyDescent="0.25"/>
    <row r="82166" customFormat="1" x14ac:dyDescent="0.25"/>
    <row r="82167" customFormat="1" x14ac:dyDescent="0.25"/>
    <row r="82168" customFormat="1" x14ac:dyDescent="0.25"/>
    <row r="82169" customFormat="1" x14ac:dyDescent="0.25"/>
    <row r="82170" customFormat="1" x14ac:dyDescent="0.25"/>
    <row r="82171" customFormat="1" x14ac:dyDescent="0.25"/>
    <row r="82172" customFormat="1" x14ac:dyDescent="0.25"/>
    <row r="82173" customFormat="1" x14ac:dyDescent="0.25"/>
    <row r="82174" customFormat="1" x14ac:dyDescent="0.25"/>
    <row r="82175" customFormat="1" x14ac:dyDescent="0.25"/>
    <row r="82176" customFormat="1" x14ac:dyDescent="0.25"/>
    <row r="82177" customFormat="1" x14ac:dyDescent="0.25"/>
    <row r="82178" customFormat="1" x14ac:dyDescent="0.25"/>
    <row r="82179" customFormat="1" x14ac:dyDescent="0.25"/>
    <row r="82180" customFormat="1" x14ac:dyDescent="0.25"/>
    <row r="82181" customFormat="1" x14ac:dyDescent="0.25"/>
    <row r="82182" customFormat="1" x14ac:dyDescent="0.25"/>
    <row r="82183" customFormat="1" x14ac:dyDescent="0.25"/>
    <row r="82184" customFormat="1" x14ac:dyDescent="0.25"/>
    <row r="82185" customFormat="1" x14ac:dyDescent="0.25"/>
    <row r="82186" customFormat="1" x14ac:dyDescent="0.25"/>
    <row r="82187" customFormat="1" x14ac:dyDescent="0.25"/>
    <row r="82188" customFormat="1" x14ac:dyDescent="0.25"/>
    <row r="82189" customFormat="1" x14ac:dyDescent="0.25"/>
    <row r="82190" customFormat="1" x14ac:dyDescent="0.25"/>
    <row r="82191" customFormat="1" x14ac:dyDescent="0.25"/>
    <row r="82192" customFormat="1" x14ac:dyDescent="0.25"/>
    <row r="82193" customFormat="1" x14ac:dyDescent="0.25"/>
    <row r="82194" customFormat="1" x14ac:dyDescent="0.25"/>
    <row r="82195" customFormat="1" x14ac:dyDescent="0.25"/>
    <row r="82196" customFormat="1" x14ac:dyDescent="0.25"/>
    <row r="82197" customFormat="1" x14ac:dyDescent="0.25"/>
    <row r="82198" customFormat="1" x14ac:dyDescent="0.25"/>
    <row r="82199" customFormat="1" x14ac:dyDescent="0.25"/>
    <row r="82200" customFormat="1" x14ac:dyDescent="0.25"/>
    <row r="82201" customFormat="1" x14ac:dyDescent="0.25"/>
    <row r="82202" customFormat="1" x14ac:dyDescent="0.25"/>
    <row r="82203" customFormat="1" x14ac:dyDescent="0.25"/>
    <row r="82204" customFormat="1" x14ac:dyDescent="0.25"/>
    <row r="82205" customFormat="1" x14ac:dyDescent="0.25"/>
    <row r="82206" customFormat="1" x14ac:dyDescent="0.25"/>
    <row r="82207" customFormat="1" x14ac:dyDescent="0.25"/>
    <row r="82208" customFormat="1" x14ac:dyDescent="0.25"/>
    <row r="82209" customFormat="1" x14ac:dyDescent="0.25"/>
    <row r="82210" customFormat="1" x14ac:dyDescent="0.25"/>
    <row r="82211" customFormat="1" x14ac:dyDescent="0.25"/>
    <row r="82212" customFormat="1" x14ac:dyDescent="0.25"/>
    <row r="82213" customFormat="1" x14ac:dyDescent="0.25"/>
    <row r="82214" customFormat="1" x14ac:dyDescent="0.25"/>
    <row r="82215" customFormat="1" x14ac:dyDescent="0.25"/>
    <row r="82216" customFormat="1" x14ac:dyDescent="0.25"/>
    <row r="82217" customFormat="1" x14ac:dyDescent="0.25"/>
    <row r="82218" customFormat="1" x14ac:dyDescent="0.25"/>
    <row r="82219" customFormat="1" x14ac:dyDescent="0.25"/>
    <row r="82220" customFormat="1" x14ac:dyDescent="0.25"/>
    <row r="82221" customFormat="1" x14ac:dyDescent="0.25"/>
    <row r="82222" customFormat="1" x14ac:dyDescent="0.25"/>
    <row r="82223" customFormat="1" x14ac:dyDescent="0.25"/>
    <row r="82224" customFormat="1" x14ac:dyDescent="0.25"/>
    <row r="82225" customFormat="1" x14ac:dyDescent="0.25"/>
    <row r="82226" customFormat="1" x14ac:dyDescent="0.25"/>
    <row r="82227" customFormat="1" x14ac:dyDescent="0.25"/>
    <row r="82228" customFormat="1" x14ac:dyDescent="0.25"/>
    <row r="82229" customFormat="1" x14ac:dyDescent="0.25"/>
    <row r="82230" customFormat="1" x14ac:dyDescent="0.25"/>
    <row r="82231" customFormat="1" x14ac:dyDescent="0.25"/>
    <row r="82232" customFormat="1" x14ac:dyDescent="0.25"/>
    <row r="82233" customFormat="1" x14ac:dyDescent="0.25"/>
    <row r="82234" customFormat="1" x14ac:dyDescent="0.25"/>
    <row r="82235" customFormat="1" x14ac:dyDescent="0.25"/>
    <row r="82236" customFormat="1" x14ac:dyDescent="0.25"/>
    <row r="82237" customFormat="1" x14ac:dyDescent="0.25"/>
    <row r="82238" customFormat="1" x14ac:dyDescent="0.25"/>
    <row r="82239" customFormat="1" x14ac:dyDescent="0.25"/>
    <row r="82240" customFormat="1" x14ac:dyDescent="0.25"/>
    <row r="82241" customFormat="1" x14ac:dyDescent="0.25"/>
    <row r="82242" customFormat="1" x14ac:dyDescent="0.25"/>
    <row r="82243" customFormat="1" x14ac:dyDescent="0.25"/>
    <row r="82244" customFormat="1" x14ac:dyDescent="0.25"/>
    <row r="82245" customFormat="1" x14ac:dyDescent="0.25"/>
    <row r="82246" customFormat="1" x14ac:dyDescent="0.25"/>
    <row r="82247" customFormat="1" x14ac:dyDescent="0.25"/>
    <row r="82248" customFormat="1" x14ac:dyDescent="0.25"/>
    <row r="82249" customFormat="1" x14ac:dyDescent="0.25"/>
    <row r="82250" customFormat="1" x14ac:dyDescent="0.25"/>
    <row r="82251" customFormat="1" x14ac:dyDescent="0.25"/>
    <row r="82252" customFormat="1" x14ac:dyDescent="0.25"/>
    <row r="82253" customFormat="1" x14ac:dyDescent="0.25"/>
    <row r="82254" customFormat="1" x14ac:dyDescent="0.25"/>
    <row r="82255" customFormat="1" x14ac:dyDescent="0.25"/>
    <row r="82256" customFormat="1" x14ac:dyDescent="0.25"/>
    <row r="82257" customFormat="1" x14ac:dyDescent="0.25"/>
    <row r="82258" customFormat="1" x14ac:dyDescent="0.25"/>
    <row r="82259" customFormat="1" x14ac:dyDescent="0.25"/>
    <row r="82260" customFormat="1" x14ac:dyDescent="0.25"/>
    <row r="82261" customFormat="1" x14ac:dyDescent="0.25"/>
    <row r="82262" customFormat="1" x14ac:dyDescent="0.25"/>
    <row r="82263" customFormat="1" x14ac:dyDescent="0.25"/>
    <row r="82264" customFormat="1" x14ac:dyDescent="0.25"/>
    <row r="82265" customFormat="1" x14ac:dyDescent="0.25"/>
    <row r="82266" customFormat="1" x14ac:dyDescent="0.25"/>
    <row r="82267" customFormat="1" x14ac:dyDescent="0.25"/>
    <row r="82268" customFormat="1" x14ac:dyDescent="0.25"/>
    <row r="82269" customFormat="1" x14ac:dyDescent="0.25"/>
    <row r="82270" customFormat="1" x14ac:dyDescent="0.25"/>
    <row r="82271" customFormat="1" x14ac:dyDescent="0.25"/>
    <row r="82272" customFormat="1" x14ac:dyDescent="0.25"/>
    <row r="82273" customFormat="1" x14ac:dyDescent="0.25"/>
    <row r="82274" customFormat="1" x14ac:dyDescent="0.25"/>
    <row r="82275" customFormat="1" x14ac:dyDescent="0.25"/>
    <row r="82276" customFormat="1" x14ac:dyDescent="0.25"/>
    <row r="82277" customFormat="1" x14ac:dyDescent="0.25"/>
    <row r="82278" customFormat="1" x14ac:dyDescent="0.25"/>
    <row r="82279" customFormat="1" x14ac:dyDescent="0.25"/>
    <row r="82280" customFormat="1" x14ac:dyDescent="0.25"/>
    <row r="82281" customFormat="1" x14ac:dyDescent="0.25"/>
    <row r="82282" customFormat="1" x14ac:dyDescent="0.25"/>
    <row r="82283" customFormat="1" x14ac:dyDescent="0.25"/>
    <row r="82284" customFormat="1" x14ac:dyDescent="0.25"/>
    <row r="82285" customFormat="1" x14ac:dyDescent="0.25"/>
    <row r="82286" customFormat="1" x14ac:dyDescent="0.25"/>
    <row r="82287" customFormat="1" x14ac:dyDescent="0.25"/>
    <row r="82288" customFormat="1" x14ac:dyDescent="0.25"/>
    <row r="82289" customFormat="1" x14ac:dyDescent="0.25"/>
    <row r="82290" customFormat="1" x14ac:dyDescent="0.25"/>
    <row r="82291" customFormat="1" x14ac:dyDescent="0.25"/>
    <row r="82292" customFormat="1" x14ac:dyDescent="0.25"/>
    <row r="82293" customFormat="1" x14ac:dyDescent="0.25"/>
    <row r="82294" customFormat="1" x14ac:dyDescent="0.25"/>
    <row r="82295" customFormat="1" x14ac:dyDescent="0.25"/>
    <row r="82296" customFormat="1" x14ac:dyDescent="0.25"/>
    <row r="82297" customFormat="1" x14ac:dyDescent="0.25"/>
    <row r="82298" customFormat="1" x14ac:dyDescent="0.25"/>
    <row r="82299" customFormat="1" x14ac:dyDescent="0.25"/>
    <row r="82300" customFormat="1" x14ac:dyDescent="0.25"/>
    <row r="82301" customFormat="1" x14ac:dyDescent="0.25"/>
    <row r="82302" customFormat="1" x14ac:dyDescent="0.25"/>
    <row r="82303" customFormat="1" x14ac:dyDescent="0.25"/>
    <row r="82304" customFormat="1" x14ac:dyDescent="0.25"/>
    <row r="82305" customFormat="1" x14ac:dyDescent="0.25"/>
    <row r="82306" customFormat="1" x14ac:dyDescent="0.25"/>
    <row r="82307" customFormat="1" x14ac:dyDescent="0.25"/>
    <row r="82308" customFormat="1" x14ac:dyDescent="0.25"/>
    <row r="82309" customFormat="1" x14ac:dyDescent="0.25"/>
    <row r="82310" customFormat="1" x14ac:dyDescent="0.25"/>
    <row r="82311" customFormat="1" x14ac:dyDescent="0.25"/>
    <row r="82312" customFormat="1" x14ac:dyDescent="0.25"/>
    <row r="82313" customFormat="1" x14ac:dyDescent="0.25"/>
    <row r="82314" customFormat="1" x14ac:dyDescent="0.25"/>
    <row r="82315" customFormat="1" x14ac:dyDescent="0.25"/>
    <row r="82316" customFormat="1" x14ac:dyDescent="0.25"/>
    <row r="82317" customFormat="1" x14ac:dyDescent="0.25"/>
    <row r="82318" customFormat="1" x14ac:dyDescent="0.25"/>
    <row r="82319" customFormat="1" x14ac:dyDescent="0.25"/>
    <row r="82320" customFormat="1" x14ac:dyDescent="0.25"/>
    <row r="82321" customFormat="1" x14ac:dyDescent="0.25"/>
    <row r="82322" customFormat="1" x14ac:dyDescent="0.25"/>
    <row r="82323" customFormat="1" x14ac:dyDescent="0.25"/>
    <row r="82324" customFormat="1" x14ac:dyDescent="0.25"/>
    <row r="82325" customFormat="1" x14ac:dyDescent="0.25"/>
    <row r="82326" customFormat="1" x14ac:dyDescent="0.25"/>
    <row r="82327" customFormat="1" x14ac:dyDescent="0.25"/>
    <row r="82328" customFormat="1" x14ac:dyDescent="0.25"/>
    <row r="82329" customFormat="1" x14ac:dyDescent="0.25"/>
    <row r="82330" customFormat="1" x14ac:dyDescent="0.25"/>
    <row r="82331" customFormat="1" x14ac:dyDescent="0.25"/>
    <row r="82332" customFormat="1" x14ac:dyDescent="0.25"/>
    <row r="82333" customFormat="1" x14ac:dyDescent="0.25"/>
    <row r="82334" customFormat="1" x14ac:dyDescent="0.25"/>
    <row r="82335" customFormat="1" x14ac:dyDescent="0.25"/>
    <row r="82336" customFormat="1" x14ac:dyDescent="0.25"/>
    <row r="82337" customFormat="1" x14ac:dyDescent="0.25"/>
    <row r="82338" customFormat="1" x14ac:dyDescent="0.25"/>
    <row r="82339" customFormat="1" x14ac:dyDescent="0.25"/>
    <row r="82340" customFormat="1" x14ac:dyDescent="0.25"/>
    <row r="82341" customFormat="1" x14ac:dyDescent="0.25"/>
    <row r="82342" customFormat="1" x14ac:dyDescent="0.25"/>
    <row r="82343" customFormat="1" x14ac:dyDescent="0.25"/>
    <row r="82344" customFormat="1" x14ac:dyDescent="0.25"/>
    <row r="82345" customFormat="1" x14ac:dyDescent="0.25"/>
    <row r="82346" customFormat="1" x14ac:dyDescent="0.25"/>
    <row r="82347" customFormat="1" x14ac:dyDescent="0.25"/>
    <row r="82348" customFormat="1" x14ac:dyDescent="0.25"/>
    <row r="82349" customFormat="1" x14ac:dyDescent="0.25"/>
    <row r="82350" customFormat="1" x14ac:dyDescent="0.25"/>
    <row r="82351" customFormat="1" x14ac:dyDescent="0.25"/>
    <row r="82352" customFormat="1" x14ac:dyDescent="0.25"/>
    <row r="82353" customFormat="1" x14ac:dyDescent="0.25"/>
    <row r="82354" customFormat="1" x14ac:dyDescent="0.25"/>
    <row r="82355" customFormat="1" x14ac:dyDescent="0.25"/>
    <row r="82356" customFormat="1" x14ac:dyDescent="0.25"/>
    <row r="82357" customFormat="1" x14ac:dyDescent="0.25"/>
    <row r="82358" customFormat="1" x14ac:dyDescent="0.25"/>
    <row r="82359" customFormat="1" x14ac:dyDescent="0.25"/>
    <row r="82360" customFormat="1" x14ac:dyDescent="0.25"/>
    <row r="82361" customFormat="1" x14ac:dyDescent="0.25"/>
    <row r="82362" customFormat="1" x14ac:dyDescent="0.25"/>
    <row r="82363" customFormat="1" x14ac:dyDescent="0.25"/>
    <row r="82364" customFormat="1" x14ac:dyDescent="0.25"/>
    <row r="82365" customFormat="1" x14ac:dyDescent="0.25"/>
    <row r="82366" customFormat="1" x14ac:dyDescent="0.25"/>
    <row r="82367" customFormat="1" x14ac:dyDescent="0.25"/>
    <row r="82368" customFormat="1" x14ac:dyDescent="0.25"/>
    <row r="82369" customFormat="1" x14ac:dyDescent="0.25"/>
    <row r="82370" customFormat="1" x14ac:dyDescent="0.25"/>
    <row r="82371" customFormat="1" x14ac:dyDescent="0.25"/>
    <row r="82372" customFormat="1" x14ac:dyDescent="0.25"/>
    <row r="82373" customFormat="1" x14ac:dyDescent="0.25"/>
    <row r="82374" customFormat="1" x14ac:dyDescent="0.25"/>
    <row r="82375" customFormat="1" x14ac:dyDescent="0.25"/>
    <row r="82376" customFormat="1" x14ac:dyDescent="0.25"/>
    <row r="82377" customFormat="1" x14ac:dyDescent="0.25"/>
    <row r="82378" customFormat="1" x14ac:dyDescent="0.25"/>
    <row r="82379" customFormat="1" x14ac:dyDescent="0.25"/>
    <row r="82380" customFormat="1" x14ac:dyDescent="0.25"/>
    <row r="82381" customFormat="1" x14ac:dyDescent="0.25"/>
    <row r="82382" customFormat="1" x14ac:dyDescent="0.25"/>
    <row r="82383" customFormat="1" x14ac:dyDescent="0.25"/>
    <row r="82384" customFormat="1" x14ac:dyDescent="0.25"/>
    <row r="82385" customFormat="1" x14ac:dyDescent="0.25"/>
    <row r="82386" customFormat="1" x14ac:dyDescent="0.25"/>
    <row r="82387" customFormat="1" x14ac:dyDescent="0.25"/>
    <row r="82388" customFormat="1" x14ac:dyDescent="0.25"/>
    <row r="82389" customFormat="1" x14ac:dyDescent="0.25"/>
    <row r="82390" customFormat="1" x14ac:dyDescent="0.25"/>
    <row r="82391" customFormat="1" x14ac:dyDescent="0.25"/>
    <row r="82392" customFormat="1" x14ac:dyDescent="0.25"/>
    <row r="82393" customFormat="1" x14ac:dyDescent="0.25"/>
    <row r="82394" customFormat="1" x14ac:dyDescent="0.25"/>
    <row r="82395" customFormat="1" x14ac:dyDescent="0.25"/>
    <row r="82396" customFormat="1" x14ac:dyDescent="0.25"/>
    <row r="82397" customFormat="1" x14ac:dyDescent="0.25"/>
    <row r="82398" customFormat="1" x14ac:dyDescent="0.25"/>
    <row r="82399" customFormat="1" x14ac:dyDescent="0.25"/>
    <row r="82400" customFormat="1" x14ac:dyDescent="0.25"/>
    <row r="82401" customFormat="1" x14ac:dyDescent="0.25"/>
    <row r="82402" customFormat="1" x14ac:dyDescent="0.25"/>
    <row r="82403" customFormat="1" x14ac:dyDescent="0.25"/>
    <row r="82404" customFormat="1" x14ac:dyDescent="0.25"/>
    <row r="82405" customFormat="1" x14ac:dyDescent="0.25"/>
    <row r="82406" customFormat="1" x14ac:dyDescent="0.25"/>
    <row r="82407" customFormat="1" x14ac:dyDescent="0.25"/>
    <row r="82408" customFormat="1" x14ac:dyDescent="0.25"/>
    <row r="82409" customFormat="1" x14ac:dyDescent="0.25"/>
    <row r="82410" customFormat="1" x14ac:dyDescent="0.25"/>
    <row r="82411" customFormat="1" x14ac:dyDescent="0.25"/>
    <row r="82412" customFormat="1" x14ac:dyDescent="0.25"/>
    <row r="82413" customFormat="1" x14ac:dyDescent="0.25"/>
    <row r="82414" customFormat="1" x14ac:dyDescent="0.25"/>
    <row r="82415" customFormat="1" x14ac:dyDescent="0.25"/>
    <row r="82416" customFormat="1" x14ac:dyDescent="0.25"/>
    <row r="82417" customFormat="1" x14ac:dyDescent="0.25"/>
    <row r="82418" customFormat="1" x14ac:dyDescent="0.25"/>
    <row r="82419" customFormat="1" x14ac:dyDescent="0.25"/>
    <row r="82420" customFormat="1" x14ac:dyDescent="0.25"/>
    <row r="82421" customFormat="1" x14ac:dyDescent="0.25"/>
    <row r="82422" customFormat="1" x14ac:dyDescent="0.25"/>
    <row r="82423" customFormat="1" x14ac:dyDescent="0.25"/>
    <row r="82424" customFormat="1" x14ac:dyDescent="0.25"/>
    <row r="82425" customFormat="1" x14ac:dyDescent="0.25"/>
    <row r="82426" customFormat="1" x14ac:dyDescent="0.25"/>
    <row r="82427" customFormat="1" x14ac:dyDescent="0.25"/>
    <row r="82428" customFormat="1" x14ac:dyDescent="0.25"/>
    <row r="82429" customFormat="1" x14ac:dyDescent="0.25"/>
    <row r="82430" customFormat="1" x14ac:dyDescent="0.25"/>
    <row r="82431" customFormat="1" x14ac:dyDescent="0.25"/>
    <row r="82432" customFormat="1" x14ac:dyDescent="0.25"/>
    <row r="82433" customFormat="1" x14ac:dyDescent="0.25"/>
    <row r="82434" customFormat="1" x14ac:dyDescent="0.25"/>
    <row r="82435" customFormat="1" x14ac:dyDescent="0.25"/>
    <row r="82436" customFormat="1" x14ac:dyDescent="0.25"/>
    <row r="82437" customFormat="1" x14ac:dyDescent="0.25"/>
    <row r="82438" customFormat="1" x14ac:dyDescent="0.25"/>
    <row r="82439" customFormat="1" x14ac:dyDescent="0.25"/>
    <row r="82440" customFormat="1" x14ac:dyDescent="0.25"/>
    <row r="82441" customFormat="1" x14ac:dyDescent="0.25"/>
    <row r="82442" customFormat="1" x14ac:dyDescent="0.25"/>
    <row r="82443" customFormat="1" x14ac:dyDescent="0.25"/>
    <row r="82444" customFormat="1" x14ac:dyDescent="0.25"/>
    <row r="82445" customFormat="1" x14ac:dyDescent="0.25"/>
    <row r="82446" customFormat="1" x14ac:dyDescent="0.25"/>
    <row r="82447" customFormat="1" x14ac:dyDescent="0.25"/>
    <row r="82448" customFormat="1" x14ac:dyDescent="0.25"/>
    <row r="82449" customFormat="1" x14ac:dyDescent="0.25"/>
    <row r="82450" customFormat="1" x14ac:dyDescent="0.25"/>
    <row r="82451" customFormat="1" x14ac:dyDescent="0.25"/>
    <row r="82452" customFormat="1" x14ac:dyDescent="0.25"/>
    <row r="82453" customFormat="1" x14ac:dyDescent="0.25"/>
    <row r="82454" customFormat="1" x14ac:dyDescent="0.25"/>
    <row r="82455" customFormat="1" x14ac:dyDescent="0.25"/>
    <row r="82456" customFormat="1" x14ac:dyDescent="0.25"/>
    <row r="82457" customFormat="1" x14ac:dyDescent="0.25"/>
    <row r="82458" customFormat="1" x14ac:dyDescent="0.25"/>
    <row r="82459" customFormat="1" x14ac:dyDescent="0.25"/>
    <row r="82460" customFormat="1" x14ac:dyDescent="0.25"/>
    <row r="82461" customFormat="1" x14ac:dyDescent="0.25"/>
    <row r="82462" customFormat="1" x14ac:dyDescent="0.25"/>
    <row r="82463" customFormat="1" x14ac:dyDescent="0.25"/>
    <row r="82464" customFormat="1" x14ac:dyDescent="0.25"/>
    <row r="82465" customFormat="1" x14ac:dyDescent="0.25"/>
    <row r="82466" customFormat="1" x14ac:dyDescent="0.25"/>
    <row r="82467" customFormat="1" x14ac:dyDescent="0.25"/>
    <row r="82468" customFormat="1" x14ac:dyDescent="0.25"/>
    <row r="82469" customFormat="1" x14ac:dyDescent="0.25"/>
    <row r="82470" customFormat="1" x14ac:dyDescent="0.25"/>
    <row r="82471" customFormat="1" x14ac:dyDescent="0.25"/>
    <row r="82472" customFormat="1" x14ac:dyDescent="0.25"/>
    <row r="82473" customFormat="1" x14ac:dyDescent="0.25"/>
    <row r="82474" customFormat="1" x14ac:dyDescent="0.25"/>
    <row r="82475" customFormat="1" x14ac:dyDescent="0.25"/>
    <row r="82476" customFormat="1" x14ac:dyDescent="0.25"/>
    <row r="82477" customFormat="1" x14ac:dyDescent="0.25"/>
    <row r="82478" customFormat="1" x14ac:dyDescent="0.25"/>
    <row r="82479" customFormat="1" x14ac:dyDescent="0.25"/>
    <row r="82480" customFormat="1" x14ac:dyDescent="0.25"/>
    <row r="82481" customFormat="1" x14ac:dyDescent="0.25"/>
    <row r="82482" customFormat="1" x14ac:dyDescent="0.25"/>
    <row r="82483" customFormat="1" x14ac:dyDescent="0.25"/>
    <row r="82484" customFormat="1" x14ac:dyDescent="0.25"/>
    <row r="82485" customFormat="1" x14ac:dyDescent="0.25"/>
    <row r="82486" customFormat="1" x14ac:dyDescent="0.25"/>
    <row r="82487" customFormat="1" x14ac:dyDescent="0.25"/>
    <row r="82488" customFormat="1" x14ac:dyDescent="0.25"/>
    <row r="82489" customFormat="1" x14ac:dyDescent="0.25"/>
    <row r="82490" customFormat="1" x14ac:dyDescent="0.25"/>
    <row r="82491" customFormat="1" x14ac:dyDescent="0.25"/>
    <row r="82492" customFormat="1" x14ac:dyDescent="0.25"/>
    <row r="82493" customFormat="1" x14ac:dyDescent="0.25"/>
    <row r="82494" customFormat="1" x14ac:dyDescent="0.25"/>
    <row r="82495" customFormat="1" x14ac:dyDescent="0.25"/>
    <row r="82496" customFormat="1" x14ac:dyDescent="0.25"/>
    <row r="82497" customFormat="1" x14ac:dyDescent="0.25"/>
    <row r="82498" customFormat="1" x14ac:dyDescent="0.25"/>
    <row r="82499" customFormat="1" x14ac:dyDescent="0.25"/>
    <row r="82500" customFormat="1" x14ac:dyDescent="0.25"/>
    <row r="82501" customFormat="1" x14ac:dyDescent="0.25"/>
    <row r="82502" customFormat="1" x14ac:dyDescent="0.25"/>
    <row r="82503" customFormat="1" x14ac:dyDescent="0.25"/>
    <row r="82504" customFormat="1" x14ac:dyDescent="0.25"/>
    <row r="82505" customFormat="1" x14ac:dyDescent="0.25"/>
    <row r="82506" customFormat="1" x14ac:dyDescent="0.25"/>
    <row r="82507" customFormat="1" x14ac:dyDescent="0.25"/>
    <row r="82508" customFormat="1" x14ac:dyDescent="0.25"/>
    <row r="82509" customFormat="1" x14ac:dyDescent="0.25"/>
    <row r="82510" customFormat="1" x14ac:dyDescent="0.25"/>
    <row r="82511" customFormat="1" x14ac:dyDescent="0.25"/>
    <row r="82512" customFormat="1" x14ac:dyDescent="0.25"/>
    <row r="82513" customFormat="1" x14ac:dyDescent="0.25"/>
    <row r="82514" customFormat="1" x14ac:dyDescent="0.25"/>
    <row r="82515" customFormat="1" x14ac:dyDescent="0.25"/>
    <row r="82516" customFormat="1" x14ac:dyDescent="0.25"/>
    <row r="82517" customFormat="1" x14ac:dyDescent="0.25"/>
    <row r="82518" customFormat="1" x14ac:dyDescent="0.25"/>
    <row r="82519" customFormat="1" x14ac:dyDescent="0.25"/>
    <row r="82520" customFormat="1" x14ac:dyDescent="0.25"/>
    <row r="82521" customFormat="1" x14ac:dyDescent="0.25"/>
    <row r="82522" customFormat="1" x14ac:dyDescent="0.25"/>
    <row r="82523" customFormat="1" x14ac:dyDescent="0.25"/>
    <row r="82524" customFormat="1" x14ac:dyDescent="0.25"/>
    <row r="82525" customFormat="1" x14ac:dyDescent="0.25"/>
    <row r="82526" customFormat="1" x14ac:dyDescent="0.25"/>
    <row r="82527" customFormat="1" x14ac:dyDescent="0.25"/>
    <row r="82528" customFormat="1" x14ac:dyDescent="0.25"/>
    <row r="82529" customFormat="1" x14ac:dyDescent="0.25"/>
    <row r="82530" customFormat="1" x14ac:dyDescent="0.25"/>
    <row r="82531" customFormat="1" x14ac:dyDescent="0.25"/>
    <row r="82532" customFormat="1" x14ac:dyDescent="0.25"/>
    <row r="82533" customFormat="1" x14ac:dyDescent="0.25"/>
    <row r="82534" customFormat="1" x14ac:dyDescent="0.25"/>
    <row r="82535" customFormat="1" x14ac:dyDescent="0.25"/>
    <row r="82536" customFormat="1" x14ac:dyDescent="0.25"/>
    <row r="82537" customFormat="1" x14ac:dyDescent="0.25"/>
    <row r="82538" customFormat="1" x14ac:dyDescent="0.25"/>
    <row r="82539" customFormat="1" x14ac:dyDescent="0.25"/>
    <row r="82540" customFormat="1" x14ac:dyDescent="0.25"/>
    <row r="82541" customFormat="1" x14ac:dyDescent="0.25"/>
    <row r="82542" customFormat="1" x14ac:dyDescent="0.25"/>
    <row r="82543" customFormat="1" x14ac:dyDescent="0.25"/>
    <row r="82544" customFormat="1" x14ac:dyDescent="0.25"/>
    <row r="82545" customFormat="1" x14ac:dyDescent="0.25"/>
    <row r="82546" customFormat="1" x14ac:dyDescent="0.25"/>
    <row r="82547" customFormat="1" x14ac:dyDescent="0.25"/>
    <row r="82548" customFormat="1" x14ac:dyDescent="0.25"/>
    <row r="82549" customFormat="1" x14ac:dyDescent="0.25"/>
    <row r="82550" customFormat="1" x14ac:dyDescent="0.25"/>
    <row r="82551" customFormat="1" x14ac:dyDescent="0.25"/>
    <row r="82552" customFormat="1" x14ac:dyDescent="0.25"/>
    <row r="82553" customFormat="1" x14ac:dyDescent="0.25"/>
    <row r="82554" customFormat="1" x14ac:dyDescent="0.25"/>
    <row r="82555" customFormat="1" x14ac:dyDescent="0.25"/>
    <row r="82556" customFormat="1" x14ac:dyDescent="0.25"/>
    <row r="82557" customFormat="1" x14ac:dyDescent="0.25"/>
    <row r="82558" customFormat="1" x14ac:dyDescent="0.25"/>
    <row r="82559" customFormat="1" x14ac:dyDescent="0.25"/>
    <row r="82560" customFormat="1" x14ac:dyDescent="0.25"/>
    <row r="82561" customFormat="1" x14ac:dyDescent="0.25"/>
    <row r="82562" customFormat="1" x14ac:dyDescent="0.25"/>
    <row r="82563" customFormat="1" x14ac:dyDescent="0.25"/>
    <row r="82564" customFormat="1" x14ac:dyDescent="0.25"/>
    <row r="82565" customFormat="1" x14ac:dyDescent="0.25"/>
    <row r="82566" customFormat="1" x14ac:dyDescent="0.25"/>
    <row r="82567" customFormat="1" x14ac:dyDescent="0.25"/>
    <row r="82568" customFormat="1" x14ac:dyDescent="0.25"/>
    <row r="82569" customFormat="1" x14ac:dyDescent="0.25"/>
    <row r="82570" customFormat="1" x14ac:dyDescent="0.25"/>
    <row r="82571" customFormat="1" x14ac:dyDescent="0.25"/>
    <row r="82572" customFormat="1" x14ac:dyDescent="0.25"/>
    <row r="82573" customFormat="1" x14ac:dyDescent="0.25"/>
    <row r="82574" customFormat="1" x14ac:dyDescent="0.25"/>
    <row r="82575" customFormat="1" x14ac:dyDescent="0.25"/>
    <row r="82576" customFormat="1" x14ac:dyDescent="0.25"/>
    <row r="82577" customFormat="1" x14ac:dyDescent="0.25"/>
    <row r="82578" customFormat="1" x14ac:dyDescent="0.25"/>
    <row r="82579" customFormat="1" x14ac:dyDescent="0.25"/>
    <row r="82580" customFormat="1" x14ac:dyDescent="0.25"/>
    <row r="82581" customFormat="1" x14ac:dyDescent="0.25"/>
    <row r="82582" customFormat="1" x14ac:dyDescent="0.25"/>
    <row r="82583" customFormat="1" x14ac:dyDescent="0.25"/>
    <row r="82584" customFormat="1" x14ac:dyDescent="0.25"/>
    <row r="82585" customFormat="1" x14ac:dyDescent="0.25"/>
    <row r="82586" customFormat="1" x14ac:dyDescent="0.25"/>
    <row r="82587" customFormat="1" x14ac:dyDescent="0.25"/>
    <row r="82588" customFormat="1" x14ac:dyDescent="0.25"/>
    <row r="82589" customFormat="1" x14ac:dyDescent="0.25"/>
    <row r="82590" customFormat="1" x14ac:dyDescent="0.25"/>
    <row r="82591" customFormat="1" x14ac:dyDescent="0.25"/>
    <row r="82592" customFormat="1" x14ac:dyDescent="0.25"/>
    <row r="82593" customFormat="1" x14ac:dyDescent="0.25"/>
    <row r="82594" customFormat="1" x14ac:dyDescent="0.25"/>
    <row r="82595" customFormat="1" x14ac:dyDescent="0.25"/>
    <row r="82596" customFormat="1" x14ac:dyDescent="0.25"/>
    <row r="82597" customFormat="1" x14ac:dyDescent="0.25"/>
    <row r="82598" customFormat="1" x14ac:dyDescent="0.25"/>
    <row r="82599" customFormat="1" x14ac:dyDescent="0.25"/>
    <row r="82600" customFormat="1" x14ac:dyDescent="0.25"/>
    <row r="82601" customFormat="1" x14ac:dyDescent="0.25"/>
    <row r="82602" customFormat="1" x14ac:dyDescent="0.25"/>
    <row r="82603" customFormat="1" x14ac:dyDescent="0.25"/>
    <row r="82604" customFormat="1" x14ac:dyDescent="0.25"/>
    <row r="82605" customFormat="1" x14ac:dyDescent="0.25"/>
    <row r="82606" customFormat="1" x14ac:dyDescent="0.25"/>
    <row r="82607" customFormat="1" x14ac:dyDescent="0.25"/>
    <row r="82608" customFormat="1" x14ac:dyDescent="0.25"/>
    <row r="82609" customFormat="1" x14ac:dyDescent="0.25"/>
    <row r="82610" customFormat="1" x14ac:dyDescent="0.25"/>
    <row r="82611" customFormat="1" x14ac:dyDescent="0.25"/>
    <row r="82612" customFormat="1" x14ac:dyDescent="0.25"/>
    <row r="82613" customFormat="1" x14ac:dyDescent="0.25"/>
    <row r="82614" customFormat="1" x14ac:dyDescent="0.25"/>
    <row r="82615" customFormat="1" x14ac:dyDescent="0.25"/>
    <row r="82616" customFormat="1" x14ac:dyDescent="0.25"/>
    <row r="82617" customFormat="1" x14ac:dyDescent="0.25"/>
    <row r="82618" customFormat="1" x14ac:dyDescent="0.25"/>
    <row r="82619" customFormat="1" x14ac:dyDescent="0.25"/>
    <row r="82620" customFormat="1" x14ac:dyDescent="0.25"/>
    <row r="82621" customFormat="1" x14ac:dyDescent="0.25"/>
    <row r="82622" customFormat="1" x14ac:dyDescent="0.25"/>
    <row r="82623" customFormat="1" x14ac:dyDescent="0.25"/>
    <row r="82624" customFormat="1" x14ac:dyDescent="0.25"/>
    <row r="82625" customFormat="1" x14ac:dyDescent="0.25"/>
    <row r="82626" customFormat="1" x14ac:dyDescent="0.25"/>
    <row r="82627" customFormat="1" x14ac:dyDescent="0.25"/>
    <row r="82628" customFormat="1" x14ac:dyDescent="0.25"/>
    <row r="82629" customFormat="1" x14ac:dyDescent="0.25"/>
    <row r="82630" customFormat="1" x14ac:dyDescent="0.25"/>
    <row r="82631" customFormat="1" x14ac:dyDescent="0.25"/>
    <row r="82632" customFormat="1" x14ac:dyDescent="0.25"/>
    <row r="82633" customFormat="1" x14ac:dyDescent="0.25"/>
    <row r="82634" customFormat="1" x14ac:dyDescent="0.25"/>
    <row r="82635" customFormat="1" x14ac:dyDescent="0.25"/>
    <row r="82636" customFormat="1" x14ac:dyDescent="0.25"/>
    <row r="82637" customFormat="1" x14ac:dyDescent="0.25"/>
    <row r="82638" customFormat="1" x14ac:dyDescent="0.25"/>
    <row r="82639" customFormat="1" x14ac:dyDescent="0.25"/>
    <row r="82640" customFormat="1" x14ac:dyDescent="0.25"/>
    <row r="82641" customFormat="1" x14ac:dyDescent="0.25"/>
    <row r="82642" customFormat="1" x14ac:dyDescent="0.25"/>
    <row r="82643" customFormat="1" x14ac:dyDescent="0.25"/>
    <row r="82644" customFormat="1" x14ac:dyDescent="0.25"/>
    <row r="82645" customFormat="1" x14ac:dyDescent="0.25"/>
    <row r="82646" customFormat="1" x14ac:dyDescent="0.25"/>
    <row r="82647" customFormat="1" x14ac:dyDescent="0.25"/>
    <row r="82648" customFormat="1" x14ac:dyDescent="0.25"/>
    <row r="82649" customFormat="1" x14ac:dyDescent="0.25"/>
    <row r="82650" customFormat="1" x14ac:dyDescent="0.25"/>
    <row r="82651" customFormat="1" x14ac:dyDescent="0.25"/>
    <row r="82652" customFormat="1" x14ac:dyDescent="0.25"/>
    <row r="82653" customFormat="1" x14ac:dyDescent="0.25"/>
    <row r="82654" customFormat="1" x14ac:dyDescent="0.25"/>
    <row r="82655" customFormat="1" x14ac:dyDescent="0.25"/>
    <row r="82656" customFormat="1" x14ac:dyDescent="0.25"/>
    <row r="82657" customFormat="1" x14ac:dyDescent="0.25"/>
    <row r="82658" customFormat="1" x14ac:dyDescent="0.25"/>
    <row r="82659" customFormat="1" x14ac:dyDescent="0.25"/>
    <row r="82660" customFormat="1" x14ac:dyDescent="0.25"/>
    <row r="82661" customFormat="1" x14ac:dyDescent="0.25"/>
    <row r="82662" customFormat="1" x14ac:dyDescent="0.25"/>
    <row r="82663" customFormat="1" x14ac:dyDescent="0.25"/>
    <row r="82664" customFormat="1" x14ac:dyDescent="0.25"/>
    <row r="82665" customFormat="1" x14ac:dyDescent="0.25"/>
    <row r="82666" customFormat="1" x14ac:dyDescent="0.25"/>
    <row r="82667" customFormat="1" x14ac:dyDescent="0.25"/>
    <row r="82668" customFormat="1" x14ac:dyDescent="0.25"/>
    <row r="82669" customFormat="1" x14ac:dyDescent="0.25"/>
    <row r="82670" customFormat="1" x14ac:dyDescent="0.25"/>
    <row r="82671" customFormat="1" x14ac:dyDescent="0.25"/>
    <row r="82672" customFormat="1" x14ac:dyDescent="0.25"/>
    <row r="82673" customFormat="1" x14ac:dyDescent="0.25"/>
    <row r="82674" customFormat="1" x14ac:dyDescent="0.25"/>
    <row r="82675" customFormat="1" x14ac:dyDescent="0.25"/>
    <row r="82676" customFormat="1" x14ac:dyDescent="0.25"/>
    <row r="82677" customFormat="1" x14ac:dyDescent="0.25"/>
    <row r="82678" customFormat="1" x14ac:dyDescent="0.25"/>
    <row r="82679" customFormat="1" x14ac:dyDescent="0.25"/>
    <row r="82680" customFormat="1" x14ac:dyDescent="0.25"/>
    <row r="82681" customFormat="1" x14ac:dyDescent="0.25"/>
    <row r="82682" customFormat="1" x14ac:dyDescent="0.25"/>
    <row r="82683" customFormat="1" x14ac:dyDescent="0.25"/>
    <row r="82684" customFormat="1" x14ac:dyDescent="0.25"/>
    <row r="82685" customFormat="1" x14ac:dyDescent="0.25"/>
    <row r="82686" customFormat="1" x14ac:dyDescent="0.25"/>
    <row r="82687" customFormat="1" x14ac:dyDescent="0.25"/>
    <row r="82688" customFormat="1" x14ac:dyDescent="0.25"/>
    <row r="82689" customFormat="1" x14ac:dyDescent="0.25"/>
    <row r="82690" customFormat="1" x14ac:dyDescent="0.25"/>
    <row r="82691" customFormat="1" x14ac:dyDescent="0.25"/>
    <row r="82692" customFormat="1" x14ac:dyDescent="0.25"/>
    <row r="82693" customFormat="1" x14ac:dyDescent="0.25"/>
    <row r="82694" customFormat="1" x14ac:dyDescent="0.25"/>
    <row r="82695" customFormat="1" x14ac:dyDescent="0.25"/>
    <row r="82696" customFormat="1" x14ac:dyDescent="0.25"/>
    <row r="82697" customFormat="1" x14ac:dyDescent="0.25"/>
    <row r="82698" customFormat="1" x14ac:dyDescent="0.25"/>
    <row r="82699" customFormat="1" x14ac:dyDescent="0.25"/>
    <row r="82700" customFormat="1" x14ac:dyDescent="0.25"/>
    <row r="82701" customFormat="1" x14ac:dyDescent="0.25"/>
    <row r="82702" customFormat="1" x14ac:dyDescent="0.25"/>
    <row r="82703" customFormat="1" x14ac:dyDescent="0.25"/>
    <row r="82704" customFormat="1" x14ac:dyDescent="0.25"/>
    <row r="82705" customFormat="1" x14ac:dyDescent="0.25"/>
    <row r="82706" customFormat="1" x14ac:dyDescent="0.25"/>
    <row r="82707" customFormat="1" x14ac:dyDescent="0.25"/>
    <row r="82708" customFormat="1" x14ac:dyDescent="0.25"/>
    <row r="82709" customFormat="1" x14ac:dyDescent="0.25"/>
    <row r="82710" customFormat="1" x14ac:dyDescent="0.25"/>
    <row r="82711" customFormat="1" x14ac:dyDescent="0.25"/>
    <row r="82712" customFormat="1" x14ac:dyDescent="0.25"/>
    <row r="82713" customFormat="1" x14ac:dyDescent="0.25"/>
    <row r="82714" customFormat="1" x14ac:dyDescent="0.25"/>
    <row r="82715" customFormat="1" x14ac:dyDescent="0.25"/>
    <row r="82716" customFormat="1" x14ac:dyDescent="0.25"/>
    <row r="82717" customFormat="1" x14ac:dyDescent="0.25"/>
    <row r="82718" customFormat="1" x14ac:dyDescent="0.25"/>
    <row r="82719" customFormat="1" x14ac:dyDescent="0.25"/>
    <row r="82720" customFormat="1" x14ac:dyDescent="0.25"/>
    <row r="82721" customFormat="1" x14ac:dyDescent="0.25"/>
    <row r="82722" customFormat="1" x14ac:dyDescent="0.25"/>
    <row r="82723" customFormat="1" x14ac:dyDescent="0.25"/>
    <row r="82724" customFormat="1" x14ac:dyDescent="0.25"/>
    <row r="82725" customFormat="1" x14ac:dyDescent="0.25"/>
    <row r="82726" customFormat="1" x14ac:dyDescent="0.25"/>
    <row r="82727" customFormat="1" x14ac:dyDescent="0.25"/>
    <row r="82728" customFormat="1" x14ac:dyDescent="0.25"/>
    <row r="82729" customFormat="1" x14ac:dyDescent="0.25"/>
    <row r="82730" customFormat="1" x14ac:dyDescent="0.25"/>
    <row r="82731" customFormat="1" x14ac:dyDescent="0.25"/>
    <row r="82732" customFormat="1" x14ac:dyDescent="0.25"/>
    <row r="82733" customFormat="1" x14ac:dyDescent="0.25"/>
    <row r="82734" customFormat="1" x14ac:dyDescent="0.25"/>
    <row r="82735" customFormat="1" x14ac:dyDescent="0.25"/>
    <row r="82736" customFormat="1" x14ac:dyDescent="0.25"/>
    <row r="82737" customFormat="1" x14ac:dyDescent="0.25"/>
    <row r="82738" customFormat="1" x14ac:dyDescent="0.25"/>
    <row r="82739" customFormat="1" x14ac:dyDescent="0.25"/>
    <row r="82740" customFormat="1" x14ac:dyDescent="0.25"/>
    <row r="82741" customFormat="1" x14ac:dyDescent="0.25"/>
    <row r="82742" customFormat="1" x14ac:dyDescent="0.25"/>
    <row r="82743" customFormat="1" x14ac:dyDescent="0.25"/>
    <row r="82744" customFormat="1" x14ac:dyDescent="0.25"/>
    <row r="82745" customFormat="1" x14ac:dyDescent="0.25"/>
    <row r="82746" customFormat="1" x14ac:dyDescent="0.25"/>
    <row r="82747" customFormat="1" x14ac:dyDescent="0.25"/>
    <row r="82748" customFormat="1" x14ac:dyDescent="0.25"/>
    <row r="82749" customFormat="1" x14ac:dyDescent="0.25"/>
    <row r="82750" customFormat="1" x14ac:dyDescent="0.25"/>
    <row r="82751" customFormat="1" x14ac:dyDescent="0.25"/>
    <row r="82752" customFormat="1" x14ac:dyDescent="0.25"/>
    <row r="82753" customFormat="1" x14ac:dyDescent="0.25"/>
    <row r="82754" customFormat="1" x14ac:dyDescent="0.25"/>
    <row r="82755" customFormat="1" x14ac:dyDescent="0.25"/>
    <row r="82756" customFormat="1" x14ac:dyDescent="0.25"/>
    <row r="82757" customFormat="1" x14ac:dyDescent="0.25"/>
    <row r="82758" customFormat="1" x14ac:dyDescent="0.25"/>
    <row r="82759" customFormat="1" x14ac:dyDescent="0.25"/>
    <row r="82760" customFormat="1" x14ac:dyDescent="0.25"/>
    <row r="82761" customFormat="1" x14ac:dyDescent="0.25"/>
    <row r="82762" customFormat="1" x14ac:dyDescent="0.25"/>
    <row r="82763" customFormat="1" x14ac:dyDescent="0.25"/>
    <row r="82764" customFormat="1" x14ac:dyDescent="0.25"/>
    <row r="82765" customFormat="1" x14ac:dyDescent="0.25"/>
    <row r="82766" customFormat="1" x14ac:dyDescent="0.25"/>
    <row r="82767" customFormat="1" x14ac:dyDescent="0.25"/>
    <row r="82768" customFormat="1" x14ac:dyDescent="0.25"/>
    <row r="82769" customFormat="1" x14ac:dyDescent="0.25"/>
    <row r="82770" customFormat="1" x14ac:dyDescent="0.25"/>
    <row r="82771" customFormat="1" x14ac:dyDescent="0.25"/>
    <row r="82772" customFormat="1" x14ac:dyDescent="0.25"/>
    <row r="82773" customFormat="1" x14ac:dyDescent="0.25"/>
    <row r="82774" customFormat="1" x14ac:dyDescent="0.25"/>
    <row r="82775" customFormat="1" x14ac:dyDescent="0.25"/>
    <row r="82776" customFormat="1" x14ac:dyDescent="0.25"/>
    <row r="82777" customFormat="1" x14ac:dyDescent="0.25"/>
    <row r="82778" customFormat="1" x14ac:dyDescent="0.25"/>
    <row r="82779" customFormat="1" x14ac:dyDescent="0.25"/>
    <row r="82780" customFormat="1" x14ac:dyDescent="0.25"/>
    <row r="82781" customFormat="1" x14ac:dyDescent="0.25"/>
    <row r="82782" customFormat="1" x14ac:dyDescent="0.25"/>
    <row r="82783" customFormat="1" x14ac:dyDescent="0.25"/>
    <row r="82784" customFormat="1" x14ac:dyDescent="0.25"/>
    <row r="82785" customFormat="1" x14ac:dyDescent="0.25"/>
    <row r="82786" customFormat="1" x14ac:dyDescent="0.25"/>
    <row r="82787" customFormat="1" x14ac:dyDescent="0.25"/>
    <row r="82788" customFormat="1" x14ac:dyDescent="0.25"/>
    <row r="82789" customFormat="1" x14ac:dyDescent="0.25"/>
    <row r="82790" customFormat="1" x14ac:dyDescent="0.25"/>
    <row r="82791" customFormat="1" x14ac:dyDescent="0.25"/>
    <row r="82792" customFormat="1" x14ac:dyDescent="0.25"/>
    <row r="82793" customFormat="1" x14ac:dyDescent="0.25"/>
    <row r="82794" customFormat="1" x14ac:dyDescent="0.25"/>
    <row r="82795" customFormat="1" x14ac:dyDescent="0.25"/>
    <row r="82796" customFormat="1" x14ac:dyDescent="0.25"/>
    <row r="82797" customFormat="1" x14ac:dyDescent="0.25"/>
    <row r="82798" customFormat="1" x14ac:dyDescent="0.25"/>
    <row r="82799" customFormat="1" x14ac:dyDescent="0.25"/>
    <row r="82800" customFormat="1" x14ac:dyDescent="0.25"/>
    <row r="82801" customFormat="1" x14ac:dyDescent="0.25"/>
    <row r="82802" customFormat="1" x14ac:dyDescent="0.25"/>
    <row r="82803" customFormat="1" x14ac:dyDescent="0.25"/>
    <row r="82804" customFormat="1" x14ac:dyDescent="0.25"/>
    <row r="82805" customFormat="1" x14ac:dyDescent="0.25"/>
    <row r="82806" customFormat="1" x14ac:dyDescent="0.25"/>
    <row r="82807" customFormat="1" x14ac:dyDescent="0.25"/>
    <row r="82808" customFormat="1" x14ac:dyDescent="0.25"/>
    <row r="82809" customFormat="1" x14ac:dyDescent="0.25"/>
    <row r="82810" customFormat="1" x14ac:dyDescent="0.25"/>
    <row r="82811" customFormat="1" x14ac:dyDescent="0.25"/>
    <row r="82812" customFormat="1" x14ac:dyDescent="0.25"/>
    <row r="82813" customFormat="1" x14ac:dyDescent="0.25"/>
    <row r="82814" customFormat="1" x14ac:dyDescent="0.25"/>
    <row r="82815" customFormat="1" x14ac:dyDescent="0.25"/>
    <row r="82816" customFormat="1" x14ac:dyDescent="0.25"/>
    <row r="82817" customFormat="1" x14ac:dyDescent="0.25"/>
    <row r="82818" customFormat="1" x14ac:dyDescent="0.25"/>
    <row r="82819" customFormat="1" x14ac:dyDescent="0.25"/>
    <row r="82820" customFormat="1" x14ac:dyDescent="0.25"/>
    <row r="82821" customFormat="1" x14ac:dyDescent="0.25"/>
    <row r="82822" customFormat="1" x14ac:dyDescent="0.25"/>
    <row r="82823" customFormat="1" x14ac:dyDescent="0.25"/>
    <row r="82824" customFormat="1" x14ac:dyDescent="0.25"/>
    <row r="82825" customFormat="1" x14ac:dyDescent="0.25"/>
    <row r="82826" customFormat="1" x14ac:dyDescent="0.25"/>
    <row r="82827" customFormat="1" x14ac:dyDescent="0.25"/>
    <row r="82828" customFormat="1" x14ac:dyDescent="0.25"/>
    <row r="82829" customFormat="1" x14ac:dyDescent="0.25"/>
    <row r="82830" customFormat="1" x14ac:dyDescent="0.25"/>
    <row r="82831" customFormat="1" x14ac:dyDescent="0.25"/>
    <row r="82832" customFormat="1" x14ac:dyDescent="0.25"/>
    <row r="82833" customFormat="1" x14ac:dyDescent="0.25"/>
    <row r="82834" customFormat="1" x14ac:dyDescent="0.25"/>
    <row r="82835" customFormat="1" x14ac:dyDescent="0.25"/>
    <row r="82836" customFormat="1" x14ac:dyDescent="0.25"/>
    <row r="82837" customFormat="1" x14ac:dyDescent="0.25"/>
    <row r="82838" customFormat="1" x14ac:dyDescent="0.25"/>
    <row r="82839" customFormat="1" x14ac:dyDescent="0.25"/>
    <row r="82840" customFormat="1" x14ac:dyDescent="0.25"/>
    <row r="82841" customFormat="1" x14ac:dyDescent="0.25"/>
    <row r="82842" customFormat="1" x14ac:dyDescent="0.25"/>
    <row r="82843" customFormat="1" x14ac:dyDescent="0.25"/>
    <row r="82844" customFormat="1" x14ac:dyDescent="0.25"/>
    <row r="82845" customFormat="1" x14ac:dyDescent="0.25"/>
    <row r="82846" customFormat="1" x14ac:dyDescent="0.25"/>
    <row r="82847" customFormat="1" x14ac:dyDescent="0.25"/>
    <row r="82848" customFormat="1" x14ac:dyDescent="0.25"/>
    <row r="82849" customFormat="1" x14ac:dyDescent="0.25"/>
    <row r="82850" customFormat="1" x14ac:dyDescent="0.25"/>
    <row r="82851" customFormat="1" x14ac:dyDescent="0.25"/>
    <row r="82852" customFormat="1" x14ac:dyDescent="0.25"/>
    <row r="82853" customFormat="1" x14ac:dyDescent="0.25"/>
    <row r="82854" customFormat="1" x14ac:dyDescent="0.25"/>
    <row r="82855" customFormat="1" x14ac:dyDescent="0.25"/>
    <row r="82856" customFormat="1" x14ac:dyDescent="0.25"/>
    <row r="82857" customFormat="1" x14ac:dyDescent="0.25"/>
    <row r="82858" customFormat="1" x14ac:dyDescent="0.25"/>
    <row r="82859" customFormat="1" x14ac:dyDescent="0.25"/>
    <row r="82860" customFormat="1" x14ac:dyDescent="0.25"/>
    <row r="82861" customFormat="1" x14ac:dyDescent="0.25"/>
    <row r="82862" customFormat="1" x14ac:dyDescent="0.25"/>
    <row r="82863" customFormat="1" x14ac:dyDescent="0.25"/>
    <row r="82864" customFormat="1" x14ac:dyDescent="0.25"/>
    <row r="82865" customFormat="1" x14ac:dyDescent="0.25"/>
    <row r="82866" customFormat="1" x14ac:dyDescent="0.25"/>
    <row r="82867" customFormat="1" x14ac:dyDescent="0.25"/>
    <row r="82868" customFormat="1" x14ac:dyDescent="0.25"/>
    <row r="82869" customFormat="1" x14ac:dyDescent="0.25"/>
    <row r="82870" customFormat="1" x14ac:dyDescent="0.25"/>
    <row r="82871" customFormat="1" x14ac:dyDescent="0.25"/>
    <row r="82872" customFormat="1" x14ac:dyDescent="0.25"/>
    <row r="82873" customFormat="1" x14ac:dyDescent="0.25"/>
    <row r="82874" customFormat="1" x14ac:dyDescent="0.25"/>
    <row r="82875" customFormat="1" x14ac:dyDescent="0.25"/>
    <row r="82876" customFormat="1" x14ac:dyDescent="0.25"/>
    <row r="82877" customFormat="1" x14ac:dyDescent="0.25"/>
    <row r="82878" customFormat="1" x14ac:dyDescent="0.25"/>
    <row r="82879" customFormat="1" x14ac:dyDescent="0.25"/>
    <row r="82880" customFormat="1" x14ac:dyDescent="0.25"/>
    <row r="82881" customFormat="1" x14ac:dyDescent="0.25"/>
    <row r="82882" customFormat="1" x14ac:dyDescent="0.25"/>
    <row r="82883" customFormat="1" x14ac:dyDescent="0.25"/>
    <row r="82884" customFormat="1" x14ac:dyDescent="0.25"/>
    <row r="82885" customFormat="1" x14ac:dyDescent="0.25"/>
    <row r="82886" customFormat="1" x14ac:dyDescent="0.25"/>
    <row r="82887" customFormat="1" x14ac:dyDescent="0.25"/>
    <row r="82888" customFormat="1" x14ac:dyDescent="0.25"/>
    <row r="82889" customFormat="1" x14ac:dyDescent="0.25"/>
    <row r="82890" customFormat="1" x14ac:dyDescent="0.25"/>
    <row r="82891" customFormat="1" x14ac:dyDescent="0.25"/>
    <row r="82892" customFormat="1" x14ac:dyDescent="0.25"/>
    <row r="82893" customFormat="1" x14ac:dyDescent="0.25"/>
    <row r="82894" customFormat="1" x14ac:dyDescent="0.25"/>
    <row r="82895" customFormat="1" x14ac:dyDescent="0.25"/>
    <row r="82896" customFormat="1" x14ac:dyDescent="0.25"/>
    <row r="82897" customFormat="1" x14ac:dyDescent="0.25"/>
    <row r="82898" customFormat="1" x14ac:dyDescent="0.25"/>
    <row r="82899" customFormat="1" x14ac:dyDescent="0.25"/>
    <row r="82900" customFormat="1" x14ac:dyDescent="0.25"/>
    <row r="82901" customFormat="1" x14ac:dyDescent="0.25"/>
    <row r="82902" customFormat="1" x14ac:dyDescent="0.25"/>
    <row r="82903" customFormat="1" x14ac:dyDescent="0.25"/>
    <row r="82904" customFormat="1" x14ac:dyDescent="0.25"/>
    <row r="82905" customFormat="1" x14ac:dyDescent="0.25"/>
    <row r="82906" customFormat="1" x14ac:dyDescent="0.25"/>
    <row r="82907" customFormat="1" x14ac:dyDescent="0.25"/>
    <row r="82908" customFormat="1" x14ac:dyDescent="0.25"/>
    <row r="82909" customFormat="1" x14ac:dyDescent="0.25"/>
    <row r="82910" customFormat="1" x14ac:dyDescent="0.25"/>
    <row r="82911" customFormat="1" x14ac:dyDescent="0.25"/>
    <row r="82912" customFormat="1" x14ac:dyDescent="0.25"/>
    <row r="82913" customFormat="1" x14ac:dyDescent="0.25"/>
    <row r="82914" customFormat="1" x14ac:dyDescent="0.25"/>
    <row r="82915" customFormat="1" x14ac:dyDescent="0.25"/>
    <row r="82916" customFormat="1" x14ac:dyDescent="0.25"/>
    <row r="82917" customFormat="1" x14ac:dyDescent="0.25"/>
    <row r="82918" customFormat="1" x14ac:dyDescent="0.25"/>
    <row r="82919" customFormat="1" x14ac:dyDescent="0.25"/>
    <row r="82920" customFormat="1" x14ac:dyDescent="0.25"/>
    <row r="82921" customFormat="1" x14ac:dyDescent="0.25"/>
    <row r="82922" customFormat="1" x14ac:dyDescent="0.25"/>
    <row r="82923" customFormat="1" x14ac:dyDescent="0.25"/>
    <row r="82924" customFormat="1" x14ac:dyDescent="0.25"/>
    <row r="82925" customFormat="1" x14ac:dyDescent="0.25"/>
    <row r="82926" customFormat="1" x14ac:dyDescent="0.25"/>
    <row r="82927" customFormat="1" x14ac:dyDescent="0.25"/>
    <row r="82928" customFormat="1" x14ac:dyDescent="0.25"/>
    <row r="82929" customFormat="1" x14ac:dyDescent="0.25"/>
    <row r="82930" customFormat="1" x14ac:dyDescent="0.25"/>
    <row r="82931" customFormat="1" x14ac:dyDescent="0.25"/>
    <row r="82932" customFormat="1" x14ac:dyDescent="0.25"/>
    <row r="82933" customFormat="1" x14ac:dyDescent="0.25"/>
    <row r="82934" customFormat="1" x14ac:dyDescent="0.25"/>
    <row r="82935" customFormat="1" x14ac:dyDescent="0.25"/>
    <row r="82936" customFormat="1" x14ac:dyDescent="0.25"/>
    <row r="82937" customFormat="1" x14ac:dyDescent="0.25"/>
    <row r="82938" customFormat="1" x14ac:dyDescent="0.25"/>
    <row r="82939" customFormat="1" x14ac:dyDescent="0.25"/>
    <row r="82940" customFormat="1" x14ac:dyDescent="0.25"/>
    <row r="82941" customFormat="1" x14ac:dyDescent="0.25"/>
    <row r="82942" customFormat="1" x14ac:dyDescent="0.25"/>
    <row r="82943" customFormat="1" x14ac:dyDescent="0.25"/>
    <row r="82944" customFormat="1" x14ac:dyDescent="0.25"/>
    <row r="82945" customFormat="1" x14ac:dyDescent="0.25"/>
    <row r="82946" customFormat="1" x14ac:dyDescent="0.25"/>
    <row r="82947" customFormat="1" x14ac:dyDescent="0.25"/>
    <row r="82948" customFormat="1" x14ac:dyDescent="0.25"/>
    <row r="82949" customFormat="1" x14ac:dyDescent="0.25"/>
    <row r="82950" customFormat="1" x14ac:dyDescent="0.25"/>
    <row r="82951" customFormat="1" x14ac:dyDescent="0.25"/>
    <row r="82952" customFormat="1" x14ac:dyDescent="0.25"/>
    <row r="82953" customFormat="1" x14ac:dyDescent="0.25"/>
    <row r="82954" customFormat="1" x14ac:dyDescent="0.25"/>
    <row r="82955" customFormat="1" x14ac:dyDescent="0.25"/>
    <row r="82956" customFormat="1" x14ac:dyDescent="0.25"/>
    <row r="82957" customFormat="1" x14ac:dyDescent="0.25"/>
    <row r="82958" customFormat="1" x14ac:dyDescent="0.25"/>
    <row r="82959" customFormat="1" x14ac:dyDescent="0.25"/>
    <row r="82960" customFormat="1" x14ac:dyDescent="0.25"/>
    <row r="82961" customFormat="1" x14ac:dyDescent="0.25"/>
    <row r="82962" customFormat="1" x14ac:dyDescent="0.25"/>
    <row r="82963" customFormat="1" x14ac:dyDescent="0.25"/>
    <row r="82964" customFormat="1" x14ac:dyDescent="0.25"/>
    <row r="82965" customFormat="1" x14ac:dyDescent="0.25"/>
    <row r="82966" customFormat="1" x14ac:dyDescent="0.25"/>
    <row r="82967" customFormat="1" x14ac:dyDescent="0.25"/>
    <row r="82968" customFormat="1" x14ac:dyDescent="0.25"/>
    <row r="82969" customFormat="1" x14ac:dyDescent="0.25"/>
    <row r="82970" customFormat="1" x14ac:dyDescent="0.25"/>
    <row r="82971" customFormat="1" x14ac:dyDescent="0.25"/>
    <row r="82972" customFormat="1" x14ac:dyDescent="0.25"/>
    <row r="82973" customFormat="1" x14ac:dyDescent="0.25"/>
    <row r="82974" customFormat="1" x14ac:dyDescent="0.25"/>
    <row r="82975" customFormat="1" x14ac:dyDescent="0.25"/>
    <row r="82976" customFormat="1" x14ac:dyDescent="0.25"/>
    <row r="82977" customFormat="1" x14ac:dyDescent="0.25"/>
    <row r="82978" customFormat="1" x14ac:dyDescent="0.25"/>
    <row r="82979" customFormat="1" x14ac:dyDescent="0.25"/>
    <row r="82980" customFormat="1" x14ac:dyDescent="0.25"/>
    <row r="82981" customFormat="1" x14ac:dyDescent="0.25"/>
    <row r="82982" customFormat="1" x14ac:dyDescent="0.25"/>
    <row r="82983" customFormat="1" x14ac:dyDescent="0.25"/>
    <row r="82984" customFormat="1" x14ac:dyDescent="0.25"/>
    <row r="82985" customFormat="1" x14ac:dyDescent="0.25"/>
    <row r="82986" customFormat="1" x14ac:dyDescent="0.25"/>
    <row r="82987" customFormat="1" x14ac:dyDescent="0.25"/>
    <row r="82988" customFormat="1" x14ac:dyDescent="0.25"/>
    <row r="82989" customFormat="1" x14ac:dyDescent="0.25"/>
    <row r="82990" customFormat="1" x14ac:dyDescent="0.25"/>
    <row r="82991" customFormat="1" x14ac:dyDescent="0.25"/>
    <row r="82992" customFormat="1" x14ac:dyDescent="0.25"/>
    <row r="82993" customFormat="1" x14ac:dyDescent="0.25"/>
    <row r="82994" customFormat="1" x14ac:dyDescent="0.25"/>
    <row r="82995" customFormat="1" x14ac:dyDescent="0.25"/>
    <row r="82996" customFormat="1" x14ac:dyDescent="0.25"/>
    <row r="82997" customFormat="1" x14ac:dyDescent="0.25"/>
    <row r="82998" customFormat="1" x14ac:dyDescent="0.25"/>
    <row r="82999" customFormat="1" x14ac:dyDescent="0.25"/>
    <row r="83000" customFormat="1" x14ac:dyDescent="0.25"/>
    <row r="83001" customFormat="1" x14ac:dyDescent="0.25"/>
    <row r="83002" customFormat="1" x14ac:dyDescent="0.25"/>
    <row r="83003" customFormat="1" x14ac:dyDescent="0.25"/>
    <row r="83004" customFormat="1" x14ac:dyDescent="0.25"/>
    <row r="83005" customFormat="1" x14ac:dyDescent="0.25"/>
    <row r="83006" customFormat="1" x14ac:dyDescent="0.25"/>
    <row r="83007" customFormat="1" x14ac:dyDescent="0.25"/>
    <row r="83008" customFormat="1" x14ac:dyDescent="0.25"/>
    <row r="83009" customFormat="1" x14ac:dyDescent="0.25"/>
    <row r="83010" customFormat="1" x14ac:dyDescent="0.25"/>
    <row r="83011" customFormat="1" x14ac:dyDescent="0.25"/>
    <row r="83012" customFormat="1" x14ac:dyDescent="0.25"/>
    <row r="83013" customFormat="1" x14ac:dyDescent="0.25"/>
    <row r="83014" customFormat="1" x14ac:dyDescent="0.25"/>
    <row r="83015" customFormat="1" x14ac:dyDescent="0.25"/>
    <row r="83016" customFormat="1" x14ac:dyDescent="0.25"/>
    <row r="83017" customFormat="1" x14ac:dyDescent="0.25"/>
    <row r="83018" customFormat="1" x14ac:dyDescent="0.25"/>
    <row r="83019" customFormat="1" x14ac:dyDescent="0.25"/>
    <row r="83020" customFormat="1" x14ac:dyDescent="0.25"/>
    <row r="83021" customFormat="1" x14ac:dyDescent="0.25"/>
    <row r="83022" customFormat="1" x14ac:dyDescent="0.25"/>
    <row r="83023" customFormat="1" x14ac:dyDescent="0.25"/>
    <row r="83024" customFormat="1" x14ac:dyDescent="0.25"/>
    <row r="83025" customFormat="1" x14ac:dyDescent="0.25"/>
    <row r="83026" customFormat="1" x14ac:dyDescent="0.25"/>
    <row r="83027" customFormat="1" x14ac:dyDescent="0.25"/>
    <row r="83028" customFormat="1" x14ac:dyDescent="0.25"/>
    <row r="83029" customFormat="1" x14ac:dyDescent="0.25"/>
    <row r="83030" customFormat="1" x14ac:dyDescent="0.25"/>
    <row r="83031" customFormat="1" x14ac:dyDescent="0.25"/>
    <row r="83032" customFormat="1" x14ac:dyDescent="0.25"/>
    <row r="83033" customFormat="1" x14ac:dyDescent="0.25"/>
    <row r="83034" customFormat="1" x14ac:dyDescent="0.25"/>
    <row r="83035" customFormat="1" x14ac:dyDescent="0.25"/>
    <row r="83036" customFormat="1" x14ac:dyDescent="0.25"/>
    <row r="83037" customFormat="1" x14ac:dyDescent="0.25"/>
    <row r="83038" customFormat="1" x14ac:dyDescent="0.25"/>
    <row r="83039" customFormat="1" x14ac:dyDescent="0.25"/>
    <row r="83040" customFormat="1" x14ac:dyDescent="0.25"/>
    <row r="83041" customFormat="1" x14ac:dyDescent="0.25"/>
    <row r="83042" customFormat="1" x14ac:dyDescent="0.25"/>
    <row r="83043" customFormat="1" x14ac:dyDescent="0.25"/>
    <row r="83044" customFormat="1" x14ac:dyDescent="0.25"/>
    <row r="83045" customFormat="1" x14ac:dyDescent="0.25"/>
    <row r="83046" customFormat="1" x14ac:dyDescent="0.25"/>
    <row r="83047" customFormat="1" x14ac:dyDescent="0.25"/>
    <row r="83048" customFormat="1" x14ac:dyDescent="0.25"/>
    <row r="83049" customFormat="1" x14ac:dyDescent="0.25"/>
    <row r="83050" customFormat="1" x14ac:dyDescent="0.25"/>
    <row r="83051" customFormat="1" x14ac:dyDescent="0.25"/>
    <row r="83052" customFormat="1" x14ac:dyDescent="0.25"/>
    <row r="83053" customFormat="1" x14ac:dyDescent="0.25"/>
    <row r="83054" customFormat="1" x14ac:dyDescent="0.25"/>
    <row r="83055" customFormat="1" x14ac:dyDescent="0.25"/>
    <row r="83056" customFormat="1" x14ac:dyDescent="0.25"/>
    <row r="83057" customFormat="1" x14ac:dyDescent="0.25"/>
    <row r="83058" customFormat="1" x14ac:dyDescent="0.25"/>
    <row r="83059" customFormat="1" x14ac:dyDescent="0.25"/>
    <row r="83060" customFormat="1" x14ac:dyDescent="0.25"/>
    <row r="83061" customFormat="1" x14ac:dyDescent="0.25"/>
    <row r="83062" customFormat="1" x14ac:dyDescent="0.25"/>
    <row r="83063" customFormat="1" x14ac:dyDescent="0.25"/>
    <row r="83064" customFormat="1" x14ac:dyDescent="0.25"/>
    <row r="83065" customFormat="1" x14ac:dyDescent="0.25"/>
    <row r="83066" customFormat="1" x14ac:dyDescent="0.25"/>
    <row r="83067" customFormat="1" x14ac:dyDescent="0.25"/>
    <row r="83068" customFormat="1" x14ac:dyDescent="0.25"/>
    <row r="83069" customFormat="1" x14ac:dyDescent="0.25"/>
    <row r="83070" customFormat="1" x14ac:dyDescent="0.25"/>
    <row r="83071" customFormat="1" x14ac:dyDescent="0.25"/>
    <row r="83072" customFormat="1" x14ac:dyDescent="0.25"/>
    <row r="83073" customFormat="1" x14ac:dyDescent="0.25"/>
    <row r="83074" customFormat="1" x14ac:dyDescent="0.25"/>
    <row r="83075" customFormat="1" x14ac:dyDescent="0.25"/>
    <row r="83076" customFormat="1" x14ac:dyDescent="0.25"/>
    <row r="83077" customFormat="1" x14ac:dyDescent="0.25"/>
    <row r="83078" customFormat="1" x14ac:dyDescent="0.25"/>
    <row r="83079" customFormat="1" x14ac:dyDescent="0.25"/>
    <row r="83080" customFormat="1" x14ac:dyDescent="0.25"/>
    <row r="83081" customFormat="1" x14ac:dyDescent="0.25"/>
    <row r="83082" customFormat="1" x14ac:dyDescent="0.25"/>
    <row r="83083" customFormat="1" x14ac:dyDescent="0.25"/>
    <row r="83084" customFormat="1" x14ac:dyDescent="0.25"/>
    <row r="83085" customFormat="1" x14ac:dyDescent="0.25"/>
    <row r="83086" customFormat="1" x14ac:dyDescent="0.25"/>
    <row r="83087" customFormat="1" x14ac:dyDescent="0.25"/>
    <row r="83088" customFormat="1" x14ac:dyDescent="0.25"/>
    <row r="83089" customFormat="1" x14ac:dyDescent="0.25"/>
    <row r="83090" customFormat="1" x14ac:dyDescent="0.25"/>
    <row r="83091" customFormat="1" x14ac:dyDescent="0.25"/>
    <row r="83092" customFormat="1" x14ac:dyDescent="0.25"/>
    <row r="83093" customFormat="1" x14ac:dyDescent="0.25"/>
    <row r="83094" customFormat="1" x14ac:dyDescent="0.25"/>
    <row r="83095" customFormat="1" x14ac:dyDescent="0.25"/>
    <row r="83096" customFormat="1" x14ac:dyDescent="0.25"/>
    <row r="83097" customFormat="1" x14ac:dyDescent="0.25"/>
    <row r="83098" customFormat="1" x14ac:dyDescent="0.25"/>
    <row r="83099" customFormat="1" x14ac:dyDescent="0.25"/>
    <row r="83100" customFormat="1" x14ac:dyDescent="0.25"/>
    <row r="83101" customFormat="1" x14ac:dyDescent="0.25"/>
    <row r="83102" customFormat="1" x14ac:dyDescent="0.25"/>
    <row r="83103" customFormat="1" x14ac:dyDescent="0.25"/>
    <row r="83104" customFormat="1" x14ac:dyDescent="0.25"/>
    <row r="83105" customFormat="1" x14ac:dyDescent="0.25"/>
    <row r="83106" customFormat="1" x14ac:dyDescent="0.25"/>
    <row r="83107" customFormat="1" x14ac:dyDescent="0.25"/>
    <row r="83108" customFormat="1" x14ac:dyDescent="0.25"/>
    <row r="83109" customFormat="1" x14ac:dyDescent="0.25"/>
    <row r="83110" customFormat="1" x14ac:dyDescent="0.25"/>
    <row r="83111" customFormat="1" x14ac:dyDescent="0.25"/>
    <row r="83112" customFormat="1" x14ac:dyDescent="0.25"/>
    <row r="83113" customFormat="1" x14ac:dyDescent="0.25"/>
    <row r="83114" customFormat="1" x14ac:dyDescent="0.25"/>
    <row r="83115" customFormat="1" x14ac:dyDescent="0.25"/>
    <row r="83116" customFormat="1" x14ac:dyDescent="0.25"/>
    <row r="83117" customFormat="1" x14ac:dyDescent="0.25"/>
    <row r="83118" customFormat="1" x14ac:dyDescent="0.25"/>
    <row r="83119" customFormat="1" x14ac:dyDescent="0.25"/>
    <row r="83120" customFormat="1" x14ac:dyDescent="0.25"/>
    <row r="83121" customFormat="1" x14ac:dyDescent="0.25"/>
    <row r="83122" customFormat="1" x14ac:dyDescent="0.25"/>
    <row r="83123" customFormat="1" x14ac:dyDescent="0.25"/>
    <row r="83124" customFormat="1" x14ac:dyDescent="0.25"/>
    <row r="83125" customFormat="1" x14ac:dyDescent="0.25"/>
    <row r="83126" customFormat="1" x14ac:dyDescent="0.25"/>
    <row r="83127" customFormat="1" x14ac:dyDescent="0.25"/>
    <row r="83128" customFormat="1" x14ac:dyDescent="0.25"/>
    <row r="83129" customFormat="1" x14ac:dyDescent="0.25"/>
    <row r="83130" customFormat="1" x14ac:dyDescent="0.25"/>
    <row r="83131" customFormat="1" x14ac:dyDescent="0.25"/>
    <row r="83132" customFormat="1" x14ac:dyDescent="0.25"/>
    <row r="83133" customFormat="1" x14ac:dyDescent="0.25"/>
    <row r="83134" customFormat="1" x14ac:dyDescent="0.25"/>
    <row r="83135" customFormat="1" x14ac:dyDescent="0.25"/>
    <row r="83136" customFormat="1" x14ac:dyDescent="0.25"/>
    <row r="83137" customFormat="1" x14ac:dyDescent="0.25"/>
    <row r="83138" customFormat="1" x14ac:dyDescent="0.25"/>
    <row r="83139" customFormat="1" x14ac:dyDescent="0.25"/>
    <row r="83140" customFormat="1" x14ac:dyDescent="0.25"/>
    <row r="83141" customFormat="1" x14ac:dyDescent="0.25"/>
    <row r="83142" customFormat="1" x14ac:dyDescent="0.25"/>
    <row r="83143" customFormat="1" x14ac:dyDescent="0.25"/>
    <row r="83144" customFormat="1" x14ac:dyDescent="0.25"/>
    <row r="83145" customFormat="1" x14ac:dyDescent="0.25"/>
    <row r="83146" customFormat="1" x14ac:dyDescent="0.25"/>
    <row r="83147" customFormat="1" x14ac:dyDescent="0.25"/>
    <row r="83148" customFormat="1" x14ac:dyDescent="0.25"/>
    <row r="83149" customFormat="1" x14ac:dyDescent="0.25"/>
    <row r="83150" customFormat="1" x14ac:dyDescent="0.25"/>
    <row r="83151" customFormat="1" x14ac:dyDescent="0.25"/>
    <row r="83152" customFormat="1" x14ac:dyDescent="0.25"/>
    <row r="83153" customFormat="1" x14ac:dyDescent="0.25"/>
    <row r="83154" customFormat="1" x14ac:dyDescent="0.25"/>
    <row r="83155" customFormat="1" x14ac:dyDescent="0.25"/>
    <row r="83156" customFormat="1" x14ac:dyDescent="0.25"/>
    <row r="83157" customFormat="1" x14ac:dyDescent="0.25"/>
    <row r="83158" customFormat="1" x14ac:dyDescent="0.25"/>
    <row r="83159" customFormat="1" x14ac:dyDescent="0.25"/>
    <row r="83160" customFormat="1" x14ac:dyDescent="0.25"/>
    <row r="83161" customFormat="1" x14ac:dyDescent="0.25"/>
    <row r="83162" customFormat="1" x14ac:dyDescent="0.25"/>
    <row r="83163" customFormat="1" x14ac:dyDescent="0.25"/>
    <row r="83164" customFormat="1" x14ac:dyDescent="0.25"/>
    <row r="83165" customFormat="1" x14ac:dyDescent="0.25"/>
    <row r="83166" customFormat="1" x14ac:dyDescent="0.25"/>
    <row r="83167" customFormat="1" x14ac:dyDescent="0.25"/>
    <row r="83168" customFormat="1" x14ac:dyDescent="0.25"/>
    <row r="83169" customFormat="1" x14ac:dyDescent="0.25"/>
    <row r="83170" customFormat="1" x14ac:dyDescent="0.25"/>
    <row r="83171" customFormat="1" x14ac:dyDescent="0.25"/>
    <row r="83172" customFormat="1" x14ac:dyDescent="0.25"/>
    <row r="83173" customFormat="1" x14ac:dyDescent="0.25"/>
    <row r="83174" customFormat="1" x14ac:dyDescent="0.25"/>
    <row r="83175" customFormat="1" x14ac:dyDescent="0.25"/>
    <row r="83176" customFormat="1" x14ac:dyDescent="0.25"/>
    <row r="83177" customFormat="1" x14ac:dyDescent="0.25"/>
    <row r="83178" customFormat="1" x14ac:dyDescent="0.25"/>
    <row r="83179" customFormat="1" x14ac:dyDescent="0.25"/>
    <row r="83180" customFormat="1" x14ac:dyDescent="0.25"/>
    <row r="83181" customFormat="1" x14ac:dyDescent="0.25"/>
    <row r="83182" customFormat="1" x14ac:dyDescent="0.25"/>
    <row r="83183" customFormat="1" x14ac:dyDescent="0.25"/>
    <row r="83184" customFormat="1" x14ac:dyDescent="0.25"/>
    <row r="83185" customFormat="1" x14ac:dyDescent="0.25"/>
    <row r="83186" customFormat="1" x14ac:dyDescent="0.25"/>
    <row r="83187" customFormat="1" x14ac:dyDescent="0.25"/>
    <row r="83188" customFormat="1" x14ac:dyDescent="0.25"/>
    <row r="83189" customFormat="1" x14ac:dyDescent="0.25"/>
    <row r="83190" customFormat="1" x14ac:dyDescent="0.25"/>
    <row r="83191" customFormat="1" x14ac:dyDescent="0.25"/>
    <row r="83192" customFormat="1" x14ac:dyDescent="0.25"/>
    <row r="83193" customFormat="1" x14ac:dyDescent="0.25"/>
    <row r="83194" customFormat="1" x14ac:dyDescent="0.25"/>
    <row r="83195" customFormat="1" x14ac:dyDescent="0.25"/>
    <row r="83196" customFormat="1" x14ac:dyDescent="0.25"/>
    <row r="83197" customFormat="1" x14ac:dyDescent="0.25"/>
    <row r="83198" customFormat="1" x14ac:dyDescent="0.25"/>
    <row r="83199" customFormat="1" x14ac:dyDescent="0.25"/>
    <row r="83200" customFormat="1" x14ac:dyDescent="0.25"/>
    <row r="83201" customFormat="1" x14ac:dyDescent="0.25"/>
    <row r="83202" customFormat="1" x14ac:dyDescent="0.25"/>
    <row r="83203" customFormat="1" x14ac:dyDescent="0.25"/>
    <row r="83204" customFormat="1" x14ac:dyDescent="0.25"/>
    <row r="83205" customFormat="1" x14ac:dyDescent="0.25"/>
    <row r="83206" customFormat="1" x14ac:dyDescent="0.25"/>
    <row r="83207" customFormat="1" x14ac:dyDescent="0.25"/>
    <row r="83208" customFormat="1" x14ac:dyDescent="0.25"/>
    <row r="83209" customFormat="1" x14ac:dyDescent="0.25"/>
    <row r="83210" customFormat="1" x14ac:dyDescent="0.25"/>
    <row r="83211" customFormat="1" x14ac:dyDescent="0.25"/>
    <row r="83212" customFormat="1" x14ac:dyDescent="0.25"/>
    <row r="83213" customFormat="1" x14ac:dyDescent="0.25"/>
    <row r="83214" customFormat="1" x14ac:dyDescent="0.25"/>
    <row r="83215" customFormat="1" x14ac:dyDescent="0.25"/>
    <row r="83216" customFormat="1" x14ac:dyDescent="0.25"/>
    <row r="83217" customFormat="1" x14ac:dyDescent="0.25"/>
    <row r="83218" customFormat="1" x14ac:dyDescent="0.25"/>
    <row r="83219" customFormat="1" x14ac:dyDescent="0.25"/>
    <row r="83220" customFormat="1" x14ac:dyDescent="0.25"/>
    <row r="83221" customFormat="1" x14ac:dyDescent="0.25"/>
    <row r="83222" customFormat="1" x14ac:dyDescent="0.25"/>
    <row r="83223" customFormat="1" x14ac:dyDescent="0.25"/>
    <row r="83224" customFormat="1" x14ac:dyDescent="0.25"/>
    <row r="83225" customFormat="1" x14ac:dyDescent="0.25"/>
    <row r="83226" customFormat="1" x14ac:dyDescent="0.25"/>
    <row r="83227" customFormat="1" x14ac:dyDescent="0.25"/>
    <row r="83228" customFormat="1" x14ac:dyDescent="0.25"/>
    <row r="83229" customFormat="1" x14ac:dyDescent="0.25"/>
    <row r="83230" customFormat="1" x14ac:dyDescent="0.25"/>
    <row r="83231" customFormat="1" x14ac:dyDescent="0.25"/>
    <row r="83232" customFormat="1" x14ac:dyDescent="0.25"/>
    <row r="83233" customFormat="1" x14ac:dyDescent="0.25"/>
    <row r="83234" customFormat="1" x14ac:dyDescent="0.25"/>
    <row r="83235" customFormat="1" x14ac:dyDescent="0.25"/>
    <row r="83236" customFormat="1" x14ac:dyDescent="0.25"/>
    <row r="83237" customFormat="1" x14ac:dyDescent="0.25"/>
    <row r="83238" customFormat="1" x14ac:dyDescent="0.25"/>
    <row r="83239" customFormat="1" x14ac:dyDescent="0.25"/>
    <row r="83240" customFormat="1" x14ac:dyDescent="0.25"/>
    <row r="83241" customFormat="1" x14ac:dyDescent="0.25"/>
    <row r="83242" customFormat="1" x14ac:dyDescent="0.25"/>
    <row r="83243" customFormat="1" x14ac:dyDescent="0.25"/>
    <row r="83244" customFormat="1" x14ac:dyDescent="0.25"/>
    <row r="83245" customFormat="1" x14ac:dyDescent="0.25"/>
    <row r="83246" customFormat="1" x14ac:dyDescent="0.25"/>
    <row r="83247" customFormat="1" x14ac:dyDescent="0.25"/>
    <row r="83248" customFormat="1" x14ac:dyDescent="0.25"/>
    <row r="83249" customFormat="1" x14ac:dyDescent="0.25"/>
    <row r="83250" customFormat="1" x14ac:dyDescent="0.25"/>
    <row r="83251" customFormat="1" x14ac:dyDescent="0.25"/>
    <row r="83252" customFormat="1" x14ac:dyDescent="0.25"/>
    <row r="83253" customFormat="1" x14ac:dyDescent="0.25"/>
    <row r="83254" customFormat="1" x14ac:dyDescent="0.25"/>
    <row r="83255" customFormat="1" x14ac:dyDescent="0.25"/>
    <row r="83256" customFormat="1" x14ac:dyDescent="0.25"/>
    <row r="83257" customFormat="1" x14ac:dyDescent="0.25"/>
    <row r="83258" customFormat="1" x14ac:dyDescent="0.25"/>
    <row r="83259" customFormat="1" x14ac:dyDescent="0.25"/>
    <row r="83260" customFormat="1" x14ac:dyDescent="0.25"/>
    <row r="83261" customFormat="1" x14ac:dyDescent="0.25"/>
    <row r="83262" customFormat="1" x14ac:dyDescent="0.25"/>
    <row r="83263" customFormat="1" x14ac:dyDescent="0.25"/>
    <row r="83264" customFormat="1" x14ac:dyDescent="0.25"/>
    <row r="83265" customFormat="1" x14ac:dyDescent="0.25"/>
    <row r="83266" customFormat="1" x14ac:dyDescent="0.25"/>
    <row r="83267" customFormat="1" x14ac:dyDescent="0.25"/>
    <row r="83268" customFormat="1" x14ac:dyDescent="0.25"/>
    <row r="83269" customFormat="1" x14ac:dyDescent="0.25"/>
    <row r="83270" customFormat="1" x14ac:dyDescent="0.25"/>
    <row r="83271" customFormat="1" x14ac:dyDescent="0.25"/>
    <row r="83272" customFormat="1" x14ac:dyDescent="0.25"/>
    <row r="83273" customFormat="1" x14ac:dyDescent="0.25"/>
    <row r="83274" customFormat="1" x14ac:dyDescent="0.25"/>
    <row r="83275" customFormat="1" x14ac:dyDescent="0.25"/>
    <row r="83276" customFormat="1" x14ac:dyDescent="0.25"/>
    <row r="83277" customFormat="1" x14ac:dyDescent="0.25"/>
    <row r="83278" customFormat="1" x14ac:dyDescent="0.25"/>
    <row r="83279" customFormat="1" x14ac:dyDescent="0.25"/>
    <row r="83280" customFormat="1" x14ac:dyDescent="0.25"/>
    <row r="83281" customFormat="1" x14ac:dyDescent="0.25"/>
    <row r="83282" customFormat="1" x14ac:dyDescent="0.25"/>
    <row r="83283" customFormat="1" x14ac:dyDescent="0.25"/>
    <row r="83284" customFormat="1" x14ac:dyDescent="0.25"/>
    <row r="83285" customFormat="1" x14ac:dyDescent="0.25"/>
    <row r="83286" customFormat="1" x14ac:dyDescent="0.25"/>
    <row r="83287" customFormat="1" x14ac:dyDescent="0.25"/>
    <row r="83288" customFormat="1" x14ac:dyDescent="0.25"/>
    <row r="83289" customFormat="1" x14ac:dyDescent="0.25"/>
    <row r="83290" customFormat="1" x14ac:dyDescent="0.25"/>
    <row r="83291" customFormat="1" x14ac:dyDescent="0.25"/>
    <row r="83292" customFormat="1" x14ac:dyDescent="0.25"/>
    <row r="83293" customFormat="1" x14ac:dyDescent="0.25"/>
    <row r="83294" customFormat="1" x14ac:dyDescent="0.25"/>
    <row r="83295" customFormat="1" x14ac:dyDescent="0.25"/>
    <row r="83296" customFormat="1" x14ac:dyDescent="0.25"/>
    <row r="83297" customFormat="1" x14ac:dyDescent="0.25"/>
    <row r="83298" customFormat="1" x14ac:dyDescent="0.25"/>
    <row r="83299" customFormat="1" x14ac:dyDescent="0.25"/>
    <row r="83300" customFormat="1" x14ac:dyDescent="0.25"/>
    <row r="83301" customFormat="1" x14ac:dyDescent="0.25"/>
    <row r="83302" customFormat="1" x14ac:dyDescent="0.25"/>
    <row r="83303" customFormat="1" x14ac:dyDescent="0.25"/>
    <row r="83304" customFormat="1" x14ac:dyDescent="0.25"/>
    <row r="83305" customFormat="1" x14ac:dyDescent="0.25"/>
    <row r="83306" customFormat="1" x14ac:dyDescent="0.25"/>
    <row r="83307" customFormat="1" x14ac:dyDescent="0.25"/>
    <row r="83308" customFormat="1" x14ac:dyDescent="0.25"/>
    <row r="83309" customFormat="1" x14ac:dyDescent="0.25"/>
    <row r="83310" customFormat="1" x14ac:dyDescent="0.25"/>
    <row r="83311" customFormat="1" x14ac:dyDescent="0.25"/>
    <row r="83312" customFormat="1" x14ac:dyDescent="0.25"/>
    <row r="83313" customFormat="1" x14ac:dyDescent="0.25"/>
    <row r="83314" customFormat="1" x14ac:dyDescent="0.25"/>
    <row r="83315" customFormat="1" x14ac:dyDescent="0.25"/>
    <row r="83316" customFormat="1" x14ac:dyDescent="0.25"/>
    <row r="83317" customFormat="1" x14ac:dyDescent="0.25"/>
    <row r="83318" customFormat="1" x14ac:dyDescent="0.25"/>
    <row r="83319" customFormat="1" x14ac:dyDescent="0.25"/>
    <row r="83320" customFormat="1" x14ac:dyDescent="0.25"/>
    <row r="83321" customFormat="1" x14ac:dyDescent="0.25"/>
    <row r="83322" customFormat="1" x14ac:dyDescent="0.25"/>
    <row r="83323" customFormat="1" x14ac:dyDescent="0.25"/>
    <row r="83324" customFormat="1" x14ac:dyDescent="0.25"/>
    <row r="83325" customFormat="1" x14ac:dyDescent="0.25"/>
    <row r="83326" customFormat="1" x14ac:dyDescent="0.25"/>
    <row r="83327" customFormat="1" x14ac:dyDescent="0.25"/>
    <row r="83328" customFormat="1" x14ac:dyDescent="0.25"/>
    <row r="83329" customFormat="1" x14ac:dyDescent="0.25"/>
    <row r="83330" customFormat="1" x14ac:dyDescent="0.25"/>
    <row r="83331" customFormat="1" x14ac:dyDescent="0.25"/>
    <row r="83332" customFormat="1" x14ac:dyDescent="0.25"/>
    <row r="83333" customFormat="1" x14ac:dyDescent="0.25"/>
    <row r="83334" customFormat="1" x14ac:dyDescent="0.25"/>
    <row r="83335" customFormat="1" x14ac:dyDescent="0.25"/>
    <row r="83336" customFormat="1" x14ac:dyDescent="0.25"/>
    <row r="83337" customFormat="1" x14ac:dyDescent="0.25"/>
    <row r="83338" customFormat="1" x14ac:dyDescent="0.25"/>
    <row r="83339" customFormat="1" x14ac:dyDescent="0.25"/>
    <row r="83340" customFormat="1" x14ac:dyDescent="0.25"/>
    <row r="83341" customFormat="1" x14ac:dyDescent="0.25"/>
    <row r="83342" customFormat="1" x14ac:dyDescent="0.25"/>
    <row r="83343" customFormat="1" x14ac:dyDescent="0.25"/>
    <row r="83344" customFormat="1" x14ac:dyDescent="0.25"/>
    <row r="83345" customFormat="1" x14ac:dyDescent="0.25"/>
    <row r="83346" customFormat="1" x14ac:dyDescent="0.25"/>
    <row r="83347" customFormat="1" x14ac:dyDescent="0.25"/>
    <row r="83348" customFormat="1" x14ac:dyDescent="0.25"/>
    <row r="83349" customFormat="1" x14ac:dyDescent="0.25"/>
    <row r="83350" customFormat="1" x14ac:dyDescent="0.25"/>
    <row r="83351" customFormat="1" x14ac:dyDescent="0.25"/>
    <row r="83352" customFormat="1" x14ac:dyDescent="0.25"/>
    <row r="83353" customFormat="1" x14ac:dyDescent="0.25"/>
    <row r="83354" customFormat="1" x14ac:dyDescent="0.25"/>
    <row r="83355" customFormat="1" x14ac:dyDescent="0.25"/>
    <row r="83356" customFormat="1" x14ac:dyDescent="0.25"/>
    <row r="83357" customFormat="1" x14ac:dyDescent="0.25"/>
    <row r="83358" customFormat="1" x14ac:dyDescent="0.25"/>
    <row r="83359" customFormat="1" x14ac:dyDescent="0.25"/>
    <row r="83360" customFormat="1" x14ac:dyDescent="0.25"/>
    <row r="83361" customFormat="1" x14ac:dyDescent="0.25"/>
    <row r="83362" customFormat="1" x14ac:dyDescent="0.25"/>
    <row r="83363" customFormat="1" x14ac:dyDescent="0.25"/>
    <row r="83364" customFormat="1" x14ac:dyDescent="0.25"/>
    <row r="83365" customFormat="1" x14ac:dyDescent="0.25"/>
    <row r="83366" customFormat="1" x14ac:dyDescent="0.25"/>
    <row r="83367" customFormat="1" x14ac:dyDescent="0.25"/>
    <row r="83368" customFormat="1" x14ac:dyDescent="0.25"/>
    <row r="83369" customFormat="1" x14ac:dyDescent="0.25"/>
    <row r="83370" customFormat="1" x14ac:dyDescent="0.25"/>
    <row r="83371" customFormat="1" x14ac:dyDescent="0.25"/>
    <row r="83372" customFormat="1" x14ac:dyDescent="0.25"/>
    <row r="83373" customFormat="1" x14ac:dyDescent="0.25"/>
    <row r="83374" customFormat="1" x14ac:dyDescent="0.25"/>
    <row r="83375" customFormat="1" x14ac:dyDescent="0.25"/>
    <row r="83376" customFormat="1" x14ac:dyDescent="0.25"/>
    <row r="83377" customFormat="1" x14ac:dyDescent="0.25"/>
    <row r="83378" customFormat="1" x14ac:dyDescent="0.25"/>
    <row r="83379" customFormat="1" x14ac:dyDescent="0.25"/>
    <row r="83380" customFormat="1" x14ac:dyDescent="0.25"/>
    <row r="83381" customFormat="1" x14ac:dyDescent="0.25"/>
    <row r="83382" customFormat="1" x14ac:dyDescent="0.25"/>
    <row r="83383" customFormat="1" x14ac:dyDescent="0.25"/>
    <row r="83384" customFormat="1" x14ac:dyDescent="0.25"/>
    <row r="83385" customFormat="1" x14ac:dyDescent="0.25"/>
    <row r="83386" customFormat="1" x14ac:dyDescent="0.25"/>
    <row r="83387" customFormat="1" x14ac:dyDescent="0.25"/>
    <row r="83388" customFormat="1" x14ac:dyDescent="0.25"/>
    <row r="83389" customFormat="1" x14ac:dyDescent="0.25"/>
    <row r="83390" customFormat="1" x14ac:dyDescent="0.25"/>
    <row r="83391" customFormat="1" x14ac:dyDescent="0.25"/>
    <row r="83392" customFormat="1" x14ac:dyDescent="0.25"/>
    <row r="83393" customFormat="1" x14ac:dyDescent="0.25"/>
    <row r="83394" customFormat="1" x14ac:dyDescent="0.25"/>
    <row r="83395" customFormat="1" x14ac:dyDescent="0.25"/>
    <row r="83396" customFormat="1" x14ac:dyDescent="0.25"/>
    <row r="83397" customFormat="1" x14ac:dyDescent="0.25"/>
    <row r="83398" customFormat="1" x14ac:dyDescent="0.25"/>
    <row r="83399" customFormat="1" x14ac:dyDescent="0.25"/>
    <row r="83400" customFormat="1" x14ac:dyDescent="0.25"/>
    <row r="83401" customFormat="1" x14ac:dyDescent="0.25"/>
    <row r="83402" customFormat="1" x14ac:dyDescent="0.25"/>
    <row r="83403" customFormat="1" x14ac:dyDescent="0.25"/>
    <row r="83404" customFormat="1" x14ac:dyDescent="0.25"/>
    <row r="83405" customFormat="1" x14ac:dyDescent="0.25"/>
    <row r="83406" customFormat="1" x14ac:dyDescent="0.25"/>
    <row r="83407" customFormat="1" x14ac:dyDescent="0.25"/>
    <row r="83408" customFormat="1" x14ac:dyDescent="0.25"/>
    <row r="83409" customFormat="1" x14ac:dyDescent="0.25"/>
    <row r="83410" customFormat="1" x14ac:dyDescent="0.25"/>
    <row r="83411" customFormat="1" x14ac:dyDescent="0.25"/>
    <row r="83412" customFormat="1" x14ac:dyDescent="0.25"/>
    <row r="83413" customFormat="1" x14ac:dyDescent="0.25"/>
    <row r="83414" customFormat="1" x14ac:dyDescent="0.25"/>
    <row r="83415" customFormat="1" x14ac:dyDescent="0.25"/>
    <row r="83416" customFormat="1" x14ac:dyDescent="0.25"/>
    <row r="83417" customFormat="1" x14ac:dyDescent="0.25"/>
    <row r="83418" customFormat="1" x14ac:dyDescent="0.25"/>
    <row r="83419" customFormat="1" x14ac:dyDescent="0.25"/>
    <row r="83420" customFormat="1" x14ac:dyDescent="0.25"/>
    <row r="83421" customFormat="1" x14ac:dyDescent="0.25"/>
    <row r="83422" customFormat="1" x14ac:dyDescent="0.25"/>
    <row r="83423" customFormat="1" x14ac:dyDescent="0.25"/>
    <row r="83424" customFormat="1" x14ac:dyDescent="0.25"/>
    <row r="83425" customFormat="1" x14ac:dyDescent="0.25"/>
    <row r="83426" customFormat="1" x14ac:dyDescent="0.25"/>
    <row r="83427" customFormat="1" x14ac:dyDescent="0.25"/>
    <row r="83428" customFormat="1" x14ac:dyDescent="0.25"/>
    <row r="83429" customFormat="1" x14ac:dyDescent="0.25"/>
    <row r="83430" customFormat="1" x14ac:dyDescent="0.25"/>
    <row r="83431" customFormat="1" x14ac:dyDescent="0.25"/>
    <row r="83432" customFormat="1" x14ac:dyDescent="0.25"/>
    <row r="83433" customFormat="1" x14ac:dyDescent="0.25"/>
    <row r="83434" customFormat="1" x14ac:dyDescent="0.25"/>
    <row r="83435" customFormat="1" x14ac:dyDescent="0.25"/>
    <row r="83436" customFormat="1" x14ac:dyDescent="0.25"/>
    <row r="83437" customFormat="1" x14ac:dyDescent="0.25"/>
    <row r="83438" customFormat="1" x14ac:dyDescent="0.25"/>
    <row r="83439" customFormat="1" x14ac:dyDescent="0.25"/>
    <row r="83440" customFormat="1" x14ac:dyDescent="0.25"/>
    <row r="83441" customFormat="1" x14ac:dyDescent="0.25"/>
    <row r="83442" customFormat="1" x14ac:dyDescent="0.25"/>
    <row r="83443" customFormat="1" x14ac:dyDescent="0.25"/>
    <row r="83444" customFormat="1" x14ac:dyDescent="0.25"/>
    <row r="83445" customFormat="1" x14ac:dyDescent="0.25"/>
    <row r="83446" customFormat="1" x14ac:dyDescent="0.25"/>
    <row r="83447" customFormat="1" x14ac:dyDescent="0.25"/>
    <row r="83448" customFormat="1" x14ac:dyDescent="0.25"/>
    <row r="83449" customFormat="1" x14ac:dyDescent="0.25"/>
    <row r="83450" customFormat="1" x14ac:dyDescent="0.25"/>
    <row r="83451" customFormat="1" x14ac:dyDescent="0.25"/>
    <row r="83452" customFormat="1" x14ac:dyDescent="0.25"/>
    <row r="83453" customFormat="1" x14ac:dyDescent="0.25"/>
    <row r="83454" customFormat="1" x14ac:dyDescent="0.25"/>
    <row r="83455" customFormat="1" x14ac:dyDescent="0.25"/>
    <row r="83456" customFormat="1" x14ac:dyDescent="0.25"/>
    <row r="83457" customFormat="1" x14ac:dyDescent="0.25"/>
    <row r="83458" customFormat="1" x14ac:dyDescent="0.25"/>
    <row r="83459" customFormat="1" x14ac:dyDescent="0.25"/>
    <row r="83460" customFormat="1" x14ac:dyDescent="0.25"/>
    <row r="83461" customFormat="1" x14ac:dyDescent="0.25"/>
    <row r="83462" customFormat="1" x14ac:dyDescent="0.25"/>
    <row r="83463" customFormat="1" x14ac:dyDescent="0.25"/>
    <row r="83464" customFormat="1" x14ac:dyDescent="0.25"/>
    <row r="83465" customFormat="1" x14ac:dyDescent="0.25"/>
    <row r="83466" customFormat="1" x14ac:dyDescent="0.25"/>
    <row r="83467" customFormat="1" x14ac:dyDescent="0.25"/>
    <row r="83468" customFormat="1" x14ac:dyDescent="0.25"/>
    <row r="83469" customFormat="1" x14ac:dyDescent="0.25"/>
    <row r="83470" customFormat="1" x14ac:dyDescent="0.25"/>
    <row r="83471" customFormat="1" x14ac:dyDescent="0.25"/>
    <row r="83472" customFormat="1" x14ac:dyDescent="0.25"/>
    <row r="83473" customFormat="1" x14ac:dyDescent="0.25"/>
    <row r="83474" customFormat="1" x14ac:dyDescent="0.25"/>
    <row r="83475" customFormat="1" x14ac:dyDescent="0.25"/>
    <row r="83476" customFormat="1" x14ac:dyDescent="0.25"/>
    <row r="83477" customFormat="1" x14ac:dyDescent="0.25"/>
    <row r="83478" customFormat="1" x14ac:dyDescent="0.25"/>
    <row r="83479" customFormat="1" x14ac:dyDescent="0.25"/>
    <row r="83480" customFormat="1" x14ac:dyDescent="0.25"/>
    <row r="83481" customFormat="1" x14ac:dyDescent="0.25"/>
    <row r="83482" customFormat="1" x14ac:dyDescent="0.25"/>
    <row r="83483" customFormat="1" x14ac:dyDescent="0.25"/>
    <row r="83484" customFormat="1" x14ac:dyDescent="0.25"/>
    <row r="83485" customFormat="1" x14ac:dyDescent="0.25"/>
    <row r="83486" customFormat="1" x14ac:dyDescent="0.25"/>
    <row r="83487" customFormat="1" x14ac:dyDescent="0.25"/>
    <row r="83488" customFormat="1" x14ac:dyDescent="0.25"/>
    <row r="83489" customFormat="1" x14ac:dyDescent="0.25"/>
    <row r="83490" customFormat="1" x14ac:dyDescent="0.25"/>
    <row r="83491" customFormat="1" x14ac:dyDescent="0.25"/>
    <row r="83492" customFormat="1" x14ac:dyDescent="0.25"/>
    <row r="83493" customFormat="1" x14ac:dyDescent="0.25"/>
    <row r="83494" customFormat="1" x14ac:dyDescent="0.25"/>
    <row r="83495" customFormat="1" x14ac:dyDescent="0.25"/>
    <row r="83496" customFormat="1" x14ac:dyDescent="0.25"/>
    <row r="83497" customFormat="1" x14ac:dyDescent="0.25"/>
    <row r="83498" customFormat="1" x14ac:dyDescent="0.25"/>
    <row r="83499" customFormat="1" x14ac:dyDescent="0.25"/>
    <row r="83500" customFormat="1" x14ac:dyDescent="0.25"/>
    <row r="83501" customFormat="1" x14ac:dyDescent="0.25"/>
    <row r="83502" customFormat="1" x14ac:dyDescent="0.25"/>
    <row r="83503" customFormat="1" x14ac:dyDescent="0.25"/>
    <row r="83504" customFormat="1" x14ac:dyDescent="0.25"/>
    <row r="83505" customFormat="1" x14ac:dyDescent="0.25"/>
    <row r="83506" customFormat="1" x14ac:dyDescent="0.25"/>
    <row r="83507" customFormat="1" x14ac:dyDescent="0.25"/>
    <row r="83508" customFormat="1" x14ac:dyDescent="0.25"/>
    <row r="83509" customFormat="1" x14ac:dyDescent="0.25"/>
    <row r="83510" customFormat="1" x14ac:dyDescent="0.25"/>
    <row r="83511" customFormat="1" x14ac:dyDescent="0.25"/>
    <row r="83512" customFormat="1" x14ac:dyDescent="0.25"/>
    <row r="83513" customFormat="1" x14ac:dyDescent="0.25"/>
    <row r="83514" customFormat="1" x14ac:dyDescent="0.25"/>
    <row r="83515" customFormat="1" x14ac:dyDescent="0.25"/>
    <row r="83516" customFormat="1" x14ac:dyDescent="0.25"/>
    <row r="83517" customFormat="1" x14ac:dyDescent="0.25"/>
    <row r="83518" customFormat="1" x14ac:dyDescent="0.25"/>
    <row r="83519" customFormat="1" x14ac:dyDescent="0.25"/>
    <row r="83520" customFormat="1" x14ac:dyDescent="0.25"/>
    <row r="83521" customFormat="1" x14ac:dyDescent="0.25"/>
    <row r="83522" customFormat="1" x14ac:dyDescent="0.25"/>
    <row r="83523" customFormat="1" x14ac:dyDescent="0.25"/>
    <row r="83524" customFormat="1" x14ac:dyDescent="0.25"/>
    <row r="83525" customFormat="1" x14ac:dyDescent="0.25"/>
    <row r="83526" customFormat="1" x14ac:dyDescent="0.25"/>
    <row r="83527" customFormat="1" x14ac:dyDescent="0.25"/>
    <row r="83528" customFormat="1" x14ac:dyDescent="0.25"/>
    <row r="83529" customFormat="1" x14ac:dyDescent="0.25"/>
    <row r="83530" customFormat="1" x14ac:dyDescent="0.25"/>
    <row r="83531" customFormat="1" x14ac:dyDescent="0.25"/>
    <row r="83532" customFormat="1" x14ac:dyDescent="0.25"/>
    <row r="83533" customFormat="1" x14ac:dyDescent="0.25"/>
    <row r="83534" customFormat="1" x14ac:dyDescent="0.25"/>
    <row r="83535" customFormat="1" x14ac:dyDescent="0.25"/>
    <row r="83536" customFormat="1" x14ac:dyDescent="0.25"/>
    <row r="83537" customFormat="1" x14ac:dyDescent="0.25"/>
    <row r="83538" customFormat="1" x14ac:dyDescent="0.25"/>
    <row r="83539" customFormat="1" x14ac:dyDescent="0.25"/>
    <row r="83540" customFormat="1" x14ac:dyDescent="0.25"/>
    <row r="83541" customFormat="1" x14ac:dyDescent="0.25"/>
    <row r="83542" customFormat="1" x14ac:dyDescent="0.25"/>
    <row r="83543" customFormat="1" x14ac:dyDescent="0.25"/>
    <row r="83544" customFormat="1" x14ac:dyDescent="0.25"/>
    <row r="83545" customFormat="1" x14ac:dyDescent="0.25"/>
    <row r="83546" customFormat="1" x14ac:dyDescent="0.25"/>
    <row r="83547" customFormat="1" x14ac:dyDescent="0.25"/>
    <row r="83548" customFormat="1" x14ac:dyDescent="0.25"/>
    <row r="83549" customFormat="1" x14ac:dyDescent="0.25"/>
    <row r="83550" customFormat="1" x14ac:dyDescent="0.25"/>
    <row r="83551" customFormat="1" x14ac:dyDescent="0.25"/>
    <row r="83552" customFormat="1" x14ac:dyDescent="0.25"/>
    <row r="83553" customFormat="1" x14ac:dyDescent="0.25"/>
    <row r="83554" customFormat="1" x14ac:dyDescent="0.25"/>
    <row r="83555" customFormat="1" x14ac:dyDescent="0.25"/>
    <row r="83556" customFormat="1" x14ac:dyDescent="0.25"/>
    <row r="83557" customFormat="1" x14ac:dyDescent="0.25"/>
    <row r="83558" customFormat="1" x14ac:dyDescent="0.25"/>
    <row r="83559" customFormat="1" x14ac:dyDescent="0.25"/>
    <row r="83560" customFormat="1" x14ac:dyDescent="0.25"/>
    <row r="83561" customFormat="1" x14ac:dyDescent="0.25"/>
    <row r="83562" customFormat="1" x14ac:dyDescent="0.25"/>
    <row r="83563" customFormat="1" x14ac:dyDescent="0.25"/>
    <row r="83564" customFormat="1" x14ac:dyDescent="0.25"/>
    <row r="83565" customFormat="1" x14ac:dyDescent="0.25"/>
    <row r="83566" customFormat="1" x14ac:dyDescent="0.25"/>
    <row r="83567" customFormat="1" x14ac:dyDescent="0.25"/>
    <row r="83568" customFormat="1" x14ac:dyDescent="0.25"/>
    <row r="83569" customFormat="1" x14ac:dyDescent="0.25"/>
    <row r="83570" customFormat="1" x14ac:dyDescent="0.25"/>
    <row r="83571" customFormat="1" x14ac:dyDescent="0.25"/>
    <row r="83572" customFormat="1" x14ac:dyDescent="0.25"/>
    <row r="83573" customFormat="1" x14ac:dyDescent="0.25"/>
    <row r="83574" customFormat="1" x14ac:dyDescent="0.25"/>
    <row r="83575" customFormat="1" x14ac:dyDescent="0.25"/>
    <row r="83576" customFormat="1" x14ac:dyDescent="0.25"/>
    <row r="83577" customFormat="1" x14ac:dyDescent="0.25"/>
    <row r="83578" customFormat="1" x14ac:dyDescent="0.25"/>
    <row r="83579" customFormat="1" x14ac:dyDescent="0.25"/>
    <row r="83580" customFormat="1" x14ac:dyDescent="0.25"/>
    <row r="83581" customFormat="1" x14ac:dyDescent="0.25"/>
    <row r="83582" customFormat="1" x14ac:dyDescent="0.25"/>
    <row r="83583" customFormat="1" x14ac:dyDescent="0.25"/>
    <row r="83584" customFormat="1" x14ac:dyDescent="0.25"/>
    <row r="83585" customFormat="1" x14ac:dyDescent="0.25"/>
    <row r="83586" customFormat="1" x14ac:dyDescent="0.25"/>
    <row r="83587" customFormat="1" x14ac:dyDescent="0.25"/>
    <row r="83588" customFormat="1" x14ac:dyDescent="0.25"/>
    <row r="83589" customFormat="1" x14ac:dyDescent="0.25"/>
    <row r="83590" customFormat="1" x14ac:dyDescent="0.25"/>
    <row r="83591" customFormat="1" x14ac:dyDescent="0.25"/>
    <row r="83592" customFormat="1" x14ac:dyDescent="0.25"/>
    <row r="83593" customFormat="1" x14ac:dyDescent="0.25"/>
    <row r="83594" customFormat="1" x14ac:dyDescent="0.25"/>
    <row r="83595" customFormat="1" x14ac:dyDescent="0.25"/>
    <row r="83596" customFormat="1" x14ac:dyDescent="0.25"/>
    <row r="83597" customFormat="1" x14ac:dyDescent="0.25"/>
    <row r="83598" customFormat="1" x14ac:dyDescent="0.25"/>
    <row r="83599" customFormat="1" x14ac:dyDescent="0.25"/>
    <row r="83600" customFormat="1" x14ac:dyDescent="0.25"/>
    <row r="83601" customFormat="1" x14ac:dyDescent="0.25"/>
    <row r="83602" customFormat="1" x14ac:dyDescent="0.25"/>
    <row r="83603" customFormat="1" x14ac:dyDescent="0.25"/>
    <row r="83604" customFormat="1" x14ac:dyDescent="0.25"/>
    <row r="83605" customFormat="1" x14ac:dyDescent="0.25"/>
    <row r="83606" customFormat="1" x14ac:dyDescent="0.25"/>
    <row r="83607" customFormat="1" x14ac:dyDescent="0.25"/>
    <row r="83608" customFormat="1" x14ac:dyDescent="0.25"/>
    <row r="83609" customFormat="1" x14ac:dyDescent="0.25"/>
    <row r="83610" customFormat="1" x14ac:dyDescent="0.25"/>
    <row r="83611" customFormat="1" x14ac:dyDescent="0.25"/>
    <row r="83612" customFormat="1" x14ac:dyDescent="0.25"/>
    <row r="83613" customFormat="1" x14ac:dyDescent="0.25"/>
    <row r="83614" customFormat="1" x14ac:dyDescent="0.25"/>
    <row r="83615" customFormat="1" x14ac:dyDescent="0.25"/>
    <row r="83616" customFormat="1" x14ac:dyDescent="0.25"/>
    <row r="83617" customFormat="1" x14ac:dyDescent="0.25"/>
    <row r="83618" customFormat="1" x14ac:dyDescent="0.25"/>
    <row r="83619" customFormat="1" x14ac:dyDescent="0.25"/>
    <row r="83620" customFormat="1" x14ac:dyDescent="0.25"/>
    <row r="83621" customFormat="1" x14ac:dyDescent="0.25"/>
    <row r="83622" customFormat="1" x14ac:dyDescent="0.25"/>
    <row r="83623" customFormat="1" x14ac:dyDescent="0.25"/>
    <row r="83624" customFormat="1" x14ac:dyDescent="0.25"/>
    <row r="83625" customFormat="1" x14ac:dyDescent="0.25"/>
    <row r="83626" customFormat="1" x14ac:dyDescent="0.25"/>
    <row r="83627" customFormat="1" x14ac:dyDescent="0.25"/>
    <row r="83628" customFormat="1" x14ac:dyDescent="0.25"/>
    <row r="83629" customFormat="1" x14ac:dyDescent="0.25"/>
    <row r="83630" customFormat="1" x14ac:dyDescent="0.25"/>
    <row r="83631" customFormat="1" x14ac:dyDescent="0.25"/>
    <row r="83632" customFormat="1" x14ac:dyDescent="0.25"/>
    <row r="83633" customFormat="1" x14ac:dyDescent="0.25"/>
    <row r="83634" customFormat="1" x14ac:dyDescent="0.25"/>
    <row r="83635" customFormat="1" x14ac:dyDescent="0.25"/>
    <row r="83636" customFormat="1" x14ac:dyDescent="0.25"/>
    <row r="83637" customFormat="1" x14ac:dyDescent="0.25"/>
    <row r="83638" customFormat="1" x14ac:dyDescent="0.25"/>
    <row r="83639" customFormat="1" x14ac:dyDescent="0.25"/>
    <row r="83640" customFormat="1" x14ac:dyDescent="0.25"/>
    <row r="83641" customFormat="1" x14ac:dyDescent="0.25"/>
    <row r="83642" customFormat="1" x14ac:dyDescent="0.25"/>
    <row r="83643" customFormat="1" x14ac:dyDescent="0.25"/>
    <row r="83644" customFormat="1" x14ac:dyDescent="0.25"/>
    <row r="83645" customFormat="1" x14ac:dyDescent="0.25"/>
    <row r="83646" customFormat="1" x14ac:dyDescent="0.25"/>
    <row r="83647" customFormat="1" x14ac:dyDescent="0.25"/>
    <row r="83648" customFormat="1" x14ac:dyDescent="0.25"/>
    <row r="83649" customFormat="1" x14ac:dyDescent="0.25"/>
    <row r="83650" customFormat="1" x14ac:dyDescent="0.25"/>
    <row r="83651" customFormat="1" x14ac:dyDescent="0.25"/>
    <row r="83652" customFormat="1" x14ac:dyDescent="0.25"/>
    <row r="83653" customFormat="1" x14ac:dyDescent="0.25"/>
    <row r="83654" customFormat="1" x14ac:dyDescent="0.25"/>
    <row r="83655" customFormat="1" x14ac:dyDescent="0.25"/>
    <row r="83656" customFormat="1" x14ac:dyDescent="0.25"/>
    <row r="83657" customFormat="1" x14ac:dyDescent="0.25"/>
    <row r="83658" customFormat="1" x14ac:dyDescent="0.25"/>
    <row r="83659" customFormat="1" x14ac:dyDescent="0.25"/>
    <row r="83660" customFormat="1" x14ac:dyDescent="0.25"/>
    <row r="83661" customFormat="1" x14ac:dyDescent="0.25"/>
    <row r="83662" customFormat="1" x14ac:dyDescent="0.25"/>
    <row r="83663" customFormat="1" x14ac:dyDescent="0.25"/>
    <row r="83664" customFormat="1" x14ac:dyDescent="0.25"/>
    <row r="83665" customFormat="1" x14ac:dyDescent="0.25"/>
    <row r="83666" customFormat="1" x14ac:dyDescent="0.25"/>
    <row r="83667" customFormat="1" x14ac:dyDescent="0.25"/>
    <row r="83668" customFormat="1" x14ac:dyDescent="0.25"/>
    <row r="83669" customFormat="1" x14ac:dyDescent="0.25"/>
    <row r="83670" customFormat="1" x14ac:dyDescent="0.25"/>
    <row r="83671" customFormat="1" x14ac:dyDescent="0.25"/>
    <row r="83672" customFormat="1" x14ac:dyDescent="0.25"/>
    <row r="83673" customFormat="1" x14ac:dyDescent="0.25"/>
    <row r="83674" customFormat="1" x14ac:dyDescent="0.25"/>
    <row r="83675" customFormat="1" x14ac:dyDescent="0.25"/>
    <row r="83676" customFormat="1" x14ac:dyDescent="0.25"/>
    <row r="83677" customFormat="1" x14ac:dyDescent="0.25"/>
    <row r="83678" customFormat="1" x14ac:dyDescent="0.25"/>
    <row r="83679" customFormat="1" x14ac:dyDescent="0.25"/>
    <row r="83680" customFormat="1" x14ac:dyDescent="0.25"/>
    <row r="83681" customFormat="1" x14ac:dyDescent="0.25"/>
    <row r="83682" customFormat="1" x14ac:dyDescent="0.25"/>
    <row r="83683" customFormat="1" x14ac:dyDescent="0.25"/>
    <row r="83684" customFormat="1" x14ac:dyDescent="0.25"/>
    <row r="83685" customFormat="1" x14ac:dyDescent="0.25"/>
    <row r="83686" customFormat="1" x14ac:dyDescent="0.25"/>
    <row r="83687" customFormat="1" x14ac:dyDescent="0.25"/>
    <row r="83688" customFormat="1" x14ac:dyDescent="0.25"/>
    <row r="83689" customFormat="1" x14ac:dyDescent="0.25"/>
    <row r="83690" customFormat="1" x14ac:dyDescent="0.25"/>
    <row r="83691" customFormat="1" x14ac:dyDescent="0.25"/>
    <row r="83692" customFormat="1" x14ac:dyDescent="0.25"/>
    <row r="83693" customFormat="1" x14ac:dyDescent="0.25"/>
    <row r="83694" customFormat="1" x14ac:dyDescent="0.25"/>
    <row r="83695" customFormat="1" x14ac:dyDescent="0.25"/>
    <row r="83696" customFormat="1" x14ac:dyDescent="0.25"/>
    <row r="83697" customFormat="1" x14ac:dyDescent="0.25"/>
    <row r="83698" customFormat="1" x14ac:dyDescent="0.25"/>
    <row r="83699" customFormat="1" x14ac:dyDescent="0.25"/>
    <row r="83700" customFormat="1" x14ac:dyDescent="0.25"/>
    <row r="83701" customFormat="1" x14ac:dyDescent="0.25"/>
    <row r="83702" customFormat="1" x14ac:dyDescent="0.25"/>
    <row r="83703" customFormat="1" x14ac:dyDescent="0.25"/>
    <row r="83704" customFormat="1" x14ac:dyDescent="0.25"/>
    <row r="83705" customFormat="1" x14ac:dyDescent="0.25"/>
    <row r="83706" customFormat="1" x14ac:dyDescent="0.25"/>
    <row r="83707" customFormat="1" x14ac:dyDescent="0.25"/>
    <row r="83708" customFormat="1" x14ac:dyDescent="0.25"/>
    <row r="83709" customFormat="1" x14ac:dyDescent="0.25"/>
    <row r="83710" customFormat="1" x14ac:dyDescent="0.25"/>
    <row r="83711" customFormat="1" x14ac:dyDescent="0.25"/>
    <row r="83712" customFormat="1" x14ac:dyDescent="0.25"/>
    <row r="83713" customFormat="1" x14ac:dyDescent="0.25"/>
    <row r="83714" customFormat="1" x14ac:dyDescent="0.25"/>
    <row r="83715" customFormat="1" x14ac:dyDescent="0.25"/>
    <row r="83716" customFormat="1" x14ac:dyDescent="0.25"/>
    <row r="83717" customFormat="1" x14ac:dyDescent="0.25"/>
    <row r="83718" customFormat="1" x14ac:dyDescent="0.25"/>
    <row r="83719" customFormat="1" x14ac:dyDescent="0.25"/>
    <row r="83720" customFormat="1" x14ac:dyDescent="0.25"/>
    <row r="83721" customFormat="1" x14ac:dyDescent="0.25"/>
    <row r="83722" customFormat="1" x14ac:dyDescent="0.25"/>
    <row r="83723" customFormat="1" x14ac:dyDescent="0.25"/>
    <row r="83724" customFormat="1" x14ac:dyDescent="0.25"/>
    <row r="83725" customFormat="1" x14ac:dyDescent="0.25"/>
    <row r="83726" customFormat="1" x14ac:dyDescent="0.25"/>
    <row r="83727" customFormat="1" x14ac:dyDescent="0.25"/>
    <row r="83728" customFormat="1" x14ac:dyDescent="0.25"/>
    <row r="83729" customFormat="1" x14ac:dyDescent="0.25"/>
    <row r="83730" customFormat="1" x14ac:dyDescent="0.25"/>
    <row r="83731" customFormat="1" x14ac:dyDescent="0.25"/>
    <row r="83732" customFormat="1" x14ac:dyDescent="0.25"/>
    <row r="83733" customFormat="1" x14ac:dyDescent="0.25"/>
    <row r="83734" customFormat="1" x14ac:dyDescent="0.25"/>
    <row r="83735" customFormat="1" x14ac:dyDescent="0.25"/>
    <row r="83736" customFormat="1" x14ac:dyDescent="0.25"/>
    <row r="83737" customFormat="1" x14ac:dyDescent="0.25"/>
    <row r="83738" customFormat="1" x14ac:dyDescent="0.25"/>
    <row r="83739" customFormat="1" x14ac:dyDescent="0.25"/>
    <row r="83740" customFormat="1" x14ac:dyDescent="0.25"/>
    <row r="83741" customFormat="1" x14ac:dyDescent="0.25"/>
    <row r="83742" customFormat="1" x14ac:dyDescent="0.25"/>
    <row r="83743" customFormat="1" x14ac:dyDescent="0.25"/>
    <row r="83744" customFormat="1" x14ac:dyDescent="0.25"/>
    <row r="83745" customFormat="1" x14ac:dyDescent="0.25"/>
    <row r="83746" customFormat="1" x14ac:dyDescent="0.25"/>
    <row r="83747" customFormat="1" x14ac:dyDescent="0.25"/>
    <row r="83748" customFormat="1" x14ac:dyDescent="0.25"/>
    <row r="83749" customFormat="1" x14ac:dyDescent="0.25"/>
    <row r="83750" customFormat="1" x14ac:dyDescent="0.25"/>
    <row r="83751" customFormat="1" x14ac:dyDescent="0.25"/>
    <row r="83752" customFormat="1" x14ac:dyDescent="0.25"/>
    <row r="83753" customFormat="1" x14ac:dyDescent="0.25"/>
    <row r="83754" customFormat="1" x14ac:dyDescent="0.25"/>
    <row r="83755" customFormat="1" x14ac:dyDescent="0.25"/>
    <row r="83756" customFormat="1" x14ac:dyDescent="0.25"/>
    <row r="83757" customFormat="1" x14ac:dyDescent="0.25"/>
    <row r="83758" customFormat="1" x14ac:dyDescent="0.25"/>
    <row r="83759" customFormat="1" x14ac:dyDescent="0.25"/>
    <row r="83760" customFormat="1" x14ac:dyDescent="0.25"/>
    <row r="83761" customFormat="1" x14ac:dyDescent="0.25"/>
    <row r="83762" customFormat="1" x14ac:dyDescent="0.25"/>
    <row r="83763" customFormat="1" x14ac:dyDescent="0.25"/>
    <row r="83764" customFormat="1" x14ac:dyDescent="0.25"/>
    <row r="83765" customFormat="1" x14ac:dyDescent="0.25"/>
    <row r="83766" customFormat="1" x14ac:dyDescent="0.25"/>
    <row r="83767" customFormat="1" x14ac:dyDescent="0.25"/>
    <row r="83768" customFormat="1" x14ac:dyDescent="0.25"/>
    <row r="83769" customFormat="1" x14ac:dyDescent="0.25"/>
    <row r="83770" customFormat="1" x14ac:dyDescent="0.25"/>
    <row r="83771" customFormat="1" x14ac:dyDescent="0.25"/>
    <row r="83772" customFormat="1" x14ac:dyDescent="0.25"/>
    <row r="83773" customFormat="1" x14ac:dyDescent="0.25"/>
    <row r="83774" customFormat="1" x14ac:dyDescent="0.25"/>
    <row r="83775" customFormat="1" x14ac:dyDescent="0.25"/>
    <row r="83776" customFormat="1" x14ac:dyDescent="0.25"/>
    <row r="83777" customFormat="1" x14ac:dyDescent="0.25"/>
    <row r="83778" customFormat="1" x14ac:dyDescent="0.25"/>
    <row r="83779" customFormat="1" x14ac:dyDescent="0.25"/>
    <row r="83780" customFormat="1" x14ac:dyDescent="0.25"/>
    <row r="83781" customFormat="1" x14ac:dyDescent="0.25"/>
    <row r="83782" customFormat="1" x14ac:dyDescent="0.25"/>
    <row r="83783" customFormat="1" x14ac:dyDescent="0.25"/>
    <row r="83784" customFormat="1" x14ac:dyDescent="0.25"/>
    <row r="83785" customFormat="1" x14ac:dyDescent="0.25"/>
    <row r="83786" customFormat="1" x14ac:dyDescent="0.25"/>
    <row r="83787" customFormat="1" x14ac:dyDescent="0.25"/>
    <row r="83788" customFormat="1" x14ac:dyDescent="0.25"/>
    <row r="83789" customFormat="1" x14ac:dyDescent="0.25"/>
    <row r="83790" customFormat="1" x14ac:dyDescent="0.25"/>
    <row r="83791" customFormat="1" x14ac:dyDescent="0.25"/>
    <row r="83792" customFormat="1" x14ac:dyDescent="0.25"/>
    <row r="83793" customFormat="1" x14ac:dyDescent="0.25"/>
    <row r="83794" customFormat="1" x14ac:dyDescent="0.25"/>
    <row r="83795" customFormat="1" x14ac:dyDescent="0.25"/>
    <row r="83796" customFormat="1" x14ac:dyDescent="0.25"/>
    <row r="83797" customFormat="1" x14ac:dyDescent="0.25"/>
    <row r="83798" customFormat="1" x14ac:dyDescent="0.25"/>
    <row r="83799" customFormat="1" x14ac:dyDescent="0.25"/>
    <row r="83800" customFormat="1" x14ac:dyDescent="0.25"/>
    <row r="83801" customFormat="1" x14ac:dyDescent="0.25"/>
    <row r="83802" customFormat="1" x14ac:dyDescent="0.25"/>
    <row r="83803" customFormat="1" x14ac:dyDescent="0.25"/>
    <row r="83804" customFormat="1" x14ac:dyDescent="0.25"/>
    <row r="83805" customFormat="1" x14ac:dyDescent="0.25"/>
    <row r="83806" customFormat="1" x14ac:dyDescent="0.25"/>
    <row r="83807" customFormat="1" x14ac:dyDescent="0.25"/>
    <row r="83808" customFormat="1" x14ac:dyDescent="0.25"/>
    <row r="83809" customFormat="1" x14ac:dyDescent="0.25"/>
    <row r="83810" customFormat="1" x14ac:dyDescent="0.25"/>
    <row r="83811" customFormat="1" x14ac:dyDescent="0.25"/>
    <row r="83812" customFormat="1" x14ac:dyDescent="0.25"/>
    <row r="83813" customFormat="1" x14ac:dyDescent="0.25"/>
    <row r="83814" customFormat="1" x14ac:dyDescent="0.25"/>
    <row r="83815" customFormat="1" x14ac:dyDescent="0.25"/>
    <row r="83816" customFormat="1" x14ac:dyDescent="0.25"/>
    <row r="83817" customFormat="1" x14ac:dyDescent="0.25"/>
    <row r="83818" customFormat="1" x14ac:dyDescent="0.25"/>
    <row r="83819" customFormat="1" x14ac:dyDescent="0.25"/>
    <row r="83820" customFormat="1" x14ac:dyDescent="0.25"/>
    <row r="83821" customFormat="1" x14ac:dyDescent="0.25"/>
    <row r="83822" customFormat="1" x14ac:dyDescent="0.25"/>
    <row r="83823" customFormat="1" x14ac:dyDescent="0.25"/>
    <row r="83824" customFormat="1" x14ac:dyDescent="0.25"/>
    <row r="83825" customFormat="1" x14ac:dyDescent="0.25"/>
    <row r="83826" customFormat="1" x14ac:dyDescent="0.25"/>
    <row r="83827" customFormat="1" x14ac:dyDescent="0.25"/>
    <row r="83828" customFormat="1" x14ac:dyDescent="0.25"/>
    <row r="83829" customFormat="1" x14ac:dyDescent="0.25"/>
    <row r="83830" customFormat="1" x14ac:dyDescent="0.25"/>
    <row r="83831" customFormat="1" x14ac:dyDescent="0.25"/>
    <row r="83832" customFormat="1" x14ac:dyDescent="0.25"/>
    <row r="83833" customFormat="1" x14ac:dyDescent="0.25"/>
    <row r="83834" customFormat="1" x14ac:dyDescent="0.25"/>
    <row r="83835" customFormat="1" x14ac:dyDescent="0.25"/>
    <row r="83836" customFormat="1" x14ac:dyDescent="0.25"/>
    <row r="83837" customFormat="1" x14ac:dyDescent="0.25"/>
    <row r="83838" customFormat="1" x14ac:dyDescent="0.25"/>
    <row r="83839" customFormat="1" x14ac:dyDescent="0.25"/>
    <row r="83840" customFormat="1" x14ac:dyDescent="0.25"/>
    <row r="83841" customFormat="1" x14ac:dyDescent="0.25"/>
    <row r="83842" customFormat="1" x14ac:dyDescent="0.25"/>
    <row r="83843" customFormat="1" x14ac:dyDescent="0.25"/>
    <row r="83844" customFormat="1" x14ac:dyDescent="0.25"/>
    <row r="83845" customFormat="1" x14ac:dyDescent="0.25"/>
    <row r="83846" customFormat="1" x14ac:dyDescent="0.25"/>
    <row r="83847" customFormat="1" x14ac:dyDescent="0.25"/>
    <row r="83848" customFormat="1" x14ac:dyDescent="0.25"/>
    <row r="83849" customFormat="1" x14ac:dyDescent="0.25"/>
    <row r="83850" customFormat="1" x14ac:dyDescent="0.25"/>
    <row r="83851" customFormat="1" x14ac:dyDescent="0.25"/>
    <row r="83852" customFormat="1" x14ac:dyDescent="0.25"/>
    <row r="83853" customFormat="1" x14ac:dyDescent="0.25"/>
    <row r="83854" customFormat="1" x14ac:dyDescent="0.25"/>
    <row r="83855" customFormat="1" x14ac:dyDescent="0.25"/>
    <row r="83856" customFormat="1" x14ac:dyDescent="0.25"/>
    <row r="83857" customFormat="1" x14ac:dyDescent="0.25"/>
    <row r="83858" customFormat="1" x14ac:dyDescent="0.25"/>
    <row r="83859" customFormat="1" x14ac:dyDescent="0.25"/>
    <row r="83860" customFormat="1" x14ac:dyDescent="0.25"/>
    <row r="83861" customFormat="1" x14ac:dyDescent="0.25"/>
    <row r="83862" customFormat="1" x14ac:dyDescent="0.25"/>
    <row r="83863" customFormat="1" x14ac:dyDescent="0.25"/>
    <row r="83864" customFormat="1" x14ac:dyDescent="0.25"/>
    <row r="83865" customFormat="1" x14ac:dyDescent="0.25"/>
    <row r="83866" customFormat="1" x14ac:dyDescent="0.25"/>
    <row r="83867" customFormat="1" x14ac:dyDescent="0.25"/>
    <row r="83868" customFormat="1" x14ac:dyDescent="0.25"/>
    <row r="83869" customFormat="1" x14ac:dyDescent="0.25"/>
    <row r="83870" customFormat="1" x14ac:dyDescent="0.25"/>
    <row r="83871" customFormat="1" x14ac:dyDescent="0.25"/>
    <row r="83872" customFormat="1" x14ac:dyDescent="0.25"/>
    <row r="83873" customFormat="1" x14ac:dyDescent="0.25"/>
    <row r="83874" customFormat="1" x14ac:dyDescent="0.25"/>
    <row r="83875" customFormat="1" x14ac:dyDescent="0.25"/>
    <row r="83876" customFormat="1" x14ac:dyDescent="0.25"/>
    <row r="83877" customFormat="1" x14ac:dyDescent="0.25"/>
    <row r="83878" customFormat="1" x14ac:dyDescent="0.25"/>
    <row r="83879" customFormat="1" x14ac:dyDescent="0.25"/>
    <row r="83880" customFormat="1" x14ac:dyDescent="0.25"/>
    <row r="83881" customFormat="1" x14ac:dyDescent="0.25"/>
    <row r="83882" customFormat="1" x14ac:dyDescent="0.25"/>
    <row r="83883" customFormat="1" x14ac:dyDescent="0.25"/>
    <row r="83884" customFormat="1" x14ac:dyDescent="0.25"/>
    <row r="83885" customFormat="1" x14ac:dyDescent="0.25"/>
    <row r="83886" customFormat="1" x14ac:dyDescent="0.25"/>
    <row r="83887" customFormat="1" x14ac:dyDescent="0.25"/>
    <row r="83888" customFormat="1" x14ac:dyDescent="0.25"/>
    <row r="83889" customFormat="1" x14ac:dyDescent="0.25"/>
    <row r="83890" customFormat="1" x14ac:dyDescent="0.25"/>
    <row r="83891" customFormat="1" x14ac:dyDescent="0.25"/>
    <row r="83892" customFormat="1" x14ac:dyDescent="0.25"/>
    <row r="83893" customFormat="1" x14ac:dyDescent="0.25"/>
    <row r="83894" customFormat="1" x14ac:dyDescent="0.25"/>
    <row r="83895" customFormat="1" x14ac:dyDescent="0.25"/>
    <row r="83896" customFormat="1" x14ac:dyDescent="0.25"/>
    <row r="83897" customFormat="1" x14ac:dyDescent="0.25"/>
    <row r="83898" customFormat="1" x14ac:dyDescent="0.25"/>
    <row r="83899" customFormat="1" x14ac:dyDescent="0.25"/>
    <row r="83900" customFormat="1" x14ac:dyDescent="0.25"/>
    <row r="83901" customFormat="1" x14ac:dyDescent="0.25"/>
    <row r="83902" customFormat="1" x14ac:dyDescent="0.25"/>
    <row r="83903" customFormat="1" x14ac:dyDescent="0.25"/>
    <row r="83904" customFormat="1" x14ac:dyDescent="0.25"/>
    <row r="83905" customFormat="1" x14ac:dyDescent="0.25"/>
    <row r="83906" customFormat="1" x14ac:dyDescent="0.25"/>
    <row r="83907" customFormat="1" x14ac:dyDescent="0.25"/>
    <row r="83908" customFormat="1" x14ac:dyDescent="0.25"/>
    <row r="83909" customFormat="1" x14ac:dyDescent="0.25"/>
    <row r="83910" customFormat="1" x14ac:dyDescent="0.25"/>
    <row r="83911" customFormat="1" x14ac:dyDescent="0.25"/>
    <row r="83912" customFormat="1" x14ac:dyDescent="0.25"/>
    <row r="83913" customFormat="1" x14ac:dyDescent="0.25"/>
    <row r="83914" customFormat="1" x14ac:dyDescent="0.25"/>
    <row r="83915" customFormat="1" x14ac:dyDescent="0.25"/>
    <row r="83916" customFormat="1" x14ac:dyDescent="0.25"/>
    <row r="83917" customFormat="1" x14ac:dyDescent="0.25"/>
    <row r="83918" customFormat="1" x14ac:dyDescent="0.25"/>
    <row r="83919" customFormat="1" x14ac:dyDescent="0.25"/>
    <row r="83920" customFormat="1" x14ac:dyDescent="0.25"/>
    <row r="83921" customFormat="1" x14ac:dyDescent="0.25"/>
    <row r="83922" customFormat="1" x14ac:dyDescent="0.25"/>
    <row r="83923" customFormat="1" x14ac:dyDescent="0.25"/>
    <row r="83924" customFormat="1" x14ac:dyDescent="0.25"/>
    <row r="83925" customFormat="1" x14ac:dyDescent="0.25"/>
    <row r="83926" customFormat="1" x14ac:dyDescent="0.25"/>
    <row r="83927" customFormat="1" x14ac:dyDescent="0.25"/>
    <row r="83928" customFormat="1" x14ac:dyDescent="0.25"/>
    <row r="83929" customFormat="1" x14ac:dyDescent="0.25"/>
    <row r="83930" customFormat="1" x14ac:dyDescent="0.25"/>
    <row r="83931" customFormat="1" x14ac:dyDescent="0.25"/>
    <row r="83932" customFormat="1" x14ac:dyDescent="0.25"/>
    <row r="83933" customFormat="1" x14ac:dyDescent="0.25"/>
    <row r="83934" customFormat="1" x14ac:dyDescent="0.25"/>
    <row r="83935" customFormat="1" x14ac:dyDescent="0.25"/>
    <row r="83936" customFormat="1" x14ac:dyDescent="0.25"/>
    <row r="83937" customFormat="1" x14ac:dyDescent="0.25"/>
    <row r="83938" customFormat="1" x14ac:dyDescent="0.25"/>
    <row r="83939" customFormat="1" x14ac:dyDescent="0.25"/>
    <row r="83940" customFormat="1" x14ac:dyDescent="0.25"/>
    <row r="83941" customFormat="1" x14ac:dyDescent="0.25"/>
    <row r="83942" customFormat="1" x14ac:dyDescent="0.25"/>
    <row r="83943" customFormat="1" x14ac:dyDescent="0.25"/>
    <row r="83944" customFormat="1" x14ac:dyDescent="0.25"/>
    <row r="83945" customFormat="1" x14ac:dyDescent="0.25"/>
    <row r="83946" customFormat="1" x14ac:dyDescent="0.25"/>
    <row r="83947" customFormat="1" x14ac:dyDescent="0.25"/>
    <row r="83948" customFormat="1" x14ac:dyDescent="0.25"/>
    <row r="83949" customFormat="1" x14ac:dyDescent="0.25"/>
    <row r="83950" customFormat="1" x14ac:dyDescent="0.25"/>
    <row r="83951" customFormat="1" x14ac:dyDescent="0.25"/>
    <row r="83952" customFormat="1" x14ac:dyDescent="0.25"/>
    <row r="83953" customFormat="1" x14ac:dyDescent="0.25"/>
    <row r="83954" customFormat="1" x14ac:dyDescent="0.25"/>
    <row r="83955" customFormat="1" x14ac:dyDescent="0.25"/>
    <row r="83956" customFormat="1" x14ac:dyDescent="0.25"/>
    <row r="83957" customFormat="1" x14ac:dyDescent="0.25"/>
    <row r="83958" customFormat="1" x14ac:dyDescent="0.25"/>
    <row r="83959" customFormat="1" x14ac:dyDescent="0.25"/>
    <row r="83960" customFormat="1" x14ac:dyDescent="0.25"/>
    <row r="83961" customFormat="1" x14ac:dyDescent="0.25"/>
    <row r="83962" customFormat="1" x14ac:dyDescent="0.25"/>
    <row r="83963" customFormat="1" x14ac:dyDescent="0.25"/>
    <row r="83964" customFormat="1" x14ac:dyDescent="0.25"/>
    <row r="83965" customFormat="1" x14ac:dyDescent="0.25"/>
    <row r="83966" customFormat="1" x14ac:dyDescent="0.25"/>
    <row r="83967" customFormat="1" x14ac:dyDescent="0.25"/>
    <row r="83968" customFormat="1" x14ac:dyDescent="0.25"/>
    <row r="83969" customFormat="1" x14ac:dyDescent="0.25"/>
    <row r="83970" customFormat="1" x14ac:dyDescent="0.25"/>
    <row r="83971" customFormat="1" x14ac:dyDescent="0.25"/>
    <row r="83972" customFormat="1" x14ac:dyDescent="0.25"/>
    <row r="83973" customFormat="1" x14ac:dyDescent="0.25"/>
    <row r="83974" customFormat="1" x14ac:dyDescent="0.25"/>
    <row r="83975" customFormat="1" x14ac:dyDescent="0.25"/>
    <row r="83976" customFormat="1" x14ac:dyDescent="0.25"/>
    <row r="83977" customFormat="1" x14ac:dyDescent="0.25"/>
    <row r="83978" customFormat="1" x14ac:dyDescent="0.25"/>
    <row r="83979" customFormat="1" x14ac:dyDescent="0.25"/>
    <row r="83980" customFormat="1" x14ac:dyDescent="0.25"/>
    <row r="83981" customFormat="1" x14ac:dyDescent="0.25"/>
    <row r="83982" customFormat="1" x14ac:dyDescent="0.25"/>
    <row r="83983" customFormat="1" x14ac:dyDescent="0.25"/>
    <row r="83984" customFormat="1" x14ac:dyDescent="0.25"/>
    <row r="83985" customFormat="1" x14ac:dyDescent="0.25"/>
    <row r="83986" customFormat="1" x14ac:dyDescent="0.25"/>
    <row r="83987" customFormat="1" x14ac:dyDescent="0.25"/>
    <row r="83988" customFormat="1" x14ac:dyDescent="0.25"/>
    <row r="83989" customFormat="1" x14ac:dyDescent="0.25"/>
    <row r="83990" customFormat="1" x14ac:dyDescent="0.25"/>
    <row r="83991" customFormat="1" x14ac:dyDescent="0.25"/>
    <row r="83992" customFormat="1" x14ac:dyDescent="0.25"/>
    <row r="83993" customFormat="1" x14ac:dyDescent="0.25"/>
    <row r="83994" customFormat="1" x14ac:dyDescent="0.25"/>
    <row r="83995" customFormat="1" x14ac:dyDescent="0.25"/>
    <row r="83996" customFormat="1" x14ac:dyDescent="0.25"/>
    <row r="83997" customFormat="1" x14ac:dyDescent="0.25"/>
    <row r="83998" customFormat="1" x14ac:dyDescent="0.25"/>
    <row r="83999" customFormat="1" x14ac:dyDescent="0.25"/>
    <row r="84000" customFormat="1" x14ac:dyDescent="0.25"/>
    <row r="84001" customFormat="1" x14ac:dyDescent="0.25"/>
    <row r="84002" customFormat="1" x14ac:dyDescent="0.25"/>
    <row r="84003" customFormat="1" x14ac:dyDescent="0.25"/>
    <row r="84004" customFormat="1" x14ac:dyDescent="0.25"/>
    <row r="84005" customFormat="1" x14ac:dyDescent="0.25"/>
    <row r="84006" customFormat="1" x14ac:dyDescent="0.25"/>
    <row r="84007" customFormat="1" x14ac:dyDescent="0.25"/>
    <row r="84008" customFormat="1" x14ac:dyDescent="0.25"/>
    <row r="84009" customFormat="1" x14ac:dyDescent="0.25"/>
    <row r="84010" customFormat="1" x14ac:dyDescent="0.25"/>
    <row r="84011" customFormat="1" x14ac:dyDescent="0.25"/>
    <row r="84012" customFormat="1" x14ac:dyDescent="0.25"/>
    <row r="84013" customFormat="1" x14ac:dyDescent="0.25"/>
    <row r="84014" customFormat="1" x14ac:dyDescent="0.25"/>
    <row r="84015" customFormat="1" x14ac:dyDescent="0.25"/>
    <row r="84016" customFormat="1" x14ac:dyDescent="0.25"/>
    <row r="84017" customFormat="1" x14ac:dyDescent="0.25"/>
    <row r="84018" customFormat="1" x14ac:dyDescent="0.25"/>
    <row r="84019" customFormat="1" x14ac:dyDescent="0.25"/>
    <row r="84020" customFormat="1" x14ac:dyDescent="0.25"/>
    <row r="84021" customFormat="1" x14ac:dyDescent="0.25"/>
    <row r="84022" customFormat="1" x14ac:dyDescent="0.25"/>
    <row r="84023" customFormat="1" x14ac:dyDescent="0.25"/>
    <row r="84024" customFormat="1" x14ac:dyDescent="0.25"/>
    <row r="84025" customFormat="1" x14ac:dyDescent="0.25"/>
    <row r="84026" customFormat="1" x14ac:dyDescent="0.25"/>
    <row r="84027" customFormat="1" x14ac:dyDescent="0.25"/>
    <row r="84028" customFormat="1" x14ac:dyDescent="0.25"/>
    <row r="84029" customFormat="1" x14ac:dyDescent="0.25"/>
    <row r="84030" customFormat="1" x14ac:dyDescent="0.25"/>
    <row r="84031" customFormat="1" x14ac:dyDescent="0.25"/>
    <row r="84032" customFormat="1" x14ac:dyDescent="0.25"/>
    <row r="84033" customFormat="1" x14ac:dyDescent="0.25"/>
    <row r="84034" customFormat="1" x14ac:dyDescent="0.25"/>
    <row r="84035" customFormat="1" x14ac:dyDescent="0.25"/>
    <row r="84036" customFormat="1" x14ac:dyDescent="0.25"/>
    <row r="84037" customFormat="1" x14ac:dyDescent="0.25"/>
    <row r="84038" customFormat="1" x14ac:dyDescent="0.25"/>
    <row r="84039" customFormat="1" x14ac:dyDescent="0.25"/>
    <row r="84040" customFormat="1" x14ac:dyDescent="0.25"/>
    <row r="84041" customFormat="1" x14ac:dyDescent="0.25"/>
    <row r="84042" customFormat="1" x14ac:dyDescent="0.25"/>
    <row r="84043" customFormat="1" x14ac:dyDescent="0.25"/>
    <row r="84044" customFormat="1" x14ac:dyDescent="0.25"/>
    <row r="84045" customFormat="1" x14ac:dyDescent="0.25"/>
    <row r="84046" customFormat="1" x14ac:dyDescent="0.25"/>
    <row r="84047" customFormat="1" x14ac:dyDescent="0.25"/>
    <row r="84048" customFormat="1" x14ac:dyDescent="0.25"/>
    <row r="84049" customFormat="1" x14ac:dyDescent="0.25"/>
    <row r="84050" customFormat="1" x14ac:dyDescent="0.25"/>
    <row r="84051" customFormat="1" x14ac:dyDescent="0.25"/>
    <row r="84052" customFormat="1" x14ac:dyDescent="0.25"/>
    <row r="84053" customFormat="1" x14ac:dyDescent="0.25"/>
    <row r="84054" customFormat="1" x14ac:dyDescent="0.25"/>
    <row r="84055" customFormat="1" x14ac:dyDescent="0.25"/>
    <row r="84056" customFormat="1" x14ac:dyDescent="0.25"/>
    <row r="84057" customFormat="1" x14ac:dyDescent="0.25"/>
    <row r="84058" customFormat="1" x14ac:dyDescent="0.25"/>
    <row r="84059" customFormat="1" x14ac:dyDescent="0.25"/>
    <row r="84060" customFormat="1" x14ac:dyDescent="0.25"/>
    <row r="84061" customFormat="1" x14ac:dyDescent="0.25"/>
    <row r="84062" customFormat="1" x14ac:dyDescent="0.25"/>
    <row r="84063" customFormat="1" x14ac:dyDescent="0.25"/>
    <row r="84064" customFormat="1" x14ac:dyDescent="0.25"/>
    <row r="84065" customFormat="1" x14ac:dyDescent="0.25"/>
    <row r="84066" customFormat="1" x14ac:dyDescent="0.25"/>
    <row r="84067" customFormat="1" x14ac:dyDescent="0.25"/>
    <row r="84068" customFormat="1" x14ac:dyDescent="0.25"/>
    <row r="84069" customFormat="1" x14ac:dyDescent="0.25"/>
    <row r="84070" customFormat="1" x14ac:dyDescent="0.25"/>
    <row r="84071" customFormat="1" x14ac:dyDescent="0.25"/>
    <row r="84072" customFormat="1" x14ac:dyDescent="0.25"/>
    <row r="84073" customFormat="1" x14ac:dyDescent="0.25"/>
    <row r="84074" customFormat="1" x14ac:dyDescent="0.25"/>
    <row r="84075" customFormat="1" x14ac:dyDescent="0.25"/>
    <row r="84076" customFormat="1" x14ac:dyDescent="0.25"/>
    <row r="84077" customFormat="1" x14ac:dyDescent="0.25"/>
    <row r="84078" customFormat="1" x14ac:dyDescent="0.25"/>
    <row r="84079" customFormat="1" x14ac:dyDescent="0.25"/>
    <row r="84080" customFormat="1" x14ac:dyDescent="0.25"/>
    <row r="84081" customFormat="1" x14ac:dyDescent="0.25"/>
    <row r="84082" customFormat="1" x14ac:dyDescent="0.25"/>
    <row r="84083" customFormat="1" x14ac:dyDescent="0.25"/>
    <row r="84084" customFormat="1" x14ac:dyDescent="0.25"/>
    <row r="84085" customFormat="1" x14ac:dyDescent="0.25"/>
    <row r="84086" customFormat="1" x14ac:dyDescent="0.25"/>
    <row r="84087" customFormat="1" x14ac:dyDescent="0.25"/>
    <row r="84088" customFormat="1" x14ac:dyDescent="0.25"/>
    <row r="84089" customFormat="1" x14ac:dyDescent="0.25"/>
    <row r="84090" customFormat="1" x14ac:dyDescent="0.25"/>
    <row r="84091" customFormat="1" x14ac:dyDescent="0.25"/>
    <row r="84092" customFormat="1" x14ac:dyDescent="0.25"/>
    <row r="84093" customFormat="1" x14ac:dyDescent="0.25"/>
    <row r="84094" customFormat="1" x14ac:dyDescent="0.25"/>
    <row r="84095" customFormat="1" x14ac:dyDescent="0.25"/>
    <row r="84096" customFormat="1" x14ac:dyDescent="0.25"/>
    <row r="84097" customFormat="1" x14ac:dyDescent="0.25"/>
    <row r="84098" customFormat="1" x14ac:dyDescent="0.25"/>
    <row r="84099" customFormat="1" x14ac:dyDescent="0.25"/>
    <row r="84100" customFormat="1" x14ac:dyDescent="0.25"/>
    <row r="84101" customFormat="1" x14ac:dyDescent="0.25"/>
    <row r="84102" customFormat="1" x14ac:dyDescent="0.25"/>
    <row r="84103" customFormat="1" x14ac:dyDescent="0.25"/>
    <row r="84104" customFormat="1" x14ac:dyDescent="0.25"/>
    <row r="84105" customFormat="1" x14ac:dyDescent="0.25"/>
    <row r="84106" customFormat="1" x14ac:dyDescent="0.25"/>
    <row r="84107" customFormat="1" x14ac:dyDescent="0.25"/>
    <row r="84108" customFormat="1" x14ac:dyDescent="0.25"/>
    <row r="84109" customFormat="1" x14ac:dyDescent="0.25"/>
    <row r="84110" customFormat="1" x14ac:dyDescent="0.25"/>
    <row r="84111" customFormat="1" x14ac:dyDescent="0.25"/>
    <row r="84112" customFormat="1" x14ac:dyDescent="0.25"/>
    <row r="84113" customFormat="1" x14ac:dyDescent="0.25"/>
    <row r="84114" customFormat="1" x14ac:dyDescent="0.25"/>
    <row r="84115" customFormat="1" x14ac:dyDescent="0.25"/>
    <row r="84116" customFormat="1" x14ac:dyDescent="0.25"/>
    <row r="84117" customFormat="1" x14ac:dyDescent="0.25"/>
    <row r="84118" customFormat="1" x14ac:dyDescent="0.25"/>
    <row r="84119" customFormat="1" x14ac:dyDescent="0.25"/>
    <row r="84120" customFormat="1" x14ac:dyDescent="0.25"/>
    <row r="84121" customFormat="1" x14ac:dyDescent="0.25"/>
    <row r="84122" customFormat="1" x14ac:dyDescent="0.25"/>
    <row r="84123" customFormat="1" x14ac:dyDescent="0.25"/>
    <row r="84124" customFormat="1" x14ac:dyDescent="0.25"/>
    <row r="84125" customFormat="1" x14ac:dyDescent="0.25"/>
    <row r="84126" customFormat="1" x14ac:dyDescent="0.25"/>
    <row r="84127" customFormat="1" x14ac:dyDescent="0.25"/>
    <row r="84128" customFormat="1" x14ac:dyDescent="0.25"/>
    <row r="84129" customFormat="1" x14ac:dyDescent="0.25"/>
    <row r="84130" customFormat="1" x14ac:dyDescent="0.25"/>
    <row r="84131" customFormat="1" x14ac:dyDescent="0.25"/>
    <row r="84132" customFormat="1" x14ac:dyDescent="0.25"/>
    <row r="84133" customFormat="1" x14ac:dyDescent="0.25"/>
    <row r="84134" customFormat="1" x14ac:dyDescent="0.25"/>
    <row r="84135" customFormat="1" x14ac:dyDescent="0.25"/>
    <row r="84136" customFormat="1" x14ac:dyDescent="0.25"/>
    <row r="84137" customFormat="1" x14ac:dyDescent="0.25"/>
    <row r="84138" customFormat="1" x14ac:dyDescent="0.25"/>
    <row r="84139" customFormat="1" x14ac:dyDescent="0.25"/>
    <row r="84140" customFormat="1" x14ac:dyDescent="0.25"/>
    <row r="84141" customFormat="1" x14ac:dyDescent="0.25"/>
    <row r="84142" customFormat="1" x14ac:dyDescent="0.25"/>
    <row r="84143" customFormat="1" x14ac:dyDescent="0.25"/>
    <row r="84144" customFormat="1" x14ac:dyDescent="0.25"/>
    <row r="84145" customFormat="1" x14ac:dyDescent="0.25"/>
    <row r="84146" customFormat="1" x14ac:dyDescent="0.25"/>
    <row r="84147" customFormat="1" x14ac:dyDescent="0.25"/>
    <row r="84148" customFormat="1" x14ac:dyDescent="0.25"/>
    <row r="84149" customFormat="1" x14ac:dyDescent="0.25"/>
    <row r="84150" customFormat="1" x14ac:dyDescent="0.25"/>
    <row r="84151" customFormat="1" x14ac:dyDescent="0.25"/>
    <row r="84152" customFormat="1" x14ac:dyDescent="0.25"/>
    <row r="84153" customFormat="1" x14ac:dyDescent="0.25"/>
    <row r="84154" customFormat="1" x14ac:dyDescent="0.25"/>
    <row r="84155" customFormat="1" x14ac:dyDescent="0.25"/>
    <row r="84156" customFormat="1" x14ac:dyDescent="0.25"/>
    <row r="84157" customFormat="1" x14ac:dyDescent="0.25"/>
    <row r="84158" customFormat="1" x14ac:dyDescent="0.25"/>
    <row r="84159" customFormat="1" x14ac:dyDescent="0.25"/>
    <row r="84160" customFormat="1" x14ac:dyDescent="0.25"/>
    <row r="84161" customFormat="1" x14ac:dyDescent="0.25"/>
    <row r="84162" customFormat="1" x14ac:dyDescent="0.25"/>
    <row r="84163" customFormat="1" x14ac:dyDescent="0.25"/>
    <row r="84164" customFormat="1" x14ac:dyDescent="0.25"/>
    <row r="84165" customFormat="1" x14ac:dyDescent="0.25"/>
    <row r="84166" customFormat="1" x14ac:dyDescent="0.25"/>
    <row r="84167" customFormat="1" x14ac:dyDescent="0.25"/>
    <row r="84168" customFormat="1" x14ac:dyDescent="0.25"/>
    <row r="84169" customFormat="1" x14ac:dyDescent="0.25"/>
    <row r="84170" customFormat="1" x14ac:dyDescent="0.25"/>
    <row r="84171" customFormat="1" x14ac:dyDescent="0.25"/>
    <row r="84172" customFormat="1" x14ac:dyDescent="0.25"/>
    <row r="84173" customFormat="1" x14ac:dyDescent="0.25"/>
    <row r="84174" customFormat="1" x14ac:dyDescent="0.25"/>
    <row r="84175" customFormat="1" x14ac:dyDescent="0.25"/>
    <row r="84176" customFormat="1" x14ac:dyDescent="0.25"/>
    <row r="84177" customFormat="1" x14ac:dyDescent="0.25"/>
    <row r="84178" customFormat="1" x14ac:dyDescent="0.25"/>
    <row r="84179" customFormat="1" x14ac:dyDescent="0.25"/>
    <row r="84180" customFormat="1" x14ac:dyDescent="0.25"/>
    <row r="84181" customFormat="1" x14ac:dyDescent="0.25"/>
    <row r="84182" customFormat="1" x14ac:dyDescent="0.25"/>
    <row r="84183" customFormat="1" x14ac:dyDescent="0.25"/>
    <row r="84184" customFormat="1" x14ac:dyDescent="0.25"/>
    <row r="84185" customFormat="1" x14ac:dyDescent="0.25"/>
    <row r="84186" customFormat="1" x14ac:dyDescent="0.25"/>
    <row r="84187" customFormat="1" x14ac:dyDescent="0.25"/>
    <row r="84188" customFormat="1" x14ac:dyDescent="0.25"/>
    <row r="84189" customFormat="1" x14ac:dyDescent="0.25"/>
    <row r="84190" customFormat="1" x14ac:dyDescent="0.25"/>
    <row r="84191" customFormat="1" x14ac:dyDescent="0.25"/>
    <row r="84192" customFormat="1" x14ac:dyDescent="0.25"/>
    <row r="84193" customFormat="1" x14ac:dyDescent="0.25"/>
    <row r="84194" customFormat="1" x14ac:dyDescent="0.25"/>
    <row r="84195" customFormat="1" x14ac:dyDescent="0.25"/>
    <row r="84196" customFormat="1" x14ac:dyDescent="0.25"/>
    <row r="84197" customFormat="1" x14ac:dyDescent="0.25"/>
    <row r="84198" customFormat="1" x14ac:dyDescent="0.25"/>
    <row r="84199" customFormat="1" x14ac:dyDescent="0.25"/>
    <row r="84200" customFormat="1" x14ac:dyDescent="0.25"/>
    <row r="84201" customFormat="1" x14ac:dyDescent="0.25"/>
    <row r="84202" customFormat="1" x14ac:dyDescent="0.25"/>
    <row r="84203" customFormat="1" x14ac:dyDescent="0.25"/>
    <row r="84204" customFormat="1" x14ac:dyDescent="0.25"/>
    <row r="84205" customFormat="1" x14ac:dyDescent="0.25"/>
    <row r="84206" customFormat="1" x14ac:dyDescent="0.25"/>
    <row r="84207" customFormat="1" x14ac:dyDescent="0.25"/>
    <row r="84208" customFormat="1" x14ac:dyDescent="0.25"/>
    <row r="84209" customFormat="1" x14ac:dyDescent="0.25"/>
    <row r="84210" customFormat="1" x14ac:dyDescent="0.25"/>
    <row r="84211" customFormat="1" x14ac:dyDescent="0.25"/>
    <row r="84212" customFormat="1" x14ac:dyDescent="0.25"/>
    <row r="84213" customFormat="1" x14ac:dyDescent="0.25"/>
    <row r="84214" customFormat="1" x14ac:dyDescent="0.25"/>
    <row r="84215" customFormat="1" x14ac:dyDescent="0.25"/>
    <row r="84216" customFormat="1" x14ac:dyDescent="0.25"/>
    <row r="84217" customFormat="1" x14ac:dyDescent="0.25"/>
    <row r="84218" customFormat="1" x14ac:dyDescent="0.25"/>
    <row r="84219" customFormat="1" x14ac:dyDescent="0.25"/>
    <row r="84220" customFormat="1" x14ac:dyDescent="0.25"/>
    <row r="84221" customFormat="1" x14ac:dyDescent="0.25"/>
    <row r="84222" customFormat="1" x14ac:dyDescent="0.25"/>
    <row r="84223" customFormat="1" x14ac:dyDescent="0.25"/>
    <row r="84224" customFormat="1" x14ac:dyDescent="0.25"/>
    <row r="84225" customFormat="1" x14ac:dyDescent="0.25"/>
    <row r="84226" customFormat="1" x14ac:dyDescent="0.25"/>
    <row r="84227" customFormat="1" x14ac:dyDescent="0.25"/>
    <row r="84228" customFormat="1" x14ac:dyDescent="0.25"/>
    <row r="84229" customFormat="1" x14ac:dyDescent="0.25"/>
    <row r="84230" customFormat="1" x14ac:dyDescent="0.25"/>
    <row r="84231" customFormat="1" x14ac:dyDescent="0.25"/>
    <row r="84232" customFormat="1" x14ac:dyDescent="0.25"/>
    <row r="84233" customFormat="1" x14ac:dyDescent="0.25"/>
    <row r="84234" customFormat="1" x14ac:dyDescent="0.25"/>
    <row r="84235" customFormat="1" x14ac:dyDescent="0.25"/>
    <row r="84236" customFormat="1" x14ac:dyDescent="0.25"/>
    <row r="84237" customFormat="1" x14ac:dyDescent="0.25"/>
    <row r="84238" customFormat="1" x14ac:dyDescent="0.25"/>
    <row r="84239" customFormat="1" x14ac:dyDescent="0.25"/>
    <row r="84240" customFormat="1" x14ac:dyDescent="0.25"/>
    <row r="84241" customFormat="1" x14ac:dyDescent="0.25"/>
    <row r="84242" customFormat="1" x14ac:dyDescent="0.25"/>
    <row r="84243" customFormat="1" x14ac:dyDescent="0.25"/>
    <row r="84244" customFormat="1" x14ac:dyDescent="0.25"/>
    <row r="84245" customFormat="1" x14ac:dyDescent="0.25"/>
    <row r="84246" customFormat="1" x14ac:dyDescent="0.25"/>
    <row r="84247" customFormat="1" x14ac:dyDescent="0.25"/>
    <row r="84248" customFormat="1" x14ac:dyDescent="0.25"/>
    <row r="84249" customFormat="1" x14ac:dyDescent="0.25"/>
    <row r="84250" customFormat="1" x14ac:dyDescent="0.25"/>
    <row r="84251" customFormat="1" x14ac:dyDescent="0.25"/>
    <row r="84252" customFormat="1" x14ac:dyDescent="0.25"/>
    <row r="84253" customFormat="1" x14ac:dyDescent="0.25"/>
    <row r="84254" customFormat="1" x14ac:dyDescent="0.25"/>
    <row r="84255" customFormat="1" x14ac:dyDescent="0.25"/>
    <row r="84256" customFormat="1" x14ac:dyDescent="0.25"/>
    <row r="84257" customFormat="1" x14ac:dyDescent="0.25"/>
    <row r="84258" customFormat="1" x14ac:dyDescent="0.25"/>
    <row r="84259" customFormat="1" x14ac:dyDescent="0.25"/>
    <row r="84260" customFormat="1" x14ac:dyDescent="0.25"/>
    <row r="84261" customFormat="1" x14ac:dyDescent="0.25"/>
    <row r="84262" customFormat="1" x14ac:dyDescent="0.25"/>
    <row r="84263" customFormat="1" x14ac:dyDescent="0.25"/>
    <row r="84264" customFormat="1" x14ac:dyDescent="0.25"/>
    <row r="84265" customFormat="1" x14ac:dyDescent="0.25"/>
    <row r="84266" customFormat="1" x14ac:dyDescent="0.25"/>
    <row r="84267" customFormat="1" x14ac:dyDescent="0.25"/>
    <row r="84268" customFormat="1" x14ac:dyDescent="0.25"/>
    <row r="84269" customFormat="1" x14ac:dyDescent="0.25"/>
    <row r="84270" customFormat="1" x14ac:dyDescent="0.25"/>
    <row r="84271" customFormat="1" x14ac:dyDescent="0.25"/>
    <row r="84272" customFormat="1" x14ac:dyDescent="0.25"/>
    <row r="84273" customFormat="1" x14ac:dyDescent="0.25"/>
    <row r="84274" customFormat="1" x14ac:dyDescent="0.25"/>
    <row r="84275" customFormat="1" x14ac:dyDescent="0.25"/>
    <row r="84276" customFormat="1" x14ac:dyDescent="0.25"/>
    <row r="84277" customFormat="1" x14ac:dyDescent="0.25"/>
    <row r="84278" customFormat="1" x14ac:dyDescent="0.25"/>
    <row r="84279" customFormat="1" x14ac:dyDescent="0.25"/>
    <row r="84280" customFormat="1" x14ac:dyDescent="0.25"/>
    <row r="84281" customFormat="1" x14ac:dyDescent="0.25"/>
    <row r="84282" customFormat="1" x14ac:dyDescent="0.25"/>
    <row r="84283" customFormat="1" x14ac:dyDescent="0.25"/>
    <row r="84284" customFormat="1" x14ac:dyDescent="0.25"/>
    <row r="84285" customFormat="1" x14ac:dyDescent="0.25"/>
    <row r="84286" customFormat="1" x14ac:dyDescent="0.25"/>
    <row r="84287" customFormat="1" x14ac:dyDescent="0.25"/>
    <row r="84288" customFormat="1" x14ac:dyDescent="0.25"/>
    <row r="84289" customFormat="1" x14ac:dyDescent="0.25"/>
    <row r="84290" customFormat="1" x14ac:dyDescent="0.25"/>
    <row r="84291" customFormat="1" x14ac:dyDescent="0.25"/>
    <row r="84292" customFormat="1" x14ac:dyDescent="0.25"/>
    <row r="84293" customFormat="1" x14ac:dyDescent="0.25"/>
    <row r="84294" customFormat="1" x14ac:dyDescent="0.25"/>
    <row r="84295" customFormat="1" x14ac:dyDescent="0.25"/>
    <row r="84296" customFormat="1" x14ac:dyDescent="0.25"/>
    <row r="84297" customFormat="1" x14ac:dyDescent="0.25"/>
    <row r="84298" customFormat="1" x14ac:dyDescent="0.25"/>
    <row r="84299" customFormat="1" x14ac:dyDescent="0.25"/>
    <row r="84300" customFormat="1" x14ac:dyDescent="0.25"/>
    <row r="84301" customFormat="1" x14ac:dyDescent="0.25"/>
    <row r="84302" customFormat="1" x14ac:dyDescent="0.25"/>
    <row r="84303" customFormat="1" x14ac:dyDescent="0.25"/>
    <row r="84304" customFormat="1" x14ac:dyDescent="0.25"/>
    <row r="84305" customFormat="1" x14ac:dyDescent="0.25"/>
    <row r="84306" customFormat="1" x14ac:dyDescent="0.25"/>
    <row r="84307" customFormat="1" x14ac:dyDescent="0.25"/>
    <row r="84308" customFormat="1" x14ac:dyDescent="0.25"/>
    <row r="84309" customFormat="1" x14ac:dyDescent="0.25"/>
    <row r="84310" customFormat="1" x14ac:dyDescent="0.25"/>
    <row r="84311" customFormat="1" x14ac:dyDescent="0.25"/>
    <row r="84312" customFormat="1" x14ac:dyDescent="0.25"/>
    <row r="84313" customFormat="1" x14ac:dyDescent="0.25"/>
    <row r="84314" customFormat="1" x14ac:dyDescent="0.25"/>
    <row r="84315" customFormat="1" x14ac:dyDescent="0.25"/>
    <row r="84316" customFormat="1" x14ac:dyDescent="0.25"/>
    <row r="84317" customFormat="1" x14ac:dyDescent="0.25"/>
    <row r="84318" customFormat="1" x14ac:dyDescent="0.25"/>
    <row r="84319" customFormat="1" x14ac:dyDescent="0.25"/>
    <row r="84320" customFormat="1" x14ac:dyDescent="0.25"/>
    <row r="84321" customFormat="1" x14ac:dyDescent="0.25"/>
    <row r="84322" customFormat="1" x14ac:dyDescent="0.25"/>
    <row r="84323" customFormat="1" x14ac:dyDescent="0.25"/>
    <row r="84324" customFormat="1" x14ac:dyDescent="0.25"/>
    <row r="84325" customFormat="1" x14ac:dyDescent="0.25"/>
    <row r="84326" customFormat="1" x14ac:dyDescent="0.25"/>
    <row r="84327" customFormat="1" x14ac:dyDescent="0.25"/>
    <row r="84328" customFormat="1" x14ac:dyDescent="0.25"/>
    <row r="84329" customFormat="1" x14ac:dyDescent="0.25"/>
    <row r="84330" customFormat="1" x14ac:dyDescent="0.25"/>
    <row r="84331" customFormat="1" x14ac:dyDescent="0.25"/>
    <row r="84332" customFormat="1" x14ac:dyDescent="0.25"/>
    <row r="84333" customFormat="1" x14ac:dyDescent="0.25"/>
    <row r="84334" customFormat="1" x14ac:dyDescent="0.25"/>
    <row r="84335" customFormat="1" x14ac:dyDescent="0.25"/>
    <row r="84336" customFormat="1" x14ac:dyDescent="0.25"/>
    <row r="84337" customFormat="1" x14ac:dyDescent="0.25"/>
    <row r="84338" customFormat="1" x14ac:dyDescent="0.25"/>
    <row r="84339" customFormat="1" x14ac:dyDescent="0.25"/>
    <row r="84340" customFormat="1" x14ac:dyDescent="0.25"/>
    <row r="84341" customFormat="1" x14ac:dyDescent="0.25"/>
    <row r="84342" customFormat="1" x14ac:dyDescent="0.25"/>
    <row r="84343" customFormat="1" x14ac:dyDescent="0.25"/>
    <row r="84344" customFormat="1" x14ac:dyDescent="0.25"/>
    <row r="84345" customFormat="1" x14ac:dyDescent="0.25"/>
    <row r="84346" customFormat="1" x14ac:dyDescent="0.25"/>
    <row r="84347" customFormat="1" x14ac:dyDescent="0.25"/>
    <row r="84348" customFormat="1" x14ac:dyDescent="0.25"/>
    <row r="84349" customFormat="1" x14ac:dyDescent="0.25"/>
    <row r="84350" customFormat="1" x14ac:dyDescent="0.25"/>
    <row r="84351" customFormat="1" x14ac:dyDescent="0.25"/>
    <row r="84352" customFormat="1" x14ac:dyDescent="0.25"/>
    <row r="84353" customFormat="1" x14ac:dyDescent="0.25"/>
    <row r="84354" customFormat="1" x14ac:dyDescent="0.25"/>
    <row r="84355" customFormat="1" x14ac:dyDescent="0.25"/>
    <row r="84356" customFormat="1" x14ac:dyDescent="0.25"/>
    <row r="84357" customFormat="1" x14ac:dyDescent="0.25"/>
    <row r="84358" customFormat="1" x14ac:dyDescent="0.25"/>
    <row r="84359" customFormat="1" x14ac:dyDescent="0.25"/>
    <row r="84360" customFormat="1" x14ac:dyDescent="0.25"/>
    <row r="84361" customFormat="1" x14ac:dyDescent="0.25"/>
    <row r="84362" customFormat="1" x14ac:dyDescent="0.25"/>
    <row r="84363" customFormat="1" x14ac:dyDescent="0.25"/>
    <row r="84364" customFormat="1" x14ac:dyDescent="0.25"/>
    <row r="84365" customFormat="1" x14ac:dyDescent="0.25"/>
    <row r="84366" customFormat="1" x14ac:dyDescent="0.25"/>
    <row r="84367" customFormat="1" x14ac:dyDescent="0.25"/>
    <row r="84368" customFormat="1" x14ac:dyDescent="0.25"/>
    <row r="84369" customFormat="1" x14ac:dyDescent="0.25"/>
    <row r="84370" customFormat="1" x14ac:dyDescent="0.25"/>
    <row r="84371" customFormat="1" x14ac:dyDescent="0.25"/>
    <row r="84372" customFormat="1" x14ac:dyDescent="0.25"/>
    <row r="84373" customFormat="1" x14ac:dyDescent="0.25"/>
    <row r="84374" customFormat="1" x14ac:dyDescent="0.25"/>
    <row r="84375" customFormat="1" x14ac:dyDescent="0.25"/>
    <row r="84376" customFormat="1" x14ac:dyDescent="0.25"/>
    <row r="84377" customFormat="1" x14ac:dyDescent="0.25"/>
    <row r="84378" customFormat="1" x14ac:dyDescent="0.25"/>
    <row r="84379" customFormat="1" x14ac:dyDescent="0.25"/>
    <row r="84380" customFormat="1" x14ac:dyDescent="0.25"/>
    <row r="84381" customFormat="1" x14ac:dyDescent="0.25"/>
    <row r="84382" customFormat="1" x14ac:dyDescent="0.25"/>
    <row r="84383" customFormat="1" x14ac:dyDescent="0.25"/>
    <row r="84384" customFormat="1" x14ac:dyDescent="0.25"/>
    <row r="84385" customFormat="1" x14ac:dyDescent="0.25"/>
    <row r="84386" customFormat="1" x14ac:dyDescent="0.25"/>
    <row r="84387" customFormat="1" x14ac:dyDescent="0.25"/>
    <row r="84388" customFormat="1" x14ac:dyDescent="0.25"/>
    <row r="84389" customFormat="1" x14ac:dyDescent="0.25"/>
    <row r="84390" customFormat="1" x14ac:dyDescent="0.25"/>
    <row r="84391" customFormat="1" x14ac:dyDescent="0.25"/>
    <row r="84392" customFormat="1" x14ac:dyDescent="0.25"/>
    <row r="84393" customFormat="1" x14ac:dyDescent="0.25"/>
    <row r="84394" customFormat="1" x14ac:dyDescent="0.25"/>
    <row r="84395" customFormat="1" x14ac:dyDescent="0.25"/>
    <row r="84396" customFormat="1" x14ac:dyDescent="0.25"/>
    <row r="84397" customFormat="1" x14ac:dyDescent="0.25"/>
    <row r="84398" customFormat="1" x14ac:dyDescent="0.25"/>
    <row r="84399" customFormat="1" x14ac:dyDescent="0.25"/>
    <row r="84400" customFormat="1" x14ac:dyDescent="0.25"/>
    <row r="84401" customFormat="1" x14ac:dyDescent="0.25"/>
    <row r="84402" customFormat="1" x14ac:dyDescent="0.25"/>
    <row r="84403" customFormat="1" x14ac:dyDescent="0.25"/>
    <row r="84404" customFormat="1" x14ac:dyDescent="0.25"/>
    <row r="84405" customFormat="1" x14ac:dyDescent="0.25"/>
    <row r="84406" customFormat="1" x14ac:dyDescent="0.25"/>
    <row r="84407" customFormat="1" x14ac:dyDescent="0.25"/>
    <row r="84408" customFormat="1" x14ac:dyDescent="0.25"/>
    <row r="84409" customFormat="1" x14ac:dyDescent="0.25"/>
    <row r="84410" customFormat="1" x14ac:dyDescent="0.25"/>
    <row r="84411" customFormat="1" x14ac:dyDescent="0.25"/>
    <row r="84412" customFormat="1" x14ac:dyDescent="0.25"/>
    <row r="84413" customFormat="1" x14ac:dyDescent="0.25"/>
    <row r="84414" customFormat="1" x14ac:dyDescent="0.25"/>
    <row r="84415" customFormat="1" x14ac:dyDescent="0.25"/>
    <row r="84416" customFormat="1" x14ac:dyDescent="0.25"/>
    <row r="84417" customFormat="1" x14ac:dyDescent="0.25"/>
    <row r="84418" customFormat="1" x14ac:dyDescent="0.25"/>
    <row r="84419" customFormat="1" x14ac:dyDescent="0.25"/>
    <row r="84420" customFormat="1" x14ac:dyDescent="0.25"/>
    <row r="84421" customFormat="1" x14ac:dyDescent="0.25"/>
    <row r="84422" customFormat="1" x14ac:dyDescent="0.25"/>
    <row r="84423" customFormat="1" x14ac:dyDescent="0.25"/>
    <row r="84424" customFormat="1" x14ac:dyDescent="0.25"/>
    <row r="84425" customFormat="1" x14ac:dyDescent="0.25"/>
    <row r="84426" customFormat="1" x14ac:dyDescent="0.25"/>
    <row r="84427" customFormat="1" x14ac:dyDescent="0.25"/>
    <row r="84428" customFormat="1" x14ac:dyDescent="0.25"/>
    <row r="84429" customFormat="1" x14ac:dyDescent="0.25"/>
    <row r="84430" customFormat="1" x14ac:dyDescent="0.25"/>
    <row r="84431" customFormat="1" x14ac:dyDescent="0.25"/>
    <row r="84432" customFormat="1" x14ac:dyDescent="0.25"/>
    <row r="84433" customFormat="1" x14ac:dyDescent="0.25"/>
    <row r="84434" customFormat="1" x14ac:dyDescent="0.25"/>
    <row r="84435" customFormat="1" x14ac:dyDescent="0.25"/>
    <row r="84436" customFormat="1" x14ac:dyDescent="0.25"/>
    <row r="84437" customFormat="1" x14ac:dyDescent="0.25"/>
    <row r="84438" customFormat="1" x14ac:dyDescent="0.25"/>
    <row r="84439" customFormat="1" x14ac:dyDescent="0.25"/>
    <row r="84440" customFormat="1" x14ac:dyDescent="0.25"/>
    <row r="84441" customFormat="1" x14ac:dyDescent="0.25"/>
    <row r="84442" customFormat="1" x14ac:dyDescent="0.25"/>
    <row r="84443" customFormat="1" x14ac:dyDescent="0.25"/>
    <row r="84444" customFormat="1" x14ac:dyDescent="0.25"/>
    <row r="84445" customFormat="1" x14ac:dyDescent="0.25"/>
    <row r="84446" customFormat="1" x14ac:dyDescent="0.25"/>
    <row r="84447" customFormat="1" x14ac:dyDescent="0.25"/>
    <row r="84448" customFormat="1" x14ac:dyDescent="0.25"/>
    <row r="84449" customFormat="1" x14ac:dyDescent="0.25"/>
    <row r="84450" customFormat="1" x14ac:dyDescent="0.25"/>
    <row r="84451" customFormat="1" x14ac:dyDescent="0.25"/>
    <row r="84452" customFormat="1" x14ac:dyDescent="0.25"/>
    <row r="84453" customFormat="1" x14ac:dyDescent="0.25"/>
    <row r="84454" customFormat="1" x14ac:dyDescent="0.25"/>
    <row r="84455" customFormat="1" x14ac:dyDescent="0.25"/>
    <row r="84456" customFormat="1" x14ac:dyDescent="0.25"/>
    <row r="84457" customFormat="1" x14ac:dyDescent="0.25"/>
    <row r="84458" customFormat="1" x14ac:dyDescent="0.25"/>
    <row r="84459" customFormat="1" x14ac:dyDescent="0.25"/>
    <row r="84460" customFormat="1" x14ac:dyDescent="0.25"/>
    <row r="84461" customFormat="1" x14ac:dyDescent="0.25"/>
    <row r="84462" customFormat="1" x14ac:dyDescent="0.25"/>
    <row r="84463" customFormat="1" x14ac:dyDescent="0.25"/>
    <row r="84464" customFormat="1" x14ac:dyDescent="0.25"/>
    <row r="84465" customFormat="1" x14ac:dyDescent="0.25"/>
    <row r="84466" customFormat="1" x14ac:dyDescent="0.25"/>
    <row r="84467" customFormat="1" x14ac:dyDescent="0.25"/>
    <row r="84468" customFormat="1" x14ac:dyDescent="0.25"/>
    <row r="84469" customFormat="1" x14ac:dyDescent="0.25"/>
    <row r="84470" customFormat="1" x14ac:dyDescent="0.25"/>
    <row r="84471" customFormat="1" x14ac:dyDescent="0.25"/>
    <row r="84472" customFormat="1" x14ac:dyDescent="0.25"/>
    <row r="84473" customFormat="1" x14ac:dyDescent="0.25"/>
    <row r="84474" customFormat="1" x14ac:dyDescent="0.25"/>
    <row r="84475" customFormat="1" x14ac:dyDescent="0.25"/>
    <row r="84476" customFormat="1" x14ac:dyDescent="0.25"/>
    <row r="84477" customFormat="1" x14ac:dyDescent="0.25"/>
    <row r="84478" customFormat="1" x14ac:dyDescent="0.25"/>
    <row r="84479" customFormat="1" x14ac:dyDescent="0.25"/>
    <row r="84480" customFormat="1" x14ac:dyDescent="0.25"/>
    <row r="84481" customFormat="1" x14ac:dyDescent="0.25"/>
    <row r="84482" customFormat="1" x14ac:dyDescent="0.25"/>
    <row r="84483" customFormat="1" x14ac:dyDescent="0.25"/>
    <row r="84484" customFormat="1" x14ac:dyDescent="0.25"/>
    <row r="84485" customFormat="1" x14ac:dyDescent="0.25"/>
    <row r="84486" customFormat="1" x14ac:dyDescent="0.25"/>
    <row r="84487" customFormat="1" x14ac:dyDescent="0.25"/>
    <row r="84488" customFormat="1" x14ac:dyDescent="0.25"/>
    <row r="84489" customFormat="1" x14ac:dyDescent="0.25"/>
    <row r="84490" customFormat="1" x14ac:dyDescent="0.25"/>
    <row r="84491" customFormat="1" x14ac:dyDescent="0.25"/>
    <row r="84492" customFormat="1" x14ac:dyDescent="0.25"/>
    <row r="84493" customFormat="1" x14ac:dyDescent="0.25"/>
    <row r="84494" customFormat="1" x14ac:dyDescent="0.25"/>
    <row r="84495" customFormat="1" x14ac:dyDescent="0.25"/>
    <row r="84496" customFormat="1" x14ac:dyDescent="0.25"/>
    <row r="84497" customFormat="1" x14ac:dyDescent="0.25"/>
    <row r="84498" customFormat="1" x14ac:dyDescent="0.25"/>
    <row r="84499" customFormat="1" x14ac:dyDescent="0.25"/>
    <row r="84500" customFormat="1" x14ac:dyDescent="0.25"/>
    <row r="84501" customFormat="1" x14ac:dyDescent="0.25"/>
    <row r="84502" customFormat="1" x14ac:dyDescent="0.25"/>
    <row r="84503" customFormat="1" x14ac:dyDescent="0.25"/>
    <row r="84504" customFormat="1" x14ac:dyDescent="0.25"/>
    <row r="84505" customFormat="1" x14ac:dyDescent="0.25"/>
    <row r="84506" customFormat="1" x14ac:dyDescent="0.25"/>
    <row r="84507" customFormat="1" x14ac:dyDescent="0.25"/>
    <row r="84508" customFormat="1" x14ac:dyDescent="0.25"/>
    <row r="84509" customFormat="1" x14ac:dyDescent="0.25"/>
    <row r="84510" customFormat="1" x14ac:dyDescent="0.25"/>
    <row r="84511" customFormat="1" x14ac:dyDescent="0.25"/>
    <row r="84512" customFormat="1" x14ac:dyDescent="0.25"/>
    <row r="84513" customFormat="1" x14ac:dyDescent="0.25"/>
    <row r="84514" customFormat="1" x14ac:dyDescent="0.25"/>
    <row r="84515" customFormat="1" x14ac:dyDescent="0.25"/>
    <row r="84516" customFormat="1" x14ac:dyDescent="0.25"/>
    <row r="84517" customFormat="1" x14ac:dyDescent="0.25"/>
    <row r="84518" customFormat="1" x14ac:dyDescent="0.25"/>
    <row r="84519" customFormat="1" x14ac:dyDescent="0.25"/>
    <row r="84520" customFormat="1" x14ac:dyDescent="0.25"/>
    <row r="84521" customFormat="1" x14ac:dyDescent="0.25"/>
    <row r="84522" customFormat="1" x14ac:dyDescent="0.25"/>
    <row r="84523" customFormat="1" x14ac:dyDescent="0.25"/>
    <row r="84524" customFormat="1" x14ac:dyDescent="0.25"/>
    <row r="84525" customFormat="1" x14ac:dyDescent="0.25"/>
    <row r="84526" customFormat="1" x14ac:dyDescent="0.25"/>
    <row r="84527" customFormat="1" x14ac:dyDescent="0.25"/>
    <row r="84528" customFormat="1" x14ac:dyDescent="0.25"/>
    <row r="84529" customFormat="1" x14ac:dyDescent="0.25"/>
    <row r="84530" customFormat="1" x14ac:dyDescent="0.25"/>
    <row r="84531" customFormat="1" x14ac:dyDescent="0.25"/>
    <row r="84532" customFormat="1" x14ac:dyDescent="0.25"/>
    <row r="84533" customFormat="1" x14ac:dyDescent="0.25"/>
    <row r="84534" customFormat="1" x14ac:dyDescent="0.25"/>
    <row r="84535" customFormat="1" x14ac:dyDescent="0.25"/>
    <row r="84536" customFormat="1" x14ac:dyDescent="0.25"/>
    <row r="84537" customFormat="1" x14ac:dyDescent="0.25"/>
    <row r="84538" customFormat="1" x14ac:dyDescent="0.25"/>
    <row r="84539" customFormat="1" x14ac:dyDescent="0.25"/>
    <row r="84540" customFormat="1" x14ac:dyDescent="0.25"/>
    <row r="84541" customFormat="1" x14ac:dyDescent="0.25"/>
    <row r="84542" customFormat="1" x14ac:dyDescent="0.25"/>
    <row r="84543" customFormat="1" x14ac:dyDescent="0.25"/>
    <row r="84544" customFormat="1" x14ac:dyDescent="0.25"/>
    <row r="84545" customFormat="1" x14ac:dyDescent="0.25"/>
    <row r="84546" customFormat="1" x14ac:dyDescent="0.25"/>
    <row r="84547" customFormat="1" x14ac:dyDescent="0.25"/>
    <row r="84548" customFormat="1" x14ac:dyDescent="0.25"/>
    <row r="84549" customFormat="1" x14ac:dyDescent="0.25"/>
    <row r="84550" customFormat="1" x14ac:dyDescent="0.25"/>
    <row r="84551" customFormat="1" x14ac:dyDescent="0.25"/>
    <row r="84552" customFormat="1" x14ac:dyDescent="0.25"/>
    <row r="84553" customFormat="1" x14ac:dyDescent="0.25"/>
    <row r="84554" customFormat="1" x14ac:dyDescent="0.25"/>
    <row r="84555" customFormat="1" x14ac:dyDescent="0.25"/>
    <row r="84556" customFormat="1" x14ac:dyDescent="0.25"/>
    <row r="84557" customFormat="1" x14ac:dyDescent="0.25"/>
    <row r="84558" customFormat="1" x14ac:dyDescent="0.25"/>
    <row r="84559" customFormat="1" x14ac:dyDescent="0.25"/>
    <row r="84560" customFormat="1" x14ac:dyDescent="0.25"/>
    <row r="84561" customFormat="1" x14ac:dyDescent="0.25"/>
    <row r="84562" customFormat="1" x14ac:dyDescent="0.25"/>
    <row r="84563" customFormat="1" x14ac:dyDescent="0.25"/>
    <row r="84564" customFormat="1" x14ac:dyDescent="0.25"/>
    <row r="84565" customFormat="1" x14ac:dyDescent="0.25"/>
    <row r="84566" customFormat="1" x14ac:dyDescent="0.25"/>
    <row r="84567" customFormat="1" x14ac:dyDescent="0.25"/>
    <row r="84568" customFormat="1" x14ac:dyDescent="0.25"/>
    <row r="84569" customFormat="1" x14ac:dyDescent="0.25"/>
    <row r="84570" customFormat="1" x14ac:dyDescent="0.25"/>
    <row r="84571" customFormat="1" x14ac:dyDescent="0.25"/>
    <row r="84572" customFormat="1" x14ac:dyDescent="0.25"/>
    <row r="84573" customFormat="1" x14ac:dyDescent="0.25"/>
    <row r="84574" customFormat="1" x14ac:dyDescent="0.25"/>
    <row r="84575" customFormat="1" x14ac:dyDescent="0.25"/>
    <row r="84576" customFormat="1" x14ac:dyDescent="0.25"/>
    <row r="84577" customFormat="1" x14ac:dyDescent="0.25"/>
    <row r="84578" customFormat="1" x14ac:dyDescent="0.25"/>
    <row r="84579" customFormat="1" x14ac:dyDescent="0.25"/>
    <row r="84580" customFormat="1" x14ac:dyDescent="0.25"/>
    <row r="84581" customFormat="1" x14ac:dyDescent="0.25"/>
    <row r="84582" customFormat="1" x14ac:dyDescent="0.25"/>
    <row r="84583" customFormat="1" x14ac:dyDescent="0.25"/>
    <row r="84584" customFormat="1" x14ac:dyDescent="0.25"/>
    <row r="84585" customFormat="1" x14ac:dyDescent="0.25"/>
    <row r="84586" customFormat="1" x14ac:dyDescent="0.25"/>
    <row r="84587" customFormat="1" x14ac:dyDescent="0.25"/>
    <row r="84588" customFormat="1" x14ac:dyDescent="0.25"/>
    <row r="84589" customFormat="1" x14ac:dyDescent="0.25"/>
    <row r="84590" customFormat="1" x14ac:dyDescent="0.25"/>
    <row r="84591" customFormat="1" x14ac:dyDescent="0.25"/>
    <row r="84592" customFormat="1" x14ac:dyDescent="0.25"/>
    <row r="84593" customFormat="1" x14ac:dyDescent="0.25"/>
    <row r="84594" customFormat="1" x14ac:dyDescent="0.25"/>
    <row r="84595" customFormat="1" x14ac:dyDescent="0.25"/>
    <row r="84596" customFormat="1" x14ac:dyDescent="0.25"/>
    <row r="84597" customFormat="1" x14ac:dyDescent="0.25"/>
    <row r="84598" customFormat="1" x14ac:dyDescent="0.25"/>
    <row r="84599" customFormat="1" x14ac:dyDescent="0.25"/>
    <row r="84600" customFormat="1" x14ac:dyDescent="0.25"/>
    <row r="84601" customFormat="1" x14ac:dyDescent="0.25"/>
    <row r="84602" customFormat="1" x14ac:dyDescent="0.25"/>
    <row r="84603" customFormat="1" x14ac:dyDescent="0.25"/>
    <row r="84604" customFormat="1" x14ac:dyDescent="0.25"/>
    <row r="84605" customFormat="1" x14ac:dyDescent="0.25"/>
    <row r="84606" customFormat="1" x14ac:dyDescent="0.25"/>
    <row r="84607" customFormat="1" x14ac:dyDescent="0.25"/>
    <row r="84608" customFormat="1" x14ac:dyDescent="0.25"/>
    <row r="84609" customFormat="1" x14ac:dyDescent="0.25"/>
    <row r="84610" customFormat="1" x14ac:dyDescent="0.25"/>
    <row r="84611" customFormat="1" x14ac:dyDescent="0.25"/>
    <row r="84612" customFormat="1" x14ac:dyDescent="0.25"/>
    <row r="84613" customFormat="1" x14ac:dyDescent="0.25"/>
    <row r="84614" customFormat="1" x14ac:dyDescent="0.25"/>
    <row r="84615" customFormat="1" x14ac:dyDescent="0.25"/>
    <row r="84616" customFormat="1" x14ac:dyDescent="0.25"/>
    <row r="84617" customFormat="1" x14ac:dyDescent="0.25"/>
    <row r="84618" customFormat="1" x14ac:dyDescent="0.25"/>
    <row r="84619" customFormat="1" x14ac:dyDescent="0.25"/>
    <row r="84620" customFormat="1" x14ac:dyDescent="0.25"/>
    <row r="84621" customFormat="1" x14ac:dyDescent="0.25"/>
    <row r="84622" customFormat="1" x14ac:dyDescent="0.25"/>
    <row r="84623" customFormat="1" x14ac:dyDescent="0.25"/>
    <row r="84624" customFormat="1" x14ac:dyDescent="0.25"/>
    <row r="84625" customFormat="1" x14ac:dyDescent="0.25"/>
    <row r="84626" customFormat="1" x14ac:dyDescent="0.25"/>
    <row r="84627" customFormat="1" x14ac:dyDescent="0.25"/>
    <row r="84628" customFormat="1" x14ac:dyDescent="0.25"/>
    <row r="84629" customFormat="1" x14ac:dyDescent="0.25"/>
    <row r="84630" customFormat="1" x14ac:dyDescent="0.25"/>
    <row r="84631" customFormat="1" x14ac:dyDescent="0.25"/>
    <row r="84632" customFormat="1" x14ac:dyDescent="0.25"/>
    <row r="84633" customFormat="1" x14ac:dyDescent="0.25"/>
    <row r="84634" customFormat="1" x14ac:dyDescent="0.25"/>
    <row r="84635" customFormat="1" x14ac:dyDescent="0.25"/>
    <row r="84636" customFormat="1" x14ac:dyDescent="0.25"/>
    <row r="84637" customFormat="1" x14ac:dyDescent="0.25"/>
    <row r="84638" customFormat="1" x14ac:dyDescent="0.25"/>
    <row r="84639" customFormat="1" x14ac:dyDescent="0.25"/>
    <row r="84640" customFormat="1" x14ac:dyDescent="0.25"/>
    <row r="84641" customFormat="1" x14ac:dyDescent="0.25"/>
    <row r="84642" customFormat="1" x14ac:dyDescent="0.25"/>
    <row r="84643" customFormat="1" x14ac:dyDescent="0.25"/>
    <row r="84644" customFormat="1" x14ac:dyDescent="0.25"/>
    <row r="84645" customFormat="1" x14ac:dyDescent="0.25"/>
    <row r="84646" customFormat="1" x14ac:dyDescent="0.25"/>
    <row r="84647" customFormat="1" x14ac:dyDescent="0.25"/>
    <row r="84648" customFormat="1" x14ac:dyDescent="0.25"/>
    <row r="84649" customFormat="1" x14ac:dyDescent="0.25"/>
    <row r="84650" customFormat="1" x14ac:dyDescent="0.25"/>
    <row r="84651" customFormat="1" x14ac:dyDescent="0.25"/>
    <row r="84652" customFormat="1" x14ac:dyDescent="0.25"/>
    <row r="84653" customFormat="1" x14ac:dyDescent="0.25"/>
    <row r="84654" customFormat="1" x14ac:dyDescent="0.25"/>
    <row r="84655" customFormat="1" x14ac:dyDescent="0.25"/>
    <row r="84656" customFormat="1" x14ac:dyDescent="0.25"/>
    <row r="84657" customFormat="1" x14ac:dyDescent="0.25"/>
    <row r="84658" customFormat="1" x14ac:dyDescent="0.25"/>
    <row r="84659" customFormat="1" x14ac:dyDescent="0.25"/>
    <row r="84660" customFormat="1" x14ac:dyDescent="0.25"/>
    <row r="84661" customFormat="1" x14ac:dyDescent="0.25"/>
    <row r="84662" customFormat="1" x14ac:dyDescent="0.25"/>
    <row r="84663" customFormat="1" x14ac:dyDescent="0.25"/>
    <row r="84664" customFormat="1" x14ac:dyDescent="0.25"/>
    <row r="84665" customFormat="1" x14ac:dyDescent="0.25"/>
    <row r="84666" customFormat="1" x14ac:dyDescent="0.25"/>
    <row r="84667" customFormat="1" x14ac:dyDescent="0.25"/>
    <row r="84668" customFormat="1" x14ac:dyDescent="0.25"/>
    <row r="84669" customFormat="1" x14ac:dyDescent="0.25"/>
    <row r="84670" customFormat="1" x14ac:dyDescent="0.25"/>
    <row r="84671" customFormat="1" x14ac:dyDescent="0.25"/>
    <row r="84672" customFormat="1" x14ac:dyDescent="0.25"/>
    <row r="84673" customFormat="1" x14ac:dyDescent="0.25"/>
    <row r="84674" customFormat="1" x14ac:dyDescent="0.25"/>
    <row r="84675" customFormat="1" x14ac:dyDescent="0.25"/>
    <row r="84676" customFormat="1" x14ac:dyDescent="0.25"/>
    <row r="84677" customFormat="1" x14ac:dyDescent="0.25"/>
    <row r="84678" customFormat="1" x14ac:dyDescent="0.25"/>
    <row r="84679" customFormat="1" x14ac:dyDescent="0.25"/>
    <row r="84680" customFormat="1" x14ac:dyDescent="0.25"/>
    <row r="84681" customFormat="1" x14ac:dyDescent="0.25"/>
    <row r="84682" customFormat="1" x14ac:dyDescent="0.25"/>
    <row r="84683" customFormat="1" x14ac:dyDescent="0.25"/>
    <row r="84684" customFormat="1" x14ac:dyDescent="0.25"/>
    <row r="84685" customFormat="1" x14ac:dyDescent="0.25"/>
    <row r="84686" customFormat="1" x14ac:dyDescent="0.25"/>
    <row r="84687" customFormat="1" x14ac:dyDescent="0.25"/>
    <row r="84688" customFormat="1" x14ac:dyDescent="0.25"/>
    <row r="84689" customFormat="1" x14ac:dyDescent="0.25"/>
    <row r="84690" customFormat="1" x14ac:dyDescent="0.25"/>
    <row r="84691" customFormat="1" x14ac:dyDescent="0.25"/>
    <row r="84692" customFormat="1" x14ac:dyDescent="0.25"/>
    <row r="84693" customFormat="1" x14ac:dyDescent="0.25"/>
    <row r="84694" customFormat="1" x14ac:dyDescent="0.25"/>
    <row r="84695" customFormat="1" x14ac:dyDescent="0.25"/>
    <row r="84696" customFormat="1" x14ac:dyDescent="0.25"/>
    <row r="84697" customFormat="1" x14ac:dyDescent="0.25"/>
    <row r="84698" customFormat="1" x14ac:dyDescent="0.25"/>
    <row r="84699" customFormat="1" x14ac:dyDescent="0.25"/>
    <row r="84700" customFormat="1" x14ac:dyDescent="0.25"/>
    <row r="84701" customFormat="1" x14ac:dyDescent="0.25"/>
    <row r="84702" customFormat="1" x14ac:dyDescent="0.25"/>
    <row r="84703" customFormat="1" x14ac:dyDescent="0.25"/>
    <row r="84704" customFormat="1" x14ac:dyDescent="0.25"/>
    <row r="84705" customFormat="1" x14ac:dyDescent="0.25"/>
    <row r="84706" customFormat="1" x14ac:dyDescent="0.25"/>
    <row r="84707" customFormat="1" x14ac:dyDescent="0.25"/>
    <row r="84708" customFormat="1" x14ac:dyDescent="0.25"/>
    <row r="84709" customFormat="1" x14ac:dyDescent="0.25"/>
    <row r="84710" customFormat="1" x14ac:dyDescent="0.25"/>
    <row r="84711" customFormat="1" x14ac:dyDescent="0.25"/>
    <row r="84712" customFormat="1" x14ac:dyDescent="0.25"/>
    <row r="84713" customFormat="1" x14ac:dyDescent="0.25"/>
    <row r="84714" customFormat="1" x14ac:dyDescent="0.25"/>
    <row r="84715" customFormat="1" x14ac:dyDescent="0.25"/>
    <row r="84716" customFormat="1" x14ac:dyDescent="0.25"/>
    <row r="84717" customFormat="1" x14ac:dyDescent="0.25"/>
    <row r="84718" customFormat="1" x14ac:dyDescent="0.25"/>
    <row r="84719" customFormat="1" x14ac:dyDescent="0.25"/>
    <row r="84720" customFormat="1" x14ac:dyDescent="0.25"/>
    <row r="84721" customFormat="1" x14ac:dyDescent="0.25"/>
    <row r="84722" customFormat="1" x14ac:dyDescent="0.25"/>
    <row r="84723" customFormat="1" x14ac:dyDescent="0.25"/>
    <row r="84724" customFormat="1" x14ac:dyDescent="0.25"/>
    <row r="84725" customFormat="1" x14ac:dyDescent="0.25"/>
    <row r="84726" customFormat="1" x14ac:dyDescent="0.25"/>
    <row r="84727" customFormat="1" x14ac:dyDescent="0.25"/>
    <row r="84728" customFormat="1" x14ac:dyDescent="0.25"/>
    <row r="84729" customFormat="1" x14ac:dyDescent="0.25"/>
    <row r="84730" customFormat="1" x14ac:dyDescent="0.25"/>
    <row r="84731" customFormat="1" x14ac:dyDescent="0.25"/>
    <row r="84732" customFormat="1" x14ac:dyDescent="0.25"/>
    <row r="84733" customFormat="1" x14ac:dyDescent="0.25"/>
    <row r="84734" customFormat="1" x14ac:dyDescent="0.25"/>
    <row r="84735" customFormat="1" x14ac:dyDescent="0.25"/>
    <row r="84736" customFormat="1" x14ac:dyDescent="0.25"/>
    <row r="84737" customFormat="1" x14ac:dyDescent="0.25"/>
    <row r="84738" customFormat="1" x14ac:dyDescent="0.25"/>
    <row r="84739" customFormat="1" x14ac:dyDescent="0.25"/>
    <row r="84740" customFormat="1" x14ac:dyDescent="0.25"/>
    <row r="84741" customFormat="1" x14ac:dyDescent="0.25"/>
    <row r="84742" customFormat="1" x14ac:dyDescent="0.25"/>
    <row r="84743" customFormat="1" x14ac:dyDescent="0.25"/>
    <row r="84744" customFormat="1" x14ac:dyDescent="0.25"/>
    <row r="84745" customFormat="1" x14ac:dyDescent="0.25"/>
    <row r="84746" customFormat="1" x14ac:dyDescent="0.25"/>
    <row r="84747" customFormat="1" x14ac:dyDescent="0.25"/>
    <row r="84748" customFormat="1" x14ac:dyDescent="0.25"/>
    <row r="84749" customFormat="1" x14ac:dyDescent="0.25"/>
    <row r="84750" customFormat="1" x14ac:dyDescent="0.25"/>
    <row r="84751" customFormat="1" x14ac:dyDescent="0.25"/>
    <row r="84752" customFormat="1" x14ac:dyDescent="0.25"/>
    <row r="84753" customFormat="1" x14ac:dyDescent="0.25"/>
    <row r="84754" customFormat="1" x14ac:dyDescent="0.25"/>
    <row r="84755" customFormat="1" x14ac:dyDescent="0.25"/>
    <row r="84756" customFormat="1" x14ac:dyDescent="0.25"/>
    <row r="84757" customFormat="1" x14ac:dyDescent="0.25"/>
    <row r="84758" customFormat="1" x14ac:dyDescent="0.25"/>
    <row r="84759" customFormat="1" x14ac:dyDescent="0.25"/>
    <row r="84760" customFormat="1" x14ac:dyDescent="0.25"/>
    <row r="84761" customFormat="1" x14ac:dyDescent="0.25"/>
    <row r="84762" customFormat="1" x14ac:dyDescent="0.25"/>
    <row r="84763" customFormat="1" x14ac:dyDescent="0.25"/>
    <row r="84764" customFormat="1" x14ac:dyDescent="0.25"/>
    <row r="84765" customFormat="1" x14ac:dyDescent="0.25"/>
    <row r="84766" customFormat="1" x14ac:dyDescent="0.25"/>
    <row r="84767" customFormat="1" x14ac:dyDescent="0.25"/>
    <row r="84768" customFormat="1" x14ac:dyDescent="0.25"/>
    <row r="84769" customFormat="1" x14ac:dyDescent="0.25"/>
    <row r="84770" customFormat="1" x14ac:dyDescent="0.25"/>
    <row r="84771" customFormat="1" x14ac:dyDescent="0.25"/>
    <row r="84772" customFormat="1" x14ac:dyDescent="0.25"/>
    <row r="84773" customFormat="1" x14ac:dyDescent="0.25"/>
    <row r="84774" customFormat="1" x14ac:dyDescent="0.25"/>
    <row r="84775" customFormat="1" x14ac:dyDescent="0.25"/>
    <row r="84776" customFormat="1" x14ac:dyDescent="0.25"/>
    <row r="84777" customFormat="1" x14ac:dyDescent="0.25"/>
    <row r="84778" customFormat="1" x14ac:dyDescent="0.25"/>
    <row r="84779" customFormat="1" x14ac:dyDescent="0.25"/>
    <row r="84780" customFormat="1" x14ac:dyDescent="0.25"/>
    <row r="84781" customFormat="1" x14ac:dyDescent="0.25"/>
    <row r="84782" customFormat="1" x14ac:dyDescent="0.25"/>
    <row r="84783" customFormat="1" x14ac:dyDescent="0.25"/>
    <row r="84784" customFormat="1" x14ac:dyDescent="0.25"/>
    <row r="84785" customFormat="1" x14ac:dyDescent="0.25"/>
    <row r="84786" customFormat="1" x14ac:dyDescent="0.25"/>
    <row r="84787" customFormat="1" x14ac:dyDescent="0.25"/>
    <row r="84788" customFormat="1" x14ac:dyDescent="0.25"/>
    <row r="84789" customFormat="1" x14ac:dyDescent="0.25"/>
    <row r="84790" customFormat="1" x14ac:dyDescent="0.25"/>
    <row r="84791" customFormat="1" x14ac:dyDescent="0.25"/>
    <row r="84792" customFormat="1" x14ac:dyDescent="0.25"/>
    <row r="84793" customFormat="1" x14ac:dyDescent="0.25"/>
    <row r="84794" customFormat="1" x14ac:dyDescent="0.25"/>
    <row r="84795" customFormat="1" x14ac:dyDescent="0.25"/>
    <row r="84796" customFormat="1" x14ac:dyDescent="0.25"/>
    <row r="84797" customFormat="1" x14ac:dyDescent="0.25"/>
    <row r="84798" customFormat="1" x14ac:dyDescent="0.25"/>
    <row r="84799" customFormat="1" x14ac:dyDescent="0.25"/>
    <row r="84800" customFormat="1" x14ac:dyDescent="0.25"/>
    <row r="84801" customFormat="1" x14ac:dyDescent="0.25"/>
    <row r="84802" customFormat="1" x14ac:dyDescent="0.25"/>
    <row r="84803" customFormat="1" x14ac:dyDescent="0.25"/>
    <row r="84804" customFormat="1" x14ac:dyDescent="0.25"/>
    <row r="84805" customFormat="1" x14ac:dyDescent="0.25"/>
    <row r="84806" customFormat="1" x14ac:dyDescent="0.25"/>
    <row r="84807" customFormat="1" x14ac:dyDescent="0.25"/>
    <row r="84808" customFormat="1" x14ac:dyDescent="0.25"/>
    <row r="84809" customFormat="1" x14ac:dyDescent="0.25"/>
    <row r="84810" customFormat="1" x14ac:dyDescent="0.25"/>
    <row r="84811" customFormat="1" x14ac:dyDescent="0.25"/>
    <row r="84812" customFormat="1" x14ac:dyDescent="0.25"/>
    <row r="84813" customFormat="1" x14ac:dyDescent="0.25"/>
    <row r="84814" customFormat="1" x14ac:dyDescent="0.25"/>
    <row r="84815" customFormat="1" x14ac:dyDescent="0.25"/>
    <row r="84816" customFormat="1" x14ac:dyDescent="0.25"/>
    <row r="84817" customFormat="1" x14ac:dyDescent="0.25"/>
    <row r="84818" customFormat="1" x14ac:dyDescent="0.25"/>
    <row r="84819" customFormat="1" x14ac:dyDescent="0.25"/>
    <row r="84820" customFormat="1" x14ac:dyDescent="0.25"/>
    <row r="84821" customFormat="1" x14ac:dyDescent="0.25"/>
    <row r="84822" customFormat="1" x14ac:dyDescent="0.25"/>
    <row r="84823" customFormat="1" x14ac:dyDescent="0.25"/>
    <row r="84824" customFormat="1" x14ac:dyDescent="0.25"/>
    <row r="84825" customFormat="1" x14ac:dyDescent="0.25"/>
    <row r="84826" customFormat="1" x14ac:dyDescent="0.25"/>
    <row r="84827" customFormat="1" x14ac:dyDescent="0.25"/>
    <row r="84828" customFormat="1" x14ac:dyDescent="0.25"/>
    <row r="84829" customFormat="1" x14ac:dyDescent="0.25"/>
    <row r="84830" customFormat="1" x14ac:dyDescent="0.25"/>
    <row r="84831" customFormat="1" x14ac:dyDescent="0.25"/>
    <row r="84832" customFormat="1" x14ac:dyDescent="0.25"/>
    <row r="84833" customFormat="1" x14ac:dyDescent="0.25"/>
    <row r="84834" customFormat="1" x14ac:dyDescent="0.25"/>
    <row r="84835" customFormat="1" x14ac:dyDescent="0.25"/>
    <row r="84836" customFormat="1" x14ac:dyDescent="0.25"/>
    <row r="84837" customFormat="1" x14ac:dyDescent="0.25"/>
    <row r="84838" customFormat="1" x14ac:dyDescent="0.25"/>
    <row r="84839" customFormat="1" x14ac:dyDescent="0.25"/>
    <row r="84840" customFormat="1" x14ac:dyDescent="0.25"/>
    <row r="84841" customFormat="1" x14ac:dyDescent="0.25"/>
    <row r="84842" customFormat="1" x14ac:dyDescent="0.25"/>
    <row r="84843" customFormat="1" x14ac:dyDescent="0.25"/>
    <row r="84844" customFormat="1" x14ac:dyDescent="0.25"/>
    <row r="84845" customFormat="1" x14ac:dyDescent="0.25"/>
    <row r="84846" customFormat="1" x14ac:dyDescent="0.25"/>
    <row r="84847" customFormat="1" x14ac:dyDescent="0.25"/>
    <row r="84848" customFormat="1" x14ac:dyDescent="0.25"/>
    <row r="84849" customFormat="1" x14ac:dyDescent="0.25"/>
    <row r="84850" customFormat="1" x14ac:dyDescent="0.25"/>
    <row r="84851" customFormat="1" x14ac:dyDescent="0.25"/>
    <row r="84852" customFormat="1" x14ac:dyDescent="0.25"/>
    <row r="84853" customFormat="1" x14ac:dyDescent="0.25"/>
    <row r="84854" customFormat="1" x14ac:dyDescent="0.25"/>
    <row r="84855" customFormat="1" x14ac:dyDescent="0.25"/>
    <row r="84856" customFormat="1" x14ac:dyDescent="0.25"/>
    <row r="84857" customFormat="1" x14ac:dyDescent="0.25"/>
    <row r="84858" customFormat="1" x14ac:dyDescent="0.25"/>
    <row r="84859" customFormat="1" x14ac:dyDescent="0.25"/>
    <row r="84860" customFormat="1" x14ac:dyDescent="0.25"/>
    <row r="84861" customFormat="1" x14ac:dyDescent="0.25"/>
    <row r="84862" customFormat="1" x14ac:dyDescent="0.25"/>
    <row r="84863" customFormat="1" x14ac:dyDescent="0.25"/>
    <row r="84864" customFormat="1" x14ac:dyDescent="0.25"/>
    <row r="84865" customFormat="1" x14ac:dyDescent="0.25"/>
    <row r="84866" customFormat="1" x14ac:dyDescent="0.25"/>
    <row r="84867" customFormat="1" x14ac:dyDescent="0.25"/>
    <row r="84868" customFormat="1" x14ac:dyDescent="0.25"/>
    <row r="84869" customFormat="1" x14ac:dyDescent="0.25"/>
    <row r="84870" customFormat="1" x14ac:dyDescent="0.25"/>
    <row r="84871" customFormat="1" x14ac:dyDescent="0.25"/>
    <row r="84872" customFormat="1" x14ac:dyDescent="0.25"/>
    <row r="84873" customFormat="1" x14ac:dyDescent="0.25"/>
    <row r="84874" customFormat="1" x14ac:dyDescent="0.25"/>
    <row r="84875" customFormat="1" x14ac:dyDescent="0.25"/>
    <row r="84876" customFormat="1" x14ac:dyDescent="0.25"/>
    <row r="84877" customFormat="1" x14ac:dyDescent="0.25"/>
    <row r="84878" customFormat="1" x14ac:dyDescent="0.25"/>
    <row r="84879" customFormat="1" x14ac:dyDescent="0.25"/>
    <row r="84880" customFormat="1" x14ac:dyDescent="0.25"/>
    <row r="84881" customFormat="1" x14ac:dyDescent="0.25"/>
    <row r="84882" customFormat="1" x14ac:dyDescent="0.25"/>
    <row r="84883" customFormat="1" x14ac:dyDescent="0.25"/>
    <row r="84884" customFormat="1" x14ac:dyDescent="0.25"/>
    <row r="84885" customFormat="1" x14ac:dyDescent="0.25"/>
    <row r="84886" customFormat="1" x14ac:dyDescent="0.25"/>
    <row r="84887" customFormat="1" x14ac:dyDescent="0.25"/>
    <row r="84888" customFormat="1" x14ac:dyDescent="0.25"/>
    <row r="84889" customFormat="1" x14ac:dyDescent="0.25"/>
    <row r="84890" customFormat="1" x14ac:dyDescent="0.25"/>
    <row r="84891" customFormat="1" x14ac:dyDescent="0.25"/>
    <row r="84892" customFormat="1" x14ac:dyDescent="0.25"/>
    <row r="84893" customFormat="1" x14ac:dyDescent="0.25"/>
    <row r="84894" customFormat="1" x14ac:dyDescent="0.25"/>
    <row r="84895" customFormat="1" x14ac:dyDescent="0.25"/>
    <row r="84896" customFormat="1" x14ac:dyDescent="0.25"/>
    <row r="84897" customFormat="1" x14ac:dyDescent="0.25"/>
    <row r="84898" customFormat="1" x14ac:dyDescent="0.25"/>
    <row r="84899" customFormat="1" x14ac:dyDescent="0.25"/>
    <row r="84900" customFormat="1" x14ac:dyDescent="0.25"/>
    <row r="84901" customFormat="1" x14ac:dyDescent="0.25"/>
    <row r="84902" customFormat="1" x14ac:dyDescent="0.25"/>
    <row r="84903" customFormat="1" x14ac:dyDescent="0.25"/>
    <row r="84904" customFormat="1" x14ac:dyDescent="0.25"/>
    <row r="84905" customFormat="1" x14ac:dyDescent="0.25"/>
    <row r="84906" customFormat="1" x14ac:dyDescent="0.25"/>
    <row r="84907" customFormat="1" x14ac:dyDescent="0.25"/>
    <row r="84908" customFormat="1" x14ac:dyDescent="0.25"/>
    <row r="84909" customFormat="1" x14ac:dyDescent="0.25"/>
    <row r="84910" customFormat="1" x14ac:dyDescent="0.25"/>
    <row r="84911" customFormat="1" x14ac:dyDescent="0.25"/>
    <row r="84912" customFormat="1" x14ac:dyDescent="0.25"/>
    <row r="84913" customFormat="1" x14ac:dyDescent="0.25"/>
    <row r="84914" customFormat="1" x14ac:dyDescent="0.25"/>
    <row r="84915" customFormat="1" x14ac:dyDescent="0.25"/>
    <row r="84916" customFormat="1" x14ac:dyDescent="0.25"/>
    <row r="84917" customFormat="1" x14ac:dyDescent="0.25"/>
    <row r="84918" customFormat="1" x14ac:dyDescent="0.25"/>
    <row r="84919" customFormat="1" x14ac:dyDescent="0.25"/>
    <row r="84920" customFormat="1" x14ac:dyDescent="0.25"/>
    <row r="84921" customFormat="1" x14ac:dyDescent="0.25"/>
    <row r="84922" customFormat="1" x14ac:dyDescent="0.25"/>
    <row r="84923" customFormat="1" x14ac:dyDescent="0.25"/>
    <row r="84924" customFormat="1" x14ac:dyDescent="0.25"/>
    <row r="84925" customFormat="1" x14ac:dyDescent="0.25"/>
    <row r="84926" customFormat="1" x14ac:dyDescent="0.25"/>
    <row r="84927" customFormat="1" x14ac:dyDescent="0.25"/>
    <row r="84928" customFormat="1" x14ac:dyDescent="0.25"/>
    <row r="84929" customFormat="1" x14ac:dyDescent="0.25"/>
    <row r="84930" customFormat="1" x14ac:dyDescent="0.25"/>
    <row r="84931" customFormat="1" x14ac:dyDescent="0.25"/>
    <row r="84932" customFormat="1" x14ac:dyDescent="0.25"/>
    <row r="84933" customFormat="1" x14ac:dyDescent="0.25"/>
    <row r="84934" customFormat="1" x14ac:dyDescent="0.25"/>
    <row r="84935" customFormat="1" x14ac:dyDescent="0.25"/>
    <row r="84936" customFormat="1" x14ac:dyDescent="0.25"/>
    <row r="84937" customFormat="1" x14ac:dyDescent="0.25"/>
    <row r="84938" customFormat="1" x14ac:dyDescent="0.25"/>
    <row r="84939" customFormat="1" x14ac:dyDescent="0.25"/>
    <row r="84940" customFormat="1" x14ac:dyDescent="0.25"/>
    <row r="84941" customFormat="1" x14ac:dyDescent="0.25"/>
    <row r="84942" customFormat="1" x14ac:dyDescent="0.25"/>
    <row r="84943" customFormat="1" x14ac:dyDescent="0.25"/>
    <row r="84944" customFormat="1" x14ac:dyDescent="0.25"/>
    <row r="84945" customFormat="1" x14ac:dyDescent="0.25"/>
    <row r="84946" customFormat="1" x14ac:dyDescent="0.25"/>
    <row r="84947" customFormat="1" x14ac:dyDescent="0.25"/>
    <row r="84948" customFormat="1" x14ac:dyDescent="0.25"/>
    <row r="84949" customFormat="1" x14ac:dyDescent="0.25"/>
    <row r="84950" customFormat="1" x14ac:dyDescent="0.25"/>
    <row r="84951" customFormat="1" x14ac:dyDescent="0.25"/>
    <row r="84952" customFormat="1" x14ac:dyDescent="0.25"/>
    <row r="84953" customFormat="1" x14ac:dyDescent="0.25"/>
    <row r="84954" customFormat="1" x14ac:dyDescent="0.25"/>
    <row r="84955" customFormat="1" x14ac:dyDescent="0.25"/>
    <row r="84956" customFormat="1" x14ac:dyDescent="0.25"/>
    <row r="84957" customFormat="1" x14ac:dyDescent="0.25"/>
    <row r="84958" customFormat="1" x14ac:dyDescent="0.25"/>
    <row r="84959" customFormat="1" x14ac:dyDescent="0.25"/>
    <row r="84960" customFormat="1" x14ac:dyDescent="0.25"/>
    <row r="84961" customFormat="1" x14ac:dyDescent="0.25"/>
    <row r="84962" customFormat="1" x14ac:dyDescent="0.25"/>
    <row r="84963" customFormat="1" x14ac:dyDescent="0.25"/>
    <row r="84964" customFormat="1" x14ac:dyDescent="0.25"/>
    <row r="84965" customFormat="1" x14ac:dyDescent="0.25"/>
    <row r="84966" customFormat="1" x14ac:dyDescent="0.25"/>
    <row r="84967" customFormat="1" x14ac:dyDescent="0.25"/>
    <row r="84968" customFormat="1" x14ac:dyDescent="0.25"/>
    <row r="84969" customFormat="1" x14ac:dyDescent="0.25"/>
    <row r="84970" customFormat="1" x14ac:dyDescent="0.25"/>
    <row r="84971" customFormat="1" x14ac:dyDescent="0.25"/>
    <row r="84972" customFormat="1" x14ac:dyDescent="0.25"/>
    <row r="84973" customFormat="1" x14ac:dyDescent="0.25"/>
    <row r="84974" customFormat="1" x14ac:dyDescent="0.25"/>
    <row r="84975" customFormat="1" x14ac:dyDescent="0.25"/>
    <row r="84976" customFormat="1" x14ac:dyDescent="0.25"/>
    <row r="84977" customFormat="1" x14ac:dyDescent="0.25"/>
    <row r="84978" customFormat="1" x14ac:dyDescent="0.25"/>
    <row r="84979" customFormat="1" x14ac:dyDescent="0.25"/>
    <row r="84980" customFormat="1" x14ac:dyDescent="0.25"/>
    <row r="84981" customFormat="1" x14ac:dyDescent="0.25"/>
    <row r="84982" customFormat="1" x14ac:dyDescent="0.25"/>
    <row r="84983" customFormat="1" x14ac:dyDescent="0.25"/>
    <row r="84984" customFormat="1" x14ac:dyDescent="0.25"/>
    <row r="84985" customFormat="1" x14ac:dyDescent="0.25"/>
    <row r="84986" customFormat="1" x14ac:dyDescent="0.25"/>
    <row r="84987" customFormat="1" x14ac:dyDescent="0.25"/>
    <row r="84988" customFormat="1" x14ac:dyDescent="0.25"/>
    <row r="84989" customFormat="1" x14ac:dyDescent="0.25"/>
    <row r="84990" customFormat="1" x14ac:dyDescent="0.25"/>
    <row r="84991" customFormat="1" x14ac:dyDescent="0.25"/>
    <row r="84992" customFormat="1" x14ac:dyDescent="0.25"/>
    <row r="84993" customFormat="1" x14ac:dyDescent="0.25"/>
    <row r="84994" customFormat="1" x14ac:dyDescent="0.25"/>
    <row r="84995" customFormat="1" x14ac:dyDescent="0.25"/>
    <row r="84996" customFormat="1" x14ac:dyDescent="0.25"/>
    <row r="84997" customFormat="1" x14ac:dyDescent="0.25"/>
    <row r="84998" customFormat="1" x14ac:dyDescent="0.25"/>
    <row r="84999" customFormat="1" x14ac:dyDescent="0.25"/>
    <row r="85000" customFormat="1" x14ac:dyDescent="0.25"/>
    <row r="85001" customFormat="1" x14ac:dyDescent="0.25"/>
    <row r="85002" customFormat="1" x14ac:dyDescent="0.25"/>
    <row r="85003" customFormat="1" x14ac:dyDescent="0.25"/>
    <row r="85004" customFormat="1" x14ac:dyDescent="0.25"/>
    <row r="85005" customFormat="1" x14ac:dyDescent="0.25"/>
    <row r="85006" customFormat="1" x14ac:dyDescent="0.25"/>
    <row r="85007" customFormat="1" x14ac:dyDescent="0.25"/>
    <row r="85008" customFormat="1" x14ac:dyDescent="0.25"/>
    <row r="85009" customFormat="1" x14ac:dyDescent="0.25"/>
    <row r="85010" customFormat="1" x14ac:dyDescent="0.25"/>
    <row r="85011" customFormat="1" x14ac:dyDescent="0.25"/>
    <row r="85012" customFormat="1" x14ac:dyDescent="0.25"/>
    <row r="85013" customFormat="1" x14ac:dyDescent="0.25"/>
    <row r="85014" customFormat="1" x14ac:dyDescent="0.25"/>
    <row r="85015" customFormat="1" x14ac:dyDescent="0.25"/>
    <row r="85016" customFormat="1" x14ac:dyDescent="0.25"/>
    <row r="85017" customFormat="1" x14ac:dyDescent="0.25"/>
    <row r="85018" customFormat="1" x14ac:dyDescent="0.25"/>
    <row r="85019" customFormat="1" x14ac:dyDescent="0.25"/>
    <row r="85020" customFormat="1" x14ac:dyDescent="0.25"/>
    <row r="85021" customFormat="1" x14ac:dyDescent="0.25"/>
    <row r="85022" customFormat="1" x14ac:dyDescent="0.25"/>
    <row r="85023" customFormat="1" x14ac:dyDescent="0.25"/>
    <row r="85024" customFormat="1" x14ac:dyDescent="0.25"/>
    <row r="85025" customFormat="1" x14ac:dyDescent="0.25"/>
    <row r="85026" customFormat="1" x14ac:dyDescent="0.25"/>
    <row r="85027" customFormat="1" x14ac:dyDescent="0.25"/>
    <row r="85028" customFormat="1" x14ac:dyDescent="0.25"/>
    <row r="85029" customFormat="1" x14ac:dyDescent="0.25"/>
    <row r="85030" customFormat="1" x14ac:dyDescent="0.25"/>
    <row r="85031" customFormat="1" x14ac:dyDescent="0.25"/>
    <row r="85032" customFormat="1" x14ac:dyDescent="0.25"/>
    <row r="85033" customFormat="1" x14ac:dyDescent="0.25"/>
    <row r="85034" customFormat="1" x14ac:dyDescent="0.25"/>
    <row r="85035" customFormat="1" x14ac:dyDescent="0.25"/>
    <row r="85036" customFormat="1" x14ac:dyDescent="0.25"/>
    <row r="85037" customFormat="1" x14ac:dyDescent="0.25"/>
    <row r="85038" customFormat="1" x14ac:dyDescent="0.25"/>
    <row r="85039" customFormat="1" x14ac:dyDescent="0.25"/>
    <row r="85040" customFormat="1" x14ac:dyDescent="0.25"/>
    <row r="85041" customFormat="1" x14ac:dyDescent="0.25"/>
    <row r="85042" customFormat="1" x14ac:dyDescent="0.25"/>
    <row r="85043" customFormat="1" x14ac:dyDescent="0.25"/>
    <row r="85044" customFormat="1" x14ac:dyDescent="0.25"/>
    <row r="85045" customFormat="1" x14ac:dyDescent="0.25"/>
    <row r="85046" customFormat="1" x14ac:dyDescent="0.25"/>
    <row r="85047" customFormat="1" x14ac:dyDescent="0.25"/>
    <row r="85048" customFormat="1" x14ac:dyDescent="0.25"/>
    <row r="85049" customFormat="1" x14ac:dyDescent="0.25"/>
    <row r="85050" customFormat="1" x14ac:dyDescent="0.25"/>
    <row r="85051" customFormat="1" x14ac:dyDescent="0.25"/>
    <row r="85052" customFormat="1" x14ac:dyDescent="0.25"/>
    <row r="85053" customFormat="1" x14ac:dyDescent="0.25"/>
    <row r="85054" customFormat="1" x14ac:dyDescent="0.25"/>
    <row r="85055" customFormat="1" x14ac:dyDescent="0.25"/>
    <row r="85056" customFormat="1" x14ac:dyDescent="0.25"/>
    <row r="85057" customFormat="1" x14ac:dyDescent="0.25"/>
    <row r="85058" customFormat="1" x14ac:dyDescent="0.25"/>
    <row r="85059" customFormat="1" x14ac:dyDescent="0.25"/>
    <row r="85060" customFormat="1" x14ac:dyDescent="0.25"/>
    <row r="85061" customFormat="1" x14ac:dyDescent="0.25"/>
    <row r="85062" customFormat="1" x14ac:dyDescent="0.25"/>
    <row r="85063" customFormat="1" x14ac:dyDescent="0.25"/>
    <row r="85064" customFormat="1" x14ac:dyDescent="0.25"/>
    <row r="85065" customFormat="1" x14ac:dyDescent="0.25"/>
    <row r="85066" customFormat="1" x14ac:dyDescent="0.25"/>
    <row r="85067" customFormat="1" x14ac:dyDescent="0.25"/>
    <row r="85068" customFormat="1" x14ac:dyDescent="0.25"/>
    <row r="85069" customFormat="1" x14ac:dyDescent="0.25"/>
    <row r="85070" customFormat="1" x14ac:dyDescent="0.25"/>
    <row r="85071" customFormat="1" x14ac:dyDescent="0.25"/>
    <row r="85072" customFormat="1" x14ac:dyDescent="0.25"/>
    <row r="85073" customFormat="1" x14ac:dyDescent="0.25"/>
    <row r="85074" customFormat="1" x14ac:dyDescent="0.25"/>
    <row r="85075" customFormat="1" x14ac:dyDescent="0.25"/>
    <row r="85076" customFormat="1" x14ac:dyDescent="0.25"/>
    <row r="85077" customFormat="1" x14ac:dyDescent="0.25"/>
    <row r="85078" customFormat="1" x14ac:dyDescent="0.25"/>
    <row r="85079" customFormat="1" x14ac:dyDescent="0.25"/>
    <row r="85080" customFormat="1" x14ac:dyDescent="0.25"/>
    <row r="85081" customFormat="1" x14ac:dyDescent="0.25"/>
    <row r="85082" customFormat="1" x14ac:dyDescent="0.25"/>
    <row r="85083" customFormat="1" x14ac:dyDescent="0.25"/>
    <row r="85084" customFormat="1" x14ac:dyDescent="0.25"/>
    <row r="85085" customFormat="1" x14ac:dyDescent="0.25"/>
    <row r="85086" customFormat="1" x14ac:dyDescent="0.25"/>
    <row r="85087" customFormat="1" x14ac:dyDescent="0.25"/>
    <row r="85088" customFormat="1" x14ac:dyDescent="0.25"/>
    <row r="85089" customFormat="1" x14ac:dyDescent="0.25"/>
    <row r="85090" customFormat="1" x14ac:dyDescent="0.25"/>
    <row r="85091" customFormat="1" x14ac:dyDescent="0.25"/>
    <row r="85092" customFormat="1" x14ac:dyDescent="0.25"/>
    <row r="85093" customFormat="1" x14ac:dyDescent="0.25"/>
    <row r="85094" customFormat="1" x14ac:dyDescent="0.25"/>
    <row r="85095" customFormat="1" x14ac:dyDescent="0.25"/>
    <row r="85096" customFormat="1" x14ac:dyDescent="0.25"/>
    <row r="85097" customFormat="1" x14ac:dyDescent="0.25"/>
    <row r="85098" customFormat="1" x14ac:dyDescent="0.25"/>
    <row r="85099" customFormat="1" x14ac:dyDescent="0.25"/>
    <row r="85100" customFormat="1" x14ac:dyDescent="0.25"/>
    <row r="85101" customFormat="1" x14ac:dyDescent="0.25"/>
    <row r="85102" customFormat="1" x14ac:dyDescent="0.25"/>
    <row r="85103" customFormat="1" x14ac:dyDescent="0.25"/>
    <row r="85104" customFormat="1" x14ac:dyDescent="0.25"/>
    <row r="85105" customFormat="1" x14ac:dyDescent="0.25"/>
    <row r="85106" customFormat="1" x14ac:dyDescent="0.25"/>
    <row r="85107" customFormat="1" x14ac:dyDescent="0.25"/>
    <row r="85108" customFormat="1" x14ac:dyDescent="0.25"/>
    <row r="85109" customFormat="1" x14ac:dyDescent="0.25"/>
    <row r="85110" customFormat="1" x14ac:dyDescent="0.25"/>
    <row r="85111" customFormat="1" x14ac:dyDescent="0.25"/>
    <row r="85112" customFormat="1" x14ac:dyDescent="0.25"/>
    <row r="85113" customFormat="1" x14ac:dyDescent="0.25"/>
    <row r="85114" customFormat="1" x14ac:dyDescent="0.25"/>
    <row r="85115" customFormat="1" x14ac:dyDescent="0.25"/>
    <row r="85116" customFormat="1" x14ac:dyDescent="0.25"/>
    <row r="85117" customFormat="1" x14ac:dyDescent="0.25"/>
    <row r="85118" customFormat="1" x14ac:dyDescent="0.25"/>
    <row r="85119" customFormat="1" x14ac:dyDescent="0.25"/>
    <row r="85120" customFormat="1" x14ac:dyDescent="0.25"/>
    <row r="85121" customFormat="1" x14ac:dyDescent="0.25"/>
    <row r="85122" customFormat="1" x14ac:dyDescent="0.25"/>
    <row r="85123" customFormat="1" x14ac:dyDescent="0.25"/>
    <row r="85124" customFormat="1" x14ac:dyDescent="0.25"/>
    <row r="85125" customFormat="1" x14ac:dyDescent="0.25"/>
    <row r="85126" customFormat="1" x14ac:dyDescent="0.25"/>
    <row r="85127" customFormat="1" x14ac:dyDescent="0.25"/>
    <row r="85128" customFormat="1" x14ac:dyDescent="0.25"/>
    <row r="85129" customFormat="1" x14ac:dyDescent="0.25"/>
    <row r="85130" customFormat="1" x14ac:dyDescent="0.25"/>
    <row r="85131" customFormat="1" x14ac:dyDescent="0.25"/>
    <row r="85132" customFormat="1" x14ac:dyDescent="0.25"/>
    <row r="85133" customFormat="1" x14ac:dyDescent="0.25"/>
    <row r="85134" customFormat="1" x14ac:dyDescent="0.25"/>
    <row r="85135" customFormat="1" x14ac:dyDescent="0.25"/>
    <row r="85136" customFormat="1" x14ac:dyDescent="0.25"/>
    <row r="85137" customFormat="1" x14ac:dyDescent="0.25"/>
    <row r="85138" customFormat="1" x14ac:dyDescent="0.25"/>
    <row r="85139" customFormat="1" x14ac:dyDescent="0.25"/>
    <row r="85140" customFormat="1" x14ac:dyDescent="0.25"/>
    <row r="85141" customFormat="1" x14ac:dyDescent="0.25"/>
    <row r="85142" customFormat="1" x14ac:dyDescent="0.25"/>
    <row r="85143" customFormat="1" x14ac:dyDescent="0.25"/>
    <row r="85144" customFormat="1" x14ac:dyDescent="0.25"/>
    <row r="85145" customFormat="1" x14ac:dyDescent="0.25"/>
    <row r="85146" customFormat="1" x14ac:dyDescent="0.25"/>
    <row r="85147" customFormat="1" x14ac:dyDescent="0.25"/>
    <row r="85148" customFormat="1" x14ac:dyDescent="0.25"/>
    <row r="85149" customFormat="1" x14ac:dyDescent="0.25"/>
    <row r="85150" customFormat="1" x14ac:dyDescent="0.25"/>
    <row r="85151" customFormat="1" x14ac:dyDescent="0.25"/>
    <row r="85152" customFormat="1" x14ac:dyDescent="0.25"/>
    <row r="85153" customFormat="1" x14ac:dyDescent="0.25"/>
    <row r="85154" customFormat="1" x14ac:dyDescent="0.25"/>
    <row r="85155" customFormat="1" x14ac:dyDescent="0.25"/>
    <row r="85156" customFormat="1" x14ac:dyDescent="0.25"/>
    <row r="85157" customFormat="1" x14ac:dyDescent="0.25"/>
    <row r="85158" customFormat="1" x14ac:dyDescent="0.25"/>
    <row r="85159" customFormat="1" x14ac:dyDescent="0.25"/>
    <row r="85160" customFormat="1" x14ac:dyDescent="0.25"/>
    <row r="85161" customFormat="1" x14ac:dyDescent="0.25"/>
    <row r="85162" customFormat="1" x14ac:dyDescent="0.25"/>
    <row r="85163" customFormat="1" x14ac:dyDescent="0.25"/>
    <row r="85164" customFormat="1" x14ac:dyDescent="0.25"/>
    <row r="85165" customFormat="1" x14ac:dyDescent="0.25"/>
    <row r="85166" customFormat="1" x14ac:dyDescent="0.25"/>
    <row r="85167" customFormat="1" x14ac:dyDescent="0.25"/>
    <row r="85168" customFormat="1" x14ac:dyDescent="0.25"/>
    <row r="85169" customFormat="1" x14ac:dyDescent="0.25"/>
    <row r="85170" customFormat="1" x14ac:dyDescent="0.25"/>
    <row r="85171" customFormat="1" x14ac:dyDescent="0.25"/>
    <row r="85172" customFormat="1" x14ac:dyDescent="0.25"/>
    <row r="85173" customFormat="1" x14ac:dyDescent="0.25"/>
    <row r="85174" customFormat="1" x14ac:dyDescent="0.25"/>
    <row r="85175" customFormat="1" x14ac:dyDescent="0.25"/>
    <row r="85176" customFormat="1" x14ac:dyDescent="0.25"/>
    <row r="85177" customFormat="1" x14ac:dyDescent="0.25"/>
    <row r="85178" customFormat="1" x14ac:dyDescent="0.25"/>
    <row r="85179" customFormat="1" x14ac:dyDescent="0.25"/>
    <row r="85180" customFormat="1" x14ac:dyDescent="0.25"/>
    <row r="85181" customFormat="1" x14ac:dyDescent="0.25"/>
    <row r="85182" customFormat="1" x14ac:dyDescent="0.25"/>
    <row r="85183" customFormat="1" x14ac:dyDescent="0.25"/>
    <row r="85184" customFormat="1" x14ac:dyDescent="0.25"/>
    <row r="85185" customFormat="1" x14ac:dyDescent="0.25"/>
    <row r="85186" customFormat="1" x14ac:dyDescent="0.25"/>
    <row r="85187" customFormat="1" x14ac:dyDescent="0.25"/>
    <row r="85188" customFormat="1" x14ac:dyDescent="0.25"/>
    <row r="85189" customFormat="1" x14ac:dyDescent="0.25"/>
    <row r="85190" customFormat="1" x14ac:dyDescent="0.25"/>
    <row r="85191" customFormat="1" x14ac:dyDescent="0.25"/>
    <row r="85192" customFormat="1" x14ac:dyDescent="0.25"/>
    <row r="85193" customFormat="1" x14ac:dyDescent="0.25"/>
    <row r="85194" customFormat="1" x14ac:dyDescent="0.25"/>
    <row r="85195" customFormat="1" x14ac:dyDescent="0.25"/>
    <row r="85196" customFormat="1" x14ac:dyDescent="0.25"/>
    <row r="85197" customFormat="1" x14ac:dyDescent="0.25"/>
    <row r="85198" customFormat="1" x14ac:dyDescent="0.25"/>
    <row r="85199" customFormat="1" x14ac:dyDescent="0.25"/>
    <row r="85200" customFormat="1" x14ac:dyDescent="0.25"/>
    <row r="85201" customFormat="1" x14ac:dyDescent="0.25"/>
    <row r="85202" customFormat="1" x14ac:dyDescent="0.25"/>
    <row r="85203" customFormat="1" x14ac:dyDescent="0.25"/>
    <row r="85204" customFormat="1" x14ac:dyDescent="0.25"/>
    <row r="85205" customFormat="1" x14ac:dyDescent="0.25"/>
    <row r="85206" customFormat="1" x14ac:dyDescent="0.25"/>
    <row r="85207" customFormat="1" x14ac:dyDescent="0.25"/>
    <row r="85208" customFormat="1" x14ac:dyDescent="0.25"/>
    <row r="85209" customFormat="1" x14ac:dyDescent="0.25"/>
    <row r="85210" customFormat="1" x14ac:dyDescent="0.25"/>
    <row r="85211" customFormat="1" x14ac:dyDescent="0.25"/>
    <row r="85212" customFormat="1" x14ac:dyDescent="0.25"/>
    <row r="85213" customFormat="1" x14ac:dyDescent="0.25"/>
    <row r="85214" customFormat="1" x14ac:dyDescent="0.25"/>
    <row r="85215" customFormat="1" x14ac:dyDescent="0.25"/>
    <row r="85216" customFormat="1" x14ac:dyDescent="0.25"/>
    <row r="85217" customFormat="1" x14ac:dyDescent="0.25"/>
    <row r="85218" customFormat="1" x14ac:dyDescent="0.25"/>
    <row r="85219" customFormat="1" x14ac:dyDescent="0.25"/>
    <row r="85220" customFormat="1" x14ac:dyDescent="0.25"/>
    <row r="85221" customFormat="1" x14ac:dyDescent="0.25"/>
    <row r="85222" customFormat="1" x14ac:dyDescent="0.25"/>
    <row r="85223" customFormat="1" x14ac:dyDescent="0.25"/>
    <row r="85224" customFormat="1" x14ac:dyDescent="0.25"/>
    <row r="85225" customFormat="1" x14ac:dyDescent="0.25"/>
    <row r="85226" customFormat="1" x14ac:dyDescent="0.25"/>
    <row r="85227" customFormat="1" x14ac:dyDescent="0.25"/>
    <row r="85228" customFormat="1" x14ac:dyDescent="0.25"/>
    <row r="85229" customFormat="1" x14ac:dyDescent="0.25"/>
    <row r="85230" customFormat="1" x14ac:dyDescent="0.25"/>
    <row r="85231" customFormat="1" x14ac:dyDescent="0.25"/>
    <row r="85232" customFormat="1" x14ac:dyDescent="0.25"/>
    <row r="85233" customFormat="1" x14ac:dyDescent="0.25"/>
    <row r="85234" customFormat="1" x14ac:dyDescent="0.25"/>
    <row r="85235" customFormat="1" x14ac:dyDescent="0.25"/>
    <row r="85236" customFormat="1" x14ac:dyDescent="0.25"/>
    <row r="85237" customFormat="1" x14ac:dyDescent="0.25"/>
    <row r="85238" customFormat="1" x14ac:dyDescent="0.25"/>
    <row r="85239" customFormat="1" x14ac:dyDescent="0.25"/>
    <row r="85240" customFormat="1" x14ac:dyDescent="0.25"/>
    <row r="85241" customFormat="1" x14ac:dyDescent="0.25"/>
    <row r="85242" customFormat="1" x14ac:dyDescent="0.25"/>
    <row r="85243" customFormat="1" x14ac:dyDescent="0.25"/>
    <row r="85244" customFormat="1" x14ac:dyDescent="0.25"/>
    <row r="85245" customFormat="1" x14ac:dyDescent="0.25"/>
    <row r="85246" customFormat="1" x14ac:dyDescent="0.25"/>
    <row r="85247" customFormat="1" x14ac:dyDescent="0.25"/>
    <row r="85248" customFormat="1" x14ac:dyDescent="0.25"/>
    <row r="85249" customFormat="1" x14ac:dyDescent="0.25"/>
    <row r="85250" customFormat="1" x14ac:dyDescent="0.25"/>
    <row r="85251" customFormat="1" x14ac:dyDescent="0.25"/>
    <row r="85252" customFormat="1" x14ac:dyDescent="0.25"/>
    <row r="85253" customFormat="1" x14ac:dyDescent="0.25"/>
    <row r="85254" customFormat="1" x14ac:dyDescent="0.25"/>
    <row r="85255" customFormat="1" x14ac:dyDescent="0.25"/>
    <row r="85256" customFormat="1" x14ac:dyDescent="0.25"/>
    <row r="85257" customFormat="1" x14ac:dyDescent="0.25"/>
    <row r="85258" customFormat="1" x14ac:dyDescent="0.25"/>
    <row r="85259" customFormat="1" x14ac:dyDescent="0.25"/>
    <row r="85260" customFormat="1" x14ac:dyDescent="0.25"/>
    <row r="85261" customFormat="1" x14ac:dyDescent="0.25"/>
    <row r="85262" customFormat="1" x14ac:dyDescent="0.25"/>
    <row r="85263" customFormat="1" x14ac:dyDescent="0.25"/>
    <row r="85264" customFormat="1" x14ac:dyDescent="0.25"/>
    <row r="85265" customFormat="1" x14ac:dyDescent="0.25"/>
    <row r="85266" customFormat="1" x14ac:dyDescent="0.25"/>
    <row r="85267" customFormat="1" x14ac:dyDescent="0.25"/>
    <row r="85268" customFormat="1" x14ac:dyDescent="0.25"/>
    <row r="85269" customFormat="1" x14ac:dyDescent="0.25"/>
    <row r="85270" customFormat="1" x14ac:dyDescent="0.25"/>
    <row r="85271" customFormat="1" x14ac:dyDescent="0.25"/>
    <row r="85272" customFormat="1" x14ac:dyDescent="0.25"/>
    <row r="85273" customFormat="1" x14ac:dyDescent="0.25"/>
    <row r="85274" customFormat="1" x14ac:dyDescent="0.25"/>
    <row r="85275" customFormat="1" x14ac:dyDescent="0.25"/>
    <row r="85276" customFormat="1" x14ac:dyDescent="0.25"/>
    <row r="85277" customFormat="1" x14ac:dyDescent="0.25"/>
    <row r="85278" customFormat="1" x14ac:dyDescent="0.25"/>
    <row r="85279" customFormat="1" x14ac:dyDescent="0.25"/>
    <row r="85280" customFormat="1" x14ac:dyDescent="0.25"/>
    <row r="85281" customFormat="1" x14ac:dyDescent="0.25"/>
    <row r="85282" customFormat="1" x14ac:dyDescent="0.25"/>
    <row r="85283" customFormat="1" x14ac:dyDescent="0.25"/>
    <row r="85284" customFormat="1" x14ac:dyDescent="0.25"/>
    <row r="85285" customFormat="1" x14ac:dyDescent="0.25"/>
    <row r="85286" customFormat="1" x14ac:dyDescent="0.25"/>
    <row r="85287" customFormat="1" x14ac:dyDescent="0.25"/>
    <row r="85288" customFormat="1" x14ac:dyDescent="0.25"/>
    <row r="85289" customFormat="1" x14ac:dyDescent="0.25"/>
    <row r="85290" customFormat="1" x14ac:dyDescent="0.25"/>
    <row r="85291" customFormat="1" x14ac:dyDescent="0.25"/>
    <row r="85292" customFormat="1" x14ac:dyDescent="0.25"/>
    <row r="85293" customFormat="1" x14ac:dyDescent="0.25"/>
    <row r="85294" customFormat="1" x14ac:dyDescent="0.25"/>
    <row r="85295" customFormat="1" x14ac:dyDescent="0.25"/>
    <row r="85296" customFormat="1" x14ac:dyDescent="0.25"/>
    <row r="85297" customFormat="1" x14ac:dyDescent="0.25"/>
    <row r="85298" customFormat="1" x14ac:dyDescent="0.25"/>
    <row r="85299" customFormat="1" x14ac:dyDescent="0.25"/>
    <row r="85300" customFormat="1" x14ac:dyDescent="0.25"/>
    <row r="85301" customFormat="1" x14ac:dyDescent="0.25"/>
    <row r="85302" customFormat="1" x14ac:dyDescent="0.25"/>
    <row r="85303" customFormat="1" x14ac:dyDescent="0.25"/>
    <row r="85304" customFormat="1" x14ac:dyDescent="0.25"/>
    <row r="85305" customFormat="1" x14ac:dyDescent="0.25"/>
    <row r="85306" customFormat="1" x14ac:dyDescent="0.25"/>
    <row r="85307" customFormat="1" x14ac:dyDescent="0.25"/>
    <row r="85308" customFormat="1" x14ac:dyDescent="0.25"/>
    <row r="85309" customFormat="1" x14ac:dyDescent="0.25"/>
    <row r="85310" customFormat="1" x14ac:dyDescent="0.25"/>
    <row r="85311" customFormat="1" x14ac:dyDescent="0.25"/>
    <row r="85312" customFormat="1" x14ac:dyDescent="0.25"/>
    <row r="85313" customFormat="1" x14ac:dyDescent="0.25"/>
    <row r="85314" customFormat="1" x14ac:dyDescent="0.25"/>
    <row r="85315" customFormat="1" x14ac:dyDescent="0.25"/>
    <row r="85316" customFormat="1" x14ac:dyDescent="0.25"/>
    <row r="85317" customFormat="1" x14ac:dyDescent="0.25"/>
    <row r="85318" customFormat="1" x14ac:dyDescent="0.25"/>
    <row r="85319" customFormat="1" x14ac:dyDescent="0.25"/>
    <row r="85320" customFormat="1" x14ac:dyDescent="0.25"/>
    <row r="85321" customFormat="1" x14ac:dyDescent="0.25"/>
    <row r="85322" customFormat="1" x14ac:dyDescent="0.25"/>
    <row r="85323" customFormat="1" x14ac:dyDescent="0.25"/>
    <row r="85324" customFormat="1" x14ac:dyDescent="0.25"/>
    <row r="85325" customFormat="1" x14ac:dyDescent="0.25"/>
    <row r="85326" customFormat="1" x14ac:dyDescent="0.25"/>
    <row r="85327" customFormat="1" x14ac:dyDescent="0.25"/>
    <row r="85328" customFormat="1" x14ac:dyDescent="0.25"/>
    <row r="85329" customFormat="1" x14ac:dyDescent="0.25"/>
    <row r="85330" customFormat="1" x14ac:dyDescent="0.25"/>
    <row r="85331" customFormat="1" x14ac:dyDescent="0.25"/>
    <row r="85332" customFormat="1" x14ac:dyDescent="0.25"/>
    <row r="85333" customFormat="1" x14ac:dyDescent="0.25"/>
    <row r="85334" customFormat="1" x14ac:dyDescent="0.25"/>
    <row r="85335" customFormat="1" x14ac:dyDescent="0.25"/>
    <row r="85336" customFormat="1" x14ac:dyDescent="0.25"/>
    <row r="85337" customFormat="1" x14ac:dyDescent="0.25"/>
    <row r="85338" customFormat="1" x14ac:dyDescent="0.25"/>
    <row r="85339" customFormat="1" x14ac:dyDescent="0.25"/>
    <row r="85340" customFormat="1" x14ac:dyDescent="0.25"/>
    <row r="85341" customFormat="1" x14ac:dyDescent="0.25"/>
    <row r="85342" customFormat="1" x14ac:dyDescent="0.25"/>
    <row r="85343" customFormat="1" x14ac:dyDescent="0.25"/>
    <row r="85344" customFormat="1" x14ac:dyDescent="0.25"/>
    <row r="85345" customFormat="1" x14ac:dyDescent="0.25"/>
    <row r="85346" customFormat="1" x14ac:dyDescent="0.25"/>
    <row r="85347" customFormat="1" x14ac:dyDescent="0.25"/>
    <row r="85348" customFormat="1" x14ac:dyDescent="0.25"/>
    <row r="85349" customFormat="1" x14ac:dyDescent="0.25"/>
    <row r="85350" customFormat="1" x14ac:dyDescent="0.25"/>
    <row r="85351" customFormat="1" x14ac:dyDescent="0.25"/>
    <row r="85352" customFormat="1" x14ac:dyDescent="0.25"/>
    <row r="85353" customFormat="1" x14ac:dyDescent="0.25"/>
    <row r="85354" customFormat="1" x14ac:dyDescent="0.25"/>
    <row r="85355" customFormat="1" x14ac:dyDescent="0.25"/>
    <row r="85356" customFormat="1" x14ac:dyDescent="0.25"/>
    <row r="85357" customFormat="1" x14ac:dyDescent="0.25"/>
    <row r="85358" customFormat="1" x14ac:dyDescent="0.25"/>
    <row r="85359" customFormat="1" x14ac:dyDescent="0.25"/>
    <row r="85360" customFormat="1" x14ac:dyDescent="0.25"/>
    <row r="85361" customFormat="1" x14ac:dyDescent="0.25"/>
    <row r="85362" customFormat="1" x14ac:dyDescent="0.25"/>
    <row r="85363" customFormat="1" x14ac:dyDescent="0.25"/>
    <row r="85364" customFormat="1" x14ac:dyDescent="0.25"/>
    <row r="85365" customFormat="1" x14ac:dyDescent="0.25"/>
    <row r="85366" customFormat="1" x14ac:dyDescent="0.25"/>
    <row r="85367" customFormat="1" x14ac:dyDescent="0.25"/>
    <row r="85368" customFormat="1" x14ac:dyDescent="0.25"/>
    <row r="85369" customFormat="1" x14ac:dyDescent="0.25"/>
    <row r="85370" customFormat="1" x14ac:dyDescent="0.25"/>
    <row r="85371" customFormat="1" x14ac:dyDescent="0.25"/>
    <row r="85372" customFormat="1" x14ac:dyDescent="0.25"/>
    <row r="85373" customFormat="1" x14ac:dyDescent="0.25"/>
    <row r="85374" customFormat="1" x14ac:dyDescent="0.25"/>
    <row r="85375" customFormat="1" x14ac:dyDescent="0.25"/>
    <row r="85376" customFormat="1" x14ac:dyDescent="0.25"/>
    <row r="85377" customFormat="1" x14ac:dyDescent="0.25"/>
    <row r="85378" customFormat="1" x14ac:dyDescent="0.25"/>
    <row r="85379" customFormat="1" x14ac:dyDescent="0.25"/>
    <row r="85380" customFormat="1" x14ac:dyDescent="0.25"/>
    <row r="85381" customFormat="1" x14ac:dyDescent="0.25"/>
    <row r="85382" customFormat="1" x14ac:dyDescent="0.25"/>
    <row r="85383" customFormat="1" x14ac:dyDescent="0.25"/>
    <row r="85384" customFormat="1" x14ac:dyDescent="0.25"/>
    <row r="85385" customFormat="1" x14ac:dyDescent="0.25"/>
    <row r="85386" customFormat="1" x14ac:dyDescent="0.25"/>
    <row r="85387" customFormat="1" x14ac:dyDescent="0.25"/>
    <row r="85388" customFormat="1" x14ac:dyDescent="0.25"/>
    <row r="85389" customFormat="1" x14ac:dyDescent="0.25"/>
    <row r="85390" customFormat="1" x14ac:dyDescent="0.25"/>
    <row r="85391" customFormat="1" x14ac:dyDescent="0.25"/>
    <row r="85392" customFormat="1" x14ac:dyDescent="0.25"/>
    <row r="85393" customFormat="1" x14ac:dyDescent="0.25"/>
    <row r="85394" customFormat="1" x14ac:dyDescent="0.25"/>
    <row r="85395" customFormat="1" x14ac:dyDescent="0.25"/>
    <row r="85396" customFormat="1" x14ac:dyDescent="0.25"/>
    <row r="85397" customFormat="1" x14ac:dyDescent="0.25"/>
    <row r="85398" customFormat="1" x14ac:dyDescent="0.25"/>
    <row r="85399" customFormat="1" x14ac:dyDescent="0.25"/>
    <row r="85400" customFormat="1" x14ac:dyDescent="0.25"/>
    <row r="85401" customFormat="1" x14ac:dyDescent="0.25"/>
    <row r="85402" customFormat="1" x14ac:dyDescent="0.25"/>
    <row r="85403" customFormat="1" x14ac:dyDescent="0.25"/>
    <row r="85404" customFormat="1" x14ac:dyDescent="0.25"/>
    <row r="85405" customFormat="1" x14ac:dyDescent="0.25"/>
    <row r="85406" customFormat="1" x14ac:dyDescent="0.25"/>
    <row r="85407" customFormat="1" x14ac:dyDescent="0.25"/>
    <row r="85408" customFormat="1" x14ac:dyDescent="0.25"/>
    <row r="85409" customFormat="1" x14ac:dyDescent="0.25"/>
    <row r="85410" customFormat="1" x14ac:dyDescent="0.25"/>
    <row r="85411" customFormat="1" x14ac:dyDescent="0.25"/>
    <row r="85412" customFormat="1" x14ac:dyDescent="0.25"/>
    <row r="85413" customFormat="1" x14ac:dyDescent="0.25"/>
    <row r="85414" customFormat="1" x14ac:dyDescent="0.25"/>
    <row r="85415" customFormat="1" x14ac:dyDescent="0.25"/>
    <row r="85416" customFormat="1" x14ac:dyDescent="0.25"/>
    <row r="85417" customFormat="1" x14ac:dyDescent="0.25"/>
    <row r="85418" customFormat="1" x14ac:dyDescent="0.25"/>
    <row r="85419" customFormat="1" x14ac:dyDescent="0.25"/>
    <row r="85420" customFormat="1" x14ac:dyDescent="0.25"/>
    <row r="85421" customFormat="1" x14ac:dyDescent="0.25"/>
    <row r="85422" customFormat="1" x14ac:dyDescent="0.25"/>
    <row r="85423" customFormat="1" x14ac:dyDescent="0.25"/>
    <row r="85424" customFormat="1" x14ac:dyDescent="0.25"/>
    <row r="85425" customFormat="1" x14ac:dyDescent="0.25"/>
    <row r="85426" customFormat="1" x14ac:dyDescent="0.25"/>
    <row r="85427" customFormat="1" x14ac:dyDescent="0.25"/>
    <row r="85428" customFormat="1" x14ac:dyDescent="0.25"/>
    <row r="85429" customFormat="1" x14ac:dyDescent="0.25"/>
    <row r="85430" customFormat="1" x14ac:dyDescent="0.25"/>
    <row r="85431" customFormat="1" x14ac:dyDescent="0.25"/>
    <row r="85432" customFormat="1" x14ac:dyDescent="0.25"/>
    <row r="85433" customFormat="1" x14ac:dyDescent="0.25"/>
    <row r="85434" customFormat="1" x14ac:dyDescent="0.25"/>
    <row r="85435" customFormat="1" x14ac:dyDescent="0.25"/>
    <row r="85436" customFormat="1" x14ac:dyDescent="0.25"/>
    <row r="85437" customFormat="1" x14ac:dyDescent="0.25"/>
    <row r="85438" customFormat="1" x14ac:dyDescent="0.25"/>
    <row r="85439" customFormat="1" x14ac:dyDescent="0.25"/>
    <row r="85440" customFormat="1" x14ac:dyDescent="0.25"/>
    <row r="85441" customFormat="1" x14ac:dyDescent="0.25"/>
    <row r="85442" customFormat="1" x14ac:dyDescent="0.25"/>
    <row r="85443" customFormat="1" x14ac:dyDescent="0.25"/>
    <row r="85444" customFormat="1" x14ac:dyDescent="0.25"/>
    <row r="85445" customFormat="1" x14ac:dyDescent="0.25"/>
    <row r="85446" customFormat="1" x14ac:dyDescent="0.25"/>
    <row r="85447" customFormat="1" x14ac:dyDescent="0.25"/>
    <row r="85448" customFormat="1" x14ac:dyDescent="0.25"/>
    <row r="85449" customFormat="1" x14ac:dyDescent="0.25"/>
    <row r="85450" customFormat="1" x14ac:dyDescent="0.25"/>
    <row r="85451" customFormat="1" x14ac:dyDescent="0.25"/>
    <row r="85452" customFormat="1" x14ac:dyDescent="0.25"/>
    <row r="85453" customFormat="1" x14ac:dyDescent="0.25"/>
    <row r="85454" customFormat="1" x14ac:dyDescent="0.25"/>
    <row r="85455" customFormat="1" x14ac:dyDescent="0.25"/>
    <row r="85456" customFormat="1" x14ac:dyDescent="0.25"/>
    <row r="85457" customFormat="1" x14ac:dyDescent="0.25"/>
    <row r="85458" customFormat="1" x14ac:dyDescent="0.25"/>
    <row r="85459" customFormat="1" x14ac:dyDescent="0.25"/>
    <row r="85460" customFormat="1" x14ac:dyDescent="0.25"/>
    <row r="85461" customFormat="1" x14ac:dyDescent="0.25"/>
    <row r="85462" customFormat="1" x14ac:dyDescent="0.25"/>
    <row r="85463" customFormat="1" x14ac:dyDescent="0.25"/>
    <row r="85464" customFormat="1" x14ac:dyDescent="0.25"/>
    <row r="85465" customFormat="1" x14ac:dyDescent="0.25"/>
    <row r="85466" customFormat="1" x14ac:dyDescent="0.25"/>
    <row r="85467" customFormat="1" x14ac:dyDescent="0.25"/>
    <row r="85468" customFormat="1" x14ac:dyDescent="0.25"/>
    <row r="85469" customFormat="1" x14ac:dyDescent="0.25"/>
    <row r="85470" customFormat="1" x14ac:dyDescent="0.25"/>
    <row r="85471" customFormat="1" x14ac:dyDescent="0.25"/>
    <row r="85472" customFormat="1" x14ac:dyDescent="0.25"/>
    <row r="85473" customFormat="1" x14ac:dyDescent="0.25"/>
    <row r="85474" customFormat="1" x14ac:dyDescent="0.25"/>
    <row r="85475" customFormat="1" x14ac:dyDescent="0.25"/>
    <row r="85476" customFormat="1" x14ac:dyDescent="0.25"/>
    <row r="85477" customFormat="1" x14ac:dyDescent="0.25"/>
    <row r="85478" customFormat="1" x14ac:dyDescent="0.25"/>
    <row r="85479" customFormat="1" x14ac:dyDescent="0.25"/>
    <row r="85480" customFormat="1" x14ac:dyDescent="0.25"/>
    <row r="85481" customFormat="1" x14ac:dyDescent="0.25"/>
    <row r="85482" customFormat="1" x14ac:dyDescent="0.25"/>
    <row r="85483" customFormat="1" x14ac:dyDescent="0.25"/>
    <row r="85484" customFormat="1" x14ac:dyDescent="0.25"/>
    <row r="85485" customFormat="1" x14ac:dyDescent="0.25"/>
    <row r="85486" customFormat="1" x14ac:dyDescent="0.25"/>
    <row r="85487" customFormat="1" x14ac:dyDescent="0.25"/>
    <row r="85488" customFormat="1" x14ac:dyDescent="0.25"/>
    <row r="85489" customFormat="1" x14ac:dyDescent="0.25"/>
    <row r="85490" customFormat="1" x14ac:dyDescent="0.25"/>
    <row r="85491" customFormat="1" x14ac:dyDescent="0.25"/>
    <row r="85492" customFormat="1" x14ac:dyDescent="0.25"/>
    <row r="85493" customFormat="1" x14ac:dyDescent="0.25"/>
    <row r="85494" customFormat="1" x14ac:dyDescent="0.25"/>
    <row r="85495" customFormat="1" x14ac:dyDescent="0.25"/>
    <row r="85496" customFormat="1" x14ac:dyDescent="0.25"/>
    <row r="85497" customFormat="1" x14ac:dyDescent="0.25"/>
    <row r="85498" customFormat="1" x14ac:dyDescent="0.25"/>
    <row r="85499" customFormat="1" x14ac:dyDescent="0.25"/>
    <row r="85500" customFormat="1" x14ac:dyDescent="0.25"/>
    <row r="85501" customFormat="1" x14ac:dyDescent="0.25"/>
    <row r="85502" customFormat="1" x14ac:dyDescent="0.25"/>
    <row r="85503" customFormat="1" x14ac:dyDescent="0.25"/>
    <row r="85504" customFormat="1" x14ac:dyDescent="0.25"/>
    <row r="85505" customFormat="1" x14ac:dyDescent="0.25"/>
    <row r="85506" customFormat="1" x14ac:dyDescent="0.25"/>
    <row r="85507" customFormat="1" x14ac:dyDescent="0.25"/>
    <row r="85508" customFormat="1" x14ac:dyDescent="0.25"/>
    <row r="85509" customFormat="1" x14ac:dyDescent="0.25"/>
    <row r="85510" customFormat="1" x14ac:dyDescent="0.25"/>
    <row r="85511" customFormat="1" x14ac:dyDescent="0.25"/>
    <row r="85512" customFormat="1" x14ac:dyDescent="0.25"/>
    <row r="85513" customFormat="1" x14ac:dyDescent="0.25"/>
    <row r="85514" customFormat="1" x14ac:dyDescent="0.25"/>
    <row r="85515" customFormat="1" x14ac:dyDescent="0.25"/>
    <row r="85516" customFormat="1" x14ac:dyDescent="0.25"/>
    <row r="85517" customFormat="1" x14ac:dyDescent="0.25"/>
    <row r="85518" customFormat="1" x14ac:dyDescent="0.25"/>
    <row r="85519" customFormat="1" x14ac:dyDescent="0.25"/>
    <row r="85520" customFormat="1" x14ac:dyDescent="0.25"/>
    <row r="85521" customFormat="1" x14ac:dyDescent="0.25"/>
    <row r="85522" customFormat="1" x14ac:dyDescent="0.25"/>
    <row r="85523" customFormat="1" x14ac:dyDescent="0.25"/>
    <row r="85524" customFormat="1" x14ac:dyDescent="0.25"/>
    <row r="85525" customFormat="1" x14ac:dyDescent="0.25"/>
    <row r="85526" customFormat="1" x14ac:dyDescent="0.25"/>
    <row r="85527" customFormat="1" x14ac:dyDescent="0.25"/>
    <row r="85528" customFormat="1" x14ac:dyDescent="0.25"/>
    <row r="85529" customFormat="1" x14ac:dyDescent="0.25"/>
    <row r="85530" customFormat="1" x14ac:dyDescent="0.25"/>
    <row r="85531" customFormat="1" x14ac:dyDescent="0.25"/>
    <row r="85532" customFormat="1" x14ac:dyDescent="0.25"/>
    <row r="85533" customFormat="1" x14ac:dyDescent="0.25"/>
    <row r="85534" customFormat="1" x14ac:dyDescent="0.25"/>
    <row r="85535" customFormat="1" x14ac:dyDescent="0.25"/>
    <row r="85536" customFormat="1" x14ac:dyDescent="0.25"/>
    <row r="85537" customFormat="1" x14ac:dyDescent="0.25"/>
    <row r="85538" customFormat="1" x14ac:dyDescent="0.25"/>
    <row r="85539" customFormat="1" x14ac:dyDescent="0.25"/>
    <row r="85540" customFormat="1" x14ac:dyDescent="0.25"/>
    <row r="85541" customFormat="1" x14ac:dyDescent="0.25"/>
    <row r="85542" customFormat="1" x14ac:dyDescent="0.25"/>
    <row r="85543" customFormat="1" x14ac:dyDescent="0.25"/>
    <row r="85544" customFormat="1" x14ac:dyDescent="0.25"/>
    <row r="85545" customFormat="1" x14ac:dyDescent="0.25"/>
    <row r="85546" customFormat="1" x14ac:dyDescent="0.25"/>
    <row r="85547" customFormat="1" x14ac:dyDescent="0.25"/>
    <row r="85548" customFormat="1" x14ac:dyDescent="0.25"/>
    <row r="85549" customFormat="1" x14ac:dyDescent="0.25"/>
    <row r="85550" customFormat="1" x14ac:dyDescent="0.25"/>
    <row r="85551" customFormat="1" x14ac:dyDescent="0.25"/>
    <row r="85552" customFormat="1" x14ac:dyDescent="0.25"/>
    <row r="85553" customFormat="1" x14ac:dyDescent="0.25"/>
    <row r="85554" customFormat="1" x14ac:dyDescent="0.25"/>
    <row r="85555" customFormat="1" x14ac:dyDescent="0.25"/>
    <row r="85556" customFormat="1" x14ac:dyDescent="0.25"/>
    <row r="85557" customFormat="1" x14ac:dyDescent="0.25"/>
    <row r="85558" customFormat="1" x14ac:dyDescent="0.25"/>
    <row r="85559" customFormat="1" x14ac:dyDescent="0.25"/>
    <row r="85560" customFormat="1" x14ac:dyDescent="0.25"/>
    <row r="85561" customFormat="1" x14ac:dyDescent="0.25"/>
    <row r="85562" customFormat="1" x14ac:dyDescent="0.25"/>
    <row r="85563" customFormat="1" x14ac:dyDescent="0.25"/>
    <row r="85564" customFormat="1" x14ac:dyDescent="0.25"/>
    <row r="85565" customFormat="1" x14ac:dyDescent="0.25"/>
    <row r="85566" customFormat="1" x14ac:dyDescent="0.25"/>
    <row r="85567" customFormat="1" x14ac:dyDescent="0.25"/>
    <row r="85568" customFormat="1" x14ac:dyDescent="0.25"/>
    <row r="85569" customFormat="1" x14ac:dyDescent="0.25"/>
    <row r="85570" customFormat="1" x14ac:dyDescent="0.25"/>
    <row r="85571" customFormat="1" x14ac:dyDescent="0.25"/>
    <row r="85572" customFormat="1" x14ac:dyDescent="0.25"/>
    <row r="85573" customFormat="1" x14ac:dyDescent="0.25"/>
    <row r="85574" customFormat="1" x14ac:dyDescent="0.25"/>
    <row r="85575" customFormat="1" x14ac:dyDescent="0.25"/>
    <row r="85576" customFormat="1" x14ac:dyDescent="0.25"/>
    <row r="85577" customFormat="1" x14ac:dyDescent="0.25"/>
    <row r="85578" customFormat="1" x14ac:dyDescent="0.25"/>
    <row r="85579" customFormat="1" x14ac:dyDescent="0.25"/>
    <row r="85580" customFormat="1" x14ac:dyDescent="0.25"/>
    <row r="85581" customFormat="1" x14ac:dyDescent="0.25"/>
    <row r="85582" customFormat="1" x14ac:dyDescent="0.25"/>
    <row r="85583" customFormat="1" x14ac:dyDescent="0.25"/>
    <row r="85584" customFormat="1" x14ac:dyDescent="0.25"/>
    <row r="85585" customFormat="1" x14ac:dyDescent="0.25"/>
    <row r="85586" customFormat="1" x14ac:dyDescent="0.25"/>
    <row r="85587" customFormat="1" x14ac:dyDescent="0.25"/>
    <row r="85588" customFormat="1" x14ac:dyDescent="0.25"/>
    <row r="85589" customFormat="1" x14ac:dyDescent="0.25"/>
    <row r="85590" customFormat="1" x14ac:dyDescent="0.25"/>
    <row r="85591" customFormat="1" x14ac:dyDescent="0.25"/>
    <row r="85592" customFormat="1" x14ac:dyDescent="0.25"/>
    <row r="85593" customFormat="1" x14ac:dyDescent="0.25"/>
    <row r="85594" customFormat="1" x14ac:dyDescent="0.25"/>
    <row r="85595" customFormat="1" x14ac:dyDescent="0.25"/>
    <row r="85596" customFormat="1" x14ac:dyDescent="0.25"/>
    <row r="85597" customFormat="1" x14ac:dyDescent="0.25"/>
    <row r="85598" customFormat="1" x14ac:dyDescent="0.25"/>
    <row r="85599" customFormat="1" x14ac:dyDescent="0.25"/>
    <row r="85600" customFormat="1" x14ac:dyDescent="0.25"/>
    <row r="85601" customFormat="1" x14ac:dyDescent="0.25"/>
    <row r="85602" customFormat="1" x14ac:dyDescent="0.25"/>
    <row r="85603" customFormat="1" x14ac:dyDescent="0.25"/>
    <row r="85604" customFormat="1" x14ac:dyDescent="0.25"/>
    <row r="85605" customFormat="1" x14ac:dyDescent="0.25"/>
    <row r="85606" customFormat="1" x14ac:dyDescent="0.25"/>
    <row r="85607" customFormat="1" x14ac:dyDescent="0.25"/>
    <row r="85608" customFormat="1" x14ac:dyDescent="0.25"/>
    <row r="85609" customFormat="1" x14ac:dyDescent="0.25"/>
    <row r="85610" customFormat="1" x14ac:dyDescent="0.25"/>
    <row r="85611" customFormat="1" x14ac:dyDescent="0.25"/>
    <row r="85612" customFormat="1" x14ac:dyDescent="0.25"/>
    <row r="85613" customFormat="1" x14ac:dyDescent="0.25"/>
    <row r="85614" customFormat="1" x14ac:dyDescent="0.25"/>
    <row r="85615" customFormat="1" x14ac:dyDescent="0.25"/>
    <row r="85616" customFormat="1" x14ac:dyDescent="0.25"/>
    <row r="85617" customFormat="1" x14ac:dyDescent="0.25"/>
    <row r="85618" customFormat="1" x14ac:dyDescent="0.25"/>
    <row r="85619" customFormat="1" x14ac:dyDescent="0.25"/>
    <row r="85620" customFormat="1" x14ac:dyDescent="0.25"/>
    <row r="85621" customFormat="1" x14ac:dyDescent="0.25"/>
    <row r="85622" customFormat="1" x14ac:dyDescent="0.25"/>
    <row r="85623" customFormat="1" x14ac:dyDescent="0.25"/>
    <row r="85624" customFormat="1" x14ac:dyDescent="0.25"/>
    <row r="85625" customFormat="1" x14ac:dyDescent="0.25"/>
    <row r="85626" customFormat="1" x14ac:dyDescent="0.25"/>
    <row r="85627" customFormat="1" x14ac:dyDescent="0.25"/>
    <row r="85628" customFormat="1" x14ac:dyDescent="0.25"/>
    <row r="85629" customFormat="1" x14ac:dyDescent="0.25"/>
    <row r="85630" customFormat="1" x14ac:dyDescent="0.25"/>
    <row r="85631" customFormat="1" x14ac:dyDescent="0.25"/>
    <row r="85632" customFormat="1" x14ac:dyDescent="0.25"/>
    <row r="85633" customFormat="1" x14ac:dyDescent="0.25"/>
    <row r="85634" customFormat="1" x14ac:dyDescent="0.25"/>
    <row r="85635" customFormat="1" x14ac:dyDescent="0.25"/>
    <row r="85636" customFormat="1" x14ac:dyDescent="0.25"/>
    <row r="85637" customFormat="1" x14ac:dyDescent="0.25"/>
    <row r="85638" customFormat="1" x14ac:dyDescent="0.25"/>
    <row r="85639" customFormat="1" x14ac:dyDescent="0.25"/>
    <row r="85640" customFormat="1" x14ac:dyDescent="0.25"/>
    <row r="85641" customFormat="1" x14ac:dyDescent="0.25"/>
    <row r="85642" customFormat="1" x14ac:dyDescent="0.25"/>
    <row r="85643" customFormat="1" x14ac:dyDescent="0.25"/>
    <row r="85644" customFormat="1" x14ac:dyDescent="0.25"/>
    <row r="85645" customFormat="1" x14ac:dyDescent="0.25"/>
    <row r="85646" customFormat="1" x14ac:dyDescent="0.25"/>
    <row r="85647" customFormat="1" x14ac:dyDescent="0.25"/>
    <row r="85648" customFormat="1" x14ac:dyDescent="0.25"/>
    <row r="85649" customFormat="1" x14ac:dyDescent="0.25"/>
    <row r="85650" customFormat="1" x14ac:dyDescent="0.25"/>
    <row r="85651" customFormat="1" x14ac:dyDescent="0.25"/>
    <row r="85652" customFormat="1" x14ac:dyDescent="0.25"/>
    <row r="85653" customFormat="1" x14ac:dyDescent="0.25"/>
    <row r="85654" customFormat="1" x14ac:dyDescent="0.25"/>
    <row r="85655" customFormat="1" x14ac:dyDescent="0.25"/>
    <row r="85656" customFormat="1" x14ac:dyDescent="0.25"/>
    <row r="85657" customFormat="1" x14ac:dyDescent="0.25"/>
    <row r="85658" customFormat="1" x14ac:dyDescent="0.25"/>
    <row r="85659" customFormat="1" x14ac:dyDescent="0.25"/>
    <row r="85660" customFormat="1" x14ac:dyDescent="0.25"/>
    <row r="85661" customFormat="1" x14ac:dyDescent="0.25"/>
    <row r="85662" customFormat="1" x14ac:dyDescent="0.25"/>
    <row r="85663" customFormat="1" x14ac:dyDescent="0.25"/>
    <row r="85664" customFormat="1" x14ac:dyDescent="0.25"/>
    <row r="85665" customFormat="1" x14ac:dyDescent="0.25"/>
    <row r="85666" customFormat="1" x14ac:dyDescent="0.25"/>
    <row r="85667" customFormat="1" x14ac:dyDescent="0.25"/>
    <row r="85668" customFormat="1" x14ac:dyDescent="0.25"/>
    <row r="85669" customFormat="1" x14ac:dyDescent="0.25"/>
    <row r="85670" customFormat="1" x14ac:dyDescent="0.25"/>
    <row r="85671" customFormat="1" x14ac:dyDescent="0.25"/>
    <row r="85672" customFormat="1" x14ac:dyDescent="0.25"/>
    <row r="85673" customFormat="1" x14ac:dyDescent="0.25"/>
    <row r="85674" customFormat="1" x14ac:dyDescent="0.25"/>
    <row r="85675" customFormat="1" x14ac:dyDescent="0.25"/>
    <row r="85676" customFormat="1" x14ac:dyDescent="0.25"/>
    <row r="85677" customFormat="1" x14ac:dyDescent="0.25"/>
    <row r="85678" customFormat="1" x14ac:dyDescent="0.25"/>
    <row r="85679" customFormat="1" x14ac:dyDescent="0.25"/>
    <row r="85680" customFormat="1" x14ac:dyDescent="0.25"/>
    <row r="85681" customFormat="1" x14ac:dyDescent="0.25"/>
    <row r="85682" customFormat="1" x14ac:dyDescent="0.25"/>
    <row r="85683" customFormat="1" x14ac:dyDescent="0.25"/>
    <row r="85684" customFormat="1" x14ac:dyDescent="0.25"/>
    <row r="85685" customFormat="1" x14ac:dyDescent="0.25"/>
    <row r="85686" customFormat="1" x14ac:dyDescent="0.25"/>
    <row r="85687" customFormat="1" x14ac:dyDescent="0.25"/>
    <row r="85688" customFormat="1" x14ac:dyDescent="0.25"/>
    <row r="85689" customFormat="1" x14ac:dyDescent="0.25"/>
    <row r="85690" customFormat="1" x14ac:dyDescent="0.25"/>
    <row r="85691" customFormat="1" x14ac:dyDescent="0.25"/>
    <row r="85692" customFormat="1" x14ac:dyDescent="0.25"/>
    <row r="85693" customFormat="1" x14ac:dyDescent="0.25"/>
    <row r="85694" customFormat="1" x14ac:dyDescent="0.25"/>
    <row r="85695" customFormat="1" x14ac:dyDescent="0.25"/>
    <row r="85696" customFormat="1" x14ac:dyDescent="0.25"/>
    <row r="85697" customFormat="1" x14ac:dyDescent="0.25"/>
    <row r="85698" customFormat="1" x14ac:dyDescent="0.25"/>
    <row r="85699" customFormat="1" x14ac:dyDescent="0.25"/>
    <row r="85700" customFormat="1" x14ac:dyDescent="0.25"/>
    <row r="85701" customFormat="1" x14ac:dyDescent="0.25"/>
    <row r="85702" customFormat="1" x14ac:dyDescent="0.25"/>
    <row r="85703" customFormat="1" x14ac:dyDescent="0.25"/>
    <row r="85704" customFormat="1" x14ac:dyDescent="0.25"/>
    <row r="85705" customFormat="1" x14ac:dyDescent="0.25"/>
    <row r="85706" customFormat="1" x14ac:dyDescent="0.25"/>
    <row r="85707" customFormat="1" x14ac:dyDescent="0.25"/>
    <row r="85708" customFormat="1" x14ac:dyDescent="0.25"/>
    <row r="85709" customFormat="1" x14ac:dyDescent="0.25"/>
    <row r="85710" customFormat="1" x14ac:dyDescent="0.25"/>
    <row r="85711" customFormat="1" x14ac:dyDescent="0.25"/>
    <row r="85712" customFormat="1" x14ac:dyDescent="0.25"/>
    <row r="85713" customFormat="1" x14ac:dyDescent="0.25"/>
    <row r="85714" customFormat="1" x14ac:dyDescent="0.25"/>
    <row r="85715" customFormat="1" x14ac:dyDescent="0.25"/>
    <row r="85716" customFormat="1" x14ac:dyDescent="0.25"/>
    <row r="85717" customFormat="1" x14ac:dyDescent="0.25"/>
    <row r="85718" customFormat="1" x14ac:dyDescent="0.25"/>
    <row r="85719" customFormat="1" x14ac:dyDescent="0.25"/>
    <row r="85720" customFormat="1" x14ac:dyDescent="0.25"/>
    <row r="85721" customFormat="1" x14ac:dyDescent="0.25"/>
    <row r="85722" customFormat="1" x14ac:dyDescent="0.25"/>
    <row r="85723" customFormat="1" x14ac:dyDescent="0.25"/>
    <row r="85724" customFormat="1" x14ac:dyDescent="0.25"/>
    <row r="85725" customFormat="1" x14ac:dyDescent="0.25"/>
    <row r="85726" customFormat="1" x14ac:dyDescent="0.25"/>
    <row r="85727" customFormat="1" x14ac:dyDescent="0.25"/>
    <row r="85728" customFormat="1" x14ac:dyDescent="0.25"/>
    <row r="85729" customFormat="1" x14ac:dyDescent="0.25"/>
    <row r="85730" customFormat="1" x14ac:dyDescent="0.25"/>
    <row r="85731" customFormat="1" x14ac:dyDescent="0.25"/>
    <row r="85732" customFormat="1" x14ac:dyDescent="0.25"/>
    <row r="85733" customFormat="1" x14ac:dyDescent="0.25"/>
    <row r="85734" customFormat="1" x14ac:dyDescent="0.25"/>
    <row r="85735" customFormat="1" x14ac:dyDescent="0.25"/>
    <row r="85736" customFormat="1" x14ac:dyDescent="0.25"/>
    <row r="85737" customFormat="1" x14ac:dyDescent="0.25"/>
    <row r="85738" customFormat="1" x14ac:dyDescent="0.25"/>
    <row r="85739" customFormat="1" x14ac:dyDescent="0.25"/>
    <row r="85740" customFormat="1" x14ac:dyDescent="0.25"/>
    <row r="85741" customFormat="1" x14ac:dyDescent="0.25"/>
    <row r="85742" customFormat="1" x14ac:dyDescent="0.25"/>
    <row r="85743" customFormat="1" x14ac:dyDescent="0.25"/>
    <row r="85744" customFormat="1" x14ac:dyDescent="0.25"/>
    <row r="85745" customFormat="1" x14ac:dyDescent="0.25"/>
    <row r="85746" customFormat="1" x14ac:dyDescent="0.25"/>
    <row r="85747" customFormat="1" x14ac:dyDescent="0.25"/>
    <row r="85748" customFormat="1" x14ac:dyDescent="0.25"/>
    <row r="85749" customFormat="1" x14ac:dyDescent="0.25"/>
    <row r="85750" customFormat="1" x14ac:dyDescent="0.25"/>
    <row r="85751" customFormat="1" x14ac:dyDescent="0.25"/>
    <row r="85752" customFormat="1" x14ac:dyDescent="0.25"/>
    <row r="85753" customFormat="1" x14ac:dyDescent="0.25"/>
    <row r="85754" customFormat="1" x14ac:dyDescent="0.25"/>
    <row r="85755" customFormat="1" x14ac:dyDescent="0.25"/>
    <row r="85756" customFormat="1" x14ac:dyDescent="0.25"/>
    <row r="85757" customFormat="1" x14ac:dyDescent="0.25"/>
    <row r="85758" customFormat="1" x14ac:dyDescent="0.25"/>
    <row r="85759" customFormat="1" x14ac:dyDescent="0.25"/>
    <row r="85760" customFormat="1" x14ac:dyDescent="0.25"/>
    <row r="85761" customFormat="1" x14ac:dyDescent="0.25"/>
    <row r="85762" customFormat="1" x14ac:dyDescent="0.25"/>
    <row r="85763" customFormat="1" x14ac:dyDescent="0.25"/>
    <row r="85764" customFormat="1" x14ac:dyDescent="0.25"/>
    <row r="85765" customFormat="1" x14ac:dyDescent="0.25"/>
    <row r="85766" customFormat="1" x14ac:dyDescent="0.25"/>
    <row r="85767" customFormat="1" x14ac:dyDescent="0.25"/>
    <row r="85768" customFormat="1" x14ac:dyDescent="0.25"/>
    <row r="85769" customFormat="1" x14ac:dyDescent="0.25"/>
    <row r="85770" customFormat="1" x14ac:dyDescent="0.25"/>
    <row r="85771" customFormat="1" x14ac:dyDescent="0.25"/>
    <row r="85772" customFormat="1" x14ac:dyDescent="0.25"/>
    <row r="85773" customFormat="1" x14ac:dyDescent="0.25"/>
    <row r="85774" customFormat="1" x14ac:dyDescent="0.25"/>
    <row r="85775" customFormat="1" x14ac:dyDescent="0.25"/>
    <row r="85776" customFormat="1" x14ac:dyDescent="0.25"/>
    <row r="85777" customFormat="1" x14ac:dyDescent="0.25"/>
    <row r="85778" customFormat="1" x14ac:dyDescent="0.25"/>
    <row r="85779" customFormat="1" x14ac:dyDescent="0.25"/>
    <row r="85780" customFormat="1" x14ac:dyDescent="0.25"/>
    <row r="85781" customFormat="1" x14ac:dyDescent="0.25"/>
    <row r="85782" customFormat="1" x14ac:dyDescent="0.25"/>
    <row r="85783" customFormat="1" x14ac:dyDescent="0.25"/>
    <row r="85784" customFormat="1" x14ac:dyDescent="0.25"/>
    <row r="85785" customFormat="1" x14ac:dyDescent="0.25"/>
    <row r="85786" customFormat="1" x14ac:dyDescent="0.25"/>
    <row r="85787" customFormat="1" x14ac:dyDescent="0.25"/>
    <row r="85788" customFormat="1" x14ac:dyDescent="0.25"/>
    <row r="85789" customFormat="1" x14ac:dyDescent="0.25"/>
    <row r="85790" customFormat="1" x14ac:dyDescent="0.25"/>
    <row r="85791" customFormat="1" x14ac:dyDescent="0.25"/>
    <row r="85792" customFormat="1" x14ac:dyDescent="0.25"/>
    <row r="85793" customFormat="1" x14ac:dyDescent="0.25"/>
    <row r="85794" customFormat="1" x14ac:dyDescent="0.25"/>
    <row r="85795" customFormat="1" x14ac:dyDescent="0.25"/>
    <row r="85796" customFormat="1" x14ac:dyDescent="0.25"/>
    <row r="85797" customFormat="1" x14ac:dyDescent="0.25"/>
    <row r="85798" customFormat="1" x14ac:dyDescent="0.25"/>
    <row r="85799" customFormat="1" x14ac:dyDescent="0.25"/>
    <row r="85800" customFormat="1" x14ac:dyDescent="0.25"/>
    <row r="85801" customFormat="1" x14ac:dyDescent="0.25"/>
    <row r="85802" customFormat="1" x14ac:dyDescent="0.25"/>
    <row r="85803" customFormat="1" x14ac:dyDescent="0.25"/>
    <row r="85804" customFormat="1" x14ac:dyDescent="0.25"/>
    <row r="85805" customFormat="1" x14ac:dyDescent="0.25"/>
    <row r="85806" customFormat="1" x14ac:dyDescent="0.25"/>
    <row r="85807" customFormat="1" x14ac:dyDescent="0.25"/>
    <row r="85808" customFormat="1" x14ac:dyDescent="0.25"/>
    <row r="85809" customFormat="1" x14ac:dyDescent="0.25"/>
    <row r="85810" customFormat="1" x14ac:dyDescent="0.25"/>
    <row r="85811" customFormat="1" x14ac:dyDescent="0.25"/>
    <row r="85812" customFormat="1" x14ac:dyDescent="0.25"/>
    <row r="85813" customFormat="1" x14ac:dyDescent="0.25"/>
    <row r="85814" customFormat="1" x14ac:dyDescent="0.25"/>
    <row r="85815" customFormat="1" x14ac:dyDescent="0.25"/>
    <row r="85816" customFormat="1" x14ac:dyDescent="0.25"/>
    <row r="85817" customFormat="1" x14ac:dyDescent="0.25"/>
    <row r="85818" customFormat="1" x14ac:dyDescent="0.25"/>
    <row r="85819" customFormat="1" x14ac:dyDescent="0.25"/>
    <row r="85820" customFormat="1" x14ac:dyDescent="0.25"/>
    <row r="85821" customFormat="1" x14ac:dyDescent="0.25"/>
    <row r="85822" customFormat="1" x14ac:dyDescent="0.25"/>
    <row r="85823" customFormat="1" x14ac:dyDescent="0.25"/>
    <row r="85824" customFormat="1" x14ac:dyDescent="0.25"/>
    <row r="85825" customFormat="1" x14ac:dyDescent="0.25"/>
    <row r="85826" customFormat="1" x14ac:dyDescent="0.25"/>
    <row r="85827" customFormat="1" x14ac:dyDescent="0.25"/>
    <row r="85828" customFormat="1" x14ac:dyDescent="0.25"/>
    <row r="85829" customFormat="1" x14ac:dyDescent="0.25"/>
    <row r="85830" customFormat="1" x14ac:dyDescent="0.25"/>
    <row r="85831" customFormat="1" x14ac:dyDescent="0.25"/>
    <row r="85832" customFormat="1" x14ac:dyDescent="0.25"/>
    <row r="85833" customFormat="1" x14ac:dyDescent="0.25"/>
    <row r="85834" customFormat="1" x14ac:dyDescent="0.25"/>
    <row r="85835" customFormat="1" x14ac:dyDescent="0.25"/>
    <row r="85836" customFormat="1" x14ac:dyDescent="0.25"/>
    <row r="85837" customFormat="1" x14ac:dyDescent="0.25"/>
    <row r="85838" customFormat="1" x14ac:dyDescent="0.25"/>
    <row r="85839" customFormat="1" x14ac:dyDescent="0.25"/>
    <row r="85840" customFormat="1" x14ac:dyDescent="0.25"/>
    <row r="85841" customFormat="1" x14ac:dyDescent="0.25"/>
    <row r="85842" customFormat="1" x14ac:dyDescent="0.25"/>
    <row r="85843" customFormat="1" x14ac:dyDescent="0.25"/>
    <row r="85844" customFormat="1" x14ac:dyDescent="0.25"/>
    <row r="85845" customFormat="1" x14ac:dyDescent="0.25"/>
    <row r="85846" customFormat="1" x14ac:dyDescent="0.25"/>
    <row r="85847" customFormat="1" x14ac:dyDescent="0.25"/>
    <row r="85848" customFormat="1" x14ac:dyDescent="0.25"/>
    <row r="85849" customFormat="1" x14ac:dyDescent="0.25"/>
    <row r="85850" customFormat="1" x14ac:dyDescent="0.25"/>
    <row r="85851" customFormat="1" x14ac:dyDescent="0.25"/>
    <row r="85852" customFormat="1" x14ac:dyDescent="0.25"/>
    <row r="85853" customFormat="1" x14ac:dyDescent="0.25"/>
    <row r="85854" customFormat="1" x14ac:dyDescent="0.25"/>
    <row r="85855" customFormat="1" x14ac:dyDescent="0.25"/>
    <row r="85856" customFormat="1" x14ac:dyDescent="0.25"/>
    <row r="85857" customFormat="1" x14ac:dyDescent="0.25"/>
    <row r="85858" customFormat="1" x14ac:dyDescent="0.25"/>
    <row r="85859" customFormat="1" x14ac:dyDescent="0.25"/>
    <row r="85860" customFormat="1" x14ac:dyDescent="0.25"/>
    <row r="85861" customFormat="1" x14ac:dyDescent="0.25"/>
    <row r="85862" customFormat="1" x14ac:dyDescent="0.25"/>
    <row r="85863" customFormat="1" x14ac:dyDescent="0.25"/>
    <row r="85864" customFormat="1" x14ac:dyDescent="0.25"/>
    <row r="85865" customFormat="1" x14ac:dyDescent="0.25"/>
    <row r="85866" customFormat="1" x14ac:dyDescent="0.25"/>
    <row r="85867" customFormat="1" x14ac:dyDescent="0.25"/>
    <row r="85868" customFormat="1" x14ac:dyDescent="0.25"/>
    <row r="85869" customFormat="1" x14ac:dyDescent="0.25"/>
    <row r="85870" customFormat="1" x14ac:dyDescent="0.25"/>
    <row r="85871" customFormat="1" x14ac:dyDescent="0.25"/>
    <row r="85872" customFormat="1" x14ac:dyDescent="0.25"/>
    <row r="85873" customFormat="1" x14ac:dyDescent="0.25"/>
    <row r="85874" customFormat="1" x14ac:dyDescent="0.25"/>
    <row r="85875" customFormat="1" x14ac:dyDescent="0.25"/>
    <row r="85876" customFormat="1" x14ac:dyDescent="0.25"/>
    <row r="85877" customFormat="1" x14ac:dyDescent="0.25"/>
    <row r="85878" customFormat="1" x14ac:dyDescent="0.25"/>
    <row r="85879" customFormat="1" x14ac:dyDescent="0.25"/>
    <row r="85880" customFormat="1" x14ac:dyDescent="0.25"/>
    <row r="85881" customFormat="1" x14ac:dyDescent="0.25"/>
    <row r="85882" customFormat="1" x14ac:dyDescent="0.25"/>
    <row r="85883" customFormat="1" x14ac:dyDescent="0.25"/>
    <row r="85884" customFormat="1" x14ac:dyDescent="0.25"/>
    <row r="85885" customFormat="1" x14ac:dyDescent="0.25"/>
    <row r="85886" customFormat="1" x14ac:dyDescent="0.25"/>
    <row r="85887" customFormat="1" x14ac:dyDescent="0.25"/>
    <row r="85888" customFormat="1" x14ac:dyDescent="0.25"/>
    <row r="85889" customFormat="1" x14ac:dyDescent="0.25"/>
    <row r="85890" customFormat="1" x14ac:dyDescent="0.25"/>
    <row r="85891" customFormat="1" x14ac:dyDescent="0.25"/>
    <row r="85892" customFormat="1" x14ac:dyDescent="0.25"/>
    <row r="85893" customFormat="1" x14ac:dyDescent="0.25"/>
    <row r="85894" customFormat="1" x14ac:dyDescent="0.25"/>
    <row r="85895" customFormat="1" x14ac:dyDescent="0.25"/>
    <row r="85896" customFormat="1" x14ac:dyDescent="0.25"/>
    <row r="85897" customFormat="1" x14ac:dyDescent="0.25"/>
    <row r="85898" customFormat="1" x14ac:dyDescent="0.25"/>
    <row r="85899" customFormat="1" x14ac:dyDescent="0.25"/>
    <row r="85900" customFormat="1" x14ac:dyDescent="0.25"/>
    <row r="85901" customFormat="1" x14ac:dyDescent="0.25"/>
    <row r="85902" customFormat="1" x14ac:dyDescent="0.25"/>
    <row r="85903" customFormat="1" x14ac:dyDescent="0.25"/>
    <row r="85904" customFormat="1" x14ac:dyDescent="0.25"/>
    <row r="85905" customFormat="1" x14ac:dyDescent="0.25"/>
    <row r="85906" customFormat="1" x14ac:dyDescent="0.25"/>
    <row r="85907" customFormat="1" x14ac:dyDescent="0.25"/>
    <row r="85908" customFormat="1" x14ac:dyDescent="0.25"/>
    <row r="85909" customFormat="1" x14ac:dyDescent="0.25"/>
    <row r="85910" customFormat="1" x14ac:dyDescent="0.25"/>
    <row r="85911" customFormat="1" x14ac:dyDescent="0.25"/>
    <row r="85912" customFormat="1" x14ac:dyDescent="0.25"/>
    <row r="85913" customFormat="1" x14ac:dyDescent="0.25"/>
    <row r="85914" customFormat="1" x14ac:dyDescent="0.25"/>
    <row r="85915" customFormat="1" x14ac:dyDescent="0.25"/>
    <row r="85916" customFormat="1" x14ac:dyDescent="0.25"/>
    <row r="85917" customFormat="1" x14ac:dyDescent="0.25"/>
    <row r="85918" customFormat="1" x14ac:dyDescent="0.25"/>
    <row r="85919" customFormat="1" x14ac:dyDescent="0.25"/>
    <row r="85920" customFormat="1" x14ac:dyDescent="0.25"/>
    <row r="85921" customFormat="1" x14ac:dyDescent="0.25"/>
    <row r="85922" customFormat="1" x14ac:dyDescent="0.25"/>
    <row r="85923" customFormat="1" x14ac:dyDescent="0.25"/>
    <row r="85924" customFormat="1" x14ac:dyDescent="0.25"/>
    <row r="85925" customFormat="1" x14ac:dyDescent="0.25"/>
    <row r="85926" customFormat="1" x14ac:dyDescent="0.25"/>
    <row r="85927" customFormat="1" x14ac:dyDescent="0.25"/>
    <row r="85928" customFormat="1" x14ac:dyDescent="0.25"/>
    <row r="85929" customFormat="1" x14ac:dyDescent="0.25"/>
    <row r="85930" customFormat="1" x14ac:dyDescent="0.25"/>
    <row r="85931" customFormat="1" x14ac:dyDescent="0.25"/>
    <row r="85932" customFormat="1" x14ac:dyDescent="0.25"/>
    <row r="85933" customFormat="1" x14ac:dyDescent="0.25"/>
    <row r="85934" customFormat="1" x14ac:dyDescent="0.25"/>
    <row r="85935" customFormat="1" x14ac:dyDescent="0.25"/>
    <row r="85936" customFormat="1" x14ac:dyDescent="0.25"/>
    <row r="85937" customFormat="1" x14ac:dyDescent="0.25"/>
    <row r="85938" customFormat="1" x14ac:dyDescent="0.25"/>
    <row r="85939" customFormat="1" x14ac:dyDescent="0.25"/>
    <row r="85940" customFormat="1" x14ac:dyDescent="0.25"/>
    <row r="85941" customFormat="1" x14ac:dyDescent="0.25"/>
    <row r="85942" customFormat="1" x14ac:dyDescent="0.25"/>
    <row r="85943" customFormat="1" x14ac:dyDescent="0.25"/>
    <row r="85944" customFormat="1" x14ac:dyDescent="0.25"/>
    <row r="85945" customFormat="1" x14ac:dyDescent="0.25"/>
    <row r="85946" customFormat="1" x14ac:dyDescent="0.25"/>
    <row r="85947" customFormat="1" x14ac:dyDescent="0.25"/>
    <row r="85948" customFormat="1" x14ac:dyDescent="0.25"/>
    <row r="85949" customFormat="1" x14ac:dyDescent="0.25"/>
    <row r="85950" customFormat="1" x14ac:dyDescent="0.25"/>
    <row r="85951" customFormat="1" x14ac:dyDescent="0.25"/>
    <row r="85952" customFormat="1" x14ac:dyDescent="0.25"/>
    <row r="85953" customFormat="1" x14ac:dyDescent="0.25"/>
    <row r="85954" customFormat="1" x14ac:dyDescent="0.25"/>
    <row r="85955" customFormat="1" x14ac:dyDescent="0.25"/>
    <row r="85956" customFormat="1" x14ac:dyDescent="0.25"/>
    <row r="85957" customFormat="1" x14ac:dyDescent="0.25"/>
    <row r="85958" customFormat="1" x14ac:dyDescent="0.25"/>
    <row r="85959" customFormat="1" x14ac:dyDescent="0.25"/>
    <row r="85960" customFormat="1" x14ac:dyDescent="0.25"/>
    <row r="85961" customFormat="1" x14ac:dyDescent="0.25"/>
    <row r="85962" customFormat="1" x14ac:dyDescent="0.25"/>
    <row r="85963" customFormat="1" x14ac:dyDescent="0.25"/>
    <row r="85964" customFormat="1" x14ac:dyDescent="0.25"/>
    <row r="85965" customFormat="1" x14ac:dyDescent="0.25"/>
    <row r="85966" customFormat="1" x14ac:dyDescent="0.25"/>
    <row r="85967" customFormat="1" x14ac:dyDescent="0.25"/>
    <row r="85968" customFormat="1" x14ac:dyDescent="0.25"/>
    <row r="85969" customFormat="1" x14ac:dyDescent="0.25"/>
    <row r="85970" customFormat="1" x14ac:dyDescent="0.25"/>
    <row r="85971" customFormat="1" x14ac:dyDescent="0.25"/>
    <row r="85972" customFormat="1" x14ac:dyDescent="0.25"/>
    <row r="85973" customFormat="1" x14ac:dyDescent="0.25"/>
    <row r="85974" customFormat="1" x14ac:dyDescent="0.25"/>
    <row r="85975" customFormat="1" x14ac:dyDescent="0.25"/>
    <row r="85976" customFormat="1" x14ac:dyDescent="0.25"/>
    <row r="85977" customFormat="1" x14ac:dyDescent="0.25"/>
    <row r="85978" customFormat="1" x14ac:dyDescent="0.25"/>
    <row r="85979" customFormat="1" x14ac:dyDescent="0.25"/>
    <row r="85980" customFormat="1" x14ac:dyDescent="0.25"/>
    <row r="85981" customFormat="1" x14ac:dyDescent="0.25"/>
    <row r="85982" customFormat="1" x14ac:dyDescent="0.25"/>
    <row r="85983" customFormat="1" x14ac:dyDescent="0.25"/>
    <row r="85984" customFormat="1" x14ac:dyDescent="0.25"/>
    <row r="85985" customFormat="1" x14ac:dyDescent="0.25"/>
    <row r="85986" customFormat="1" x14ac:dyDescent="0.25"/>
    <row r="85987" customFormat="1" x14ac:dyDescent="0.25"/>
    <row r="85988" customFormat="1" x14ac:dyDescent="0.25"/>
    <row r="85989" customFormat="1" x14ac:dyDescent="0.25"/>
    <row r="85990" customFormat="1" x14ac:dyDescent="0.25"/>
    <row r="85991" customFormat="1" x14ac:dyDescent="0.25"/>
    <row r="85992" customFormat="1" x14ac:dyDescent="0.25"/>
    <row r="85993" customFormat="1" x14ac:dyDescent="0.25"/>
    <row r="85994" customFormat="1" x14ac:dyDescent="0.25"/>
    <row r="85995" customFormat="1" x14ac:dyDescent="0.25"/>
    <row r="85996" customFormat="1" x14ac:dyDescent="0.25"/>
    <row r="85997" customFormat="1" x14ac:dyDescent="0.25"/>
    <row r="85998" customFormat="1" x14ac:dyDescent="0.25"/>
    <row r="85999" customFormat="1" x14ac:dyDescent="0.25"/>
    <row r="86000" customFormat="1" x14ac:dyDescent="0.25"/>
    <row r="86001" customFormat="1" x14ac:dyDescent="0.25"/>
    <row r="86002" customFormat="1" x14ac:dyDescent="0.25"/>
    <row r="86003" customFormat="1" x14ac:dyDescent="0.25"/>
    <row r="86004" customFormat="1" x14ac:dyDescent="0.25"/>
    <row r="86005" customFormat="1" x14ac:dyDescent="0.25"/>
    <row r="86006" customFormat="1" x14ac:dyDescent="0.25"/>
    <row r="86007" customFormat="1" x14ac:dyDescent="0.25"/>
    <row r="86008" customFormat="1" x14ac:dyDescent="0.25"/>
    <row r="86009" customFormat="1" x14ac:dyDescent="0.25"/>
    <row r="86010" customFormat="1" x14ac:dyDescent="0.25"/>
    <row r="86011" customFormat="1" x14ac:dyDescent="0.25"/>
    <row r="86012" customFormat="1" x14ac:dyDescent="0.25"/>
    <row r="86013" customFormat="1" x14ac:dyDescent="0.25"/>
    <row r="86014" customFormat="1" x14ac:dyDescent="0.25"/>
    <row r="86015" customFormat="1" x14ac:dyDescent="0.25"/>
    <row r="86016" customFormat="1" x14ac:dyDescent="0.25"/>
    <row r="86017" customFormat="1" x14ac:dyDescent="0.25"/>
    <row r="86018" customFormat="1" x14ac:dyDescent="0.25"/>
    <row r="86019" customFormat="1" x14ac:dyDescent="0.25"/>
    <row r="86020" customFormat="1" x14ac:dyDescent="0.25"/>
    <row r="86021" customFormat="1" x14ac:dyDescent="0.25"/>
    <row r="86022" customFormat="1" x14ac:dyDescent="0.25"/>
    <row r="86023" customFormat="1" x14ac:dyDescent="0.25"/>
    <row r="86024" customFormat="1" x14ac:dyDescent="0.25"/>
    <row r="86025" customFormat="1" x14ac:dyDescent="0.25"/>
    <row r="86026" customFormat="1" x14ac:dyDescent="0.25"/>
    <row r="86027" customFormat="1" x14ac:dyDescent="0.25"/>
    <row r="86028" customFormat="1" x14ac:dyDescent="0.25"/>
    <row r="86029" customFormat="1" x14ac:dyDescent="0.25"/>
    <row r="86030" customFormat="1" x14ac:dyDescent="0.25"/>
    <row r="86031" customFormat="1" x14ac:dyDescent="0.25"/>
    <row r="86032" customFormat="1" x14ac:dyDescent="0.25"/>
    <row r="86033" customFormat="1" x14ac:dyDescent="0.25"/>
    <row r="86034" customFormat="1" x14ac:dyDescent="0.25"/>
    <row r="86035" customFormat="1" x14ac:dyDescent="0.25"/>
    <row r="86036" customFormat="1" x14ac:dyDescent="0.25"/>
    <row r="86037" customFormat="1" x14ac:dyDescent="0.25"/>
    <row r="86038" customFormat="1" x14ac:dyDescent="0.25"/>
    <row r="86039" customFormat="1" x14ac:dyDescent="0.25"/>
    <row r="86040" customFormat="1" x14ac:dyDescent="0.25"/>
    <row r="86041" customFormat="1" x14ac:dyDescent="0.25"/>
    <row r="86042" customFormat="1" x14ac:dyDescent="0.25"/>
    <row r="86043" customFormat="1" x14ac:dyDescent="0.25"/>
    <row r="86044" customFormat="1" x14ac:dyDescent="0.25"/>
    <row r="86045" customFormat="1" x14ac:dyDescent="0.25"/>
    <row r="86046" customFormat="1" x14ac:dyDescent="0.25"/>
    <row r="86047" customFormat="1" x14ac:dyDescent="0.25"/>
    <row r="86048" customFormat="1" x14ac:dyDescent="0.25"/>
    <row r="86049" customFormat="1" x14ac:dyDescent="0.25"/>
    <row r="86050" customFormat="1" x14ac:dyDescent="0.25"/>
    <row r="86051" customFormat="1" x14ac:dyDescent="0.25"/>
    <row r="86052" customFormat="1" x14ac:dyDescent="0.25"/>
    <row r="86053" customFormat="1" x14ac:dyDescent="0.25"/>
    <row r="86054" customFormat="1" x14ac:dyDescent="0.25"/>
    <row r="86055" customFormat="1" x14ac:dyDescent="0.25"/>
    <row r="86056" customFormat="1" x14ac:dyDescent="0.25"/>
    <row r="86057" customFormat="1" x14ac:dyDescent="0.25"/>
    <row r="86058" customFormat="1" x14ac:dyDescent="0.25"/>
    <row r="86059" customFormat="1" x14ac:dyDescent="0.25"/>
    <row r="86060" customFormat="1" x14ac:dyDescent="0.25"/>
    <row r="86061" customFormat="1" x14ac:dyDescent="0.25"/>
    <row r="86062" customFormat="1" x14ac:dyDescent="0.25"/>
    <row r="86063" customFormat="1" x14ac:dyDescent="0.25"/>
    <row r="86064" customFormat="1" x14ac:dyDescent="0.25"/>
    <row r="86065" customFormat="1" x14ac:dyDescent="0.25"/>
    <row r="86066" customFormat="1" x14ac:dyDescent="0.25"/>
    <row r="86067" customFormat="1" x14ac:dyDescent="0.25"/>
    <row r="86068" customFormat="1" x14ac:dyDescent="0.25"/>
    <row r="86069" customFormat="1" x14ac:dyDescent="0.25"/>
    <row r="86070" customFormat="1" x14ac:dyDescent="0.25"/>
    <row r="86071" customFormat="1" x14ac:dyDescent="0.25"/>
    <row r="86072" customFormat="1" x14ac:dyDescent="0.25"/>
    <row r="86073" customFormat="1" x14ac:dyDescent="0.25"/>
    <row r="86074" customFormat="1" x14ac:dyDescent="0.25"/>
    <row r="86075" customFormat="1" x14ac:dyDescent="0.25"/>
    <row r="86076" customFormat="1" x14ac:dyDescent="0.25"/>
    <row r="86077" customFormat="1" x14ac:dyDescent="0.25"/>
    <row r="86078" customFormat="1" x14ac:dyDescent="0.25"/>
    <row r="86079" customFormat="1" x14ac:dyDescent="0.25"/>
    <row r="86080" customFormat="1" x14ac:dyDescent="0.25"/>
    <row r="86081" customFormat="1" x14ac:dyDescent="0.25"/>
    <row r="86082" customFormat="1" x14ac:dyDescent="0.25"/>
    <row r="86083" customFormat="1" x14ac:dyDescent="0.25"/>
    <row r="86084" customFormat="1" x14ac:dyDescent="0.25"/>
    <row r="86085" customFormat="1" x14ac:dyDescent="0.25"/>
    <row r="86086" customFormat="1" x14ac:dyDescent="0.25"/>
    <row r="86087" customFormat="1" x14ac:dyDescent="0.25"/>
    <row r="86088" customFormat="1" x14ac:dyDescent="0.25"/>
    <row r="86089" customFormat="1" x14ac:dyDescent="0.25"/>
    <row r="86090" customFormat="1" x14ac:dyDescent="0.25"/>
    <row r="86091" customFormat="1" x14ac:dyDescent="0.25"/>
    <row r="86092" customFormat="1" x14ac:dyDescent="0.25"/>
    <row r="86093" customFormat="1" x14ac:dyDescent="0.25"/>
    <row r="86094" customFormat="1" x14ac:dyDescent="0.25"/>
    <row r="86095" customFormat="1" x14ac:dyDescent="0.25"/>
    <row r="86096" customFormat="1" x14ac:dyDescent="0.25"/>
    <row r="86097" customFormat="1" x14ac:dyDescent="0.25"/>
    <row r="86098" customFormat="1" x14ac:dyDescent="0.25"/>
    <row r="86099" customFormat="1" x14ac:dyDescent="0.25"/>
    <row r="86100" customFormat="1" x14ac:dyDescent="0.25"/>
    <row r="86101" customFormat="1" x14ac:dyDescent="0.25"/>
    <row r="86102" customFormat="1" x14ac:dyDescent="0.25"/>
    <row r="86103" customFormat="1" x14ac:dyDescent="0.25"/>
    <row r="86104" customFormat="1" x14ac:dyDescent="0.25"/>
    <row r="86105" customFormat="1" x14ac:dyDescent="0.25"/>
    <row r="86106" customFormat="1" x14ac:dyDescent="0.25"/>
    <row r="86107" customFormat="1" x14ac:dyDescent="0.25"/>
    <row r="86108" customFormat="1" x14ac:dyDescent="0.25"/>
    <row r="86109" customFormat="1" x14ac:dyDescent="0.25"/>
    <row r="86110" customFormat="1" x14ac:dyDescent="0.25"/>
    <row r="86111" customFormat="1" x14ac:dyDescent="0.25"/>
    <row r="86112" customFormat="1" x14ac:dyDescent="0.25"/>
    <row r="86113" customFormat="1" x14ac:dyDescent="0.25"/>
    <row r="86114" customFormat="1" x14ac:dyDescent="0.25"/>
    <row r="86115" customFormat="1" x14ac:dyDescent="0.25"/>
    <row r="86116" customFormat="1" x14ac:dyDescent="0.25"/>
    <row r="86117" customFormat="1" x14ac:dyDescent="0.25"/>
    <row r="86118" customFormat="1" x14ac:dyDescent="0.25"/>
    <row r="86119" customFormat="1" x14ac:dyDescent="0.25"/>
    <row r="86120" customFormat="1" x14ac:dyDescent="0.25"/>
    <row r="86121" customFormat="1" x14ac:dyDescent="0.25"/>
    <row r="86122" customFormat="1" x14ac:dyDescent="0.25"/>
    <row r="86123" customFormat="1" x14ac:dyDescent="0.25"/>
    <row r="86124" customFormat="1" x14ac:dyDescent="0.25"/>
    <row r="86125" customFormat="1" x14ac:dyDescent="0.25"/>
    <row r="86126" customFormat="1" x14ac:dyDescent="0.25"/>
    <row r="86127" customFormat="1" x14ac:dyDescent="0.25"/>
    <row r="86128" customFormat="1" x14ac:dyDescent="0.25"/>
    <row r="86129" customFormat="1" x14ac:dyDescent="0.25"/>
    <row r="86130" customFormat="1" x14ac:dyDescent="0.25"/>
    <row r="86131" customFormat="1" x14ac:dyDescent="0.25"/>
    <row r="86132" customFormat="1" x14ac:dyDescent="0.25"/>
    <row r="86133" customFormat="1" x14ac:dyDescent="0.25"/>
    <row r="86134" customFormat="1" x14ac:dyDescent="0.25"/>
    <row r="86135" customFormat="1" x14ac:dyDescent="0.25"/>
    <row r="86136" customFormat="1" x14ac:dyDescent="0.25"/>
    <row r="86137" customFormat="1" x14ac:dyDescent="0.25"/>
    <row r="86138" customFormat="1" x14ac:dyDescent="0.25"/>
    <row r="86139" customFormat="1" x14ac:dyDescent="0.25"/>
    <row r="86140" customFormat="1" x14ac:dyDescent="0.25"/>
    <row r="86141" customFormat="1" x14ac:dyDescent="0.25"/>
    <row r="86142" customFormat="1" x14ac:dyDescent="0.25"/>
    <row r="86143" customFormat="1" x14ac:dyDescent="0.25"/>
    <row r="86144" customFormat="1" x14ac:dyDescent="0.25"/>
    <row r="86145" customFormat="1" x14ac:dyDescent="0.25"/>
    <row r="86146" customFormat="1" x14ac:dyDescent="0.25"/>
    <row r="86147" customFormat="1" x14ac:dyDescent="0.25"/>
    <row r="86148" customFormat="1" x14ac:dyDescent="0.25"/>
    <row r="86149" customFormat="1" x14ac:dyDescent="0.25"/>
    <row r="86150" customFormat="1" x14ac:dyDescent="0.25"/>
    <row r="86151" customFormat="1" x14ac:dyDescent="0.25"/>
    <row r="86152" customFormat="1" x14ac:dyDescent="0.25"/>
    <row r="86153" customFormat="1" x14ac:dyDescent="0.25"/>
    <row r="86154" customFormat="1" x14ac:dyDescent="0.25"/>
    <row r="86155" customFormat="1" x14ac:dyDescent="0.25"/>
    <row r="86156" customFormat="1" x14ac:dyDescent="0.25"/>
    <row r="86157" customFormat="1" x14ac:dyDescent="0.25"/>
    <row r="86158" customFormat="1" x14ac:dyDescent="0.25"/>
    <row r="86159" customFormat="1" x14ac:dyDescent="0.25"/>
    <row r="86160" customFormat="1" x14ac:dyDescent="0.25"/>
    <row r="86161" customFormat="1" x14ac:dyDescent="0.25"/>
    <row r="86162" customFormat="1" x14ac:dyDescent="0.25"/>
    <row r="86163" customFormat="1" x14ac:dyDescent="0.25"/>
    <row r="86164" customFormat="1" x14ac:dyDescent="0.25"/>
    <row r="86165" customFormat="1" x14ac:dyDescent="0.25"/>
    <row r="86166" customFormat="1" x14ac:dyDescent="0.25"/>
    <row r="86167" customFormat="1" x14ac:dyDescent="0.25"/>
    <row r="86168" customFormat="1" x14ac:dyDescent="0.25"/>
    <row r="86169" customFormat="1" x14ac:dyDescent="0.25"/>
    <row r="86170" customFormat="1" x14ac:dyDescent="0.25"/>
    <row r="86171" customFormat="1" x14ac:dyDescent="0.25"/>
    <row r="86172" customFormat="1" x14ac:dyDescent="0.25"/>
    <row r="86173" customFormat="1" x14ac:dyDescent="0.25"/>
    <row r="86174" customFormat="1" x14ac:dyDescent="0.25"/>
    <row r="86175" customFormat="1" x14ac:dyDescent="0.25"/>
    <row r="86176" customFormat="1" x14ac:dyDescent="0.25"/>
    <row r="86177" customFormat="1" x14ac:dyDescent="0.25"/>
    <row r="86178" customFormat="1" x14ac:dyDescent="0.25"/>
    <row r="86179" customFormat="1" x14ac:dyDescent="0.25"/>
    <row r="86180" customFormat="1" x14ac:dyDescent="0.25"/>
    <row r="86181" customFormat="1" x14ac:dyDescent="0.25"/>
    <row r="86182" customFormat="1" x14ac:dyDescent="0.25"/>
    <row r="86183" customFormat="1" x14ac:dyDescent="0.25"/>
    <row r="86184" customFormat="1" x14ac:dyDescent="0.25"/>
    <row r="86185" customFormat="1" x14ac:dyDescent="0.25"/>
    <row r="86186" customFormat="1" x14ac:dyDescent="0.25"/>
    <row r="86187" customFormat="1" x14ac:dyDescent="0.25"/>
    <row r="86188" customFormat="1" x14ac:dyDescent="0.25"/>
    <row r="86189" customFormat="1" x14ac:dyDescent="0.25"/>
    <row r="86190" customFormat="1" x14ac:dyDescent="0.25"/>
    <row r="86191" customFormat="1" x14ac:dyDescent="0.25"/>
    <row r="86192" customFormat="1" x14ac:dyDescent="0.25"/>
    <row r="86193" customFormat="1" x14ac:dyDescent="0.25"/>
    <row r="86194" customFormat="1" x14ac:dyDescent="0.25"/>
    <row r="86195" customFormat="1" x14ac:dyDescent="0.25"/>
    <row r="86196" customFormat="1" x14ac:dyDescent="0.25"/>
    <row r="86197" customFormat="1" x14ac:dyDescent="0.25"/>
    <row r="86198" customFormat="1" x14ac:dyDescent="0.25"/>
    <row r="86199" customFormat="1" x14ac:dyDescent="0.25"/>
    <row r="86200" customFormat="1" x14ac:dyDescent="0.25"/>
    <row r="86201" customFormat="1" x14ac:dyDescent="0.25"/>
    <row r="86202" customFormat="1" x14ac:dyDescent="0.25"/>
    <row r="86203" customFormat="1" x14ac:dyDescent="0.25"/>
    <row r="86204" customFormat="1" x14ac:dyDescent="0.25"/>
    <row r="86205" customFormat="1" x14ac:dyDescent="0.25"/>
    <row r="86206" customFormat="1" x14ac:dyDescent="0.25"/>
    <row r="86207" customFormat="1" x14ac:dyDescent="0.25"/>
    <row r="86208" customFormat="1" x14ac:dyDescent="0.25"/>
    <row r="86209" customFormat="1" x14ac:dyDescent="0.25"/>
    <row r="86210" customFormat="1" x14ac:dyDescent="0.25"/>
    <row r="86211" customFormat="1" x14ac:dyDescent="0.25"/>
    <row r="86212" customFormat="1" x14ac:dyDescent="0.25"/>
    <row r="86213" customFormat="1" x14ac:dyDescent="0.25"/>
    <row r="86214" customFormat="1" x14ac:dyDescent="0.25"/>
    <row r="86215" customFormat="1" x14ac:dyDescent="0.25"/>
    <row r="86216" customFormat="1" x14ac:dyDescent="0.25"/>
    <row r="86217" customFormat="1" x14ac:dyDescent="0.25"/>
    <row r="86218" customFormat="1" x14ac:dyDescent="0.25"/>
    <row r="86219" customFormat="1" x14ac:dyDescent="0.25"/>
    <row r="86220" customFormat="1" x14ac:dyDescent="0.25"/>
    <row r="86221" customFormat="1" x14ac:dyDescent="0.25"/>
    <row r="86222" customFormat="1" x14ac:dyDescent="0.25"/>
    <row r="86223" customFormat="1" x14ac:dyDescent="0.25"/>
    <row r="86224" customFormat="1" x14ac:dyDescent="0.25"/>
    <row r="86225" customFormat="1" x14ac:dyDescent="0.25"/>
    <row r="86226" customFormat="1" x14ac:dyDescent="0.25"/>
    <row r="86227" customFormat="1" x14ac:dyDescent="0.25"/>
    <row r="86228" customFormat="1" x14ac:dyDescent="0.25"/>
    <row r="86229" customFormat="1" x14ac:dyDescent="0.25"/>
    <row r="86230" customFormat="1" x14ac:dyDescent="0.25"/>
    <row r="86231" customFormat="1" x14ac:dyDescent="0.25"/>
    <row r="86232" customFormat="1" x14ac:dyDescent="0.25"/>
    <row r="86233" customFormat="1" x14ac:dyDescent="0.25"/>
    <row r="86234" customFormat="1" x14ac:dyDescent="0.25"/>
    <row r="86235" customFormat="1" x14ac:dyDescent="0.25"/>
    <row r="86236" customFormat="1" x14ac:dyDescent="0.25"/>
    <row r="86237" customFormat="1" x14ac:dyDescent="0.25"/>
    <row r="86238" customFormat="1" x14ac:dyDescent="0.25"/>
    <row r="86239" customFormat="1" x14ac:dyDescent="0.25"/>
    <row r="86240" customFormat="1" x14ac:dyDescent="0.25"/>
    <row r="86241" customFormat="1" x14ac:dyDescent="0.25"/>
    <row r="86242" customFormat="1" x14ac:dyDescent="0.25"/>
    <row r="86243" customFormat="1" x14ac:dyDescent="0.25"/>
    <row r="86244" customFormat="1" x14ac:dyDescent="0.25"/>
    <row r="86245" customFormat="1" x14ac:dyDescent="0.25"/>
    <row r="86246" customFormat="1" x14ac:dyDescent="0.25"/>
    <row r="86247" customFormat="1" x14ac:dyDescent="0.25"/>
    <row r="86248" customFormat="1" x14ac:dyDescent="0.25"/>
    <row r="86249" customFormat="1" x14ac:dyDescent="0.25"/>
    <row r="86250" customFormat="1" x14ac:dyDescent="0.25"/>
    <row r="86251" customFormat="1" x14ac:dyDescent="0.25"/>
    <row r="86252" customFormat="1" x14ac:dyDescent="0.25"/>
    <row r="86253" customFormat="1" x14ac:dyDescent="0.25"/>
    <row r="86254" customFormat="1" x14ac:dyDescent="0.25"/>
    <row r="86255" customFormat="1" x14ac:dyDescent="0.25"/>
    <row r="86256" customFormat="1" x14ac:dyDescent="0.25"/>
    <row r="86257" customFormat="1" x14ac:dyDescent="0.25"/>
    <row r="86258" customFormat="1" x14ac:dyDescent="0.25"/>
    <row r="86259" customFormat="1" x14ac:dyDescent="0.25"/>
    <row r="86260" customFormat="1" x14ac:dyDescent="0.25"/>
    <row r="86261" customFormat="1" x14ac:dyDescent="0.25"/>
    <row r="86262" customFormat="1" x14ac:dyDescent="0.25"/>
    <row r="86263" customFormat="1" x14ac:dyDescent="0.25"/>
    <row r="86264" customFormat="1" x14ac:dyDescent="0.25"/>
    <row r="86265" customFormat="1" x14ac:dyDescent="0.25"/>
    <row r="86266" customFormat="1" x14ac:dyDescent="0.25"/>
    <row r="86267" customFormat="1" x14ac:dyDescent="0.25"/>
    <row r="86268" customFormat="1" x14ac:dyDescent="0.25"/>
    <row r="86269" customFormat="1" x14ac:dyDescent="0.25"/>
    <row r="86270" customFormat="1" x14ac:dyDescent="0.25"/>
    <row r="86271" customFormat="1" x14ac:dyDescent="0.25"/>
    <row r="86272" customFormat="1" x14ac:dyDescent="0.25"/>
    <row r="86273" customFormat="1" x14ac:dyDescent="0.25"/>
    <row r="86274" customFormat="1" x14ac:dyDescent="0.25"/>
    <row r="86275" customFormat="1" x14ac:dyDescent="0.25"/>
    <row r="86276" customFormat="1" x14ac:dyDescent="0.25"/>
    <row r="86277" customFormat="1" x14ac:dyDescent="0.25"/>
    <row r="86278" customFormat="1" x14ac:dyDescent="0.25"/>
    <row r="86279" customFormat="1" x14ac:dyDescent="0.25"/>
    <row r="86280" customFormat="1" x14ac:dyDescent="0.25"/>
    <row r="86281" customFormat="1" x14ac:dyDescent="0.25"/>
    <row r="86282" customFormat="1" x14ac:dyDescent="0.25"/>
    <row r="86283" customFormat="1" x14ac:dyDescent="0.25"/>
    <row r="86284" customFormat="1" x14ac:dyDescent="0.25"/>
    <row r="86285" customFormat="1" x14ac:dyDescent="0.25"/>
    <row r="86286" customFormat="1" x14ac:dyDescent="0.25"/>
    <row r="86287" customFormat="1" x14ac:dyDescent="0.25"/>
    <row r="86288" customFormat="1" x14ac:dyDescent="0.25"/>
    <row r="86289" customFormat="1" x14ac:dyDescent="0.25"/>
    <row r="86290" customFormat="1" x14ac:dyDescent="0.25"/>
    <row r="86291" customFormat="1" x14ac:dyDescent="0.25"/>
    <row r="86292" customFormat="1" x14ac:dyDescent="0.25"/>
    <row r="86293" customFormat="1" x14ac:dyDescent="0.25"/>
    <row r="86294" customFormat="1" x14ac:dyDescent="0.25"/>
    <row r="86295" customFormat="1" x14ac:dyDescent="0.25"/>
    <row r="86296" customFormat="1" x14ac:dyDescent="0.25"/>
    <row r="86297" customFormat="1" x14ac:dyDescent="0.25"/>
    <row r="86298" customFormat="1" x14ac:dyDescent="0.25"/>
    <row r="86299" customFormat="1" x14ac:dyDescent="0.25"/>
    <row r="86300" customFormat="1" x14ac:dyDescent="0.25"/>
    <row r="86301" customFormat="1" x14ac:dyDescent="0.25"/>
    <row r="86302" customFormat="1" x14ac:dyDescent="0.25"/>
    <row r="86303" customFormat="1" x14ac:dyDescent="0.25"/>
    <row r="86304" customFormat="1" x14ac:dyDescent="0.25"/>
    <row r="86305" customFormat="1" x14ac:dyDescent="0.25"/>
    <row r="86306" customFormat="1" x14ac:dyDescent="0.25"/>
    <row r="86307" customFormat="1" x14ac:dyDescent="0.25"/>
    <row r="86308" customFormat="1" x14ac:dyDescent="0.25"/>
    <row r="86309" customFormat="1" x14ac:dyDescent="0.25"/>
    <row r="86310" customFormat="1" x14ac:dyDescent="0.25"/>
    <row r="86311" customFormat="1" x14ac:dyDescent="0.25"/>
    <row r="86312" customFormat="1" x14ac:dyDescent="0.25"/>
    <row r="86313" customFormat="1" x14ac:dyDescent="0.25"/>
    <row r="86314" customFormat="1" x14ac:dyDescent="0.25"/>
    <row r="86315" customFormat="1" x14ac:dyDescent="0.25"/>
    <row r="86316" customFormat="1" x14ac:dyDescent="0.25"/>
    <row r="86317" customFormat="1" x14ac:dyDescent="0.25"/>
    <row r="86318" customFormat="1" x14ac:dyDescent="0.25"/>
    <row r="86319" customFormat="1" x14ac:dyDescent="0.25"/>
    <row r="86320" customFormat="1" x14ac:dyDescent="0.25"/>
    <row r="86321" customFormat="1" x14ac:dyDescent="0.25"/>
    <row r="86322" customFormat="1" x14ac:dyDescent="0.25"/>
    <row r="86323" customFormat="1" x14ac:dyDescent="0.25"/>
    <row r="86324" customFormat="1" x14ac:dyDescent="0.25"/>
    <row r="86325" customFormat="1" x14ac:dyDescent="0.25"/>
    <row r="86326" customFormat="1" x14ac:dyDescent="0.25"/>
    <row r="86327" customFormat="1" x14ac:dyDescent="0.25"/>
    <row r="86328" customFormat="1" x14ac:dyDescent="0.25"/>
    <row r="86329" customFormat="1" x14ac:dyDescent="0.25"/>
    <row r="86330" customFormat="1" x14ac:dyDescent="0.25"/>
    <row r="86331" customFormat="1" x14ac:dyDescent="0.25"/>
    <row r="86332" customFormat="1" x14ac:dyDescent="0.25"/>
    <row r="86333" customFormat="1" x14ac:dyDescent="0.25"/>
    <row r="86334" customFormat="1" x14ac:dyDescent="0.25"/>
    <row r="86335" customFormat="1" x14ac:dyDescent="0.25"/>
    <row r="86336" customFormat="1" x14ac:dyDescent="0.25"/>
    <row r="86337" customFormat="1" x14ac:dyDescent="0.25"/>
    <row r="86338" customFormat="1" x14ac:dyDescent="0.25"/>
    <row r="86339" customFormat="1" x14ac:dyDescent="0.25"/>
    <row r="86340" customFormat="1" x14ac:dyDescent="0.25"/>
    <row r="86341" customFormat="1" x14ac:dyDescent="0.25"/>
    <row r="86342" customFormat="1" x14ac:dyDescent="0.25"/>
    <row r="86343" customFormat="1" x14ac:dyDescent="0.25"/>
    <row r="86344" customFormat="1" x14ac:dyDescent="0.25"/>
    <row r="86345" customFormat="1" x14ac:dyDescent="0.25"/>
    <row r="86346" customFormat="1" x14ac:dyDescent="0.25"/>
    <row r="86347" customFormat="1" x14ac:dyDescent="0.25"/>
    <row r="86348" customFormat="1" x14ac:dyDescent="0.25"/>
    <row r="86349" customFormat="1" x14ac:dyDescent="0.25"/>
    <row r="86350" customFormat="1" x14ac:dyDescent="0.25"/>
    <row r="86351" customFormat="1" x14ac:dyDescent="0.25"/>
    <row r="86352" customFormat="1" x14ac:dyDescent="0.25"/>
    <row r="86353" customFormat="1" x14ac:dyDescent="0.25"/>
    <row r="86354" customFormat="1" x14ac:dyDescent="0.25"/>
    <row r="86355" customFormat="1" x14ac:dyDescent="0.25"/>
    <row r="86356" customFormat="1" x14ac:dyDescent="0.25"/>
    <row r="86357" customFormat="1" x14ac:dyDescent="0.25"/>
    <row r="86358" customFormat="1" x14ac:dyDescent="0.25"/>
    <row r="86359" customFormat="1" x14ac:dyDescent="0.25"/>
    <row r="86360" customFormat="1" x14ac:dyDescent="0.25"/>
    <row r="86361" customFormat="1" x14ac:dyDescent="0.25"/>
    <row r="86362" customFormat="1" x14ac:dyDescent="0.25"/>
    <row r="86363" customFormat="1" x14ac:dyDescent="0.25"/>
    <row r="86364" customFormat="1" x14ac:dyDescent="0.25"/>
    <row r="86365" customFormat="1" x14ac:dyDescent="0.25"/>
    <row r="86366" customFormat="1" x14ac:dyDescent="0.25"/>
    <row r="86367" customFormat="1" x14ac:dyDescent="0.25"/>
    <row r="86368" customFormat="1" x14ac:dyDescent="0.25"/>
    <row r="86369" customFormat="1" x14ac:dyDescent="0.25"/>
    <row r="86370" customFormat="1" x14ac:dyDescent="0.25"/>
    <row r="86371" customFormat="1" x14ac:dyDescent="0.25"/>
    <row r="86372" customFormat="1" x14ac:dyDescent="0.25"/>
    <row r="86373" customFormat="1" x14ac:dyDescent="0.25"/>
    <row r="86374" customFormat="1" x14ac:dyDescent="0.25"/>
    <row r="86375" customFormat="1" x14ac:dyDescent="0.25"/>
    <row r="86376" customFormat="1" x14ac:dyDescent="0.25"/>
    <row r="86377" customFormat="1" x14ac:dyDescent="0.25"/>
    <row r="86378" customFormat="1" x14ac:dyDescent="0.25"/>
    <row r="86379" customFormat="1" x14ac:dyDescent="0.25"/>
    <row r="86380" customFormat="1" x14ac:dyDescent="0.25"/>
    <row r="86381" customFormat="1" x14ac:dyDescent="0.25"/>
    <row r="86382" customFormat="1" x14ac:dyDescent="0.25"/>
    <row r="86383" customFormat="1" x14ac:dyDescent="0.25"/>
    <row r="86384" customFormat="1" x14ac:dyDescent="0.25"/>
    <row r="86385" customFormat="1" x14ac:dyDescent="0.25"/>
    <row r="86386" customFormat="1" x14ac:dyDescent="0.25"/>
    <row r="86387" customFormat="1" x14ac:dyDescent="0.25"/>
    <row r="86388" customFormat="1" x14ac:dyDescent="0.25"/>
    <row r="86389" customFormat="1" x14ac:dyDescent="0.25"/>
    <row r="86390" customFormat="1" x14ac:dyDescent="0.25"/>
    <row r="86391" customFormat="1" x14ac:dyDescent="0.25"/>
    <row r="86392" customFormat="1" x14ac:dyDescent="0.25"/>
    <row r="86393" customFormat="1" x14ac:dyDescent="0.25"/>
    <row r="86394" customFormat="1" x14ac:dyDescent="0.25"/>
    <row r="86395" customFormat="1" x14ac:dyDescent="0.25"/>
    <row r="86396" customFormat="1" x14ac:dyDescent="0.25"/>
    <row r="86397" customFormat="1" x14ac:dyDescent="0.25"/>
    <row r="86398" customFormat="1" x14ac:dyDescent="0.25"/>
    <row r="86399" customFormat="1" x14ac:dyDescent="0.25"/>
    <row r="86400" customFormat="1" x14ac:dyDescent="0.25"/>
    <row r="86401" customFormat="1" x14ac:dyDescent="0.25"/>
    <row r="86402" customFormat="1" x14ac:dyDescent="0.25"/>
    <row r="86403" customFormat="1" x14ac:dyDescent="0.25"/>
    <row r="86404" customFormat="1" x14ac:dyDescent="0.25"/>
    <row r="86405" customFormat="1" x14ac:dyDescent="0.25"/>
    <row r="86406" customFormat="1" x14ac:dyDescent="0.25"/>
    <row r="86407" customFormat="1" x14ac:dyDescent="0.25"/>
    <row r="86408" customFormat="1" x14ac:dyDescent="0.25"/>
    <row r="86409" customFormat="1" x14ac:dyDescent="0.25"/>
    <row r="86410" customFormat="1" x14ac:dyDescent="0.25"/>
    <row r="86411" customFormat="1" x14ac:dyDescent="0.25"/>
    <row r="86412" customFormat="1" x14ac:dyDescent="0.25"/>
    <row r="86413" customFormat="1" x14ac:dyDescent="0.25"/>
    <row r="86414" customFormat="1" x14ac:dyDescent="0.25"/>
    <row r="86415" customFormat="1" x14ac:dyDescent="0.25"/>
    <row r="86416" customFormat="1" x14ac:dyDescent="0.25"/>
    <row r="86417" customFormat="1" x14ac:dyDescent="0.25"/>
    <row r="86418" customFormat="1" x14ac:dyDescent="0.25"/>
    <row r="86419" customFormat="1" x14ac:dyDescent="0.25"/>
    <row r="86420" customFormat="1" x14ac:dyDescent="0.25"/>
    <row r="86421" customFormat="1" x14ac:dyDescent="0.25"/>
    <row r="86422" customFormat="1" x14ac:dyDescent="0.25"/>
    <row r="86423" customFormat="1" x14ac:dyDescent="0.25"/>
    <row r="86424" customFormat="1" x14ac:dyDescent="0.25"/>
    <row r="86425" customFormat="1" x14ac:dyDescent="0.25"/>
    <row r="86426" customFormat="1" x14ac:dyDescent="0.25"/>
    <row r="86427" customFormat="1" x14ac:dyDescent="0.25"/>
    <row r="86428" customFormat="1" x14ac:dyDescent="0.25"/>
    <row r="86429" customFormat="1" x14ac:dyDescent="0.25"/>
    <row r="86430" customFormat="1" x14ac:dyDescent="0.25"/>
    <row r="86431" customFormat="1" x14ac:dyDescent="0.25"/>
    <row r="86432" customFormat="1" x14ac:dyDescent="0.25"/>
    <row r="86433" customFormat="1" x14ac:dyDescent="0.25"/>
    <row r="86434" customFormat="1" x14ac:dyDescent="0.25"/>
    <row r="86435" customFormat="1" x14ac:dyDescent="0.25"/>
    <row r="86436" customFormat="1" x14ac:dyDescent="0.25"/>
    <row r="86437" customFormat="1" x14ac:dyDescent="0.25"/>
    <row r="86438" customFormat="1" x14ac:dyDescent="0.25"/>
    <row r="86439" customFormat="1" x14ac:dyDescent="0.25"/>
    <row r="86440" customFormat="1" x14ac:dyDescent="0.25"/>
    <row r="86441" customFormat="1" x14ac:dyDescent="0.25"/>
    <row r="86442" customFormat="1" x14ac:dyDescent="0.25"/>
    <row r="86443" customFormat="1" x14ac:dyDescent="0.25"/>
    <row r="86444" customFormat="1" x14ac:dyDescent="0.25"/>
    <row r="86445" customFormat="1" x14ac:dyDescent="0.25"/>
    <row r="86446" customFormat="1" x14ac:dyDescent="0.25"/>
    <row r="86447" customFormat="1" x14ac:dyDescent="0.25"/>
    <row r="86448" customFormat="1" x14ac:dyDescent="0.25"/>
    <row r="86449" customFormat="1" x14ac:dyDescent="0.25"/>
    <row r="86450" customFormat="1" x14ac:dyDescent="0.25"/>
    <row r="86451" customFormat="1" x14ac:dyDescent="0.25"/>
    <row r="86452" customFormat="1" x14ac:dyDescent="0.25"/>
    <row r="86453" customFormat="1" x14ac:dyDescent="0.25"/>
    <row r="86454" customFormat="1" x14ac:dyDescent="0.25"/>
    <row r="86455" customFormat="1" x14ac:dyDescent="0.25"/>
    <row r="86456" customFormat="1" x14ac:dyDescent="0.25"/>
    <row r="86457" customFormat="1" x14ac:dyDescent="0.25"/>
    <row r="86458" customFormat="1" x14ac:dyDescent="0.25"/>
    <row r="86459" customFormat="1" x14ac:dyDescent="0.25"/>
    <row r="86460" customFormat="1" x14ac:dyDescent="0.25"/>
    <row r="86461" customFormat="1" x14ac:dyDescent="0.25"/>
    <row r="86462" customFormat="1" x14ac:dyDescent="0.25"/>
    <row r="86463" customFormat="1" x14ac:dyDescent="0.25"/>
    <row r="86464" customFormat="1" x14ac:dyDescent="0.25"/>
    <row r="86465" customFormat="1" x14ac:dyDescent="0.25"/>
    <row r="86466" customFormat="1" x14ac:dyDescent="0.25"/>
    <row r="86467" customFormat="1" x14ac:dyDescent="0.25"/>
    <row r="86468" customFormat="1" x14ac:dyDescent="0.25"/>
    <row r="86469" customFormat="1" x14ac:dyDescent="0.25"/>
    <row r="86470" customFormat="1" x14ac:dyDescent="0.25"/>
    <row r="86471" customFormat="1" x14ac:dyDescent="0.25"/>
    <row r="86472" customFormat="1" x14ac:dyDescent="0.25"/>
    <row r="86473" customFormat="1" x14ac:dyDescent="0.25"/>
    <row r="86474" customFormat="1" x14ac:dyDescent="0.25"/>
    <row r="86475" customFormat="1" x14ac:dyDescent="0.25"/>
    <row r="86476" customFormat="1" x14ac:dyDescent="0.25"/>
    <row r="86477" customFormat="1" x14ac:dyDescent="0.25"/>
    <row r="86478" customFormat="1" x14ac:dyDescent="0.25"/>
    <row r="86479" customFormat="1" x14ac:dyDescent="0.25"/>
    <row r="86480" customFormat="1" x14ac:dyDescent="0.25"/>
    <row r="86481" customFormat="1" x14ac:dyDescent="0.25"/>
    <row r="86482" customFormat="1" x14ac:dyDescent="0.25"/>
    <row r="86483" customFormat="1" x14ac:dyDescent="0.25"/>
    <row r="86484" customFormat="1" x14ac:dyDescent="0.25"/>
    <row r="86485" customFormat="1" x14ac:dyDescent="0.25"/>
    <row r="86486" customFormat="1" x14ac:dyDescent="0.25"/>
    <row r="86487" customFormat="1" x14ac:dyDescent="0.25"/>
    <row r="86488" customFormat="1" x14ac:dyDescent="0.25"/>
    <row r="86489" customFormat="1" x14ac:dyDescent="0.25"/>
    <row r="86490" customFormat="1" x14ac:dyDescent="0.25"/>
    <row r="86491" customFormat="1" x14ac:dyDescent="0.25"/>
    <row r="86492" customFormat="1" x14ac:dyDescent="0.25"/>
    <row r="86493" customFormat="1" x14ac:dyDescent="0.25"/>
    <row r="86494" customFormat="1" x14ac:dyDescent="0.25"/>
    <row r="86495" customFormat="1" x14ac:dyDescent="0.25"/>
    <row r="86496" customFormat="1" x14ac:dyDescent="0.25"/>
    <row r="86497" customFormat="1" x14ac:dyDescent="0.25"/>
    <row r="86498" customFormat="1" x14ac:dyDescent="0.25"/>
    <row r="86499" customFormat="1" x14ac:dyDescent="0.25"/>
    <row r="86500" customFormat="1" x14ac:dyDescent="0.25"/>
    <row r="86501" customFormat="1" x14ac:dyDescent="0.25"/>
    <row r="86502" customFormat="1" x14ac:dyDescent="0.25"/>
    <row r="86503" customFormat="1" x14ac:dyDescent="0.25"/>
    <row r="86504" customFormat="1" x14ac:dyDescent="0.25"/>
    <row r="86505" customFormat="1" x14ac:dyDescent="0.25"/>
    <row r="86506" customFormat="1" x14ac:dyDescent="0.25"/>
    <row r="86507" customFormat="1" x14ac:dyDescent="0.25"/>
    <row r="86508" customFormat="1" x14ac:dyDescent="0.25"/>
    <row r="86509" customFormat="1" x14ac:dyDescent="0.25"/>
    <row r="86510" customFormat="1" x14ac:dyDescent="0.25"/>
    <row r="86511" customFormat="1" x14ac:dyDescent="0.25"/>
    <row r="86512" customFormat="1" x14ac:dyDescent="0.25"/>
    <row r="86513" customFormat="1" x14ac:dyDescent="0.25"/>
    <row r="86514" customFormat="1" x14ac:dyDescent="0.25"/>
    <row r="86515" customFormat="1" x14ac:dyDescent="0.25"/>
    <row r="86516" customFormat="1" x14ac:dyDescent="0.25"/>
    <row r="86517" customFormat="1" x14ac:dyDescent="0.25"/>
    <row r="86518" customFormat="1" x14ac:dyDescent="0.25"/>
    <row r="86519" customFormat="1" x14ac:dyDescent="0.25"/>
    <row r="86520" customFormat="1" x14ac:dyDescent="0.25"/>
    <row r="86521" customFormat="1" x14ac:dyDescent="0.25"/>
    <row r="86522" customFormat="1" x14ac:dyDescent="0.25"/>
    <row r="86523" customFormat="1" x14ac:dyDescent="0.25"/>
    <row r="86524" customFormat="1" x14ac:dyDescent="0.25"/>
    <row r="86525" customFormat="1" x14ac:dyDescent="0.25"/>
    <row r="86526" customFormat="1" x14ac:dyDescent="0.25"/>
    <row r="86527" customFormat="1" x14ac:dyDescent="0.25"/>
    <row r="86528" customFormat="1" x14ac:dyDescent="0.25"/>
    <row r="86529" customFormat="1" x14ac:dyDescent="0.25"/>
    <row r="86530" customFormat="1" x14ac:dyDescent="0.25"/>
    <row r="86531" customFormat="1" x14ac:dyDescent="0.25"/>
    <row r="86532" customFormat="1" x14ac:dyDescent="0.25"/>
    <row r="86533" customFormat="1" x14ac:dyDescent="0.25"/>
    <row r="86534" customFormat="1" x14ac:dyDescent="0.25"/>
    <row r="86535" customFormat="1" x14ac:dyDescent="0.25"/>
    <row r="86536" customFormat="1" x14ac:dyDescent="0.25"/>
    <row r="86537" customFormat="1" x14ac:dyDescent="0.25"/>
    <row r="86538" customFormat="1" x14ac:dyDescent="0.25"/>
    <row r="86539" customFormat="1" x14ac:dyDescent="0.25"/>
    <row r="86540" customFormat="1" x14ac:dyDescent="0.25"/>
    <row r="86541" customFormat="1" x14ac:dyDescent="0.25"/>
    <row r="86542" customFormat="1" x14ac:dyDescent="0.25"/>
    <row r="86543" customFormat="1" x14ac:dyDescent="0.25"/>
    <row r="86544" customFormat="1" x14ac:dyDescent="0.25"/>
    <row r="86545" customFormat="1" x14ac:dyDescent="0.25"/>
    <row r="86546" customFormat="1" x14ac:dyDescent="0.25"/>
    <row r="86547" customFormat="1" x14ac:dyDescent="0.25"/>
    <row r="86548" customFormat="1" x14ac:dyDescent="0.25"/>
    <row r="86549" customFormat="1" x14ac:dyDescent="0.25"/>
    <row r="86550" customFormat="1" x14ac:dyDescent="0.25"/>
    <row r="86551" customFormat="1" x14ac:dyDescent="0.25"/>
    <row r="86552" customFormat="1" x14ac:dyDescent="0.25"/>
    <row r="86553" customFormat="1" x14ac:dyDescent="0.25"/>
    <row r="86554" customFormat="1" x14ac:dyDescent="0.25"/>
    <row r="86555" customFormat="1" x14ac:dyDescent="0.25"/>
    <row r="86556" customFormat="1" x14ac:dyDescent="0.25"/>
    <row r="86557" customFormat="1" x14ac:dyDescent="0.25"/>
    <row r="86558" customFormat="1" x14ac:dyDescent="0.25"/>
    <row r="86559" customFormat="1" x14ac:dyDescent="0.25"/>
    <row r="86560" customFormat="1" x14ac:dyDescent="0.25"/>
    <row r="86561" customFormat="1" x14ac:dyDescent="0.25"/>
    <row r="86562" customFormat="1" x14ac:dyDescent="0.25"/>
    <row r="86563" customFormat="1" x14ac:dyDescent="0.25"/>
    <row r="86564" customFormat="1" x14ac:dyDescent="0.25"/>
    <row r="86565" customFormat="1" x14ac:dyDescent="0.25"/>
    <row r="86566" customFormat="1" x14ac:dyDescent="0.25"/>
    <row r="86567" customFormat="1" x14ac:dyDescent="0.25"/>
    <row r="86568" customFormat="1" x14ac:dyDescent="0.25"/>
    <row r="86569" customFormat="1" x14ac:dyDescent="0.25"/>
    <row r="86570" customFormat="1" x14ac:dyDescent="0.25"/>
    <row r="86571" customFormat="1" x14ac:dyDescent="0.25"/>
    <row r="86572" customFormat="1" x14ac:dyDescent="0.25"/>
    <row r="86573" customFormat="1" x14ac:dyDescent="0.25"/>
    <row r="86574" customFormat="1" x14ac:dyDescent="0.25"/>
    <row r="86575" customFormat="1" x14ac:dyDescent="0.25"/>
    <row r="86576" customFormat="1" x14ac:dyDescent="0.25"/>
    <row r="86577" customFormat="1" x14ac:dyDescent="0.25"/>
    <row r="86578" customFormat="1" x14ac:dyDescent="0.25"/>
    <row r="86579" customFormat="1" x14ac:dyDescent="0.25"/>
    <row r="86580" customFormat="1" x14ac:dyDescent="0.25"/>
    <row r="86581" customFormat="1" x14ac:dyDescent="0.25"/>
    <row r="86582" customFormat="1" x14ac:dyDescent="0.25"/>
    <row r="86583" customFormat="1" x14ac:dyDescent="0.25"/>
    <row r="86584" customFormat="1" x14ac:dyDescent="0.25"/>
    <row r="86585" customFormat="1" x14ac:dyDescent="0.25"/>
    <row r="86586" customFormat="1" x14ac:dyDescent="0.25"/>
    <row r="86587" customFormat="1" x14ac:dyDescent="0.25"/>
    <row r="86588" customFormat="1" x14ac:dyDescent="0.25"/>
    <row r="86589" customFormat="1" x14ac:dyDescent="0.25"/>
    <row r="86590" customFormat="1" x14ac:dyDescent="0.25"/>
    <row r="86591" customFormat="1" x14ac:dyDescent="0.25"/>
    <row r="86592" customFormat="1" x14ac:dyDescent="0.25"/>
    <row r="86593" customFormat="1" x14ac:dyDescent="0.25"/>
    <row r="86594" customFormat="1" x14ac:dyDescent="0.25"/>
    <row r="86595" customFormat="1" x14ac:dyDescent="0.25"/>
    <row r="86596" customFormat="1" x14ac:dyDescent="0.25"/>
    <row r="86597" customFormat="1" x14ac:dyDescent="0.25"/>
    <row r="86598" customFormat="1" x14ac:dyDescent="0.25"/>
    <row r="86599" customFormat="1" x14ac:dyDescent="0.25"/>
    <row r="86600" customFormat="1" x14ac:dyDescent="0.25"/>
    <row r="86601" customFormat="1" x14ac:dyDescent="0.25"/>
    <row r="86602" customFormat="1" x14ac:dyDescent="0.25"/>
    <row r="86603" customFormat="1" x14ac:dyDescent="0.25"/>
    <row r="86604" customFormat="1" x14ac:dyDescent="0.25"/>
    <row r="86605" customFormat="1" x14ac:dyDescent="0.25"/>
    <row r="86606" customFormat="1" x14ac:dyDescent="0.25"/>
    <row r="86607" customFormat="1" x14ac:dyDescent="0.25"/>
    <row r="86608" customFormat="1" x14ac:dyDescent="0.25"/>
    <row r="86609" customFormat="1" x14ac:dyDescent="0.25"/>
    <row r="86610" customFormat="1" x14ac:dyDescent="0.25"/>
    <row r="86611" customFormat="1" x14ac:dyDescent="0.25"/>
    <row r="86612" customFormat="1" x14ac:dyDescent="0.25"/>
    <row r="86613" customFormat="1" x14ac:dyDescent="0.25"/>
    <row r="86614" customFormat="1" x14ac:dyDescent="0.25"/>
    <row r="86615" customFormat="1" x14ac:dyDescent="0.25"/>
    <row r="86616" customFormat="1" x14ac:dyDescent="0.25"/>
    <row r="86617" customFormat="1" x14ac:dyDescent="0.25"/>
    <row r="86618" customFormat="1" x14ac:dyDescent="0.25"/>
    <row r="86619" customFormat="1" x14ac:dyDescent="0.25"/>
    <row r="86620" customFormat="1" x14ac:dyDescent="0.25"/>
    <row r="86621" customFormat="1" x14ac:dyDescent="0.25"/>
    <row r="86622" customFormat="1" x14ac:dyDescent="0.25"/>
    <row r="86623" customFormat="1" x14ac:dyDescent="0.25"/>
    <row r="86624" customFormat="1" x14ac:dyDescent="0.25"/>
    <row r="86625" customFormat="1" x14ac:dyDescent="0.25"/>
    <row r="86626" customFormat="1" x14ac:dyDescent="0.25"/>
    <row r="86627" customFormat="1" x14ac:dyDescent="0.25"/>
    <row r="86628" customFormat="1" x14ac:dyDescent="0.25"/>
    <row r="86629" customFormat="1" x14ac:dyDescent="0.25"/>
    <row r="86630" customFormat="1" x14ac:dyDescent="0.25"/>
    <row r="86631" customFormat="1" x14ac:dyDescent="0.25"/>
    <row r="86632" customFormat="1" x14ac:dyDescent="0.25"/>
    <row r="86633" customFormat="1" x14ac:dyDescent="0.25"/>
    <row r="86634" customFormat="1" x14ac:dyDescent="0.25"/>
    <row r="86635" customFormat="1" x14ac:dyDescent="0.25"/>
    <row r="86636" customFormat="1" x14ac:dyDescent="0.25"/>
    <row r="86637" customFormat="1" x14ac:dyDescent="0.25"/>
    <row r="86638" customFormat="1" x14ac:dyDescent="0.25"/>
    <row r="86639" customFormat="1" x14ac:dyDescent="0.25"/>
    <row r="86640" customFormat="1" x14ac:dyDescent="0.25"/>
    <row r="86641" customFormat="1" x14ac:dyDescent="0.25"/>
    <row r="86642" customFormat="1" x14ac:dyDescent="0.25"/>
    <row r="86643" customFormat="1" x14ac:dyDescent="0.25"/>
    <row r="86644" customFormat="1" x14ac:dyDescent="0.25"/>
    <row r="86645" customFormat="1" x14ac:dyDescent="0.25"/>
    <row r="86646" customFormat="1" x14ac:dyDescent="0.25"/>
    <row r="86647" customFormat="1" x14ac:dyDescent="0.25"/>
    <row r="86648" customFormat="1" x14ac:dyDescent="0.25"/>
    <row r="86649" customFormat="1" x14ac:dyDescent="0.25"/>
    <row r="86650" customFormat="1" x14ac:dyDescent="0.25"/>
    <row r="86651" customFormat="1" x14ac:dyDescent="0.25"/>
    <row r="86652" customFormat="1" x14ac:dyDescent="0.25"/>
    <row r="86653" customFormat="1" x14ac:dyDescent="0.25"/>
    <row r="86654" customFormat="1" x14ac:dyDescent="0.25"/>
    <row r="86655" customFormat="1" x14ac:dyDescent="0.25"/>
    <row r="86656" customFormat="1" x14ac:dyDescent="0.25"/>
    <row r="86657" customFormat="1" x14ac:dyDescent="0.25"/>
    <row r="86658" customFormat="1" x14ac:dyDescent="0.25"/>
    <row r="86659" customFormat="1" x14ac:dyDescent="0.25"/>
    <row r="86660" customFormat="1" x14ac:dyDescent="0.25"/>
    <row r="86661" customFormat="1" x14ac:dyDescent="0.25"/>
    <row r="86662" customFormat="1" x14ac:dyDescent="0.25"/>
    <row r="86663" customFormat="1" x14ac:dyDescent="0.25"/>
    <row r="86664" customFormat="1" x14ac:dyDescent="0.25"/>
    <row r="86665" customFormat="1" x14ac:dyDescent="0.25"/>
    <row r="86666" customFormat="1" x14ac:dyDescent="0.25"/>
    <row r="86667" customFormat="1" x14ac:dyDescent="0.25"/>
    <row r="86668" customFormat="1" x14ac:dyDescent="0.25"/>
    <row r="86669" customFormat="1" x14ac:dyDescent="0.25"/>
    <row r="86670" customFormat="1" x14ac:dyDescent="0.25"/>
    <row r="86671" customFormat="1" x14ac:dyDescent="0.25"/>
    <row r="86672" customFormat="1" x14ac:dyDescent="0.25"/>
    <row r="86673" customFormat="1" x14ac:dyDescent="0.25"/>
    <row r="86674" customFormat="1" x14ac:dyDescent="0.25"/>
    <row r="86675" customFormat="1" x14ac:dyDescent="0.25"/>
    <row r="86676" customFormat="1" x14ac:dyDescent="0.25"/>
    <row r="86677" customFormat="1" x14ac:dyDescent="0.25"/>
    <row r="86678" customFormat="1" x14ac:dyDescent="0.25"/>
    <row r="86679" customFormat="1" x14ac:dyDescent="0.25"/>
    <row r="86680" customFormat="1" x14ac:dyDescent="0.25"/>
    <row r="86681" customFormat="1" x14ac:dyDescent="0.25"/>
    <row r="86682" customFormat="1" x14ac:dyDescent="0.25"/>
    <row r="86683" customFormat="1" x14ac:dyDescent="0.25"/>
    <row r="86684" customFormat="1" x14ac:dyDescent="0.25"/>
    <row r="86685" customFormat="1" x14ac:dyDescent="0.25"/>
    <row r="86686" customFormat="1" x14ac:dyDescent="0.25"/>
    <row r="86687" customFormat="1" x14ac:dyDescent="0.25"/>
    <row r="86688" customFormat="1" x14ac:dyDescent="0.25"/>
    <row r="86689" customFormat="1" x14ac:dyDescent="0.25"/>
    <row r="86690" customFormat="1" x14ac:dyDescent="0.25"/>
    <row r="86691" customFormat="1" x14ac:dyDescent="0.25"/>
    <row r="86692" customFormat="1" x14ac:dyDescent="0.25"/>
    <row r="86693" customFormat="1" x14ac:dyDescent="0.25"/>
    <row r="86694" customFormat="1" x14ac:dyDescent="0.25"/>
    <row r="86695" customFormat="1" x14ac:dyDescent="0.25"/>
    <row r="86696" customFormat="1" x14ac:dyDescent="0.25"/>
    <row r="86697" customFormat="1" x14ac:dyDescent="0.25"/>
    <row r="86698" customFormat="1" x14ac:dyDescent="0.25"/>
    <row r="86699" customFormat="1" x14ac:dyDescent="0.25"/>
    <row r="86700" customFormat="1" x14ac:dyDescent="0.25"/>
    <row r="86701" customFormat="1" x14ac:dyDescent="0.25"/>
    <row r="86702" customFormat="1" x14ac:dyDescent="0.25"/>
    <row r="86703" customFormat="1" x14ac:dyDescent="0.25"/>
    <row r="86704" customFormat="1" x14ac:dyDescent="0.25"/>
    <row r="86705" customFormat="1" x14ac:dyDescent="0.25"/>
    <row r="86706" customFormat="1" x14ac:dyDescent="0.25"/>
    <row r="86707" customFormat="1" x14ac:dyDescent="0.25"/>
    <row r="86708" customFormat="1" x14ac:dyDescent="0.25"/>
    <row r="86709" customFormat="1" x14ac:dyDescent="0.25"/>
    <row r="86710" customFormat="1" x14ac:dyDescent="0.25"/>
    <row r="86711" customFormat="1" x14ac:dyDescent="0.25"/>
    <row r="86712" customFormat="1" x14ac:dyDescent="0.25"/>
    <row r="86713" customFormat="1" x14ac:dyDescent="0.25"/>
    <row r="86714" customFormat="1" x14ac:dyDescent="0.25"/>
    <row r="86715" customFormat="1" x14ac:dyDescent="0.25"/>
    <row r="86716" customFormat="1" x14ac:dyDescent="0.25"/>
    <row r="86717" customFormat="1" x14ac:dyDescent="0.25"/>
    <row r="86718" customFormat="1" x14ac:dyDescent="0.25"/>
    <row r="86719" customFormat="1" x14ac:dyDescent="0.25"/>
    <row r="86720" customFormat="1" x14ac:dyDescent="0.25"/>
    <row r="86721" customFormat="1" x14ac:dyDescent="0.25"/>
    <row r="86722" customFormat="1" x14ac:dyDescent="0.25"/>
    <row r="86723" customFormat="1" x14ac:dyDescent="0.25"/>
    <row r="86724" customFormat="1" x14ac:dyDescent="0.25"/>
    <row r="86725" customFormat="1" x14ac:dyDescent="0.25"/>
    <row r="86726" customFormat="1" x14ac:dyDescent="0.25"/>
    <row r="86727" customFormat="1" x14ac:dyDescent="0.25"/>
    <row r="86728" customFormat="1" x14ac:dyDescent="0.25"/>
    <row r="86729" customFormat="1" x14ac:dyDescent="0.25"/>
    <row r="86730" customFormat="1" x14ac:dyDescent="0.25"/>
    <row r="86731" customFormat="1" x14ac:dyDescent="0.25"/>
    <row r="86732" customFormat="1" x14ac:dyDescent="0.25"/>
    <row r="86733" customFormat="1" x14ac:dyDescent="0.25"/>
    <row r="86734" customFormat="1" x14ac:dyDescent="0.25"/>
    <row r="86735" customFormat="1" x14ac:dyDescent="0.25"/>
    <row r="86736" customFormat="1" x14ac:dyDescent="0.25"/>
    <row r="86737" customFormat="1" x14ac:dyDescent="0.25"/>
    <row r="86738" customFormat="1" x14ac:dyDescent="0.25"/>
    <row r="86739" customFormat="1" x14ac:dyDescent="0.25"/>
    <row r="86740" customFormat="1" x14ac:dyDescent="0.25"/>
    <row r="86741" customFormat="1" x14ac:dyDescent="0.25"/>
    <row r="86742" customFormat="1" x14ac:dyDescent="0.25"/>
    <row r="86743" customFormat="1" x14ac:dyDescent="0.25"/>
    <row r="86744" customFormat="1" x14ac:dyDescent="0.25"/>
    <row r="86745" customFormat="1" x14ac:dyDescent="0.25"/>
    <row r="86746" customFormat="1" x14ac:dyDescent="0.25"/>
    <row r="86747" customFormat="1" x14ac:dyDescent="0.25"/>
    <row r="86748" customFormat="1" x14ac:dyDescent="0.25"/>
    <row r="86749" customFormat="1" x14ac:dyDescent="0.25"/>
    <row r="86750" customFormat="1" x14ac:dyDescent="0.25"/>
    <row r="86751" customFormat="1" x14ac:dyDescent="0.25"/>
    <row r="86752" customFormat="1" x14ac:dyDescent="0.25"/>
    <row r="86753" customFormat="1" x14ac:dyDescent="0.25"/>
    <row r="86754" customFormat="1" x14ac:dyDescent="0.25"/>
    <row r="86755" customFormat="1" x14ac:dyDescent="0.25"/>
    <row r="86756" customFormat="1" x14ac:dyDescent="0.25"/>
    <row r="86757" customFormat="1" x14ac:dyDescent="0.25"/>
    <row r="86758" customFormat="1" x14ac:dyDescent="0.25"/>
    <row r="86759" customFormat="1" x14ac:dyDescent="0.25"/>
    <row r="86760" customFormat="1" x14ac:dyDescent="0.25"/>
    <row r="86761" customFormat="1" x14ac:dyDescent="0.25"/>
    <row r="86762" customFormat="1" x14ac:dyDescent="0.25"/>
    <row r="86763" customFormat="1" x14ac:dyDescent="0.25"/>
    <row r="86764" customFormat="1" x14ac:dyDescent="0.25"/>
    <row r="86765" customFormat="1" x14ac:dyDescent="0.25"/>
    <row r="86766" customFormat="1" x14ac:dyDescent="0.25"/>
    <row r="86767" customFormat="1" x14ac:dyDescent="0.25"/>
    <row r="86768" customFormat="1" x14ac:dyDescent="0.25"/>
    <row r="86769" customFormat="1" x14ac:dyDescent="0.25"/>
    <row r="86770" customFormat="1" x14ac:dyDescent="0.25"/>
    <row r="86771" customFormat="1" x14ac:dyDescent="0.25"/>
    <row r="86772" customFormat="1" x14ac:dyDescent="0.25"/>
    <row r="86773" customFormat="1" x14ac:dyDescent="0.25"/>
    <row r="86774" customFormat="1" x14ac:dyDescent="0.25"/>
    <row r="86775" customFormat="1" x14ac:dyDescent="0.25"/>
    <row r="86776" customFormat="1" x14ac:dyDescent="0.25"/>
    <row r="86777" customFormat="1" x14ac:dyDescent="0.25"/>
    <row r="86778" customFormat="1" x14ac:dyDescent="0.25"/>
    <row r="86779" customFormat="1" x14ac:dyDescent="0.25"/>
    <row r="86780" customFormat="1" x14ac:dyDescent="0.25"/>
    <row r="86781" customFormat="1" x14ac:dyDescent="0.25"/>
    <row r="86782" customFormat="1" x14ac:dyDescent="0.25"/>
    <row r="86783" customFormat="1" x14ac:dyDescent="0.25"/>
    <row r="86784" customFormat="1" x14ac:dyDescent="0.25"/>
    <row r="86785" customFormat="1" x14ac:dyDescent="0.25"/>
    <row r="86786" customFormat="1" x14ac:dyDescent="0.25"/>
    <row r="86787" customFormat="1" x14ac:dyDescent="0.25"/>
    <row r="86788" customFormat="1" x14ac:dyDescent="0.25"/>
    <row r="86789" customFormat="1" x14ac:dyDescent="0.25"/>
    <row r="86790" customFormat="1" x14ac:dyDescent="0.25"/>
    <row r="86791" customFormat="1" x14ac:dyDescent="0.25"/>
    <row r="86792" customFormat="1" x14ac:dyDescent="0.25"/>
    <row r="86793" customFormat="1" x14ac:dyDescent="0.25"/>
    <row r="86794" customFormat="1" x14ac:dyDescent="0.25"/>
    <row r="86795" customFormat="1" x14ac:dyDescent="0.25"/>
    <row r="86796" customFormat="1" x14ac:dyDescent="0.25"/>
    <row r="86797" customFormat="1" x14ac:dyDescent="0.25"/>
    <row r="86798" customFormat="1" x14ac:dyDescent="0.25"/>
    <row r="86799" customFormat="1" x14ac:dyDescent="0.25"/>
    <row r="86800" customFormat="1" x14ac:dyDescent="0.25"/>
    <row r="86801" customFormat="1" x14ac:dyDescent="0.25"/>
    <row r="86802" customFormat="1" x14ac:dyDescent="0.25"/>
    <row r="86803" customFormat="1" x14ac:dyDescent="0.25"/>
    <row r="86804" customFormat="1" x14ac:dyDescent="0.25"/>
    <row r="86805" customFormat="1" x14ac:dyDescent="0.25"/>
    <row r="86806" customFormat="1" x14ac:dyDescent="0.25"/>
    <row r="86807" customFormat="1" x14ac:dyDescent="0.25"/>
    <row r="86808" customFormat="1" x14ac:dyDescent="0.25"/>
    <row r="86809" customFormat="1" x14ac:dyDescent="0.25"/>
    <row r="86810" customFormat="1" x14ac:dyDescent="0.25"/>
    <row r="86811" customFormat="1" x14ac:dyDescent="0.25"/>
    <row r="86812" customFormat="1" x14ac:dyDescent="0.25"/>
    <row r="86813" customFormat="1" x14ac:dyDescent="0.25"/>
    <row r="86814" customFormat="1" x14ac:dyDescent="0.25"/>
    <row r="86815" customFormat="1" x14ac:dyDescent="0.25"/>
    <row r="86816" customFormat="1" x14ac:dyDescent="0.25"/>
    <row r="86817" customFormat="1" x14ac:dyDescent="0.25"/>
    <row r="86818" customFormat="1" x14ac:dyDescent="0.25"/>
    <row r="86819" customFormat="1" x14ac:dyDescent="0.25"/>
    <row r="86820" customFormat="1" x14ac:dyDescent="0.25"/>
    <row r="86821" customFormat="1" x14ac:dyDescent="0.25"/>
    <row r="86822" customFormat="1" x14ac:dyDescent="0.25"/>
    <row r="86823" customFormat="1" x14ac:dyDescent="0.25"/>
    <row r="86824" customFormat="1" x14ac:dyDescent="0.25"/>
    <row r="86825" customFormat="1" x14ac:dyDescent="0.25"/>
    <row r="86826" customFormat="1" x14ac:dyDescent="0.25"/>
    <row r="86827" customFormat="1" x14ac:dyDescent="0.25"/>
    <row r="86828" customFormat="1" x14ac:dyDescent="0.25"/>
    <row r="86829" customFormat="1" x14ac:dyDescent="0.25"/>
    <row r="86830" customFormat="1" x14ac:dyDescent="0.25"/>
    <row r="86831" customFormat="1" x14ac:dyDescent="0.25"/>
    <row r="86832" customFormat="1" x14ac:dyDescent="0.25"/>
    <row r="86833" customFormat="1" x14ac:dyDescent="0.25"/>
    <row r="86834" customFormat="1" x14ac:dyDescent="0.25"/>
    <row r="86835" customFormat="1" x14ac:dyDescent="0.25"/>
    <row r="86836" customFormat="1" x14ac:dyDescent="0.25"/>
    <row r="86837" customFormat="1" x14ac:dyDescent="0.25"/>
    <row r="86838" customFormat="1" x14ac:dyDescent="0.25"/>
    <row r="86839" customFormat="1" x14ac:dyDescent="0.25"/>
    <row r="86840" customFormat="1" x14ac:dyDescent="0.25"/>
    <row r="86841" customFormat="1" x14ac:dyDescent="0.25"/>
    <row r="86842" customFormat="1" x14ac:dyDescent="0.25"/>
    <row r="86843" customFormat="1" x14ac:dyDescent="0.25"/>
    <row r="86844" customFormat="1" x14ac:dyDescent="0.25"/>
    <row r="86845" customFormat="1" x14ac:dyDescent="0.25"/>
    <row r="86846" customFormat="1" x14ac:dyDescent="0.25"/>
    <row r="86847" customFormat="1" x14ac:dyDescent="0.25"/>
    <row r="86848" customFormat="1" x14ac:dyDescent="0.25"/>
    <row r="86849" customFormat="1" x14ac:dyDescent="0.25"/>
    <row r="86850" customFormat="1" x14ac:dyDescent="0.25"/>
    <row r="86851" customFormat="1" x14ac:dyDescent="0.25"/>
    <row r="86852" customFormat="1" x14ac:dyDescent="0.25"/>
    <row r="86853" customFormat="1" x14ac:dyDescent="0.25"/>
    <row r="86854" customFormat="1" x14ac:dyDescent="0.25"/>
    <row r="86855" customFormat="1" x14ac:dyDescent="0.25"/>
    <row r="86856" customFormat="1" x14ac:dyDescent="0.25"/>
    <row r="86857" customFormat="1" x14ac:dyDescent="0.25"/>
    <row r="86858" customFormat="1" x14ac:dyDescent="0.25"/>
    <row r="86859" customFormat="1" x14ac:dyDescent="0.25"/>
    <row r="86860" customFormat="1" x14ac:dyDescent="0.25"/>
    <row r="86861" customFormat="1" x14ac:dyDescent="0.25"/>
    <row r="86862" customFormat="1" x14ac:dyDescent="0.25"/>
    <row r="86863" customFormat="1" x14ac:dyDescent="0.25"/>
    <row r="86864" customFormat="1" x14ac:dyDescent="0.25"/>
    <row r="86865" customFormat="1" x14ac:dyDescent="0.25"/>
    <row r="86866" customFormat="1" x14ac:dyDescent="0.25"/>
    <row r="86867" customFormat="1" x14ac:dyDescent="0.25"/>
    <row r="86868" customFormat="1" x14ac:dyDescent="0.25"/>
    <row r="86869" customFormat="1" x14ac:dyDescent="0.25"/>
    <row r="86870" customFormat="1" x14ac:dyDescent="0.25"/>
    <row r="86871" customFormat="1" x14ac:dyDescent="0.25"/>
    <row r="86872" customFormat="1" x14ac:dyDescent="0.25"/>
    <row r="86873" customFormat="1" x14ac:dyDescent="0.25"/>
    <row r="86874" customFormat="1" x14ac:dyDescent="0.25"/>
    <row r="86875" customFormat="1" x14ac:dyDescent="0.25"/>
    <row r="86876" customFormat="1" x14ac:dyDescent="0.25"/>
    <row r="86877" customFormat="1" x14ac:dyDescent="0.25"/>
    <row r="86878" customFormat="1" x14ac:dyDescent="0.25"/>
    <row r="86879" customFormat="1" x14ac:dyDescent="0.25"/>
    <row r="86880" customFormat="1" x14ac:dyDescent="0.25"/>
    <row r="86881" customFormat="1" x14ac:dyDescent="0.25"/>
    <row r="86882" customFormat="1" x14ac:dyDescent="0.25"/>
    <row r="86883" customFormat="1" x14ac:dyDescent="0.25"/>
    <row r="86884" customFormat="1" x14ac:dyDescent="0.25"/>
    <row r="86885" customFormat="1" x14ac:dyDescent="0.25"/>
    <row r="86886" customFormat="1" x14ac:dyDescent="0.25"/>
    <row r="86887" customFormat="1" x14ac:dyDescent="0.25"/>
    <row r="86888" customFormat="1" x14ac:dyDescent="0.25"/>
    <row r="86889" customFormat="1" x14ac:dyDescent="0.25"/>
    <row r="86890" customFormat="1" x14ac:dyDescent="0.25"/>
    <row r="86891" customFormat="1" x14ac:dyDescent="0.25"/>
    <row r="86892" customFormat="1" x14ac:dyDescent="0.25"/>
    <row r="86893" customFormat="1" x14ac:dyDescent="0.25"/>
    <row r="86894" customFormat="1" x14ac:dyDescent="0.25"/>
    <row r="86895" customFormat="1" x14ac:dyDescent="0.25"/>
    <row r="86896" customFormat="1" x14ac:dyDescent="0.25"/>
    <row r="86897" customFormat="1" x14ac:dyDescent="0.25"/>
    <row r="86898" customFormat="1" x14ac:dyDescent="0.25"/>
    <row r="86899" customFormat="1" x14ac:dyDescent="0.25"/>
    <row r="86900" customFormat="1" x14ac:dyDescent="0.25"/>
    <row r="86901" customFormat="1" x14ac:dyDescent="0.25"/>
    <row r="86902" customFormat="1" x14ac:dyDescent="0.25"/>
    <row r="86903" customFormat="1" x14ac:dyDescent="0.25"/>
    <row r="86904" customFormat="1" x14ac:dyDescent="0.25"/>
    <row r="86905" customFormat="1" x14ac:dyDescent="0.25"/>
    <row r="86906" customFormat="1" x14ac:dyDescent="0.25"/>
    <row r="86907" customFormat="1" x14ac:dyDescent="0.25"/>
    <row r="86908" customFormat="1" x14ac:dyDescent="0.25"/>
    <row r="86909" customFormat="1" x14ac:dyDescent="0.25"/>
    <row r="86910" customFormat="1" x14ac:dyDescent="0.25"/>
    <row r="86911" customFormat="1" x14ac:dyDescent="0.25"/>
    <row r="86912" customFormat="1" x14ac:dyDescent="0.25"/>
    <row r="86913" customFormat="1" x14ac:dyDescent="0.25"/>
    <row r="86914" customFormat="1" x14ac:dyDescent="0.25"/>
    <row r="86915" customFormat="1" x14ac:dyDescent="0.25"/>
    <row r="86916" customFormat="1" x14ac:dyDescent="0.25"/>
    <row r="86917" customFormat="1" x14ac:dyDescent="0.25"/>
    <row r="86918" customFormat="1" x14ac:dyDescent="0.25"/>
    <row r="86919" customFormat="1" x14ac:dyDescent="0.25"/>
    <row r="86920" customFormat="1" x14ac:dyDescent="0.25"/>
    <row r="86921" customFormat="1" x14ac:dyDescent="0.25"/>
    <row r="86922" customFormat="1" x14ac:dyDescent="0.25"/>
    <row r="86923" customFormat="1" x14ac:dyDescent="0.25"/>
    <row r="86924" customFormat="1" x14ac:dyDescent="0.25"/>
    <row r="86925" customFormat="1" x14ac:dyDescent="0.25"/>
    <row r="86926" customFormat="1" x14ac:dyDescent="0.25"/>
    <row r="86927" customFormat="1" x14ac:dyDescent="0.25"/>
    <row r="86928" customFormat="1" x14ac:dyDescent="0.25"/>
    <row r="86929" customFormat="1" x14ac:dyDescent="0.25"/>
    <row r="86930" customFormat="1" x14ac:dyDescent="0.25"/>
    <row r="86931" customFormat="1" x14ac:dyDescent="0.25"/>
    <row r="86932" customFormat="1" x14ac:dyDescent="0.25"/>
    <row r="86933" customFormat="1" x14ac:dyDescent="0.25"/>
    <row r="86934" customFormat="1" x14ac:dyDescent="0.25"/>
    <row r="86935" customFormat="1" x14ac:dyDescent="0.25"/>
    <row r="86936" customFormat="1" x14ac:dyDescent="0.25"/>
    <row r="86937" customFormat="1" x14ac:dyDescent="0.25"/>
    <row r="86938" customFormat="1" x14ac:dyDescent="0.25"/>
    <row r="86939" customFormat="1" x14ac:dyDescent="0.25"/>
    <row r="86940" customFormat="1" x14ac:dyDescent="0.25"/>
    <row r="86941" customFormat="1" x14ac:dyDescent="0.25"/>
    <row r="86942" customFormat="1" x14ac:dyDescent="0.25"/>
    <row r="86943" customFormat="1" x14ac:dyDescent="0.25"/>
    <row r="86944" customFormat="1" x14ac:dyDescent="0.25"/>
    <row r="86945" customFormat="1" x14ac:dyDescent="0.25"/>
    <row r="86946" customFormat="1" x14ac:dyDescent="0.25"/>
    <row r="86947" customFormat="1" x14ac:dyDescent="0.25"/>
    <row r="86948" customFormat="1" x14ac:dyDescent="0.25"/>
    <row r="86949" customFormat="1" x14ac:dyDescent="0.25"/>
    <row r="86950" customFormat="1" x14ac:dyDescent="0.25"/>
    <row r="86951" customFormat="1" x14ac:dyDescent="0.25"/>
    <row r="86952" customFormat="1" x14ac:dyDescent="0.25"/>
    <row r="86953" customFormat="1" x14ac:dyDescent="0.25"/>
    <row r="86954" customFormat="1" x14ac:dyDescent="0.25"/>
    <row r="86955" customFormat="1" x14ac:dyDescent="0.25"/>
    <row r="86956" customFormat="1" x14ac:dyDescent="0.25"/>
    <row r="86957" customFormat="1" x14ac:dyDescent="0.25"/>
    <row r="86958" customFormat="1" x14ac:dyDescent="0.25"/>
    <row r="86959" customFormat="1" x14ac:dyDescent="0.25"/>
    <row r="86960" customFormat="1" x14ac:dyDescent="0.25"/>
    <row r="86961" customFormat="1" x14ac:dyDescent="0.25"/>
    <row r="86962" customFormat="1" x14ac:dyDescent="0.25"/>
    <row r="86963" customFormat="1" x14ac:dyDescent="0.25"/>
    <row r="86964" customFormat="1" x14ac:dyDescent="0.25"/>
    <row r="86965" customFormat="1" x14ac:dyDescent="0.25"/>
    <row r="86966" customFormat="1" x14ac:dyDescent="0.25"/>
    <row r="86967" customFormat="1" x14ac:dyDescent="0.25"/>
    <row r="86968" customFormat="1" x14ac:dyDescent="0.25"/>
    <row r="86969" customFormat="1" x14ac:dyDescent="0.25"/>
    <row r="86970" customFormat="1" x14ac:dyDescent="0.25"/>
    <row r="86971" customFormat="1" x14ac:dyDescent="0.25"/>
    <row r="86972" customFormat="1" x14ac:dyDescent="0.25"/>
    <row r="86973" customFormat="1" x14ac:dyDescent="0.25"/>
    <row r="86974" customFormat="1" x14ac:dyDescent="0.25"/>
    <row r="86975" customFormat="1" x14ac:dyDescent="0.25"/>
    <row r="86976" customFormat="1" x14ac:dyDescent="0.25"/>
    <row r="86977" customFormat="1" x14ac:dyDescent="0.25"/>
    <row r="86978" customFormat="1" x14ac:dyDescent="0.25"/>
    <row r="86979" customFormat="1" x14ac:dyDescent="0.25"/>
    <row r="86980" customFormat="1" x14ac:dyDescent="0.25"/>
    <row r="86981" customFormat="1" x14ac:dyDescent="0.25"/>
    <row r="86982" customFormat="1" x14ac:dyDescent="0.25"/>
    <row r="86983" customFormat="1" x14ac:dyDescent="0.25"/>
    <row r="86984" customFormat="1" x14ac:dyDescent="0.25"/>
    <row r="86985" customFormat="1" x14ac:dyDescent="0.25"/>
    <row r="86986" customFormat="1" x14ac:dyDescent="0.25"/>
    <row r="86987" customFormat="1" x14ac:dyDescent="0.25"/>
    <row r="86988" customFormat="1" x14ac:dyDescent="0.25"/>
    <row r="86989" customFormat="1" x14ac:dyDescent="0.25"/>
    <row r="86990" customFormat="1" x14ac:dyDescent="0.25"/>
    <row r="86991" customFormat="1" x14ac:dyDescent="0.25"/>
    <row r="86992" customFormat="1" x14ac:dyDescent="0.25"/>
    <row r="86993" customFormat="1" x14ac:dyDescent="0.25"/>
    <row r="86994" customFormat="1" x14ac:dyDescent="0.25"/>
    <row r="86995" customFormat="1" x14ac:dyDescent="0.25"/>
    <row r="86996" customFormat="1" x14ac:dyDescent="0.25"/>
    <row r="86997" customFormat="1" x14ac:dyDescent="0.25"/>
    <row r="86998" customFormat="1" x14ac:dyDescent="0.25"/>
    <row r="86999" customFormat="1" x14ac:dyDescent="0.25"/>
    <row r="87000" customFormat="1" x14ac:dyDescent="0.25"/>
    <row r="87001" customFormat="1" x14ac:dyDescent="0.25"/>
    <row r="87002" customFormat="1" x14ac:dyDescent="0.25"/>
    <row r="87003" customFormat="1" x14ac:dyDescent="0.25"/>
    <row r="87004" customFormat="1" x14ac:dyDescent="0.25"/>
    <row r="87005" customFormat="1" x14ac:dyDescent="0.25"/>
    <row r="87006" customFormat="1" x14ac:dyDescent="0.25"/>
    <row r="87007" customFormat="1" x14ac:dyDescent="0.25"/>
    <row r="87008" customFormat="1" x14ac:dyDescent="0.25"/>
    <row r="87009" customFormat="1" x14ac:dyDescent="0.25"/>
    <row r="87010" customFormat="1" x14ac:dyDescent="0.25"/>
    <row r="87011" customFormat="1" x14ac:dyDescent="0.25"/>
    <row r="87012" customFormat="1" x14ac:dyDescent="0.25"/>
    <row r="87013" customFormat="1" x14ac:dyDescent="0.25"/>
    <row r="87014" customFormat="1" x14ac:dyDescent="0.25"/>
    <row r="87015" customFormat="1" x14ac:dyDescent="0.25"/>
    <row r="87016" customFormat="1" x14ac:dyDescent="0.25"/>
    <row r="87017" customFormat="1" x14ac:dyDescent="0.25"/>
    <row r="87018" customFormat="1" x14ac:dyDescent="0.25"/>
    <row r="87019" customFormat="1" x14ac:dyDescent="0.25"/>
    <row r="87020" customFormat="1" x14ac:dyDescent="0.25"/>
    <row r="87021" customFormat="1" x14ac:dyDescent="0.25"/>
    <row r="87022" customFormat="1" x14ac:dyDescent="0.25"/>
    <row r="87023" customFormat="1" x14ac:dyDescent="0.25"/>
    <row r="87024" customFormat="1" x14ac:dyDescent="0.25"/>
    <row r="87025" customFormat="1" x14ac:dyDescent="0.25"/>
    <row r="87026" customFormat="1" x14ac:dyDescent="0.25"/>
    <row r="87027" customFormat="1" x14ac:dyDescent="0.25"/>
    <row r="87028" customFormat="1" x14ac:dyDescent="0.25"/>
    <row r="87029" customFormat="1" x14ac:dyDescent="0.25"/>
    <row r="87030" customFormat="1" x14ac:dyDescent="0.25"/>
    <row r="87031" customFormat="1" x14ac:dyDescent="0.25"/>
    <row r="87032" customFormat="1" x14ac:dyDescent="0.25"/>
    <row r="87033" customFormat="1" x14ac:dyDescent="0.25"/>
    <row r="87034" customFormat="1" x14ac:dyDescent="0.25"/>
    <row r="87035" customFormat="1" x14ac:dyDescent="0.25"/>
    <row r="87036" customFormat="1" x14ac:dyDescent="0.25"/>
    <row r="87037" customFormat="1" x14ac:dyDescent="0.25"/>
    <row r="87038" customFormat="1" x14ac:dyDescent="0.25"/>
    <row r="87039" customFormat="1" x14ac:dyDescent="0.25"/>
    <row r="87040" customFormat="1" x14ac:dyDescent="0.25"/>
    <row r="87041" customFormat="1" x14ac:dyDescent="0.25"/>
    <row r="87042" customFormat="1" x14ac:dyDescent="0.25"/>
    <row r="87043" customFormat="1" x14ac:dyDescent="0.25"/>
    <row r="87044" customFormat="1" x14ac:dyDescent="0.25"/>
    <row r="87045" customFormat="1" x14ac:dyDescent="0.25"/>
    <row r="87046" customFormat="1" x14ac:dyDescent="0.25"/>
    <row r="87047" customFormat="1" x14ac:dyDescent="0.25"/>
    <row r="87048" customFormat="1" x14ac:dyDescent="0.25"/>
    <row r="87049" customFormat="1" x14ac:dyDescent="0.25"/>
    <row r="87050" customFormat="1" x14ac:dyDescent="0.25"/>
    <row r="87051" customFormat="1" x14ac:dyDescent="0.25"/>
    <row r="87052" customFormat="1" x14ac:dyDescent="0.25"/>
    <row r="87053" customFormat="1" x14ac:dyDescent="0.25"/>
    <row r="87054" customFormat="1" x14ac:dyDescent="0.25"/>
    <row r="87055" customFormat="1" x14ac:dyDescent="0.25"/>
    <row r="87056" customFormat="1" x14ac:dyDescent="0.25"/>
    <row r="87057" customFormat="1" x14ac:dyDescent="0.25"/>
    <row r="87058" customFormat="1" x14ac:dyDescent="0.25"/>
    <row r="87059" customFormat="1" x14ac:dyDescent="0.25"/>
    <row r="87060" customFormat="1" x14ac:dyDescent="0.25"/>
    <row r="87061" customFormat="1" x14ac:dyDescent="0.25"/>
    <row r="87062" customFormat="1" x14ac:dyDescent="0.25"/>
    <row r="87063" customFormat="1" x14ac:dyDescent="0.25"/>
    <row r="87064" customFormat="1" x14ac:dyDescent="0.25"/>
    <row r="87065" customFormat="1" x14ac:dyDescent="0.25"/>
    <row r="87066" customFormat="1" x14ac:dyDescent="0.25"/>
    <row r="87067" customFormat="1" x14ac:dyDescent="0.25"/>
    <row r="87068" customFormat="1" x14ac:dyDescent="0.25"/>
    <row r="87069" customFormat="1" x14ac:dyDescent="0.25"/>
    <row r="87070" customFormat="1" x14ac:dyDescent="0.25"/>
    <row r="87071" customFormat="1" x14ac:dyDescent="0.25"/>
    <row r="87072" customFormat="1" x14ac:dyDescent="0.25"/>
    <row r="87073" customFormat="1" x14ac:dyDescent="0.25"/>
    <row r="87074" customFormat="1" x14ac:dyDescent="0.25"/>
    <row r="87075" customFormat="1" x14ac:dyDescent="0.25"/>
    <row r="87076" customFormat="1" x14ac:dyDescent="0.25"/>
    <row r="87077" customFormat="1" x14ac:dyDescent="0.25"/>
    <row r="87078" customFormat="1" x14ac:dyDescent="0.25"/>
    <row r="87079" customFormat="1" x14ac:dyDescent="0.25"/>
    <row r="87080" customFormat="1" x14ac:dyDescent="0.25"/>
    <row r="87081" customFormat="1" x14ac:dyDescent="0.25"/>
    <row r="87082" customFormat="1" x14ac:dyDescent="0.25"/>
    <row r="87083" customFormat="1" x14ac:dyDescent="0.25"/>
    <row r="87084" customFormat="1" x14ac:dyDescent="0.25"/>
    <row r="87085" customFormat="1" x14ac:dyDescent="0.25"/>
    <row r="87086" customFormat="1" x14ac:dyDescent="0.25"/>
    <row r="87087" customFormat="1" x14ac:dyDescent="0.25"/>
    <row r="87088" customFormat="1" x14ac:dyDescent="0.25"/>
    <row r="87089" customFormat="1" x14ac:dyDescent="0.25"/>
    <row r="87090" customFormat="1" x14ac:dyDescent="0.25"/>
    <row r="87091" customFormat="1" x14ac:dyDescent="0.25"/>
    <row r="87092" customFormat="1" x14ac:dyDescent="0.25"/>
    <row r="87093" customFormat="1" x14ac:dyDescent="0.25"/>
    <row r="87094" customFormat="1" x14ac:dyDescent="0.25"/>
    <row r="87095" customFormat="1" x14ac:dyDescent="0.25"/>
    <row r="87096" customFormat="1" x14ac:dyDescent="0.25"/>
    <row r="87097" customFormat="1" x14ac:dyDescent="0.25"/>
    <row r="87098" customFormat="1" x14ac:dyDescent="0.25"/>
    <row r="87099" customFormat="1" x14ac:dyDescent="0.25"/>
    <row r="87100" customFormat="1" x14ac:dyDescent="0.25"/>
    <row r="87101" customFormat="1" x14ac:dyDescent="0.25"/>
    <row r="87102" customFormat="1" x14ac:dyDescent="0.25"/>
    <row r="87103" customFormat="1" x14ac:dyDescent="0.25"/>
    <row r="87104" customFormat="1" x14ac:dyDescent="0.25"/>
    <row r="87105" customFormat="1" x14ac:dyDescent="0.25"/>
    <row r="87106" customFormat="1" x14ac:dyDescent="0.25"/>
    <row r="87107" customFormat="1" x14ac:dyDescent="0.25"/>
    <row r="87108" customFormat="1" x14ac:dyDescent="0.25"/>
    <row r="87109" customFormat="1" x14ac:dyDescent="0.25"/>
    <row r="87110" customFormat="1" x14ac:dyDescent="0.25"/>
    <row r="87111" customFormat="1" x14ac:dyDescent="0.25"/>
    <row r="87112" customFormat="1" x14ac:dyDescent="0.25"/>
    <row r="87113" customFormat="1" x14ac:dyDescent="0.25"/>
    <row r="87114" customFormat="1" x14ac:dyDescent="0.25"/>
    <row r="87115" customFormat="1" x14ac:dyDescent="0.25"/>
    <row r="87116" customFormat="1" x14ac:dyDescent="0.25"/>
    <row r="87117" customFormat="1" x14ac:dyDescent="0.25"/>
    <row r="87118" customFormat="1" x14ac:dyDescent="0.25"/>
    <row r="87119" customFormat="1" x14ac:dyDescent="0.25"/>
    <row r="87120" customFormat="1" x14ac:dyDescent="0.25"/>
    <row r="87121" customFormat="1" x14ac:dyDescent="0.25"/>
    <row r="87122" customFormat="1" x14ac:dyDescent="0.25"/>
    <row r="87123" customFormat="1" x14ac:dyDescent="0.25"/>
    <row r="87124" customFormat="1" x14ac:dyDescent="0.25"/>
    <row r="87125" customFormat="1" x14ac:dyDescent="0.25"/>
    <row r="87126" customFormat="1" x14ac:dyDescent="0.25"/>
    <row r="87127" customFormat="1" x14ac:dyDescent="0.25"/>
    <row r="87128" customFormat="1" x14ac:dyDescent="0.25"/>
    <row r="87129" customFormat="1" x14ac:dyDescent="0.25"/>
    <row r="87130" customFormat="1" x14ac:dyDescent="0.25"/>
    <row r="87131" customFormat="1" x14ac:dyDescent="0.25"/>
    <row r="87132" customFormat="1" x14ac:dyDescent="0.25"/>
    <row r="87133" customFormat="1" x14ac:dyDescent="0.25"/>
    <row r="87134" customFormat="1" x14ac:dyDescent="0.25"/>
    <row r="87135" customFormat="1" x14ac:dyDescent="0.25"/>
    <row r="87136" customFormat="1" x14ac:dyDescent="0.25"/>
    <row r="87137" customFormat="1" x14ac:dyDescent="0.25"/>
    <row r="87138" customFormat="1" x14ac:dyDescent="0.25"/>
    <row r="87139" customFormat="1" x14ac:dyDescent="0.25"/>
    <row r="87140" customFormat="1" x14ac:dyDescent="0.25"/>
    <row r="87141" customFormat="1" x14ac:dyDescent="0.25"/>
    <row r="87142" customFormat="1" x14ac:dyDescent="0.25"/>
    <row r="87143" customFormat="1" x14ac:dyDescent="0.25"/>
    <row r="87144" customFormat="1" x14ac:dyDescent="0.25"/>
    <row r="87145" customFormat="1" x14ac:dyDescent="0.25"/>
    <row r="87146" customFormat="1" x14ac:dyDescent="0.25"/>
    <row r="87147" customFormat="1" x14ac:dyDescent="0.25"/>
    <row r="87148" customFormat="1" x14ac:dyDescent="0.25"/>
    <row r="87149" customFormat="1" x14ac:dyDescent="0.25"/>
    <row r="87150" customFormat="1" x14ac:dyDescent="0.25"/>
    <row r="87151" customFormat="1" x14ac:dyDescent="0.25"/>
    <row r="87152" customFormat="1" x14ac:dyDescent="0.25"/>
    <row r="87153" customFormat="1" x14ac:dyDescent="0.25"/>
    <row r="87154" customFormat="1" x14ac:dyDescent="0.25"/>
    <row r="87155" customFormat="1" x14ac:dyDescent="0.25"/>
    <row r="87156" customFormat="1" x14ac:dyDescent="0.25"/>
    <row r="87157" customFormat="1" x14ac:dyDescent="0.25"/>
    <row r="87158" customFormat="1" x14ac:dyDescent="0.25"/>
    <row r="87159" customFormat="1" x14ac:dyDescent="0.25"/>
    <row r="87160" customFormat="1" x14ac:dyDescent="0.25"/>
    <row r="87161" customFormat="1" x14ac:dyDescent="0.25"/>
    <row r="87162" customFormat="1" x14ac:dyDescent="0.25"/>
    <row r="87163" customFormat="1" x14ac:dyDescent="0.25"/>
    <row r="87164" customFormat="1" x14ac:dyDescent="0.25"/>
    <row r="87165" customFormat="1" x14ac:dyDescent="0.25"/>
    <row r="87166" customFormat="1" x14ac:dyDescent="0.25"/>
    <row r="87167" customFormat="1" x14ac:dyDescent="0.25"/>
    <row r="87168" customFormat="1" x14ac:dyDescent="0.25"/>
    <row r="87169" customFormat="1" x14ac:dyDescent="0.25"/>
    <row r="87170" customFormat="1" x14ac:dyDescent="0.25"/>
    <row r="87171" customFormat="1" x14ac:dyDescent="0.25"/>
    <row r="87172" customFormat="1" x14ac:dyDescent="0.25"/>
    <row r="87173" customFormat="1" x14ac:dyDescent="0.25"/>
    <row r="87174" customFormat="1" x14ac:dyDescent="0.25"/>
    <row r="87175" customFormat="1" x14ac:dyDescent="0.25"/>
    <row r="87176" customFormat="1" x14ac:dyDescent="0.25"/>
    <row r="87177" customFormat="1" x14ac:dyDescent="0.25"/>
    <row r="87178" customFormat="1" x14ac:dyDescent="0.25"/>
    <row r="87179" customFormat="1" x14ac:dyDescent="0.25"/>
    <row r="87180" customFormat="1" x14ac:dyDescent="0.25"/>
    <row r="87181" customFormat="1" x14ac:dyDescent="0.25"/>
    <row r="87182" customFormat="1" x14ac:dyDescent="0.25"/>
    <row r="87183" customFormat="1" x14ac:dyDescent="0.25"/>
    <row r="87184" customFormat="1" x14ac:dyDescent="0.25"/>
    <row r="87185" customFormat="1" x14ac:dyDescent="0.25"/>
    <row r="87186" customFormat="1" x14ac:dyDescent="0.25"/>
    <row r="87187" customFormat="1" x14ac:dyDescent="0.25"/>
    <row r="87188" customFormat="1" x14ac:dyDescent="0.25"/>
    <row r="87189" customFormat="1" x14ac:dyDescent="0.25"/>
    <row r="87190" customFormat="1" x14ac:dyDescent="0.25"/>
    <row r="87191" customFormat="1" x14ac:dyDescent="0.25"/>
    <row r="87192" customFormat="1" x14ac:dyDescent="0.25"/>
    <row r="87193" customFormat="1" x14ac:dyDescent="0.25"/>
    <row r="87194" customFormat="1" x14ac:dyDescent="0.25"/>
    <row r="87195" customFormat="1" x14ac:dyDescent="0.25"/>
    <row r="87196" customFormat="1" x14ac:dyDescent="0.25"/>
    <row r="87197" customFormat="1" x14ac:dyDescent="0.25"/>
    <row r="87198" customFormat="1" x14ac:dyDescent="0.25"/>
    <row r="87199" customFormat="1" x14ac:dyDescent="0.25"/>
    <row r="87200" customFormat="1" x14ac:dyDescent="0.25"/>
    <row r="87201" customFormat="1" x14ac:dyDescent="0.25"/>
    <row r="87202" customFormat="1" x14ac:dyDescent="0.25"/>
    <row r="87203" customFormat="1" x14ac:dyDescent="0.25"/>
    <row r="87204" customFormat="1" x14ac:dyDescent="0.25"/>
    <row r="87205" customFormat="1" x14ac:dyDescent="0.25"/>
    <row r="87206" customFormat="1" x14ac:dyDescent="0.25"/>
    <row r="87207" customFormat="1" x14ac:dyDescent="0.25"/>
    <row r="87208" customFormat="1" x14ac:dyDescent="0.25"/>
    <row r="87209" customFormat="1" x14ac:dyDescent="0.25"/>
    <row r="87210" customFormat="1" x14ac:dyDescent="0.25"/>
    <row r="87211" customFormat="1" x14ac:dyDescent="0.25"/>
    <row r="87212" customFormat="1" x14ac:dyDescent="0.25"/>
    <row r="87213" customFormat="1" x14ac:dyDescent="0.25"/>
    <row r="87214" customFormat="1" x14ac:dyDescent="0.25"/>
    <row r="87215" customFormat="1" x14ac:dyDescent="0.25"/>
    <row r="87216" customFormat="1" x14ac:dyDescent="0.25"/>
    <row r="87217" customFormat="1" x14ac:dyDescent="0.25"/>
    <row r="87218" customFormat="1" x14ac:dyDescent="0.25"/>
    <row r="87219" customFormat="1" x14ac:dyDescent="0.25"/>
    <row r="87220" customFormat="1" x14ac:dyDescent="0.25"/>
    <row r="87221" customFormat="1" x14ac:dyDescent="0.25"/>
    <row r="87222" customFormat="1" x14ac:dyDescent="0.25"/>
    <row r="87223" customFormat="1" x14ac:dyDescent="0.25"/>
    <row r="87224" customFormat="1" x14ac:dyDescent="0.25"/>
    <row r="87225" customFormat="1" x14ac:dyDescent="0.25"/>
    <row r="87226" customFormat="1" x14ac:dyDescent="0.25"/>
    <row r="87227" customFormat="1" x14ac:dyDescent="0.25"/>
    <row r="87228" customFormat="1" x14ac:dyDescent="0.25"/>
    <row r="87229" customFormat="1" x14ac:dyDescent="0.25"/>
    <row r="87230" customFormat="1" x14ac:dyDescent="0.25"/>
    <row r="87231" customFormat="1" x14ac:dyDescent="0.25"/>
    <row r="87232" customFormat="1" x14ac:dyDescent="0.25"/>
    <row r="87233" customFormat="1" x14ac:dyDescent="0.25"/>
    <row r="87234" customFormat="1" x14ac:dyDescent="0.25"/>
    <row r="87235" customFormat="1" x14ac:dyDescent="0.25"/>
    <row r="87236" customFormat="1" x14ac:dyDescent="0.25"/>
    <row r="87237" customFormat="1" x14ac:dyDescent="0.25"/>
    <row r="87238" customFormat="1" x14ac:dyDescent="0.25"/>
    <row r="87239" customFormat="1" x14ac:dyDescent="0.25"/>
    <row r="87240" customFormat="1" x14ac:dyDescent="0.25"/>
    <row r="87241" customFormat="1" x14ac:dyDescent="0.25"/>
    <row r="87242" customFormat="1" x14ac:dyDescent="0.25"/>
    <row r="87243" customFormat="1" x14ac:dyDescent="0.25"/>
    <row r="87244" customFormat="1" x14ac:dyDescent="0.25"/>
    <row r="87245" customFormat="1" x14ac:dyDescent="0.25"/>
    <row r="87246" customFormat="1" x14ac:dyDescent="0.25"/>
    <row r="87247" customFormat="1" x14ac:dyDescent="0.25"/>
    <row r="87248" customFormat="1" x14ac:dyDescent="0.25"/>
    <row r="87249" customFormat="1" x14ac:dyDescent="0.25"/>
    <row r="87250" customFormat="1" x14ac:dyDescent="0.25"/>
    <row r="87251" customFormat="1" x14ac:dyDescent="0.25"/>
    <row r="87252" customFormat="1" x14ac:dyDescent="0.25"/>
    <row r="87253" customFormat="1" x14ac:dyDescent="0.25"/>
    <row r="87254" customFormat="1" x14ac:dyDescent="0.25"/>
    <row r="87255" customFormat="1" x14ac:dyDescent="0.25"/>
    <row r="87256" customFormat="1" x14ac:dyDescent="0.25"/>
    <row r="87257" customFormat="1" x14ac:dyDescent="0.25"/>
    <row r="87258" customFormat="1" x14ac:dyDescent="0.25"/>
    <row r="87259" customFormat="1" x14ac:dyDescent="0.25"/>
    <row r="87260" customFormat="1" x14ac:dyDescent="0.25"/>
    <row r="87261" customFormat="1" x14ac:dyDescent="0.25"/>
    <row r="87262" customFormat="1" x14ac:dyDescent="0.25"/>
    <row r="87263" customFormat="1" x14ac:dyDescent="0.25"/>
    <row r="87264" customFormat="1" x14ac:dyDescent="0.25"/>
    <row r="87265" customFormat="1" x14ac:dyDescent="0.25"/>
    <row r="87266" customFormat="1" x14ac:dyDescent="0.25"/>
    <row r="87267" customFormat="1" x14ac:dyDescent="0.25"/>
    <row r="87268" customFormat="1" x14ac:dyDescent="0.25"/>
    <row r="87269" customFormat="1" x14ac:dyDescent="0.25"/>
    <row r="87270" customFormat="1" x14ac:dyDescent="0.25"/>
    <row r="87271" customFormat="1" x14ac:dyDescent="0.25"/>
    <row r="87272" customFormat="1" x14ac:dyDescent="0.25"/>
    <row r="87273" customFormat="1" x14ac:dyDescent="0.25"/>
    <row r="87274" customFormat="1" x14ac:dyDescent="0.25"/>
    <row r="87275" customFormat="1" x14ac:dyDescent="0.25"/>
    <row r="87276" customFormat="1" x14ac:dyDescent="0.25"/>
    <row r="87277" customFormat="1" x14ac:dyDescent="0.25"/>
    <row r="87278" customFormat="1" x14ac:dyDescent="0.25"/>
    <row r="87279" customFormat="1" x14ac:dyDescent="0.25"/>
    <row r="87280" customFormat="1" x14ac:dyDescent="0.25"/>
    <row r="87281" customFormat="1" x14ac:dyDescent="0.25"/>
    <row r="87282" customFormat="1" x14ac:dyDescent="0.25"/>
    <row r="87283" customFormat="1" x14ac:dyDescent="0.25"/>
    <row r="87284" customFormat="1" x14ac:dyDescent="0.25"/>
    <row r="87285" customFormat="1" x14ac:dyDescent="0.25"/>
    <row r="87286" customFormat="1" x14ac:dyDescent="0.25"/>
    <row r="87287" customFormat="1" x14ac:dyDescent="0.25"/>
    <row r="87288" customFormat="1" x14ac:dyDescent="0.25"/>
    <row r="87289" customFormat="1" x14ac:dyDescent="0.25"/>
    <row r="87290" customFormat="1" x14ac:dyDescent="0.25"/>
    <row r="87291" customFormat="1" x14ac:dyDescent="0.25"/>
    <row r="87292" customFormat="1" x14ac:dyDescent="0.25"/>
    <row r="87293" customFormat="1" x14ac:dyDescent="0.25"/>
    <row r="87294" customFormat="1" x14ac:dyDescent="0.25"/>
    <row r="87295" customFormat="1" x14ac:dyDescent="0.25"/>
    <row r="87296" customFormat="1" x14ac:dyDescent="0.25"/>
    <row r="87297" customFormat="1" x14ac:dyDescent="0.25"/>
    <row r="87298" customFormat="1" x14ac:dyDescent="0.25"/>
    <row r="87299" customFormat="1" x14ac:dyDescent="0.25"/>
    <row r="87300" customFormat="1" x14ac:dyDescent="0.25"/>
    <row r="87301" customFormat="1" x14ac:dyDescent="0.25"/>
    <row r="87302" customFormat="1" x14ac:dyDescent="0.25"/>
    <row r="87303" customFormat="1" x14ac:dyDescent="0.25"/>
    <row r="87304" customFormat="1" x14ac:dyDescent="0.25"/>
    <row r="87305" customFormat="1" x14ac:dyDescent="0.25"/>
    <row r="87306" customFormat="1" x14ac:dyDescent="0.25"/>
    <row r="87307" customFormat="1" x14ac:dyDescent="0.25"/>
    <row r="87308" customFormat="1" x14ac:dyDescent="0.25"/>
    <row r="87309" customFormat="1" x14ac:dyDescent="0.25"/>
    <row r="87310" customFormat="1" x14ac:dyDescent="0.25"/>
    <row r="87311" customFormat="1" x14ac:dyDescent="0.25"/>
    <row r="87312" customFormat="1" x14ac:dyDescent="0.25"/>
    <row r="87313" customFormat="1" x14ac:dyDescent="0.25"/>
    <row r="87314" customFormat="1" x14ac:dyDescent="0.25"/>
    <row r="87315" customFormat="1" x14ac:dyDescent="0.25"/>
    <row r="87316" customFormat="1" x14ac:dyDescent="0.25"/>
    <row r="87317" customFormat="1" x14ac:dyDescent="0.25"/>
    <row r="87318" customFormat="1" x14ac:dyDescent="0.25"/>
    <row r="87319" customFormat="1" x14ac:dyDescent="0.25"/>
    <row r="87320" customFormat="1" x14ac:dyDescent="0.25"/>
    <row r="87321" customFormat="1" x14ac:dyDescent="0.25"/>
    <row r="87322" customFormat="1" x14ac:dyDescent="0.25"/>
    <row r="87323" customFormat="1" x14ac:dyDescent="0.25"/>
    <row r="87324" customFormat="1" x14ac:dyDescent="0.25"/>
    <row r="87325" customFormat="1" x14ac:dyDescent="0.25"/>
    <row r="87326" customFormat="1" x14ac:dyDescent="0.25"/>
    <row r="87327" customFormat="1" x14ac:dyDescent="0.25"/>
    <row r="87328" customFormat="1" x14ac:dyDescent="0.25"/>
    <row r="87329" customFormat="1" x14ac:dyDescent="0.25"/>
    <row r="87330" customFormat="1" x14ac:dyDescent="0.25"/>
    <row r="87331" customFormat="1" x14ac:dyDescent="0.25"/>
    <row r="87332" customFormat="1" x14ac:dyDescent="0.25"/>
    <row r="87333" customFormat="1" x14ac:dyDescent="0.25"/>
    <row r="87334" customFormat="1" x14ac:dyDescent="0.25"/>
    <row r="87335" customFormat="1" x14ac:dyDescent="0.25"/>
    <row r="87336" customFormat="1" x14ac:dyDescent="0.25"/>
    <row r="87337" customFormat="1" x14ac:dyDescent="0.25"/>
    <row r="87338" customFormat="1" x14ac:dyDescent="0.25"/>
    <row r="87339" customFormat="1" x14ac:dyDescent="0.25"/>
    <row r="87340" customFormat="1" x14ac:dyDescent="0.25"/>
    <row r="87341" customFormat="1" x14ac:dyDescent="0.25"/>
    <row r="87342" customFormat="1" x14ac:dyDescent="0.25"/>
    <row r="87343" customFormat="1" x14ac:dyDescent="0.25"/>
    <row r="87344" customFormat="1" x14ac:dyDescent="0.25"/>
    <row r="87345" customFormat="1" x14ac:dyDescent="0.25"/>
    <row r="87346" customFormat="1" x14ac:dyDescent="0.25"/>
    <row r="87347" customFormat="1" x14ac:dyDescent="0.25"/>
    <row r="87348" customFormat="1" x14ac:dyDescent="0.25"/>
    <row r="87349" customFormat="1" x14ac:dyDescent="0.25"/>
    <row r="87350" customFormat="1" x14ac:dyDescent="0.25"/>
    <row r="87351" customFormat="1" x14ac:dyDescent="0.25"/>
    <row r="87352" customFormat="1" x14ac:dyDescent="0.25"/>
    <row r="87353" customFormat="1" x14ac:dyDescent="0.25"/>
    <row r="87354" customFormat="1" x14ac:dyDescent="0.25"/>
    <row r="87355" customFormat="1" x14ac:dyDescent="0.25"/>
    <row r="87356" customFormat="1" x14ac:dyDescent="0.25"/>
    <row r="87357" customFormat="1" x14ac:dyDescent="0.25"/>
    <row r="87358" customFormat="1" x14ac:dyDescent="0.25"/>
    <row r="87359" customFormat="1" x14ac:dyDescent="0.25"/>
    <row r="87360" customFormat="1" x14ac:dyDescent="0.25"/>
    <row r="87361" customFormat="1" x14ac:dyDescent="0.25"/>
    <row r="87362" customFormat="1" x14ac:dyDescent="0.25"/>
    <row r="87363" customFormat="1" x14ac:dyDescent="0.25"/>
    <row r="87364" customFormat="1" x14ac:dyDescent="0.25"/>
    <row r="87365" customFormat="1" x14ac:dyDescent="0.25"/>
    <row r="87366" customFormat="1" x14ac:dyDescent="0.25"/>
    <row r="87367" customFormat="1" x14ac:dyDescent="0.25"/>
    <row r="87368" customFormat="1" x14ac:dyDescent="0.25"/>
    <row r="87369" customFormat="1" x14ac:dyDescent="0.25"/>
    <row r="87370" customFormat="1" x14ac:dyDescent="0.25"/>
    <row r="87371" customFormat="1" x14ac:dyDescent="0.25"/>
    <row r="87372" customFormat="1" x14ac:dyDescent="0.25"/>
    <row r="87373" customFormat="1" x14ac:dyDescent="0.25"/>
    <row r="87374" customFormat="1" x14ac:dyDescent="0.25"/>
    <row r="87375" customFormat="1" x14ac:dyDescent="0.25"/>
    <row r="87376" customFormat="1" x14ac:dyDescent="0.25"/>
    <row r="87377" customFormat="1" x14ac:dyDescent="0.25"/>
    <row r="87378" customFormat="1" x14ac:dyDescent="0.25"/>
    <row r="87379" customFormat="1" x14ac:dyDescent="0.25"/>
    <row r="87380" customFormat="1" x14ac:dyDescent="0.25"/>
    <row r="87381" customFormat="1" x14ac:dyDescent="0.25"/>
    <row r="87382" customFormat="1" x14ac:dyDescent="0.25"/>
    <row r="87383" customFormat="1" x14ac:dyDescent="0.25"/>
    <row r="87384" customFormat="1" x14ac:dyDescent="0.25"/>
    <row r="87385" customFormat="1" x14ac:dyDescent="0.25"/>
    <row r="87386" customFormat="1" x14ac:dyDescent="0.25"/>
    <row r="87387" customFormat="1" x14ac:dyDescent="0.25"/>
    <row r="87388" customFormat="1" x14ac:dyDescent="0.25"/>
    <row r="87389" customFormat="1" x14ac:dyDescent="0.25"/>
    <row r="87390" customFormat="1" x14ac:dyDescent="0.25"/>
    <row r="87391" customFormat="1" x14ac:dyDescent="0.25"/>
    <row r="87392" customFormat="1" x14ac:dyDescent="0.25"/>
    <row r="87393" customFormat="1" x14ac:dyDescent="0.25"/>
    <row r="87394" customFormat="1" x14ac:dyDescent="0.25"/>
    <row r="87395" customFormat="1" x14ac:dyDescent="0.25"/>
    <row r="87396" customFormat="1" x14ac:dyDescent="0.25"/>
    <row r="87397" customFormat="1" x14ac:dyDescent="0.25"/>
    <row r="87398" customFormat="1" x14ac:dyDescent="0.25"/>
    <row r="87399" customFormat="1" x14ac:dyDescent="0.25"/>
    <row r="87400" customFormat="1" x14ac:dyDescent="0.25"/>
    <row r="87401" customFormat="1" x14ac:dyDescent="0.25"/>
    <row r="87402" customFormat="1" x14ac:dyDescent="0.25"/>
    <row r="87403" customFormat="1" x14ac:dyDescent="0.25"/>
    <row r="87404" customFormat="1" x14ac:dyDescent="0.25"/>
    <row r="87405" customFormat="1" x14ac:dyDescent="0.25"/>
    <row r="87406" customFormat="1" x14ac:dyDescent="0.25"/>
    <row r="87407" customFormat="1" x14ac:dyDescent="0.25"/>
    <row r="87408" customFormat="1" x14ac:dyDescent="0.25"/>
    <row r="87409" customFormat="1" x14ac:dyDescent="0.25"/>
    <row r="87410" customFormat="1" x14ac:dyDescent="0.25"/>
    <row r="87411" customFormat="1" x14ac:dyDescent="0.25"/>
    <row r="87412" customFormat="1" x14ac:dyDescent="0.25"/>
    <row r="87413" customFormat="1" x14ac:dyDescent="0.25"/>
    <row r="87414" customFormat="1" x14ac:dyDescent="0.25"/>
    <row r="87415" customFormat="1" x14ac:dyDescent="0.25"/>
    <row r="87416" customFormat="1" x14ac:dyDescent="0.25"/>
    <row r="87417" customFormat="1" x14ac:dyDescent="0.25"/>
    <row r="87418" customFormat="1" x14ac:dyDescent="0.25"/>
    <row r="87419" customFormat="1" x14ac:dyDescent="0.25"/>
    <row r="87420" customFormat="1" x14ac:dyDescent="0.25"/>
    <row r="87421" customFormat="1" x14ac:dyDescent="0.25"/>
    <row r="87422" customFormat="1" x14ac:dyDescent="0.25"/>
    <row r="87423" customFormat="1" x14ac:dyDescent="0.25"/>
    <row r="87424" customFormat="1" x14ac:dyDescent="0.25"/>
    <row r="87425" customFormat="1" x14ac:dyDescent="0.25"/>
    <row r="87426" customFormat="1" x14ac:dyDescent="0.25"/>
    <row r="87427" customFormat="1" x14ac:dyDescent="0.25"/>
    <row r="87428" customFormat="1" x14ac:dyDescent="0.25"/>
    <row r="87429" customFormat="1" x14ac:dyDescent="0.25"/>
    <row r="87430" customFormat="1" x14ac:dyDescent="0.25"/>
    <row r="87431" customFormat="1" x14ac:dyDescent="0.25"/>
    <row r="87432" customFormat="1" x14ac:dyDescent="0.25"/>
    <row r="87433" customFormat="1" x14ac:dyDescent="0.25"/>
    <row r="87434" customFormat="1" x14ac:dyDescent="0.25"/>
    <row r="87435" customFormat="1" x14ac:dyDescent="0.25"/>
    <row r="87436" customFormat="1" x14ac:dyDescent="0.25"/>
    <row r="87437" customFormat="1" x14ac:dyDescent="0.25"/>
    <row r="87438" customFormat="1" x14ac:dyDescent="0.25"/>
    <row r="87439" customFormat="1" x14ac:dyDescent="0.25"/>
    <row r="87440" customFormat="1" x14ac:dyDescent="0.25"/>
    <row r="87441" customFormat="1" x14ac:dyDescent="0.25"/>
    <row r="87442" customFormat="1" x14ac:dyDescent="0.25"/>
    <row r="87443" customFormat="1" x14ac:dyDescent="0.25"/>
    <row r="87444" customFormat="1" x14ac:dyDescent="0.25"/>
    <row r="87445" customFormat="1" x14ac:dyDescent="0.25"/>
    <row r="87446" customFormat="1" x14ac:dyDescent="0.25"/>
    <row r="87447" customFormat="1" x14ac:dyDescent="0.25"/>
    <row r="87448" customFormat="1" x14ac:dyDescent="0.25"/>
    <row r="87449" customFormat="1" x14ac:dyDescent="0.25"/>
    <row r="87450" customFormat="1" x14ac:dyDescent="0.25"/>
    <row r="87451" customFormat="1" x14ac:dyDescent="0.25"/>
    <row r="87452" customFormat="1" x14ac:dyDescent="0.25"/>
    <row r="87453" customFormat="1" x14ac:dyDescent="0.25"/>
    <row r="87454" customFormat="1" x14ac:dyDescent="0.25"/>
    <row r="87455" customFormat="1" x14ac:dyDescent="0.25"/>
    <row r="87456" customFormat="1" x14ac:dyDescent="0.25"/>
    <row r="87457" customFormat="1" x14ac:dyDescent="0.25"/>
    <row r="87458" customFormat="1" x14ac:dyDescent="0.25"/>
    <row r="87459" customFormat="1" x14ac:dyDescent="0.25"/>
    <row r="87460" customFormat="1" x14ac:dyDescent="0.25"/>
    <row r="87461" customFormat="1" x14ac:dyDescent="0.25"/>
    <row r="87462" customFormat="1" x14ac:dyDescent="0.25"/>
    <row r="87463" customFormat="1" x14ac:dyDescent="0.25"/>
    <row r="87464" customFormat="1" x14ac:dyDescent="0.25"/>
    <row r="87465" customFormat="1" x14ac:dyDescent="0.25"/>
    <row r="87466" customFormat="1" x14ac:dyDescent="0.25"/>
    <row r="87467" customFormat="1" x14ac:dyDescent="0.25"/>
    <row r="87468" customFormat="1" x14ac:dyDescent="0.25"/>
    <row r="87469" customFormat="1" x14ac:dyDescent="0.25"/>
    <row r="87470" customFormat="1" x14ac:dyDescent="0.25"/>
    <row r="87471" customFormat="1" x14ac:dyDescent="0.25"/>
    <row r="87472" customFormat="1" x14ac:dyDescent="0.25"/>
    <row r="87473" customFormat="1" x14ac:dyDescent="0.25"/>
    <row r="87474" customFormat="1" x14ac:dyDescent="0.25"/>
    <row r="87475" customFormat="1" x14ac:dyDescent="0.25"/>
    <row r="87476" customFormat="1" x14ac:dyDescent="0.25"/>
    <row r="87477" customFormat="1" x14ac:dyDescent="0.25"/>
    <row r="87478" customFormat="1" x14ac:dyDescent="0.25"/>
    <row r="87479" customFormat="1" x14ac:dyDescent="0.25"/>
    <row r="87480" customFormat="1" x14ac:dyDescent="0.25"/>
    <row r="87481" customFormat="1" x14ac:dyDescent="0.25"/>
    <row r="87482" customFormat="1" x14ac:dyDescent="0.25"/>
    <row r="87483" customFormat="1" x14ac:dyDescent="0.25"/>
    <row r="87484" customFormat="1" x14ac:dyDescent="0.25"/>
    <row r="87485" customFormat="1" x14ac:dyDescent="0.25"/>
    <row r="87486" customFormat="1" x14ac:dyDescent="0.25"/>
    <row r="87487" customFormat="1" x14ac:dyDescent="0.25"/>
    <row r="87488" customFormat="1" x14ac:dyDescent="0.25"/>
    <row r="87489" customFormat="1" x14ac:dyDescent="0.25"/>
    <row r="87490" customFormat="1" x14ac:dyDescent="0.25"/>
    <row r="87491" customFormat="1" x14ac:dyDescent="0.25"/>
    <row r="87492" customFormat="1" x14ac:dyDescent="0.25"/>
    <row r="87493" customFormat="1" x14ac:dyDescent="0.25"/>
    <row r="87494" customFormat="1" x14ac:dyDescent="0.25"/>
    <row r="87495" customFormat="1" x14ac:dyDescent="0.25"/>
    <row r="87496" customFormat="1" x14ac:dyDescent="0.25"/>
    <row r="87497" customFormat="1" x14ac:dyDescent="0.25"/>
    <row r="87498" customFormat="1" x14ac:dyDescent="0.25"/>
    <row r="87499" customFormat="1" x14ac:dyDescent="0.25"/>
    <row r="87500" customFormat="1" x14ac:dyDescent="0.25"/>
    <row r="87501" customFormat="1" x14ac:dyDescent="0.25"/>
    <row r="87502" customFormat="1" x14ac:dyDescent="0.25"/>
    <row r="87503" customFormat="1" x14ac:dyDescent="0.25"/>
    <row r="87504" customFormat="1" x14ac:dyDescent="0.25"/>
    <row r="87505" customFormat="1" x14ac:dyDescent="0.25"/>
    <row r="87506" customFormat="1" x14ac:dyDescent="0.25"/>
    <row r="87507" customFormat="1" x14ac:dyDescent="0.25"/>
    <row r="87508" customFormat="1" x14ac:dyDescent="0.25"/>
    <row r="87509" customFormat="1" x14ac:dyDescent="0.25"/>
    <row r="87510" customFormat="1" x14ac:dyDescent="0.25"/>
    <row r="87511" customFormat="1" x14ac:dyDescent="0.25"/>
    <row r="87512" customFormat="1" x14ac:dyDescent="0.25"/>
    <row r="87513" customFormat="1" x14ac:dyDescent="0.25"/>
    <row r="87514" customFormat="1" x14ac:dyDescent="0.25"/>
    <row r="87515" customFormat="1" x14ac:dyDescent="0.25"/>
    <row r="87516" customFormat="1" x14ac:dyDescent="0.25"/>
    <row r="87517" customFormat="1" x14ac:dyDescent="0.25"/>
    <row r="87518" customFormat="1" x14ac:dyDescent="0.25"/>
    <row r="87519" customFormat="1" x14ac:dyDescent="0.25"/>
    <row r="87520" customFormat="1" x14ac:dyDescent="0.25"/>
    <row r="87521" customFormat="1" x14ac:dyDescent="0.25"/>
    <row r="87522" customFormat="1" x14ac:dyDescent="0.25"/>
    <row r="87523" customFormat="1" x14ac:dyDescent="0.25"/>
    <row r="87524" customFormat="1" x14ac:dyDescent="0.25"/>
    <row r="87525" customFormat="1" x14ac:dyDescent="0.25"/>
    <row r="87526" customFormat="1" x14ac:dyDescent="0.25"/>
    <row r="87527" customFormat="1" x14ac:dyDescent="0.25"/>
    <row r="87528" customFormat="1" x14ac:dyDescent="0.25"/>
    <row r="87529" customFormat="1" x14ac:dyDescent="0.25"/>
    <row r="87530" customFormat="1" x14ac:dyDescent="0.25"/>
    <row r="87531" customFormat="1" x14ac:dyDescent="0.25"/>
    <row r="87532" customFormat="1" x14ac:dyDescent="0.25"/>
    <row r="87533" customFormat="1" x14ac:dyDescent="0.25"/>
    <row r="87534" customFormat="1" x14ac:dyDescent="0.25"/>
    <row r="87535" customFormat="1" x14ac:dyDescent="0.25"/>
    <row r="87536" customFormat="1" x14ac:dyDescent="0.25"/>
    <row r="87537" customFormat="1" x14ac:dyDescent="0.25"/>
    <row r="87538" customFormat="1" x14ac:dyDescent="0.25"/>
    <row r="87539" customFormat="1" x14ac:dyDescent="0.25"/>
    <row r="87540" customFormat="1" x14ac:dyDescent="0.25"/>
    <row r="87541" customFormat="1" x14ac:dyDescent="0.25"/>
    <row r="87542" customFormat="1" x14ac:dyDescent="0.25"/>
    <row r="87543" customFormat="1" x14ac:dyDescent="0.25"/>
    <row r="87544" customFormat="1" x14ac:dyDescent="0.25"/>
    <row r="87545" customFormat="1" x14ac:dyDescent="0.25"/>
    <row r="87546" customFormat="1" x14ac:dyDescent="0.25"/>
    <row r="87547" customFormat="1" x14ac:dyDescent="0.25"/>
    <row r="87548" customFormat="1" x14ac:dyDescent="0.25"/>
    <row r="87549" customFormat="1" x14ac:dyDescent="0.25"/>
    <row r="87550" customFormat="1" x14ac:dyDescent="0.25"/>
    <row r="87551" customFormat="1" x14ac:dyDescent="0.25"/>
    <row r="87552" customFormat="1" x14ac:dyDescent="0.25"/>
    <row r="87553" customFormat="1" x14ac:dyDescent="0.25"/>
    <row r="87554" customFormat="1" x14ac:dyDescent="0.25"/>
    <row r="87555" customFormat="1" x14ac:dyDescent="0.25"/>
    <row r="87556" customFormat="1" x14ac:dyDescent="0.25"/>
    <row r="87557" customFormat="1" x14ac:dyDescent="0.25"/>
    <row r="87558" customFormat="1" x14ac:dyDescent="0.25"/>
    <row r="87559" customFormat="1" x14ac:dyDescent="0.25"/>
    <row r="87560" customFormat="1" x14ac:dyDescent="0.25"/>
    <row r="87561" customFormat="1" x14ac:dyDescent="0.25"/>
    <row r="87562" customFormat="1" x14ac:dyDescent="0.25"/>
    <row r="87563" customFormat="1" x14ac:dyDescent="0.25"/>
    <row r="87564" customFormat="1" x14ac:dyDescent="0.25"/>
    <row r="87565" customFormat="1" x14ac:dyDescent="0.25"/>
    <row r="87566" customFormat="1" x14ac:dyDescent="0.25"/>
    <row r="87567" customFormat="1" x14ac:dyDescent="0.25"/>
    <row r="87568" customFormat="1" x14ac:dyDescent="0.25"/>
    <row r="87569" customFormat="1" x14ac:dyDescent="0.25"/>
    <row r="87570" customFormat="1" x14ac:dyDescent="0.25"/>
    <row r="87571" customFormat="1" x14ac:dyDescent="0.25"/>
    <row r="87572" customFormat="1" x14ac:dyDescent="0.25"/>
    <row r="87573" customFormat="1" x14ac:dyDescent="0.25"/>
    <row r="87574" customFormat="1" x14ac:dyDescent="0.25"/>
    <row r="87575" customFormat="1" x14ac:dyDescent="0.25"/>
    <row r="87576" customFormat="1" x14ac:dyDescent="0.25"/>
    <row r="87577" customFormat="1" x14ac:dyDescent="0.25"/>
    <row r="87578" customFormat="1" x14ac:dyDescent="0.25"/>
    <row r="87579" customFormat="1" x14ac:dyDescent="0.25"/>
    <row r="87580" customFormat="1" x14ac:dyDescent="0.25"/>
    <row r="87581" customFormat="1" x14ac:dyDescent="0.25"/>
    <row r="87582" customFormat="1" x14ac:dyDescent="0.25"/>
    <row r="87583" customFormat="1" x14ac:dyDescent="0.25"/>
    <row r="87584" customFormat="1" x14ac:dyDescent="0.25"/>
    <row r="87585" customFormat="1" x14ac:dyDescent="0.25"/>
    <row r="87586" customFormat="1" x14ac:dyDescent="0.25"/>
    <row r="87587" customFormat="1" x14ac:dyDescent="0.25"/>
    <row r="87588" customFormat="1" x14ac:dyDescent="0.25"/>
    <row r="87589" customFormat="1" x14ac:dyDescent="0.25"/>
    <row r="87590" customFormat="1" x14ac:dyDescent="0.25"/>
    <row r="87591" customFormat="1" x14ac:dyDescent="0.25"/>
    <row r="87592" customFormat="1" x14ac:dyDescent="0.25"/>
    <row r="87593" customFormat="1" x14ac:dyDescent="0.25"/>
    <row r="87594" customFormat="1" x14ac:dyDescent="0.25"/>
    <row r="87595" customFormat="1" x14ac:dyDescent="0.25"/>
    <row r="87596" customFormat="1" x14ac:dyDescent="0.25"/>
    <row r="87597" customFormat="1" x14ac:dyDescent="0.25"/>
    <row r="87598" customFormat="1" x14ac:dyDescent="0.25"/>
    <row r="87599" customFormat="1" x14ac:dyDescent="0.25"/>
    <row r="87600" customFormat="1" x14ac:dyDescent="0.25"/>
    <row r="87601" customFormat="1" x14ac:dyDescent="0.25"/>
    <row r="87602" customFormat="1" x14ac:dyDescent="0.25"/>
    <row r="87603" customFormat="1" x14ac:dyDescent="0.25"/>
    <row r="87604" customFormat="1" x14ac:dyDescent="0.25"/>
    <row r="87605" customFormat="1" x14ac:dyDescent="0.25"/>
    <row r="87606" customFormat="1" x14ac:dyDescent="0.25"/>
    <row r="87607" customFormat="1" x14ac:dyDescent="0.25"/>
    <row r="87608" customFormat="1" x14ac:dyDescent="0.25"/>
    <row r="87609" customFormat="1" x14ac:dyDescent="0.25"/>
    <row r="87610" customFormat="1" x14ac:dyDescent="0.25"/>
    <row r="87611" customFormat="1" x14ac:dyDescent="0.25"/>
    <row r="87612" customFormat="1" x14ac:dyDescent="0.25"/>
    <row r="87613" customFormat="1" x14ac:dyDescent="0.25"/>
    <row r="87614" customFormat="1" x14ac:dyDescent="0.25"/>
    <row r="87615" customFormat="1" x14ac:dyDescent="0.25"/>
    <row r="87616" customFormat="1" x14ac:dyDescent="0.25"/>
    <row r="87617" customFormat="1" x14ac:dyDescent="0.25"/>
    <row r="87618" customFormat="1" x14ac:dyDescent="0.25"/>
    <row r="87619" customFormat="1" x14ac:dyDescent="0.25"/>
    <row r="87620" customFormat="1" x14ac:dyDescent="0.25"/>
    <row r="87621" customFormat="1" x14ac:dyDescent="0.25"/>
    <row r="87622" customFormat="1" x14ac:dyDescent="0.25"/>
    <row r="87623" customFormat="1" x14ac:dyDescent="0.25"/>
    <row r="87624" customFormat="1" x14ac:dyDescent="0.25"/>
    <row r="87625" customFormat="1" x14ac:dyDescent="0.25"/>
    <row r="87626" customFormat="1" x14ac:dyDescent="0.25"/>
    <row r="87627" customFormat="1" x14ac:dyDescent="0.25"/>
    <row r="87628" customFormat="1" x14ac:dyDescent="0.25"/>
    <row r="87629" customFormat="1" x14ac:dyDescent="0.25"/>
    <row r="87630" customFormat="1" x14ac:dyDescent="0.25"/>
    <row r="87631" customFormat="1" x14ac:dyDescent="0.25"/>
    <row r="87632" customFormat="1" x14ac:dyDescent="0.25"/>
    <row r="87633" customFormat="1" x14ac:dyDescent="0.25"/>
    <row r="87634" customFormat="1" x14ac:dyDescent="0.25"/>
    <row r="87635" customFormat="1" x14ac:dyDescent="0.25"/>
    <row r="87636" customFormat="1" x14ac:dyDescent="0.25"/>
    <row r="87637" customFormat="1" x14ac:dyDescent="0.25"/>
    <row r="87638" customFormat="1" x14ac:dyDescent="0.25"/>
    <row r="87639" customFormat="1" x14ac:dyDescent="0.25"/>
    <row r="87640" customFormat="1" x14ac:dyDescent="0.25"/>
    <row r="87641" customFormat="1" x14ac:dyDescent="0.25"/>
    <row r="87642" customFormat="1" x14ac:dyDescent="0.25"/>
    <row r="87643" customFormat="1" x14ac:dyDescent="0.25"/>
    <row r="87644" customFormat="1" x14ac:dyDescent="0.25"/>
    <row r="87645" customFormat="1" x14ac:dyDescent="0.25"/>
    <row r="87646" customFormat="1" x14ac:dyDescent="0.25"/>
    <row r="87647" customFormat="1" x14ac:dyDescent="0.25"/>
    <row r="87648" customFormat="1" x14ac:dyDescent="0.25"/>
    <row r="87649" customFormat="1" x14ac:dyDescent="0.25"/>
    <row r="87650" customFormat="1" x14ac:dyDescent="0.25"/>
    <row r="87651" customFormat="1" x14ac:dyDescent="0.25"/>
    <row r="87652" customFormat="1" x14ac:dyDescent="0.25"/>
    <row r="87653" customFormat="1" x14ac:dyDescent="0.25"/>
    <row r="87654" customFormat="1" x14ac:dyDescent="0.25"/>
    <row r="87655" customFormat="1" x14ac:dyDescent="0.25"/>
    <row r="87656" customFormat="1" x14ac:dyDescent="0.25"/>
    <row r="87657" customFormat="1" x14ac:dyDescent="0.25"/>
    <row r="87658" customFormat="1" x14ac:dyDescent="0.25"/>
    <row r="87659" customFormat="1" x14ac:dyDescent="0.25"/>
    <row r="87660" customFormat="1" x14ac:dyDescent="0.25"/>
    <row r="87661" customFormat="1" x14ac:dyDescent="0.25"/>
    <row r="87662" customFormat="1" x14ac:dyDescent="0.25"/>
    <row r="87663" customFormat="1" x14ac:dyDescent="0.25"/>
    <row r="87664" customFormat="1" x14ac:dyDescent="0.25"/>
    <row r="87665" customFormat="1" x14ac:dyDescent="0.25"/>
    <row r="87666" customFormat="1" x14ac:dyDescent="0.25"/>
    <row r="87667" customFormat="1" x14ac:dyDescent="0.25"/>
    <row r="87668" customFormat="1" x14ac:dyDescent="0.25"/>
    <row r="87669" customFormat="1" x14ac:dyDescent="0.25"/>
    <row r="87670" customFormat="1" x14ac:dyDescent="0.25"/>
    <row r="87671" customFormat="1" x14ac:dyDescent="0.25"/>
    <row r="87672" customFormat="1" x14ac:dyDescent="0.25"/>
    <row r="87673" customFormat="1" x14ac:dyDescent="0.25"/>
    <row r="87674" customFormat="1" x14ac:dyDescent="0.25"/>
    <row r="87675" customFormat="1" x14ac:dyDescent="0.25"/>
    <row r="87676" customFormat="1" x14ac:dyDescent="0.25"/>
    <row r="87677" customFormat="1" x14ac:dyDescent="0.25"/>
    <row r="87678" customFormat="1" x14ac:dyDescent="0.25"/>
    <row r="87679" customFormat="1" x14ac:dyDescent="0.25"/>
    <row r="87680" customFormat="1" x14ac:dyDescent="0.25"/>
    <row r="87681" customFormat="1" x14ac:dyDescent="0.25"/>
    <row r="87682" customFormat="1" x14ac:dyDescent="0.25"/>
    <row r="87683" customFormat="1" x14ac:dyDescent="0.25"/>
    <row r="87684" customFormat="1" x14ac:dyDescent="0.25"/>
    <row r="87685" customFormat="1" x14ac:dyDescent="0.25"/>
    <row r="87686" customFormat="1" x14ac:dyDescent="0.25"/>
    <row r="87687" customFormat="1" x14ac:dyDescent="0.25"/>
    <row r="87688" customFormat="1" x14ac:dyDescent="0.25"/>
    <row r="87689" customFormat="1" x14ac:dyDescent="0.25"/>
    <row r="87690" customFormat="1" x14ac:dyDescent="0.25"/>
    <row r="87691" customFormat="1" x14ac:dyDescent="0.25"/>
    <row r="87692" customFormat="1" x14ac:dyDescent="0.25"/>
    <row r="87693" customFormat="1" x14ac:dyDescent="0.25"/>
    <row r="87694" customFormat="1" x14ac:dyDescent="0.25"/>
    <row r="87695" customFormat="1" x14ac:dyDescent="0.25"/>
    <row r="87696" customFormat="1" x14ac:dyDescent="0.25"/>
    <row r="87697" customFormat="1" x14ac:dyDescent="0.25"/>
    <row r="87698" customFormat="1" x14ac:dyDescent="0.25"/>
    <row r="87699" customFormat="1" x14ac:dyDescent="0.25"/>
    <row r="87700" customFormat="1" x14ac:dyDescent="0.25"/>
    <row r="87701" customFormat="1" x14ac:dyDescent="0.25"/>
    <row r="87702" customFormat="1" x14ac:dyDescent="0.25"/>
    <row r="87703" customFormat="1" x14ac:dyDescent="0.25"/>
    <row r="87704" customFormat="1" x14ac:dyDescent="0.25"/>
    <row r="87705" customFormat="1" x14ac:dyDescent="0.25"/>
    <row r="87706" customFormat="1" x14ac:dyDescent="0.25"/>
    <row r="87707" customFormat="1" x14ac:dyDescent="0.25"/>
    <row r="87708" customFormat="1" x14ac:dyDescent="0.25"/>
    <row r="87709" customFormat="1" x14ac:dyDescent="0.25"/>
    <row r="87710" customFormat="1" x14ac:dyDescent="0.25"/>
    <row r="87711" customFormat="1" x14ac:dyDescent="0.25"/>
    <row r="87712" customFormat="1" x14ac:dyDescent="0.25"/>
    <row r="87713" customFormat="1" x14ac:dyDescent="0.25"/>
    <row r="87714" customFormat="1" x14ac:dyDescent="0.25"/>
    <row r="87715" customFormat="1" x14ac:dyDescent="0.25"/>
    <row r="87716" customFormat="1" x14ac:dyDescent="0.25"/>
    <row r="87717" customFormat="1" x14ac:dyDescent="0.25"/>
    <row r="87718" customFormat="1" x14ac:dyDescent="0.25"/>
    <row r="87719" customFormat="1" x14ac:dyDescent="0.25"/>
    <row r="87720" customFormat="1" x14ac:dyDescent="0.25"/>
    <row r="87721" customFormat="1" x14ac:dyDescent="0.25"/>
    <row r="87722" customFormat="1" x14ac:dyDescent="0.25"/>
    <row r="87723" customFormat="1" x14ac:dyDescent="0.25"/>
    <row r="87724" customFormat="1" x14ac:dyDescent="0.25"/>
    <row r="87725" customFormat="1" x14ac:dyDescent="0.25"/>
    <row r="87726" customFormat="1" x14ac:dyDescent="0.25"/>
    <row r="87727" customFormat="1" x14ac:dyDescent="0.25"/>
    <row r="87728" customFormat="1" x14ac:dyDescent="0.25"/>
    <row r="87729" customFormat="1" x14ac:dyDescent="0.25"/>
    <row r="87730" customFormat="1" x14ac:dyDescent="0.25"/>
    <row r="87731" customFormat="1" x14ac:dyDescent="0.25"/>
    <row r="87732" customFormat="1" x14ac:dyDescent="0.25"/>
    <row r="87733" customFormat="1" x14ac:dyDescent="0.25"/>
    <row r="87734" customFormat="1" x14ac:dyDescent="0.25"/>
    <row r="87735" customFormat="1" x14ac:dyDescent="0.25"/>
    <row r="87736" customFormat="1" x14ac:dyDescent="0.25"/>
    <row r="87737" customFormat="1" x14ac:dyDescent="0.25"/>
    <row r="87738" customFormat="1" x14ac:dyDescent="0.25"/>
    <row r="87739" customFormat="1" x14ac:dyDescent="0.25"/>
    <row r="87740" customFormat="1" x14ac:dyDescent="0.25"/>
    <row r="87741" customFormat="1" x14ac:dyDescent="0.25"/>
    <row r="87742" customFormat="1" x14ac:dyDescent="0.25"/>
    <row r="87743" customFormat="1" x14ac:dyDescent="0.25"/>
    <row r="87744" customFormat="1" x14ac:dyDescent="0.25"/>
    <row r="87745" customFormat="1" x14ac:dyDescent="0.25"/>
    <row r="87746" customFormat="1" x14ac:dyDescent="0.25"/>
    <row r="87747" customFormat="1" x14ac:dyDescent="0.25"/>
    <row r="87748" customFormat="1" x14ac:dyDescent="0.25"/>
    <row r="87749" customFormat="1" x14ac:dyDescent="0.25"/>
    <row r="87750" customFormat="1" x14ac:dyDescent="0.25"/>
    <row r="87751" customFormat="1" x14ac:dyDescent="0.25"/>
    <row r="87752" customFormat="1" x14ac:dyDescent="0.25"/>
    <row r="87753" customFormat="1" x14ac:dyDescent="0.25"/>
    <row r="87754" customFormat="1" x14ac:dyDescent="0.25"/>
    <row r="87755" customFormat="1" x14ac:dyDescent="0.25"/>
    <row r="87756" customFormat="1" x14ac:dyDescent="0.25"/>
    <row r="87757" customFormat="1" x14ac:dyDescent="0.25"/>
    <row r="87758" customFormat="1" x14ac:dyDescent="0.25"/>
    <row r="87759" customFormat="1" x14ac:dyDescent="0.25"/>
    <row r="87760" customFormat="1" x14ac:dyDescent="0.25"/>
    <row r="87761" customFormat="1" x14ac:dyDescent="0.25"/>
    <row r="87762" customFormat="1" x14ac:dyDescent="0.25"/>
    <row r="87763" customFormat="1" x14ac:dyDescent="0.25"/>
    <row r="87764" customFormat="1" x14ac:dyDescent="0.25"/>
    <row r="87765" customFormat="1" x14ac:dyDescent="0.25"/>
    <row r="87766" customFormat="1" x14ac:dyDescent="0.25"/>
    <row r="87767" customFormat="1" x14ac:dyDescent="0.25"/>
    <row r="87768" customFormat="1" x14ac:dyDescent="0.25"/>
    <row r="87769" customFormat="1" x14ac:dyDescent="0.25"/>
    <row r="87770" customFormat="1" x14ac:dyDescent="0.25"/>
    <row r="87771" customFormat="1" x14ac:dyDescent="0.25"/>
    <row r="87772" customFormat="1" x14ac:dyDescent="0.25"/>
    <row r="87773" customFormat="1" x14ac:dyDescent="0.25"/>
    <row r="87774" customFormat="1" x14ac:dyDescent="0.25"/>
    <row r="87775" customFormat="1" x14ac:dyDescent="0.25"/>
    <row r="87776" customFormat="1" x14ac:dyDescent="0.25"/>
    <row r="87777" customFormat="1" x14ac:dyDescent="0.25"/>
    <row r="87778" customFormat="1" x14ac:dyDescent="0.25"/>
    <row r="87779" customFormat="1" x14ac:dyDescent="0.25"/>
    <row r="87780" customFormat="1" x14ac:dyDescent="0.25"/>
    <row r="87781" customFormat="1" x14ac:dyDescent="0.25"/>
    <row r="87782" customFormat="1" x14ac:dyDescent="0.25"/>
    <row r="87783" customFormat="1" x14ac:dyDescent="0.25"/>
    <row r="87784" customFormat="1" x14ac:dyDescent="0.25"/>
    <row r="87785" customFormat="1" x14ac:dyDescent="0.25"/>
    <row r="87786" customFormat="1" x14ac:dyDescent="0.25"/>
    <row r="87787" customFormat="1" x14ac:dyDescent="0.25"/>
    <row r="87788" customFormat="1" x14ac:dyDescent="0.25"/>
    <row r="87789" customFormat="1" x14ac:dyDescent="0.25"/>
    <row r="87790" customFormat="1" x14ac:dyDescent="0.25"/>
    <row r="87791" customFormat="1" x14ac:dyDescent="0.25"/>
    <row r="87792" customFormat="1" x14ac:dyDescent="0.25"/>
    <row r="87793" customFormat="1" x14ac:dyDescent="0.25"/>
    <row r="87794" customFormat="1" x14ac:dyDescent="0.25"/>
    <row r="87795" customFormat="1" x14ac:dyDescent="0.25"/>
    <row r="87796" customFormat="1" x14ac:dyDescent="0.25"/>
    <row r="87797" customFormat="1" x14ac:dyDescent="0.25"/>
    <row r="87798" customFormat="1" x14ac:dyDescent="0.25"/>
    <row r="87799" customFormat="1" x14ac:dyDescent="0.25"/>
    <row r="87800" customFormat="1" x14ac:dyDescent="0.25"/>
    <row r="87801" customFormat="1" x14ac:dyDescent="0.25"/>
    <row r="87802" customFormat="1" x14ac:dyDescent="0.25"/>
    <row r="87803" customFormat="1" x14ac:dyDescent="0.25"/>
    <row r="87804" customFormat="1" x14ac:dyDescent="0.25"/>
    <row r="87805" customFormat="1" x14ac:dyDescent="0.25"/>
    <row r="87806" customFormat="1" x14ac:dyDescent="0.25"/>
    <row r="87807" customFormat="1" x14ac:dyDescent="0.25"/>
    <row r="87808" customFormat="1" x14ac:dyDescent="0.25"/>
    <row r="87809" customFormat="1" x14ac:dyDescent="0.25"/>
    <row r="87810" customFormat="1" x14ac:dyDescent="0.25"/>
    <row r="87811" customFormat="1" x14ac:dyDescent="0.25"/>
    <row r="87812" customFormat="1" x14ac:dyDescent="0.25"/>
    <row r="87813" customFormat="1" x14ac:dyDescent="0.25"/>
    <row r="87814" customFormat="1" x14ac:dyDescent="0.25"/>
    <row r="87815" customFormat="1" x14ac:dyDescent="0.25"/>
    <row r="87816" customFormat="1" x14ac:dyDescent="0.25"/>
    <row r="87817" customFormat="1" x14ac:dyDescent="0.25"/>
    <row r="87818" customFormat="1" x14ac:dyDescent="0.25"/>
    <row r="87819" customFormat="1" x14ac:dyDescent="0.25"/>
    <row r="87820" customFormat="1" x14ac:dyDescent="0.25"/>
    <row r="87821" customFormat="1" x14ac:dyDescent="0.25"/>
    <row r="87822" customFormat="1" x14ac:dyDescent="0.25"/>
    <row r="87823" customFormat="1" x14ac:dyDescent="0.25"/>
    <row r="87824" customFormat="1" x14ac:dyDescent="0.25"/>
    <row r="87825" customFormat="1" x14ac:dyDescent="0.25"/>
    <row r="87826" customFormat="1" x14ac:dyDescent="0.25"/>
    <row r="87827" customFormat="1" x14ac:dyDescent="0.25"/>
    <row r="87828" customFormat="1" x14ac:dyDescent="0.25"/>
    <row r="87829" customFormat="1" x14ac:dyDescent="0.25"/>
    <row r="87830" customFormat="1" x14ac:dyDescent="0.25"/>
    <row r="87831" customFormat="1" x14ac:dyDescent="0.25"/>
    <row r="87832" customFormat="1" x14ac:dyDescent="0.25"/>
    <row r="87833" customFormat="1" x14ac:dyDescent="0.25"/>
    <row r="87834" customFormat="1" x14ac:dyDescent="0.25"/>
    <row r="87835" customFormat="1" x14ac:dyDescent="0.25"/>
    <row r="87836" customFormat="1" x14ac:dyDescent="0.25"/>
    <row r="87837" customFormat="1" x14ac:dyDescent="0.25"/>
    <row r="87838" customFormat="1" x14ac:dyDescent="0.25"/>
    <row r="87839" customFormat="1" x14ac:dyDescent="0.25"/>
    <row r="87840" customFormat="1" x14ac:dyDescent="0.25"/>
    <row r="87841" customFormat="1" x14ac:dyDescent="0.25"/>
    <row r="87842" customFormat="1" x14ac:dyDescent="0.25"/>
    <row r="87843" customFormat="1" x14ac:dyDescent="0.25"/>
    <row r="87844" customFormat="1" x14ac:dyDescent="0.25"/>
    <row r="87845" customFormat="1" x14ac:dyDescent="0.25"/>
    <row r="87846" customFormat="1" x14ac:dyDescent="0.25"/>
    <row r="87847" customFormat="1" x14ac:dyDescent="0.25"/>
    <row r="87848" customFormat="1" x14ac:dyDescent="0.25"/>
    <row r="87849" customFormat="1" x14ac:dyDescent="0.25"/>
    <row r="87850" customFormat="1" x14ac:dyDescent="0.25"/>
    <row r="87851" customFormat="1" x14ac:dyDescent="0.25"/>
    <row r="87852" customFormat="1" x14ac:dyDescent="0.25"/>
    <row r="87853" customFormat="1" x14ac:dyDescent="0.25"/>
    <row r="87854" customFormat="1" x14ac:dyDescent="0.25"/>
    <row r="87855" customFormat="1" x14ac:dyDescent="0.25"/>
    <row r="87856" customFormat="1" x14ac:dyDescent="0.25"/>
    <row r="87857" customFormat="1" x14ac:dyDescent="0.25"/>
    <row r="87858" customFormat="1" x14ac:dyDescent="0.25"/>
    <row r="87859" customFormat="1" x14ac:dyDescent="0.25"/>
    <row r="87860" customFormat="1" x14ac:dyDescent="0.25"/>
    <row r="87861" customFormat="1" x14ac:dyDescent="0.25"/>
    <row r="87862" customFormat="1" x14ac:dyDescent="0.25"/>
    <row r="87863" customFormat="1" x14ac:dyDescent="0.25"/>
    <row r="87864" customFormat="1" x14ac:dyDescent="0.25"/>
    <row r="87865" customFormat="1" x14ac:dyDescent="0.25"/>
    <row r="87866" customFormat="1" x14ac:dyDescent="0.25"/>
    <row r="87867" customFormat="1" x14ac:dyDescent="0.25"/>
    <row r="87868" customFormat="1" x14ac:dyDescent="0.25"/>
    <row r="87869" customFormat="1" x14ac:dyDescent="0.25"/>
    <row r="87870" customFormat="1" x14ac:dyDescent="0.25"/>
    <row r="87871" customFormat="1" x14ac:dyDescent="0.25"/>
    <row r="87872" customFormat="1" x14ac:dyDescent="0.25"/>
    <row r="87873" customFormat="1" x14ac:dyDescent="0.25"/>
    <row r="87874" customFormat="1" x14ac:dyDescent="0.25"/>
    <row r="87875" customFormat="1" x14ac:dyDescent="0.25"/>
    <row r="87876" customFormat="1" x14ac:dyDescent="0.25"/>
    <row r="87877" customFormat="1" x14ac:dyDescent="0.25"/>
    <row r="87878" customFormat="1" x14ac:dyDescent="0.25"/>
    <row r="87879" customFormat="1" x14ac:dyDescent="0.25"/>
    <row r="87880" customFormat="1" x14ac:dyDescent="0.25"/>
    <row r="87881" customFormat="1" x14ac:dyDescent="0.25"/>
    <row r="87882" customFormat="1" x14ac:dyDescent="0.25"/>
    <row r="87883" customFormat="1" x14ac:dyDescent="0.25"/>
    <row r="87884" customFormat="1" x14ac:dyDescent="0.25"/>
    <row r="87885" customFormat="1" x14ac:dyDescent="0.25"/>
    <row r="87886" customFormat="1" x14ac:dyDescent="0.25"/>
    <row r="87887" customFormat="1" x14ac:dyDescent="0.25"/>
    <row r="87888" customFormat="1" x14ac:dyDescent="0.25"/>
    <row r="87889" customFormat="1" x14ac:dyDescent="0.25"/>
    <row r="87890" customFormat="1" x14ac:dyDescent="0.25"/>
    <row r="87891" customFormat="1" x14ac:dyDescent="0.25"/>
    <row r="87892" customFormat="1" x14ac:dyDescent="0.25"/>
    <row r="87893" customFormat="1" x14ac:dyDescent="0.25"/>
    <row r="87894" customFormat="1" x14ac:dyDescent="0.25"/>
    <row r="87895" customFormat="1" x14ac:dyDescent="0.25"/>
    <row r="87896" customFormat="1" x14ac:dyDescent="0.25"/>
    <row r="87897" customFormat="1" x14ac:dyDescent="0.25"/>
    <row r="87898" customFormat="1" x14ac:dyDescent="0.25"/>
    <row r="87899" customFormat="1" x14ac:dyDescent="0.25"/>
    <row r="87900" customFormat="1" x14ac:dyDescent="0.25"/>
    <row r="87901" customFormat="1" x14ac:dyDescent="0.25"/>
    <row r="87902" customFormat="1" x14ac:dyDescent="0.25"/>
    <row r="87903" customFormat="1" x14ac:dyDescent="0.25"/>
    <row r="87904" customFormat="1" x14ac:dyDescent="0.25"/>
    <row r="87905" customFormat="1" x14ac:dyDescent="0.25"/>
    <row r="87906" customFormat="1" x14ac:dyDescent="0.25"/>
    <row r="87907" customFormat="1" x14ac:dyDescent="0.25"/>
    <row r="87908" customFormat="1" x14ac:dyDescent="0.25"/>
    <row r="87909" customFormat="1" x14ac:dyDescent="0.25"/>
    <row r="87910" customFormat="1" x14ac:dyDescent="0.25"/>
    <row r="87911" customFormat="1" x14ac:dyDescent="0.25"/>
    <row r="87912" customFormat="1" x14ac:dyDescent="0.25"/>
    <row r="87913" customFormat="1" x14ac:dyDescent="0.25"/>
    <row r="87914" customFormat="1" x14ac:dyDescent="0.25"/>
    <row r="87915" customFormat="1" x14ac:dyDescent="0.25"/>
    <row r="87916" customFormat="1" x14ac:dyDescent="0.25"/>
    <row r="87917" customFormat="1" x14ac:dyDescent="0.25"/>
    <row r="87918" customFormat="1" x14ac:dyDescent="0.25"/>
    <row r="87919" customFormat="1" x14ac:dyDescent="0.25"/>
    <row r="87920" customFormat="1" x14ac:dyDescent="0.25"/>
    <row r="87921" customFormat="1" x14ac:dyDescent="0.25"/>
    <row r="87922" customFormat="1" x14ac:dyDescent="0.25"/>
    <row r="87923" customFormat="1" x14ac:dyDescent="0.25"/>
    <row r="87924" customFormat="1" x14ac:dyDescent="0.25"/>
    <row r="87925" customFormat="1" x14ac:dyDescent="0.25"/>
    <row r="87926" customFormat="1" x14ac:dyDescent="0.25"/>
    <row r="87927" customFormat="1" x14ac:dyDescent="0.25"/>
    <row r="87928" customFormat="1" x14ac:dyDescent="0.25"/>
    <row r="87929" customFormat="1" x14ac:dyDescent="0.25"/>
    <row r="87930" customFormat="1" x14ac:dyDescent="0.25"/>
    <row r="87931" customFormat="1" x14ac:dyDescent="0.25"/>
    <row r="87932" customFormat="1" x14ac:dyDescent="0.25"/>
    <row r="87933" customFormat="1" x14ac:dyDescent="0.25"/>
    <row r="87934" customFormat="1" x14ac:dyDescent="0.25"/>
    <row r="87935" customFormat="1" x14ac:dyDescent="0.25"/>
    <row r="87936" customFormat="1" x14ac:dyDescent="0.25"/>
    <row r="87937" customFormat="1" x14ac:dyDescent="0.25"/>
    <row r="87938" customFormat="1" x14ac:dyDescent="0.25"/>
    <row r="87939" customFormat="1" x14ac:dyDescent="0.25"/>
    <row r="87940" customFormat="1" x14ac:dyDescent="0.25"/>
    <row r="87941" customFormat="1" x14ac:dyDescent="0.25"/>
    <row r="87942" customFormat="1" x14ac:dyDescent="0.25"/>
    <row r="87943" customFormat="1" x14ac:dyDescent="0.25"/>
    <row r="87944" customFormat="1" x14ac:dyDescent="0.25"/>
    <row r="87945" customFormat="1" x14ac:dyDescent="0.25"/>
    <row r="87946" customFormat="1" x14ac:dyDescent="0.25"/>
    <row r="87947" customFormat="1" x14ac:dyDescent="0.25"/>
    <row r="87948" customFormat="1" x14ac:dyDescent="0.25"/>
    <row r="87949" customFormat="1" x14ac:dyDescent="0.25"/>
    <row r="87950" customFormat="1" x14ac:dyDescent="0.25"/>
    <row r="87951" customFormat="1" x14ac:dyDescent="0.25"/>
    <row r="87952" customFormat="1" x14ac:dyDescent="0.25"/>
    <row r="87953" customFormat="1" x14ac:dyDescent="0.25"/>
    <row r="87954" customFormat="1" x14ac:dyDescent="0.25"/>
    <row r="87955" customFormat="1" x14ac:dyDescent="0.25"/>
    <row r="87956" customFormat="1" x14ac:dyDescent="0.25"/>
    <row r="87957" customFormat="1" x14ac:dyDescent="0.25"/>
    <row r="87958" customFormat="1" x14ac:dyDescent="0.25"/>
    <row r="87959" customFormat="1" x14ac:dyDescent="0.25"/>
    <row r="87960" customFormat="1" x14ac:dyDescent="0.25"/>
    <row r="87961" customFormat="1" x14ac:dyDescent="0.25"/>
    <row r="87962" customFormat="1" x14ac:dyDescent="0.25"/>
    <row r="87963" customFormat="1" x14ac:dyDescent="0.25"/>
    <row r="87964" customFormat="1" x14ac:dyDescent="0.25"/>
    <row r="87965" customFormat="1" x14ac:dyDescent="0.25"/>
    <row r="87966" customFormat="1" x14ac:dyDescent="0.25"/>
    <row r="87967" customFormat="1" x14ac:dyDescent="0.25"/>
    <row r="87968" customFormat="1" x14ac:dyDescent="0.25"/>
    <row r="87969" customFormat="1" x14ac:dyDescent="0.25"/>
    <row r="87970" customFormat="1" x14ac:dyDescent="0.25"/>
    <row r="87971" customFormat="1" x14ac:dyDescent="0.25"/>
    <row r="87972" customFormat="1" x14ac:dyDescent="0.25"/>
    <row r="87973" customFormat="1" x14ac:dyDescent="0.25"/>
    <row r="87974" customFormat="1" x14ac:dyDescent="0.25"/>
    <row r="87975" customFormat="1" x14ac:dyDescent="0.25"/>
    <row r="87976" customFormat="1" x14ac:dyDescent="0.25"/>
    <row r="87977" customFormat="1" x14ac:dyDescent="0.25"/>
    <row r="87978" customFormat="1" x14ac:dyDescent="0.25"/>
    <row r="87979" customFormat="1" x14ac:dyDescent="0.25"/>
    <row r="87980" customFormat="1" x14ac:dyDescent="0.25"/>
    <row r="87981" customFormat="1" x14ac:dyDescent="0.25"/>
    <row r="87982" customFormat="1" x14ac:dyDescent="0.25"/>
    <row r="87983" customFormat="1" x14ac:dyDescent="0.25"/>
    <row r="87984" customFormat="1" x14ac:dyDescent="0.25"/>
    <row r="87985" customFormat="1" x14ac:dyDescent="0.25"/>
    <row r="87986" customFormat="1" x14ac:dyDescent="0.25"/>
    <row r="87987" customFormat="1" x14ac:dyDescent="0.25"/>
    <row r="87988" customFormat="1" x14ac:dyDescent="0.25"/>
    <row r="87989" customFormat="1" x14ac:dyDescent="0.25"/>
    <row r="87990" customFormat="1" x14ac:dyDescent="0.25"/>
    <row r="87991" customFormat="1" x14ac:dyDescent="0.25"/>
    <row r="87992" customFormat="1" x14ac:dyDescent="0.25"/>
    <row r="87993" customFormat="1" x14ac:dyDescent="0.25"/>
    <row r="87994" customFormat="1" x14ac:dyDescent="0.25"/>
    <row r="87995" customFormat="1" x14ac:dyDescent="0.25"/>
    <row r="87996" customFormat="1" x14ac:dyDescent="0.25"/>
    <row r="87997" customFormat="1" x14ac:dyDescent="0.25"/>
    <row r="87998" customFormat="1" x14ac:dyDescent="0.25"/>
    <row r="87999" customFormat="1" x14ac:dyDescent="0.25"/>
    <row r="88000" customFormat="1" x14ac:dyDescent="0.25"/>
    <row r="88001" customFormat="1" x14ac:dyDescent="0.25"/>
    <row r="88002" customFormat="1" x14ac:dyDescent="0.25"/>
    <row r="88003" customFormat="1" x14ac:dyDescent="0.25"/>
    <row r="88004" customFormat="1" x14ac:dyDescent="0.25"/>
    <row r="88005" customFormat="1" x14ac:dyDescent="0.25"/>
    <row r="88006" customFormat="1" x14ac:dyDescent="0.25"/>
    <row r="88007" customFormat="1" x14ac:dyDescent="0.25"/>
    <row r="88008" customFormat="1" x14ac:dyDescent="0.25"/>
    <row r="88009" customFormat="1" x14ac:dyDescent="0.25"/>
    <row r="88010" customFormat="1" x14ac:dyDescent="0.25"/>
    <row r="88011" customFormat="1" x14ac:dyDescent="0.25"/>
    <row r="88012" customFormat="1" x14ac:dyDescent="0.25"/>
    <row r="88013" customFormat="1" x14ac:dyDescent="0.25"/>
    <row r="88014" customFormat="1" x14ac:dyDescent="0.25"/>
    <row r="88015" customFormat="1" x14ac:dyDescent="0.25"/>
    <row r="88016" customFormat="1" x14ac:dyDescent="0.25"/>
    <row r="88017" customFormat="1" x14ac:dyDescent="0.25"/>
    <row r="88018" customFormat="1" x14ac:dyDescent="0.25"/>
    <row r="88019" customFormat="1" x14ac:dyDescent="0.25"/>
    <row r="88020" customFormat="1" x14ac:dyDescent="0.25"/>
    <row r="88021" customFormat="1" x14ac:dyDescent="0.25"/>
    <row r="88022" customFormat="1" x14ac:dyDescent="0.25"/>
    <row r="88023" customFormat="1" x14ac:dyDescent="0.25"/>
    <row r="88024" customFormat="1" x14ac:dyDescent="0.25"/>
    <row r="88025" customFormat="1" x14ac:dyDescent="0.25"/>
    <row r="88026" customFormat="1" x14ac:dyDescent="0.25"/>
    <row r="88027" customFormat="1" x14ac:dyDescent="0.25"/>
    <row r="88028" customFormat="1" x14ac:dyDescent="0.25"/>
    <row r="88029" customFormat="1" x14ac:dyDescent="0.25"/>
    <row r="88030" customFormat="1" x14ac:dyDescent="0.25"/>
    <row r="88031" customFormat="1" x14ac:dyDescent="0.25"/>
    <row r="88032" customFormat="1" x14ac:dyDescent="0.25"/>
    <row r="88033" customFormat="1" x14ac:dyDescent="0.25"/>
    <row r="88034" customFormat="1" x14ac:dyDescent="0.25"/>
    <row r="88035" customFormat="1" x14ac:dyDescent="0.25"/>
    <row r="88036" customFormat="1" x14ac:dyDescent="0.25"/>
    <row r="88037" customFormat="1" x14ac:dyDescent="0.25"/>
    <row r="88038" customFormat="1" x14ac:dyDescent="0.25"/>
    <row r="88039" customFormat="1" x14ac:dyDescent="0.25"/>
    <row r="88040" customFormat="1" x14ac:dyDescent="0.25"/>
    <row r="88041" customFormat="1" x14ac:dyDescent="0.25"/>
    <row r="88042" customFormat="1" x14ac:dyDescent="0.25"/>
    <row r="88043" customFormat="1" x14ac:dyDescent="0.25"/>
    <row r="88044" customFormat="1" x14ac:dyDescent="0.25"/>
    <row r="88045" customFormat="1" x14ac:dyDescent="0.25"/>
    <row r="88046" customFormat="1" x14ac:dyDescent="0.25"/>
    <row r="88047" customFormat="1" x14ac:dyDescent="0.25"/>
    <row r="88048" customFormat="1" x14ac:dyDescent="0.25"/>
    <row r="88049" customFormat="1" x14ac:dyDescent="0.25"/>
    <row r="88050" customFormat="1" x14ac:dyDescent="0.25"/>
    <row r="88051" customFormat="1" x14ac:dyDescent="0.25"/>
    <row r="88052" customFormat="1" x14ac:dyDescent="0.25"/>
    <row r="88053" customFormat="1" x14ac:dyDescent="0.25"/>
    <row r="88054" customFormat="1" x14ac:dyDescent="0.25"/>
    <row r="88055" customFormat="1" x14ac:dyDescent="0.25"/>
    <row r="88056" customFormat="1" x14ac:dyDescent="0.25"/>
    <row r="88057" customFormat="1" x14ac:dyDescent="0.25"/>
    <row r="88058" customFormat="1" x14ac:dyDescent="0.25"/>
    <row r="88059" customFormat="1" x14ac:dyDescent="0.25"/>
    <row r="88060" customFormat="1" x14ac:dyDescent="0.25"/>
    <row r="88061" customFormat="1" x14ac:dyDescent="0.25"/>
    <row r="88062" customFormat="1" x14ac:dyDescent="0.25"/>
    <row r="88063" customFormat="1" x14ac:dyDescent="0.25"/>
    <row r="88064" customFormat="1" x14ac:dyDescent="0.25"/>
    <row r="88065" customFormat="1" x14ac:dyDescent="0.25"/>
    <row r="88066" customFormat="1" x14ac:dyDescent="0.25"/>
    <row r="88067" customFormat="1" x14ac:dyDescent="0.25"/>
    <row r="88068" customFormat="1" x14ac:dyDescent="0.25"/>
    <row r="88069" customFormat="1" x14ac:dyDescent="0.25"/>
    <row r="88070" customFormat="1" x14ac:dyDescent="0.25"/>
    <row r="88071" customFormat="1" x14ac:dyDescent="0.25"/>
    <row r="88072" customFormat="1" x14ac:dyDescent="0.25"/>
    <row r="88073" customFormat="1" x14ac:dyDescent="0.25"/>
    <row r="88074" customFormat="1" x14ac:dyDescent="0.25"/>
    <row r="88075" customFormat="1" x14ac:dyDescent="0.25"/>
    <row r="88076" customFormat="1" x14ac:dyDescent="0.25"/>
    <row r="88077" customFormat="1" x14ac:dyDescent="0.25"/>
    <row r="88078" customFormat="1" x14ac:dyDescent="0.25"/>
    <row r="88079" customFormat="1" x14ac:dyDescent="0.25"/>
    <row r="88080" customFormat="1" x14ac:dyDescent="0.25"/>
    <row r="88081" customFormat="1" x14ac:dyDescent="0.25"/>
    <row r="88082" customFormat="1" x14ac:dyDescent="0.25"/>
    <row r="88083" customFormat="1" x14ac:dyDescent="0.25"/>
    <row r="88084" customFormat="1" x14ac:dyDescent="0.25"/>
    <row r="88085" customFormat="1" x14ac:dyDescent="0.25"/>
    <row r="88086" customFormat="1" x14ac:dyDescent="0.25"/>
    <row r="88087" customFormat="1" x14ac:dyDescent="0.25"/>
    <row r="88088" customFormat="1" x14ac:dyDescent="0.25"/>
    <row r="88089" customFormat="1" x14ac:dyDescent="0.25"/>
    <row r="88090" customFormat="1" x14ac:dyDescent="0.25"/>
    <row r="88091" customFormat="1" x14ac:dyDescent="0.25"/>
    <row r="88092" customFormat="1" x14ac:dyDescent="0.25"/>
    <row r="88093" customFormat="1" x14ac:dyDescent="0.25"/>
    <row r="88094" customFormat="1" x14ac:dyDescent="0.25"/>
    <row r="88095" customFormat="1" x14ac:dyDescent="0.25"/>
    <row r="88096" customFormat="1" x14ac:dyDescent="0.25"/>
    <row r="88097" customFormat="1" x14ac:dyDescent="0.25"/>
    <row r="88098" customFormat="1" x14ac:dyDescent="0.25"/>
    <row r="88099" customFormat="1" x14ac:dyDescent="0.25"/>
    <row r="88100" customFormat="1" x14ac:dyDescent="0.25"/>
    <row r="88101" customFormat="1" x14ac:dyDescent="0.25"/>
    <row r="88102" customFormat="1" x14ac:dyDescent="0.25"/>
    <row r="88103" customFormat="1" x14ac:dyDescent="0.25"/>
    <row r="88104" customFormat="1" x14ac:dyDescent="0.25"/>
    <row r="88105" customFormat="1" x14ac:dyDescent="0.25"/>
    <row r="88106" customFormat="1" x14ac:dyDescent="0.25"/>
    <row r="88107" customFormat="1" x14ac:dyDescent="0.25"/>
    <row r="88108" customFormat="1" x14ac:dyDescent="0.25"/>
    <row r="88109" customFormat="1" x14ac:dyDescent="0.25"/>
    <row r="88110" customFormat="1" x14ac:dyDescent="0.25"/>
    <row r="88111" customFormat="1" x14ac:dyDescent="0.25"/>
    <row r="88112" customFormat="1" x14ac:dyDescent="0.25"/>
    <row r="88113" customFormat="1" x14ac:dyDescent="0.25"/>
    <row r="88114" customFormat="1" x14ac:dyDescent="0.25"/>
    <row r="88115" customFormat="1" x14ac:dyDescent="0.25"/>
    <row r="88116" customFormat="1" x14ac:dyDescent="0.25"/>
    <row r="88117" customFormat="1" x14ac:dyDescent="0.25"/>
    <row r="88118" customFormat="1" x14ac:dyDescent="0.25"/>
    <row r="88119" customFormat="1" x14ac:dyDescent="0.25"/>
    <row r="88120" customFormat="1" x14ac:dyDescent="0.25"/>
    <row r="88121" customFormat="1" x14ac:dyDescent="0.25"/>
    <row r="88122" customFormat="1" x14ac:dyDescent="0.25"/>
    <row r="88123" customFormat="1" x14ac:dyDescent="0.25"/>
    <row r="88124" customFormat="1" x14ac:dyDescent="0.25"/>
    <row r="88125" customFormat="1" x14ac:dyDescent="0.25"/>
    <row r="88126" customFormat="1" x14ac:dyDescent="0.25"/>
    <row r="88127" customFormat="1" x14ac:dyDescent="0.25"/>
    <row r="88128" customFormat="1" x14ac:dyDescent="0.25"/>
    <row r="88129" customFormat="1" x14ac:dyDescent="0.25"/>
    <row r="88130" customFormat="1" x14ac:dyDescent="0.25"/>
    <row r="88131" customFormat="1" x14ac:dyDescent="0.25"/>
    <row r="88132" customFormat="1" x14ac:dyDescent="0.25"/>
    <row r="88133" customFormat="1" x14ac:dyDescent="0.25"/>
    <row r="88134" customFormat="1" x14ac:dyDescent="0.25"/>
    <row r="88135" customFormat="1" x14ac:dyDescent="0.25"/>
    <row r="88136" customFormat="1" x14ac:dyDescent="0.25"/>
    <row r="88137" customFormat="1" x14ac:dyDescent="0.25"/>
    <row r="88138" customFormat="1" x14ac:dyDescent="0.25"/>
    <row r="88139" customFormat="1" x14ac:dyDescent="0.25"/>
    <row r="88140" customFormat="1" x14ac:dyDescent="0.25"/>
    <row r="88141" customFormat="1" x14ac:dyDescent="0.25"/>
    <row r="88142" customFormat="1" x14ac:dyDescent="0.25"/>
    <row r="88143" customFormat="1" x14ac:dyDescent="0.25"/>
    <row r="88144" customFormat="1" x14ac:dyDescent="0.25"/>
    <row r="88145" customFormat="1" x14ac:dyDescent="0.25"/>
    <row r="88146" customFormat="1" x14ac:dyDescent="0.25"/>
    <row r="88147" customFormat="1" x14ac:dyDescent="0.25"/>
    <row r="88148" customFormat="1" x14ac:dyDescent="0.25"/>
    <row r="88149" customFormat="1" x14ac:dyDescent="0.25"/>
    <row r="88150" customFormat="1" x14ac:dyDescent="0.25"/>
    <row r="88151" customFormat="1" x14ac:dyDescent="0.25"/>
    <row r="88152" customFormat="1" x14ac:dyDescent="0.25"/>
    <row r="88153" customFormat="1" x14ac:dyDescent="0.25"/>
    <row r="88154" customFormat="1" x14ac:dyDescent="0.25"/>
    <row r="88155" customFormat="1" x14ac:dyDescent="0.25"/>
    <row r="88156" customFormat="1" x14ac:dyDescent="0.25"/>
    <row r="88157" customFormat="1" x14ac:dyDescent="0.25"/>
    <row r="88158" customFormat="1" x14ac:dyDescent="0.25"/>
    <row r="88159" customFormat="1" x14ac:dyDescent="0.25"/>
    <row r="88160" customFormat="1" x14ac:dyDescent="0.25"/>
    <row r="88161" customFormat="1" x14ac:dyDescent="0.25"/>
    <row r="88162" customFormat="1" x14ac:dyDescent="0.25"/>
    <row r="88163" customFormat="1" x14ac:dyDescent="0.25"/>
    <row r="88164" customFormat="1" x14ac:dyDescent="0.25"/>
    <row r="88165" customFormat="1" x14ac:dyDescent="0.25"/>
    <row r="88166" customFormat="1" x14ac:dyDescent="0.25"/>
    <row r="88167" customFormat="1" x14ac:dyDescent="0.25"/>
    <row r="88168" customFormat="1" x14ac:dyDescent="0.25"/>
    <row r="88169" customFormat="1" x14ac:dyDescent="0.25"/>
    <row r="88170" customFormat="1" x14ac:dyDescent="0.25"/>
    <row r="88171" customFormat="1" x14ac:dyDescent="0.25"/>
    <row r="88172" customFormat="1" x14ac:dyDescent="0.25"/>
    <row r="88173" customFormat="1" x14ac:dyDescent="0.25"/>
    <row r="88174" customFormat="1" x14ac:dyDescent="0.25"/>
    <row r="88175" customFormat="1" x14ac:dyDescent="0.25"/>
    <row r="88176" customFormat="1" x14ac:dyDescent="0.25"/>
    <row r="88177" customFormat="1" x14ac:dyDescent="0.25"/>
    <row r="88178" customFormat="1" x14ac:dyDescent="0.25"/>
    <row r="88179" customFormat="1" x14ac:dyDescent="0.25"/>
    <row r="88180" customFormat="1" x14ac:dyDescent="0.25"/>
    <row r="88181" customFormat="1" x14ac:dyDescent="0.25"/>
    <row r="88182" customFormat="1" x14ac:dyDescent="0.25"/>
    <row r="88183" customFormat="1" x14ac:dyDescent="0.25"/>
    <row r="88184" customFormat="1" x14ac:dyDescent="0.25"/>
    <row r="88185" customFormat="1" x14ac:dyDescent="0.25"/>
    <row r="88186" customFormat="1" x14ac:dyDescent="0.25"/>
    <row r="88187" customFormat="1" x14ac:dyDescent="0.25"/>
    <row r="88188" customFormat="1" x14ac:dyDescent="0.25"/>
    <row r="88189" customFormat="1" x14ac:dyDescent="0.25"/>
    <row r="88190" customFormat="1" x14ac:dyDescent="0.25"/>
    <row r="88191" customFormat="1" x14ac:dyDescent="0.25"/>
    <row r="88192" customFormat="1" x14ac:dyDescent="0.25"/>
    <row r="88193" customFormat="1" x14ac:dyDescent="0.25"/>
    <row r="88194" customFormat="1" x14ac:dyDescent="0.25"/>
    <row r="88195" customFormat="1" x14ac:dyDescent="0.25"/>
    <row r="88196" customFormat="1" x14ac:dyDescent="0.25"/>
    <row r="88197" customFormat="1" x14ac:dyDescent="0.25"/>
    <row r="88198" customFormat="1" x14ac:dyDescent="0.25"/>
    <row r="88199" customFormat="1" x14ac:dyDescent="0.25"/>
    <row r="88200" customFormat="1" x14ac:dyDescent="0.25"/>
    <row r="88201" customFormat="1" x14ac:dyDescent="0.25"/>
    <row r="88202" customFormat="1" x14ac:dyDescent="0.25"/>
    <row r="88203" customFormat="1" x14ac:dyDescent="0.25"/>
    <row r="88204" customFormat="1" x14ac:dyDescent="0.25"/>
    <row r="88205" customFormat="1" x14ac:dyDescent="0.25"/>
    <row r="88206" customFormat="1" x14ac:dyDescent="0.25"/>
    <row r="88207" customFormat="1" x14ac:dyDescent="0.25"/>
    <row r="88208" customFormat="1" x14ac:dyDescent="0.25"/>
    <row r="88209" customFormat="1" x14ac:dyDescent="0.25"/>
    <row r="88210" customFormat="1" x14ac:dyDescent="0.25"/>
    <row r="88211" customFormat="1" x14ac:dyDescent="0.25"/>
    <row r="88212" customFormat="1" x14ac:dyDescent="0.25"/>
    <row r="88213" customFormat="1" x14ac:dyDescent="0.25"/>
    <row r="88214" customFormat="1" x14ac:dyDescent="0.25"/>
    <row r="88215" customFormat="1" x14ac:dyDescent="0.25"/>
    <row r="88216" customFormat="1" x14ac:dyDescent="0.25"/>
    <row r="88217" customFormat="1" x14ac:dyDescent="0.25"/>
    <row r="88218" customFormat="1" x14ac:dyDescent="0.25"/>
    <row r="88219" customFormat="1" x14ac:dyDescent="0.25"/>
    <row r="88220" customFormat="1" x14ac:dyDescent="0.25"/>
    <row r="88221" customFormat="1" x14ac:dyDescent="0.25"/>
    <row r="88222" customFormat="1" x14ac:dyDescent="0.25"/>
    <row r="88223" customFormat="1" x14ac:dyDescent="0.25"/>
    <row r="88224" customFormat="1" x14ac:dyDescent="0.25"/>
    <row r="88225" customFormat="1" x14ac:dyDescent="0.25"/>
    <row r="88226" customFormat="1" x14ac:dyDescent="0.25"/>
    <row r="88227" customFormat="1" x14ac:dyDescent="0.25"/>
    <row r="88228" customFormat="1" x14ac:dyDescent="0.25"/>
    <row r="88229" customFormat="1" x14ac:dyDescent="0.25"/>
    <row r="88230" customFormat="1" x14ac:dyDescent="0.25"/>
    <row r="88231" customFormat="1" x14ac:dyDescent="0.25"/>
    <row r="88232" customFormat="1" x14ac:dyDescent="0.25"/>
    <row r="88233" customFormat="1" x14ac:dyDescent="0.25"/>
    <row r="88234" customFormat="1" x14ac:dyDescent="0.25"/>
    <row r="88235" customFormat="1" x14ac:dyDescent="0.25"/>
    <row r="88236" customFormat="1" x14ac:dyDescent="0.25"/>
    <row r="88237" customFormat="1" x14ac:dyDescent="0.25"/>
    <row r="88238" customFormat="1" x14ac:dyDescent="0.25"/>
    <row r="88239" customFormat="1" x14ac:dyDescent="0.25"/>
    <row r="88240" customFormat="1" x14ac:dyDescent="0.25"/>
    <row r="88241" customFormat="1" x14ac:dyDescent="0.25"/>
    <row r="88242" customFormat="1" x14ac:dyDescent="0.25"/>
    <row r="88243" customFormat="1" x14ac:dyDescent="0.25"/>
    <row r="88244" customFormat="1" x14ac:dyDescent="0.25"/>
    <row r="88245" customFormat="1" x14ac:dyDescent="0.25"/>
    <row r="88246" customFormat="1" x14ac:dyDescent="0.25"/>
    <row r="88247" customFormat="1" x14ac:dyDescent="0.25"/>
    <row r="88248" customFormat="1" x14ac:dyDescent="0.25"/>
    <row r="88249" customFormat="1" x14ac:dyDescent="0.25"/>
    <row r="88250" customFormat="1" x14ac:dyDescent="0.25"/>
    <row r="88251" customFormat="1" x14ac:dyDescent="0.25"/>
    <row r="88252" customFormat="1" x14ac:dyDescent="0.25"/>
    <row r="88253" customFormat="1" x14ac:dyDescent="0.25"/>
    <row r="88254" customFormat="1" x14ac:dyDescent="0.25"/>
    <row r="88255" customFormat="1" x14ac:dyDescent="0.25"/>
    <row r="88256" customFormat="1" x14ac:dyDescent="0.25"/>
    <row r="88257" customFormat="1" x14ac:dyDescent="0.25"/>
    <row r="88258" customFormat="1" x14ac:dyDescent="0.25"/>
    <row r="88259" customFormat="1" x14ac:dyDescent="0.25"/>
    <row r="88260" customFormat="1" x14ac:dyDescent="0.25"/>
    <row r="88261" customFormat="1" x14ac:dyDescent="0.25"/>
    <row r="88262" customFormat="1" x14ac:dyDescent="0.25"/>
    <row r="88263" customFormat="1" x14ac:dyDescent="0.25"/>
    <row r="88264" customFormat="1" x14ac:dyDescent="0.25"/>
    <row r="88265" customFormat="1" x14ac:dyDescent="0.25"/>
    <row r="88266" customFormat="1" x14ac:dyDescent="0.25"/>
    <row r="88267" customFormat="1" x14ac:dyDescent="0.25"/>
    <row r="88268" customFormat="1" x14ac:dyDescent="0.25"/>
    <row r="88269" customFormat="1" x14ac:dyDescent="0.25"/>
    <row r="88270" customFormat="1" x14ac:dyDescent="0.25"/>
    <row r="88271" customFormat="1" x14ac:dyDescent="0.25"/>
    <row r="88272" customFormat="1" x14ac:dyDescent="0.25"/>
    <row r="88273" customFormat="1" x14ac:dyDescent="0.25"/>
    <row r="88274" customFormat="1" x14ac:dyDescent="0.25"/>
    <row r="88275" customFormat="1" x14ac:dyDescent="0.25"/>
    <row r="88276" customFormat="1" x14ac:dyDescent="0.25"/>
    <row r="88277" customFormat="1" x14ac:dyDescent="0.25"/>
    <row r="88278" customFormat="1" x14ac:dyDescent="0.25"/>
    <row r="88279" customFormat="1" x14ac:dyDescent="0.25"/>
    <row r="88280" customFormat="1" x14ac:dyDescent="0.25"/>
    <row r="88281" customFormat="1" x14ac:dyDescent="0.25"/>
    <row r="88282" customFormat="1" x14ac:dyDescent="0.25"/>
    <row r="88283" customFormat="1" x14ac:dyDescent="0.25"/>
    <row r="88284" customFormat="1" x14ac:dyDescent="0.25"/>
    <row r="88285" customFormat="1" x14ac:dyDescent="0.25"/>
    <row r="88286" customFormat="1" x14ac:dyDescent="0.25"/>
    <row r="88287" customFormat="1" x14ac:dyDescent="0.25"/>
    <row r="88288" customFormat="1" x14ac:dyDescent="0.25"/>
    <row r="88289" customFormat="1" x14ac:dyDescent="0.25"/>
    <row r="88290" customFormat="1" x14ac:dyDescent="0.25"/>
    <row r="88291" customFormat="1" x14ac:dyDescent="0.25"/>
    <row r="88292" customFormat="1" x14ac:dyDescent="0.25"/>
    <row r="88293" customFormat="1" x14ac:dyDescent="0.25"/>
    <row r="88294" customFormat="1" x14ac:dyDescent="0.25"/>
    <row r="88295" customFormat="1" x14ac:dyDescent="0.25"/>
    <row r="88296" customFormat="1" x14ac:dyDescent="0.25"/>
    <row r="88297" customFormat="1" x14ac:dyDescent="0.25"/>
    <row r="88298" customFormat="1" x14ac:dyDescent="0.25"/>
    <row r="88299" customFormat="1" x14ac:dyDescent="0.25"/>
    <row r="88300" customFormat="1" x14ac:dyDescent="0.25"/>
    <row r="88301" customFormat="1" x14ac:dyDescent="0.25"/>
    <row r="88302" customFormat="1" x14ac:dyDescent="0.25"/>
    <row r="88303" customFormat="1" x14ac:dyDescent="0.25"/>
    <row r="88304" customFormat="1" x14ac:dyDescent="0.25"/>
    <row r="88305" customFormat="1" x14ac:dyDescent="0.25"/>
    <row r="88306" customFormat="1" x14ac:dyDescent="0.25"/>
    <row r="88307" customFormat="1" x14ac:dyDescent="0.25"/>
    <row r="88308" customFormat="1" x14ac:dyDescent="0.25"/>
    <row r="88309" customFormat="1" x14ac:dyDescent="0.25"/>
    <row r="88310" customFormat="1" x14ac:dyDescent="0.25"/>
    <row r="88311" customFormat="1" x14ac:dyDescent="0.25"/>
    <row r="88312" customFormat="1" x14ac:dyDescent="0.25"/>
    <row r="88313" customFormat="1" x14ac:dyDescent="0.25"/>
    <row r="88314" customFormat="1" x14ac:dyDescent="0.25"/>
    <row r="88315" customFormat="1" x14ac:dyDescent="0.25"/>
    <row r="88316" customFormat="1" x14ac:dyDescent="0.25"/>
    <row r="88317" customFormat="1" x14ac:dyDescent="0.25"/>
    <row r="88318" customFormat="1" x14ac:dyDescent="0.25"/>
    <row r="88319" customFormat="1" x14ac:dyDescent="0.25"/>
    <row r="88320" customFormat="1" x14ac:dyDescent="0.25"/>
    <row r="88321" customFormat="1" x14ac:dyDescent="0.25"/>
    <row r="88322" customFormat="1" x14ac:dyDescent="0.25"/>
    <row r="88323" customFormat="1" x14ac:dyDescent="0.25"/>
    <row r="88324" customFormat="1" x14ac:dyDescent="0.25"/>
    <row r="88325" customFormat="1" x14ac:dyDescent="0.25"/>
    <row r="88326" customFormat="1" x14ac:dyDescent="0.25"/>
    <row r="88327" customFormat="1" x14ac:dyDescent="0.25"/>
    <row r="88328" customFormat="1" x14ac:dyDescent="0.25"/>
    <row r="88329" customFormat="1" x14ac:dyDescent="0.25"/>
    <row r="88330" customFormat="1" x14ac:dyDescent="0.25"/>
    <row r="88331" customFormat="1" x14ac:dyDescent="0.25"/>
    <row r="88332" customFormat="1" x14ac:dyDescent="0.25"/>
    <row r="88333" customFormat="1" x14ac:dyDescent="0.25"/>
    <row r="88334" customFormat="1" x14ac:dyDescent="0.25"/>
    <row r="88335" customFormat="1" x14ac:dyDescent="0.25"/>
    <row r="88336" customFormat="1" x14ac:dyDescent="0.25"/>
    <row r="88337" customFormat="1" x14ac:dyDescent="0.25"/>
    <row r="88338" customFormat="1" x14ac:dyDescent="0.25"/>
    <row r="88339" customFormat="1" x14ac:dyDescent="0.25"/>
    <row r="88340" customFormat="1" x14ac:dyDescent="0.25"/>
    <row r="88341" customFormat="1" x14ac:dyDescent="0.25"/>
    <row r="88342" customFormat="1" x14ac:dyDescent="0.25"/>
    <row r="88343" customFormat="1" x14ac:dyDescent="0.25"/>
    <row r="88344" customFormat="1" x14ac:dyDescent="0.25"/>
    <row r="88345" customFormat="1" x14ac:dyDescent="0.25"/>
    <row r="88346" customFormat="1" x14ac:dyDescent="0.25"/>
    <row r="88347" customFormat="1" x14ac:dyDescent="0.25"/>
    <row r="88348" customFormat="1" x14ac:dyDescent="0.25"/>
    <row r="88349" customFormat="1" x14ac:dyDescent="0.25"/>
    <row r="88350" customFormat="1" x14ac:dyDescent="0.25"/>
    <row r="88351" customFormat="1" x14ac:dyDescent="0.25"/>
    <row r="88352" customFormat="1" x14ac:dyDescent="0.25"/>
    <row r="88353" customFormat="1" x14ac:dyDescent="0.25"/>
    <row r="88354" customFormat="1" x14ac:dyDescent="0.25"/>
    <row r="88355" customFormat="1" x14ac:dyDescent="0.25"/>
    <row r="88356" customFormat="1" x14ac:dyDescent="0.25"/>
    <row r="88357" customFormat="1" x14ac:dyDescent="0.25"/>
    <row r="88358" customFormat="1" x14ac:dyDescent="0.25"/>
    <row r="88359" customFormat="1" x14ac:dyDescent="0.25"/>
    <row r="88360" customFormat="1" x14ac:dyDescent="0.25"/>
    <row r="88361" customFormat="1" x14ac:dyDescent="0.25"/>
    <row r="88362" customFormat="1" x14ac:dyDescent="0.25"/>
    <row r="88363" customFormat="1" x14ac:dyDescent="0.25"/>
    <row r="88364" customFormat="1" x14ac:dyDescent="0.25"/>
    <row r="88365" customFormat="1" x14ac:dyDescent="0.25"/>
    <row r="88366" customFormat="1" x14ac:dyDescent="0.25"/>
    <row r="88367" customFormat="1" x14ac:dyDescent="0.25"/>
    <row r="88368" customFormat="1" x14ac:dyDescent="0.25"/>
    <row r="88369" customFormat="1" x14ac:dyDescent="0.25"/>
    <row r="88370" customFormat="1" x14ac:dyDescent="0.25"/>
    <row r="88371" customFormat="1" x14ac:dyDescent="0.25"/>
    <row r="88372" customFormat="1" x14ac:dyDescent="0.25"/>
    <row r="88373" customFormat="1" x14ac:dyDescent="0.25"/>
    <row r="88374" customFormat="1" x14ac:dyDescent="0.25"/>
    <row r="88375" customFormat="1" x14ac:dyDescent="0.25"/>
    <row r="88376" customFormat="1" x14ac:dyDescent="0.25"/>
    <row r="88377" customFormat="1" x14ac:dyDescent="0.25"/>
    <row r="88378" customFormat="1" x14ac:dyDescent="0.25"/>
    <row r="88379" customFormat="1" x14ac:dyDescent="0.25"/>
    <row r="88380" customFormat="1" x14ac:dyDescent="0.25"/>
    <row r="88381" customFormat="1" x14ac:dyDescent="0.25"/>
    <row r="88382" customFormat="1" x14ac:dyDescent="0.25"/>
    <row r="88383" customFormat="1" x14ac:dyDescent="0.25"/>
    <row r="88384" customFormat="1" x14ac:dyDescent="0.25"/>
    <row r="88385" customFormat="1" x14ac:dyDescent="0.25"/>
    <row r="88386" customFormat="1" x14ac:dyDescent="0.25"/>
    <row r="88387" customFormat="1" x14ac:dyDescent="0.25"/>
    <row r="88388" customFormat="1" x14ac:dyDescent="0.25"/>
    <row r="88389" customFormat="1" x14ac:dyDescent="0.25"/>
    <row r="88390" customFormat="1" x14ac:dyDescent="0.25"/>
    <row r="88391" customFormat="1" x14ac:dyDescent="0.25"/>
    <row r="88392" customFormat="1" x14ac:dyDescent="0.25"/>
    <row r="88393" customFormat="1" x14ac:dyDescent="0.25"/>
    <row r="88394" customFormat="1" x14ac:dyDescent="0.25"/>
    <row r="88395" customFormat="1" x14ac:dyDescent="0.25"/>
    <row r="88396" customFormat="1" x14ac:dyDescent="0.25"/>
    <row r="88397" customFormat="1" x14ac:dyDescent="0.25"/>
    <row r="88398" customFormat="1" x14ac:dyDescent="0.25"/>
    <row r="88399" customFormat="1" x14ac:dyDescent="0.25"/>
    <row r="88400" customFormat="1" x14ac:dyDescent="0.25"/>
    <row r="88401" customFormat="1" x14ac:dyDescent="0.25"/>
    <row r="88402" customFormat="1" x14ac:dyDescent="0.25"/>
    <row r="88403" customFormat="1" x14ac:dyDescent="0.25"/>
    <row r="88404" customFormat="1" x14ac:dyDescent="0.25"/>
    <row r="88405" customFormat="1" x14ac:dyDescent="0.25"/>
    <row r="88406" customFormat="1" x14ac:dyDescent="0.25"/>
    <row r="88407" customFormat="1" x14ac:dyDescent="0.25"/>
    <row r="88408" customFormat="1" x14ac:dyDescent="0.25"/>
    <row r="88409" customFormat="1" x14ac:dyDescent="0.25"/>
    <row r="88410" customFormat="1" x14ac:dyDescent="0.25"/>
    <row r="88411" customFormat="1" x14ac:dyDescent="0.25"/>
    <row r="88412" customFormat="1" x14ac:dyDescent="0.25"/>
    <row r="88413" customFormat="1" x14ac:dyDescent="0.25"/>
    <row r="88414" customFormat="1" x14ac:dyDescent="0.25"/>
    <row r="88415" customFormat="1" x14ac:dyDescent="0.25"/>
    <row r="88416" customFormat="1" x14ac:dyDescent="0.25"/>
    <row r="88417" customFormat="1" x14ac:dyDescent="0.25"/>
    <row r="88418" customFormat="1" x14ac:dyDescent="0.25"/>
    <row r="88419" customFormat="1" x14ac:dyDescent="0.25"/>
    <row r="88420" customFormat="1" x14ac:dyDescent="0.25"/>
    <row r="88421" customFormat="1" x14ac:dyDescent="0.25"/>
    <row r="88422" customFormat="1" x14ac:dyDescent="0.25"/>
    <row r="88423" customFormat="1" x14ac:dyDescent="0.25"/>
    <row r="88424" customFormat="1" x14ac:dyDescent="0.25"/>
    <row r="88425" customFormat="1" x14ac:dyDescent="0.25"/>
    <row r="88426" customFormat="1" x14ac:dyDescent="0.25"/>
    <row r="88427" customFormat="1" x14ac:dyDescent="0.25"/>
    <row r="88428" customFormat="1" x14ac:dyDescent="0.25"/>
    <row r="88429" customFormat="1" x14ac:dyDescent="0.25"/>
    <row r="88430" customFormat="1" x14ac:dyDescent="0.25"/>
    <row r="88431" customFormat="1" x14ac:dyDescent="0.25"/>
    <row r="88432" customFormat="1" x14ac:dyDescent="0.25"/>
    <row r="88433" customFormat="1" x14ac:dyDescent="0.25"/>
    <row r="88434" customFormat="1" x14ac:dyDescent="0.25"/>
    <row r="88435" customFormat="1" x14ac:dyDescent="0.25"/>
    <row r="88436" customFormat="1" x14ac:dyDescent="0.25"/>
    <row r="88437" customFormat="1" x14ac:dyDescent="0.25"/>
    <row r="88438" customFormat="1" x14ac:dyDescent="0.25"/>
    <row r="88439" customFormat="1" x14ac:dyDescent="0.25"/>
    <row r="88440" customFormat="1" x14ac:dyDescent="0.25"/>
    <row r="88441" customFormat="1" x14ac:dyDescent="0.25"/>
    <row r="88442" customFormat="1" x14ac:dyDescent="0.25"/>
    <row r="88443" customFormat="1" x14ac:dyDescent="0.25"/>
    <row r="88444" customFormat="1" x14ac:dyDescent="0.25"/>
    <row r="88445" customFormat="1" x14ac:dyDescent="0.25"/>
    <row r="88446" customFormat="1" x14ac:dyDescent="0.25"/>
    <row r="88447" customFormat="1" x14ac:dyDescent="0.25"/>
    <row r="88448" customFormat="1" x14ac:dyDescent="0.25"/>
    <row r="88449" customFormat="1" x14ac:dyDescent="0.25"/>
    <row r="88450" customFormat="1" x14ac:dyDescent="0.25"/>
    <row r="88451" customFormat="1" x14ac:dyDescent="0.25"/>
    <row r="88452" customFormat="1" x14ac:dyDescent="0.25"/>
    <row r="88453" customFormat="1" x14ac:dyDescent="0.25"/>
    <row r="88454" customFormat="1" x14ac:dyDescent="0.25"/>
    <row r="88455" customFormat="1" x14ac:dyDescent="0.25"/>
    <row r="88456" customFormat="1" x14ac:dyDescent="0.25"/>
    <row r="88457" customFormat="1" x14ac:dyDescent="0.25"/>
    <row r="88458" customFormat="1" x14ac:dyDescent="0.25"/>
    <row r="88459" customFormat="1" x14ac:dyDescent="0.25"/>
    <row r="88460" customFormat="1" x14ac:dyDescent="0.25"/>
    <row r="88461" customFormat="1" x14ac:dyDescent="0.25"/>
    <row r="88462" customFormat="1" x14ac:dyDescent="0.25"/>
    <row r="88463" customFormat="1" x14ac:dyDescent="0.25"/>
    <row r="88464" customFormat="1" x14ac:dyDescent="0.25"/>
    <row r="88465" customFormat="1" x14ac:dyDescent="0.25"/>
    <row r="88466" customFormat="1" x14ac:dyDescent="0.25"/>
    <row r="88467" customFormat="1" x14ac:dyDescent="0.25"/>
    <row r="88468" customFormat="1" x14ac:dyDescent="0.25"/>
    <row r="88469" customFormat="1" x14ac:dyDescent="0.25"/>
    <row r="88470" customFormat="1" x14ac:dyDescent="0.25"/>
    <row r="88471" customFormat="1" x14ac:dyDescent="0.25"/>
    <row r="88472" customFormat="1" x14ac:dyDescent="0.25"/>
    <row r="88473" customFormat="1" x14ac:dyDescent="0.25"/>
    <row r="88474" customFormat="1" x14ac:dyDescent="0.25"/>
    <row r="88475" customFormat="1" x14ac:dyDescent="0.25"/>
    <row r="88476" customFormat="1" x14ac:dyDescent="0.25"/>
    <row r="88477" customFormat="1" x14ac:dyDescent="0.25"/>
    <row r="88478" customFormat="1" x14ac:dyDescent="0.25"/>
    <row r="88479" customFormat="1" x14ac:dyDescent="0.25"/>
    <row r="88480" customFormat="1" x14ac:dyDescent="0.25"/>
    <row r="88481" customFormat="1" x14ac:dyDescent="0.25"/>
    <row r="88482" customFormat="1" x14ac:dyDescent="0.25"/>
    <row r="88483" customFormat="1" x14ac:dyDescent="0.25"/>
    <row r="88484" customFormat="1" x14ac:dyDescent="0.25"/>
    <row r="88485" customFormat="1" x14ac:dyDescent="0.25"/>
    <row r="88486" customFormat="1" x14ac:dyDescent="0.25"/>
    <row r="88487" customFormat="1" x14ac:dyDescent="0.25"/>
    <row r="88488" customFormat="1" x14ac:dyDescent="0.25"/>
    <row r="88489" customFormat="1" x14ac:dyDescent="0.25"/>
    <row r="88490" customFormat="1" x14ac:dyDescent="0.25"/>
    <row r="88491" customFormat="1" x14ac:dyDescent="0.25"/>
    <row r="88492" customFormat="1" x14ac:dyDescent="0.25"/>
    <row r="88493" customFormat="1" x14ac:dyDescent="0.25"/>
    <row r="88494" customFormat="1" x14ac:dyDescent="0.25"/>
    <row r="88495" customFormat="1" x14ac:dyDescent="0.25"/>
    <row r="88496" customFormat="1" x14ac:dyDescent="0.25"/>
    <row r="88497" customFormat="1" x14ac:dyDescent="0.25"/>
    <row r="88498" customFormat="1" x14ac:dyDescent="0.25"/>
    <row r="88499" customFormat="1" x14ac:dyDescent="0.25"/>
    <row r="88500" customFormat="1" x14ac:dyDescent="0.25"/>
    <row r="88501" customFormat="1" x14ac:dyDescent="0.25"/>
    <row r="88502" customFormat="1" x14ac:dyDescent="0.25"/>
    <row r="88503" customFormat="1" x14ac:dyDescent="0.25"/>
    <row r="88504" customFormat="1" x14ac:dyDescent="0.25"/>
    <row r="88505" customFormat="1" x14ac:dyDescent="0.25"/>
    <row r="88506" customFormat="1" x14ac:dyDescent="0.25"/>
    <row r="88507" customFormat="1" x14ac:dyDescent="0.25"/>
    <row r="88508" customFormat="1" x14ac:dyDescent="0.25"/>
    <row r="88509" customFormat="1" x14ac:dyDescent="0.25"/>
    <row r="88510" customFormat="1" x14ac:dyDescent="0.25"/>
    <row r="88511" customFormat="1" x14ac:dyDescent="0.25"/>
    <row r="88512" customFormat="1" x14ac:dyDescent="0.25"/>
    <row r="88513" customFormat="1" x14ac:dyDescent="0.25"/>
    <row r="88514" customFormat="1" x14ac:dyDescent="0.25"/>
    <row r="88515" customFormat="1" x14ac:dyDescent="0.25"/>
    <row r="88516" customFormat="1" x14ac:dyDescent="0.25"/>
    <row r="88517" customFormat="1" x14ac:dyDescent="0.25"/>
    <row r="88518" customFormat="1" x14ac:dyDescent="0.25"/>
    <row r="88519" customFormat="1" x14ac:dyDescent="0.25"/>
    <row r="88520" customFormat="1" x14ac:dyDescent="0.25"/>
    <row r="88521" customFormat="1" x14ac:dyDescent="0.25"/>
    <row r="88522" customFormat="1" x14ac:dyDescent="0.25"/>
    <row r="88523" customFormat="1" x14ac:dyDescent="0.25"/>
    <row r="88524" customFormat="1" x14ac:dyDescent="0.25"/>
    <row r="88525" customFormat="1" x14ac:dyDescent="0.25"/>
    <row r="88526" customFormat="1" x14ac:dyDescent="0.25"/>
    <row r="88527" customFormat="1" x14ac:dyDescent="0.25"/>
    <row r="88528" customFormat="1" x14ac:dyDescent="0.25"/>
    <row r="88529" customFormat="1" x14ac:dyDescent="0.25"/>
    <row r="88530" customFormat="1" x14ac:dyDescent="0.25"/>
    <row r="88531" customFormat="1" x14ac:dyDescent="0.25"/>
    <row r="88532" customFormat="1" x14ac:dyDescent="0.25"/>
    <row r="88533" customFormat="1" x14ac:dyDescent="0.25"/>
    <row r="88534" customFormat="1" x14ac:dyDescent="0.25"/>
    <row r="88535" customFormat="1" x14ac:dyDescent="0.25"/>
    <row r="88536" customFormat="1" x14ac:dyDescent="0.25"/>
    <row r="88537" customFormat="1" x14ac:dyDescent="0.25"/>
    <row r="88538" customFormat="1" x14ac:dyDescent="0.25"/>
    <row r="88539" customFormat="1" x14ac:dyDescent="0.25"/>
    <row r="88540" customFormat="1" x14ac:dyDescent="0.25"/>
    <row r="88541" customFormat="1" x14ac:dyDescent="0.25"/>
    <row r="88542" customFormat="1" x14ac:dyDescent="0.25"/>
    <row r="88543" customFormat="1" x14ac:dyDescent="0.25"/>
    <row r="88544" customFormat="1" x14ac:dyDescent="0.25"/>
    <row r="88545" customFormat="1" x14ac:dyDescent="0.25"/>
    <row r="88546" customFormat="1" x14ac:dyDescent="0.25"/>
    <row r="88547" customFormat="1" x14ac:dyDescent="0.25"/>
    <row r="88548" customFormat="1" x14ac:dyDescent="0.25"/>
    <row r="88549" customFormat="1" x14ac:dyDescent="0.25"/>
    <row r="88550" customFormat="1" x14ac:dyDescent="0.25"/>
    <row r="88551" customFormat="1" x14ac:dyDescent="0.25"/>
    <row r="88552" customFormat="1" x14ac:dyDescent="0.25"/>
    <row r="88553" customFormat="1" x14ac:dyDescent="0.25"/>
    <row r="88554" customFormat="1" x14ac:dyDescent="0.25"/>
    <row r="88555" customFormat="1" x14ac:dyDescent="0.25"/>
    <row r="88556" customFormat="1" x14ac:dyDescent="0.25"/>
    <row r="88557" customFormat="1" x14ac:dyDescent="0.25"/>
    <row r="88558" customFormat="1" x14ac:dyDescent="0.25"/>
    <row r="88559" customFormat="1" x14ac:dyDescent="0.25"/>
    <row r="88560" customFormat="1" x14ac:dyDescent="0.25"/>
    <row r="88561" customFormat="1" x14ac:dyDescent="0.25"/>
    <row r="88562" customFormat="1" x14ac:dyDescent="0.25"/>
    <row r="88563" customFormat="1" x14ac:dyDescent="0.25"/>
    <row r="88564" customFormat="1" x14ac:dyDescent="0.25"/>
    <row r="88565" customFormat="1" x14ac:dyDescent="0.25"/>
    <row r="88566" customFormat="1" x14ac:dyDescent="0.25"/>
    <row r="88567" customFormat="1" x14ac:dyDescent="0.25"/>
    <row r="88568" customFormat="1" x14ac:dyDescent="0.25"/>
    <row r="88569" customFormat="1" x14ac:dyDescent="0.25"/>
    <row r="88570" customFormat="1" x14ac:dyDescent="0.25"/>
    <row r="88571" customFormat="1" x14ac:dyDescent="0.25"/>
    <row r="88572" customFormat="1" x14ac:dyDescent="0.25"/>
    <row r="88573" customFormat="1" x14ac:dyDescent="0.25"/>
    <row r="88574" customFormat="1" x14ac:dyDescent="0.25"/>
    <row r="88575" customFormat="1" x14ac:dyDescent="0.25"/>
    <row r="88576" customFormat="1" x14ac:dyDescent="0.25"/>
    <row r="88577" customFormat="1" x14ac:dyDescent="0.25"/>
    <row r="88578" customFormat="1" x14ac:dyDescent="0.25"/>
    <row r="88579" customFormat="1" x14ac:dyDescent="0.25"/>
    <row r="88580" customFormat="1" x14ac:dyDescent="0.25"/>
    <row r="88581" customFormat="1" x14ac:dyDescent="0.25"/>
    <row r="88582" customFormat="1" x14ac:dyDescent="0.25"/>
    <row r="88583" customFormat="1" x14ac:dyDescent="0.25"/>
    <row r="88584" customFormat="1" x14ac:dyDescent="0.25"/>
    <row r="88585" customFormat="1" x14ac:dyDescent="0.25"/>
    <row r="88586" customFormat="1" x14ac:dyDescent="0.25"/>
    <row r="88587" customFormat="1" x14ac:dyDescent="0.25"/>
    <row r="88588" customFormat="1" x14ac:dyDescent="0.25"/>
    <row r="88589" customFormat="1" x14ac:dyDescent="0.25"/>
    <row r="88590" customFormat="1" x14ac:dyDescent="0.25"/>
    <row r="88591" customFormat="1" x14ac:dyDescent="0.25"/>
    <row r="88592" customFormat="1" x14ac:dyDescent="0.25"/>
    <row r="88593" customFormat="1" x14ac:dyDescent="0.25"/>
    <row r="88594" customFormat="1" x14ac:dyDescent="0.25"/>
    <row r="88595" customFormat="1" x14ac:dyDescent="0.25"/>
    <row r="88596" customFormat="1" x14ac:dyDescent="0.25"/>
    <row r="88597" customFormat="1" x14ac:dyDescent="0.25"/>
    <row r="88598" customFormat="1" x14ac:dyDescent="0.25"/>
    <row r="88599" customFormat="1" x14ac:dyDescent="0.25"/>
    <row r="88600" customFormat="1" x14ac:dyDescent="0.25"/>
    <row r="88601" customFormat="1" x14ac:dyDescent="0.25"/>
    <row r="88602" customFormat="1" x14ac:dyDescent="0.25"/>
    <row r="88603" customFormat="1" x14ac:dyDescent="0.25"/>
    <row r="88604" customFormat="1" x14ac:dyDescent="0.25"/>
    <row r="88605" customFormat="1" x14ac:dyDescent="0.25"/>
    <row r="88606" customFormat="1" x14ac:dyDescent="0.25"/>
    <row r="88607" customFormat="1" x14ac:dyDescent="0.25"/>
    <row r="88608" customFormat="1" x14ac:dyDescent="0.25"/>
    <row r="88609" customFormat="1" x14ac:dyDescent="0.25"/>
    <row r="88610" customFormat="1" x14ac:dyDescent="0.25"/>
    <row r="88611" customFormat="1" x14ac:dyDescent="0.25"/>
    <row r="88612" customFormat="1" x14ac:dyDescent="0.25"/>
    <row r="88613" customFormat="1" x14ac:dyDescent="0.25"/>
    <row r="88614" customFormat="1" x14ac:dyDescent="0.25"/>
    <row r="88615" customFormat="1" x14ac:dyDescent="0.25"/>
    <row r="88616" customFormat="1" x14ac:dyDescent="0.25"/>
    <row r="88617" customFormat="1" x14ac:dyDescent="0.25"/>
    <row r="88618" customFormat="1" x14ac:dyDescent="0.25"/>
    <row r="88619" customFormat="1" x14ac:dyDescent="0.25"/>
    <row r="88620" customFormat="1" x14ac:dyDescent="0.25"/>
    <row r="88621" customFormat="1" x14ac:dyDescent="0.25"/>
    <row r="88622" customFormat="1" x14ac:dyDescent="0.25"/>
    <row r="88623" customFormat="1" x14ac:dyDescent="0.25"/>
    <row r="88624" customFormat="1" x14ac:dyDescent="0.25"/>
    <row r="88625" customFormat="1" x14ac:dyDescent="0.25"/>
    <row r="88626" customFormat="1" x14ac:dyDescent="0.25"/>
    <row r="88627" customFormat="1" x14ac:dyDescent="0.25"/>
    <row r="88628" customFormat="1" x14ac:dyDescent="0.25"/>
    <row r="88629" customFormat="1" x14ac:dyDescent="0.25"/>
    <row r="88630" customFormat="1" x14ac:dyDescent="0.25"/>
    <row r="88631" customFormat="1" x14ac:dyDescent="0.25"/>
    <row r="88632" customFormat="1" x14ac:dyDescent="0.25"/>
    <row r="88633" customFormat="1" x14ac:dyDescent="0.25"/>
    <row r="88634" customFormat="1" x14ac:dyDescent="0.25"/>
    <row r="88635" customFormat="1" x14ac:dyDescent="0.25"/>
    <row r="88636" customFormat="1" x14ac:dyDescent="0.25"/>
    <row r="88637" customFormat="1" x14ac:dyDescent="0.25"/>
    <row r="88638" customFormat="1" x14ac:dyDescent="0.25"/>
    <row r="88639" customFormat="1" x14ac:dyDescent="0.25"/>
    <row r="88640" customFormat="1" x14ac:dyDescent="0.25"/>
    <row r="88641" customFormat="1" x14ac:dyDescent="0.25"/>
    <row r="88642" customFormat="1" x14ac:dyDescent="0.25"/>
    <row r="88643" customFormat="1" x14ac:dyDescent="0.25"/>
    <row r="88644" customFormat="1" x14ac:dyDescent="0.25"/>
    <row r="88645" customFormat="1" x14ac:dyDescent="0.25"/>
    <row r="88646" customFormat="1" x14ac:dyDescent="0.25"/>
    <row r="88647" customFormat="1" x14ac:dyDescent="0.25"/>
    <row r="88648" customFormat="1" x14ac:dyDescent="0.25"/>
    <row r="88649" customFormat="1" x14ac:dyDescent="0.25"/>
    <row r="88650" customFormat="1" x14ac:dyDescent="0.25"/>
    <row r="88651" customFormat="1" x14ac:dyDescent="0.25"/>
    <row r="88652" customFormat="1" x14ac:dyDescent="0.25"/>
    <row r="88653" customFormat="1" x14ac:dyDescent="0.25"/>
    <row r="88654" customFormat="1" x14ac:dyDescent="0.25"/>
    <row r="88655" customFormat="1" x14ac:dyDescent="0.25"/>
    <row r="88656" customFormat="1" x14ac:dyDescent="0.25"/>
    <row r="88657" customFormat="1" x14ac:dyDescent="0.25"/>
    <row r="88658" customFormat="1" x14ac:dyDescent="0.25"/>
    <row r="88659" customFormat="1" x14ac:dyDescent="0.25"/>
    <row r="88660" customFormat="1" x14ac:dyDescent="0.25"/>
    <row r="88661" customFormat="1" x14ac:dyDescent="0.25"/>
    <row r="88662" customFormat="1" x14ac:dyDescent="0.25"/>
    <row r="88663" customFormat="1" x14ac:dyDescent="0.25"/>
    <row r="88664" customFormat="1" x14ac:dyDescent="0.25"/>
    <row r="88665" customFormat="1" x14ac:dyDescent="0.25"/>
    <row r="88666" customFormat="1" x14ac:dyDescent="0.25"/>
    <row r="88667" customFormat="1" x14ac:dyDescent="0.25"/>
    <row r="88668" customFormat="1" x14ac:dyDescent="0.25"/>
    <row r="88669" customFormat="1" x14ac:dyDescent="0.25"/>
    <row r="88670" customFormat="1" x14ac:dyDescent="0.25"/>
    <row r="88671" customFormat="1" x14ac:dyDescent="0.25"/>
    <row r="88672" customFormat="1" x14ac:dyDescent="0.25"/>
    <row r="88673" customFormat="1" x14ac:dyDescent="0.25"/>
    <row r="88674" customFormat="1" x14ac:dyDescent="0.25"/>
    <row r="88675" customFormat="1" x14ac:dyDescent="0.25"/>
    <row r="88676" customFormat="1" x14ac:dyDescent="0.25"/>
    <row r="88677" customFormat="1" x14ac:dyDescent="0.25"/>
    <row r="88678" customFormat="1" x14ac:dyDescent="0.25"/>
    <row r="88679" customFormat="1" x14ac:dyDescent="0.25"/>
    <row r="88680" customFormat="1" x14ac:dyDescent="0.25"/>
    <row r="88681" customFormat="1" x14ac:dyDescent="0.25"/>
    <row r="88682" customFormat="1" x14ac:dyDescent="0.25"/>
    <row r="88683" customFormat="1" x14ac:dyDescent="0.25"/>
    <row r="88684" customFormat="1" x14ac:dyDescent="0.25"/>
    <row r="88685" customFormat="1" x14ac:dyDescent="0.25"/>
    <row r="88686" customFormat="1" x14ac:dyDescent="0.25"/>
    <row r="88687" customFormat="1" x14ac:dyDescent="0.25"/>
    <row r="88688" customFormat="1" x14ac:dyDescent="0.25"/>
    <row r="88689" customFormat="1" x14ac:dyDescent="0.25"/>
    <row r="88690" customFormat="1" x14ac:dyDescent="0.25"/>
    <row r="88691" customFormat="1" x14ac:dyDescent="0.25"/>
    <row r="88692" customFormat="1" x14ac:dyDescent="0.25"/>
    <row r="88693" customFormat="1" x14ac:dyDescent="0.25"/>
    <row r="88694" customFormat="1" x14ac:dyDescent="0.25"/>
    <row r="88695" customFormat="1" x14ac:dyDescent="0.25"/>
    <row r="88696" customFormat="1" x14ac:dyDescent="0.25"/>
    <row r="88697" customFormat="1" x14ac:dyDescent="0.25"/>
    <row r="88698" customFormat="1" x14ac:dyDescent="0.25"/>
    <row r="88699" customFormat="1" x14ac:dyDescent="0.25"/>
    <row r="88700" customFormat="1" x14ac:dyDescent="0.25"/>
    <row r="88701" customFormat="1" x14ac:dyDescent="0.25"/>
    <row r="88702" customFormat="1" x14ac:dyDescent="0.25"/>
    <row r="88703" customFormat="1" x14ac:dyDescent="0.25"/>
    <row r="88704" customFormat="1" x14ac:dyDescent="0.25"/>
    <row r="88705" customFormat="1" x14ac:dyDescent="0.25"/>
    <row r="88706" customFormat="1" x14ac:dyDescent="0.25"/>
    <row r="88707" customFormat="1" x14ac:dyDescent="0.25"/>
    <row r="88708" customFormat="1" x14ac:dyDescent="0.25"/>
    <row r="88709" customFormat="1" x14ac:dyDescent="0.25"/>
    <row r="88710" customFormat="1" x14ac:dyDescent="0.25"/>
    <row r="88711" customFormat="1" x14ac:dyDescent="0.25"/>
    <row r="88712" customFormat="1" x14ac:dyDescent="0.25"/>
    <row r="88713" customFormat="1" x14ac:dyDescent="0.25"/>
    <row r="88714" customFormat="1" x14ac:dyDescent="0.25"/>
    <row r="88715" customFormat="1" x14ac:dyDescent="0.25"/>
    <row r="88716" customFormat="1" x14ac:dyDescent="0.25"/>
    <row r="88717" customFormat="1" x14ac:dyDescent="0.25"/>
    <row r="88718" customFormat="1" x14ac:dyDescent="0.25"/>
    <row r="88719" customFormat="1" x14ac:dyDescent="0.25"/>
    <row r="88720" customFormat="1" x14ac:dyDescent="0.25"/>
    <row r="88721" customFormat="1" x14ac:dyDescent="0.25"/>
    <row r="88722" customFormat="1" x14ac:dyDescent="0.25"/>
    <row r="88723" customFormat="1" x14ac:dyDescent="0.25"/>
    <row r="88724" customFormat="1" x14ac:dyDescent="0.25"/>
    <row r="88725" customFormat="1" x14ac:dyDescent="0.25"/>
    <row r="88726" customFormat="1" x14ac:dyDescent="0.25"/>
    <row r="88727" customFormat="1" x14ac:dyDescent="0.25"/>
    <row r="88728" customFormat="1" x14ac:dyDescent="0.25"/>
    <row r="88729" customFormat="1" x14ac:dyDescent="0.25"/>
    <row r="88730" customFormat="1" x14ac:dyDescent="0.25"/>
    <row r="88731" customFormat="1" x14ac:dyDescent="0.25"/>
    <row r="88732" customFormat="1" x14ac:dyDescent="0.25"/>
    <row r="88733" customFormat="1" x14ac:dyDescent="0.25"/>
    <row r="88734" customFormat="1" x14ac:dyDescent="0.25"/>
    <row r="88735" customFormat="1" x14ac:dyDescent="0.25"/>
    <row r="88736" customFormat="1" x14ac:dyDescent="0.25"/>
    <row r="88737" customFormat="1" x14ac:dyDescent="0.25"/>
    <row r="88738" customFormat="1" x14ac:dyDescent="0.25"/>
    <row r="88739" customFormat="1" x14ac:dyDescent="0.25"/>
    <row r="88740" customFormat="1" x14ac:dyDescent="0.25"/>
    <row r="88741" customFormat="1" x14ac:dyDescent="0.25"/>
    <row r="88742" customFormat="1" x14ac:dyDescent="0.25"/>
    <row r="88743" customFormat="1" x14ac:dyDescent="0.25"/>
    <row r="88744" customFormat="1" x14ac:dyDescent="0.25"/>
    <row r="88745" customFormat="1" x14ac:dyDescent="0.25"/>
    <row r="88746" customFormat="1" x14ac:dyDescent="0.25"/>
    <row r="88747" customFormat="1" x14ac:dyDescent="0.25"/>
    <row r="88748" customFormat="1" x14ac:dyDescent="0.25"/>
    <row r="88749" customFormat="1" x14ac:dyDescent="0.25"/>
    <row r="88750" customFormat="1" x14ac:dyDescent="0.25"/>
    <row r="88751" customFormat="1" x14ac:dyDescent="0.25"/>
    <row r="88752" customFormat="1" x14ac:dyDescent="0.25"/>
    <row r="88753" customFormat="1" x14ac:dyDescent="0.25"/>
    <row r="88754" customFormat="1" x14ac:dyDescent="0.25"/>
    <row r="88755" customFormat="1" x14ac:dyDescent="0.25"/>
    <row r="88756" customFormat="1" x14ac:dyDescent="0.25"/>
    <row r="88757" customFormat="1" x14ac:dyDescent="0.25"/>
    <row r="88758" customFormat="1" x14ac:dyDescent="0.25"/>
    <row r="88759" customFormat="1" x14ac:dyDescent="0.25"/>
    <row r="88760" customFormat="1" x14ac:dyDescent="0.25"/>
    <row r="88761" customFormat="1" x14ac:dyDescent="0.25"/>
    <row r="88762" customFormat="1" x14ac:dyDescent="0.25"/>
    <row r="88763" customFormat="1" x14ac:dyDescent="0.25"/>
    <row r="88764" customFormat="1" x14ac:dyDescent="0.25"/>
    <row r="88765" customFormat="1" x14ac:dyDescent="0.25"/>
    <row r="88766" customFormat="1" x14ac:dyDescent="0.25"/>
    <row r="88767" customFormat="1" x14ac:dyDescent="0.25"/>
    <row r="88768" customFormat="1" x14ac:dyDescent="0.25"/>
    <row r="88769" customFormat="1" x14ac:dyDescent="0.25"/>
    <row r="88770" customFormat="1" x14ac:dyDescent="0.25"/>
    <row r="88771" customFormat="1" x14ac:dyDescent="0.25"/>
    <row r="88772" customFormat="1" x14ac:dyDescent="0.25"/>
    <row r="88773" customFormat="1" x14ac:dyDescent="0.25"/>
    <row r="88774" customFormat="1" x14ac:dyDescent="0.25"/>
    <row r="88775" customFormat="1" x14ac:dyDescent="0.25"/>
    <row r="88776" customFormat="1" x14ac:dyDescent="0.25"/>
    <row r="88777" customFormat="1" x14ac:dyDescent="0.25"/>
    <row r="88778" customFormat="1" x14ac:dyDescent="0.25"/>
    <row r="88779" customFormat="1" x14ac:dyDescent="0.25"/>
    <row r="88780" customFormat="1" x14ac:dyDescent="0.25"/>
    <row r="88781" customFormat="1" x14ac:dyDescent="0.25"/>
    <row r="88782" customFormat="1" x14ac:dyDescent="0.25"/>
    <row r="88783" customFormat="1" x14ac:dyDescent="0.25"/>
    <row r="88784" customFormat="1" x14ac:dyDescent="0.25"/>
    <row r="88785" customFormat="1" x14ac:dyDescent="0.25"/>
    <row r="88786" customFormat="1" x14ac:dyDescent="0.25"/>
    <row r="88787" customFormat="1" x14ac:dyDescent="0.25"/>
    <row r="88788" customFormat="1" x14ac:dyDescent="0.25"/>
    <row r="88789" customFormat="1" x14ac:dyDescent="0.25"/>
    <row r="88790" customFormat="1" x14ac:dyDescent="0.25"/>
    <row r="88791" customFormat="1" x14ac:dyDescent="0.25"/>
    <row r="88792" customFormat="1" x14ac:dyDescent="0.25"/>
    <row r="88793" customFormat="1" x14ac:dyDescent="0.25"/>
    <row r="88794" customFormat="1" x14ac:dyDescent="0.25"/>
    <row r="88795" customFormat="1" x14ac:dyDescent="0.25"/>
    <row r="88796" customFormat="1" x14ac:dyDescent="0.25"/>
    <row r="88797" customFormat="1" x14ac:dyDescent="0.25"/>
    <row r="88798" customFormat="1" x14ac:dyDescent="0.25"/>
    <row r="88799" customFormat="1" x14ac:dyDescent="0.25"/>
    <row r="88800" customFormat="1" x14ac:dyDescent="0.25"/>
    <row r="88801" customFormat="1" x14ac:dyDescent="0.25"/>
    <row r="88802" customFormat="1" x14ac:dyDescent="0.25"/>
    <row r="88803" customFormat="1" x14ac:dyDescent="0.25"/>
    <row r="88804" customFormat="1" x14ac:dyDescent="0.25"/>
    <row r="88805" customFormat="1" x14ac:dyDescent="0.25"/>
    <row r="88806" customFormat="1" x14ac:dyDescent="0.25"/>
    <row r="88807" customFormat="1" x14ac:dyDescent="0.25"/>
    <row r="88808" customFormat="1" x14ac:dyDescent="0.25"/>
    <row r="88809" customFormat="1" x14ac:dyDescent="0.25"/>
    <row r="88810" customFormat="1" x14ac:dyDescent="0.25"/>
    <row r="88811" customFormat="1" x14ac:dyDescent="0.25"/>
    <row r="88812" customFormat="1" x14ac:dyDescent="0.25"/>
    <row r="88813" customFormat="1" x14ac:dyDescent="0.25"/>
    <row r="88814" customFormat="1" x14ac:dyDescent="0.25"/>
    <row r="88815" customFormat="1" x14ac:dyDescent="0.25"/>
    <row r="88816" customFormat="1" x14ac:dyDescent="0.25"/>
    <row r="88817" customFormat="1" x14ac:dyDescent="0.25"/>
    <row r="88818" customFormat="1" x14ac:dyDescent="0.25"/>
    <row r="88819" customFormat="1" x14ac:dyDescent="0.25"/>
    <row r="88820" customFormat="1" x14ac:dyDescent="0.25"/>
    <row r="88821" customFormat="1" x14ac:dyDescent="0.25"/>
    <row r="88822" customFormat="1" x14ac:dyDescent="0.25"/>
    <row r="88823" customFormat="1" x14ac:dyDescent="0.25"/>
    <row r="88824" customFormat="1" x14ac:dyDescent="0.25"/>
    <row r="88825" customFormat="1" x14ac:dyDescent="0.25"/>
    <row r="88826" customFormat="1" x14ac:dyDescent="0.25"/>
    <row r="88827" customFormat="1" x14ac:dyDescent="0.25"/>
    <row r="88828" customFormat="1" x14ac:dyDescent="0.25"/>
    <row r="88829" customFormat="1" x14ac:dyDescent="0.25"/>
    <row r="88830" customFormat="1" x14ac:dyDescent="0.25"/>
    <row r="88831" customFormat="1" x14ac:dyDescent="0.25"/>
    <row r="88832" customFormat="1" x14ac:dyDescent="0.25"/>
    <row r="88833" customFormat="1" x14ac:dyDescent="0.25"/>
    <row r="88834" customFormat="1" x14ac:dyDescent="0.25"/>
    <row r="88835" customFormat="1" x14ac:dyDescent="0.25"/>
    <row r="88836" customFormat="1" x14ac:dyDescent="0.25"/>
    <row r="88837" customFormat="1" x14ac:dyDescent="0.25"/>
    <row r="88838" customFormat="1" x14ac:dyDescent="0.25"/>
    <row r="88839" customFormat="1" x14ac:dyDescent="0.25"/>
    <row r="88840" customFormat="1" x14ac:dyDescent="0.25"/>
    <row r="88841" customFormat="1" x14ac:dyDescent="0.25"/>
    <row r="88842" customFormat="1" x14ac:dyDescent="0.25"/>
    <row r="88843" customFormat="1" x14ac:dyDescent="0.25"/>
    <row r="88844" customFormat="1" x14ac:dyDescent="0.25"/>
    <row r="88845" customFormat="1" x14ac:dyDescent="0.25"/>
    <row r="88846" customFormat="1" x14ac:dyDescent="0.25"/>
    <row r="88847" customFormat="1" x14ac:dyDescent="0.25"/>
    <row r="88848" customFormat="1" x14ac:dyDescent="0.25"/>
    <row r="88849" customFormat="1" x14ac:dyDescent="0.25"/>
    <row r="88850" customFormat="1" x14ac:dyDescent="0.25"/>
    <row r="88851" customFormat="1" x14ac:dyDescent="0.25"/>
    <row r="88852" customFormat="1" x14ac:dyDescent="0.25"/>
    <row r="88853" customFormat="1" x14ac:dyDescent="0.25"/>
    <row r="88854" customFormat="1" x14ac:dyDescent="0.25"/>
    <row r="88855" customFormat="1" x14ac:dyDescent="0.25"/>
    <row r="88856" customFormat="1" x14ac:dyDescent="0.25"/>
    <row r="88857" customFormat="1" x14ac:dyDescent="0.25"/>
    <row r="88858" customFormat="1" x14ac:dyDescent="0.25"/>
    <row r="88859" customFormat="1" x14ac:dyDescent="0.25"/>
    <row r="88860" customFormat="1" x14ac:dyDescent="0.25"/>
    <row r="88861" customFormat="1" x14ac:dyDescent="0.25"/>
    <row r="88862" customFormat="1" x14ac:dyDescent="0.25"/>
    <row r="88863" customFormat="1" x14ac:dyDescent="0.25"/>
    <row r="88864" customFormat="1" x14ac:dyDescent="0.25"/>
    <row r="88865" customFormat="1" x14ac:dyDescent="0.25"/>
    <row r="88866" customFormat="1" x14ac:dyDescent="0.25"/>
    <row r="88867" customFormat="1" x14ac:dyDescent="0.25"/>
    <row r="88868" customFormat="1" x14ac:dyDescent="0.25"/>
    <row r="88869" customFormat="1" x14ac:dyDescent="0.25"/>
    <row r="88870" customFormat="1" x14ac:dyDescent="0.25"/>
    <row r="88871" customFormat="1" x14ac:dyDescent="0.25"/>
    <row r="88872" customFormat="1" x14ac:dyDescent="0.25"/>
    <row r="88873" customFormat="1" x14ac:dyDescent="0.25"/>
    <row r="88874" customFormat="1" x14ac:dyDescent="0.25"/>
    <row r="88875" customFormat="1" x14ac:dyDescent="0.25"/>
    <row r="88876" customFormat="1" x14ac:dyDescent="0.25"/>
    <row r="88877" customFormat="1" x14ac:dyDescent="0.25"/>
    <row r="88878" customFormat="1" x14ac:dyDescent="0.25"/>
    <row r="88879" customFormat="1" x14ac:dyDescent="0.25"/>
    <row r="88880" customFormat="1" x14ac:dyDescent="0.25"/>
    <row r="88881" customFormat="1" x14ac:dyDescent="0.25"/>
    <row r="88882" customFormat="1" x14ac:dyDescent="0.25"/>
    <row r="88883" customFormat="1" x14ac:dyDescent="0.25"/>
    <row r="88884" customFormat="1" x14ac:dyDescent="0.25"/>
    <row r="88885" customFormat="1" x14ac:dyDescent="0.25"/>
    <row r="88886" customFormat="1" x14ac:dyDescent="0.25"/>
    <row r="88887" customFormat="1" x14ac:dyDescent="0.25"/>
    <row r="88888" customFormat="1" x14ac:dyDescent="0.25"/>
    <row r="88889" customFormat="1" x14ac:dyDescent="0.25"/>
    <row r="88890" customFormat="1" x14ac:dyDescent="0.25"/>
    <row r="88891" customFormat="1" x14ac:dyDescent="0.25"/>
    <row r="88892" customFormat="1" x14ac:dyDescent="0.25"/>
    <row r="88893" customFormat="1" x14ac:dyDescent="0.25"/>
    <row r="88894" customFormat="1" x14ac:dyDescent="0.25"/>
    <row r="88895" customFormat="1" x14ac:dyDescent="0.25"/>
    <row r="88896" customFormat="1" x14ac:dyDescent="0.25"/>
    <row r="88897" customFormat="1" x14ac:dyDescent="0.25"/>
    <row r="88898" customFormat="1" x14ac:dyDescent="0.25"/>
    <row r="88899" customFormat="1" x14ac:dyDescent="0.25"/>
    <row r="88900" customFormat="1" x14ac:dyDescent="0.25"/>
    <row r="88901" customFormat="1" x14ac:dyDescent="0.25"/>
    <row r="88902" customFormat="1" x14ac:dyDescent="0.25"/>
    <row r="88903" customFormat="1" x14ac:dyDescent="0.25"/>
    <row r="88904" customFormat="1" x14ac:dyDescent="0.25"/>
    <row r="88905" customFormat="1" x14ac:dyDescent="0.25"/>
    <row r="88906" customFormat="1" x14ac:dyDescent="0.25"/>
    <row r="88907" customFormat="1" x14ac:dyDescent="0.25"/>
    <row r="88908" customFormat="1" x14ac:dyDescent="0.25"/>
    <row r="88909" customFormat="1" x14ac:dyDescent="0.25"/>
    <row r="88910" customFormat="1" x14ac:dyDescent="0.25"/>
    <row r="88911" customFormat="1" x14ac:dyDescent="0.25"/>
    <row r="88912" customFormat="1" x14ac:dyDescent="0.25"/>
    <row r="88913" customFormat="1" x14ac:dyDescent="0.25"/>
    <row r="88914" customFormat="1" x14ac:dyDescent="0.25"/>
    <row r="88915" customFormat="1" x14ac:dyDescent="0.25"/>
    <row r="88916" customFormat="1" x14ac:dyDescent="0.25"/>
    <row r="88917" customFormat="1" x14ac:dyDescent="0.25"/>
    <row r="88918" customFormat="1" x14ac:dyDescent="0.25"/>
    <row r="88919" customFormat="1" x14ac:dyDescent="0.25"/>
    <row r="88920" customFormat="1" x14ac:dyDescent="0.25"/>
    <row r="88921" customFormat="1" x14ac:dyDescent="0.25"/>
    <row r="88922" customFormat="1" x14ac:dyDescent="0.25"/>
    <row r="88923" customFormat="1" x14ac:dyDescent="0.25"/>
    <row r="88924" customFormat="1" x14ac:dyDescent="0.25"/>
    <row r="88925" customFormat="1" x14ac:dyDescent="0.25"/>
    <row r="88926" customFormat="1" x14ac:dyDescent="0.25"/>
    <row r="88927" customFormat="1" x14ac:dyDescent="0.25"/>
    <row r="88928" customFormat="1" x14ac:dyDescent="0.25"/>
    <row r="88929" customFormat="1" x14ac:dyDescent="0.25"/>
    <row r="88930" customFormat="1" x14ac:dyDescent="0.25"/>
    <row r="88931" customFormat="1" x14ac:dyDescent="0.25"/>
    <row r="88932" customFormat="1" x14ac:dyDescent="0.25"/>
    <row r="88933" customFormat="1" x14ac:dyDescent="0.25"/>
    <row r="88934" customFormat="1" x14ac:dyDescent="0.25"/>
    <row r="88935" customFormat="1" x14ac:dyDescent="0.25"/>
    <row r="88936" customFormat="1" x14ac:dyDescent="0.25"/>
    <row r="88937" customFormat="1" x14ac:dyDescent="0.25"/>
    <row r="88938" customFormat="1" x14ac:dyDescent="0.25"/>
    <row r="88939" customFormat="1" x14ac:dyDescent="0.25"/>
    <row r="88940" customFormat="1" x14ac:dyDescent="0.25"/>
    <row r="88941" customFormat="1" x14ac:dyDescent="0.25"/>
    <row r="88942" customFormat="1" x14ac:dyDescent="0.25"/>
    <row r="88943" customFormat="1" x14ac:dyDescent="0.25"/>
    <row r="88944" customFormat="1" x14ac:dyDescent="0.25"/>
    <row r="88945" customFormat="1" x14ac:dyDescent="0.25"/>
    <row r="88946" customFormat="1" x14ac:dyDescent="0.25"/>
    <row r="88947" customFormat="1" x14ac:dyDescent="0.25"/>
    <row r="88948" customFormat="1" x14ac:dyDescent="0.25"/>
    <row r="88949" customFormat="1" x14ac:dyDescent="0.25"/>
    <row r="88950" customFormat="1" x14ac:dyDescent="0.25"/>
    <row r="88951" customFormat="1" x14ac:dyDescent="0.25"/>
    <row r="88952" customFormat="1" x14ac:dyDescent="0.25"/>
    <row r="88953" customFormat="1" x14ac:dyDescent="0.25"/>
    <row r="88954" customFormat="1" x14ac:dyDescent="0.25"/>
    <row r="88955" customFormat="1" x14ac:dyDescent="0.25"/>
    <row r="88956" customFormat="1" x14ac:dyDescent="0.25"/>
    <row r="88957" customFormat="1" x14ac:dyDescent="0.25"/>
    <row r="88958" customFormat="1" x14ac:dyDescent="0.25"/>
    <row r="88959" customFormat="1" x14ac:dyDescent="0.25"/>
    <row r="88960" customFormat="1" x14ac:dyDescent="0.25"/>
    <row r="88961" customFormat="1" x14ac:dyDescent="0.25"/>
    <row r="88962" customFormat="1" x14ac:dyDescent="0.25"/>
    <row r="88963" customFormat="1" x14ac:dyDescent="0.25"/>
    <row r="88964" customFormat="1" x14ac:dyDescent="0.25"/>
    <row r="88965" customFormat="1" x14ac:dyDescent="0.25"/>
    <row r="88966" customFormat="1" x14ac:dyDescent="0.25"/>
    <row r="88967" customFormat="1" x14ac:dyDescent="0.25"/>
    <row r="88968" customFormat="1" x14ac:dyDescent="0.25"/>
    <row r="88969" customFormat="1" x14ac:dyDescent="0.25"/>
    <row r="88970" customFormat="1" x14ac:dyDescent="0.25"/>
    <row r="88971" customFormat="1" x14ac:dyDescent="0.25"/>
    <row r="88972" customFormat="1" x14ac:dyDescent="0.25"/>
    <row r="88973" customFormat="1" x14ac:dyDescent="0.25"/>
    <row r="88974" customFormat="1" x14ac:dyDescent="0.25"/>
    <row r="88975" customFormat="1" x14ac:dyDescent="0.25"/>
    <row r="88976" customFormat="1" x14ac:dyDescent="0.25"/>
    <row r="88977" customFormat="1" x14ac:dyDescent="0.25"/>
    <row r="88978" customFormat="1" x14ac:dyDescent="0.25"/>
    <row r="88979" customFormat="1" x14ac:dyDescent="0.25"/>
    <row r="88980" customFormat="1" x14ac:dyDescent="0.25"/>
    <row r="88981" customFormat="1" x14ac:dyDescent="0.25"/>
    <row r="88982" customFormat="1" x14ac:dyDescent="0.25"/>
    <row r="88983" customFormat="1" x14ac:dyDescent="0.25"/>
    <row r="88984" customFormat="1" x14ac:dyDescent="0.25"/>
    <row r="88985" customFormat="1" x14ac:dyDescent="0.25"/>
    <row r="88986" customFormat="1" x14ac:dyDescent="0.25"/>
    <row r="88987" customFormat="1" x14ac:dyDescent="0.25"/>
    <row r="88988" customFormat="1" x14ac:dyDescent="0.25"/>
    <row r="88989" customFormat="1" x14ac:dyDescent="0.25"/>
    <row r="88990" customFormat="1" x14ac:dyDescent="0.25"/>
    <row r="88991" customFormat="1" x14ac:dyDescent="0.25"/>
    <row r="88992" customFormat="1" x14ac:dyDescent="0.25"/>
    <row r="88993" customFormat="1" x14ac:dyDescent="0.25"/>
    <row r="88994" customFormat="1" x14ac:dyDescent="0.25"/>
    <row r="88995" customFormat="1" x14ac:dyDescent="0.25"/>
    <row r="88996" customFormat="1" x14ac:dyDescent="0.25"/>
    <row r="88997" customFormat="1" x14ac:dyDescent="0.25"/>
    <row r="88998" customFormat="1" x14ac:dyDescent="0.25"/>
    <row r="88999" customFormat="1" x14ac:dyDescent="0.25"/>
    <row r="89000" customFormat="1" x14ac:dyDescent="0.25"/>
    <row r="89001" customFormat="1" x14ac:dyDescent="0.25"/>
    <row r="89002" customFormat="1" x14ac:dyDescent="0.25"/>
    <row r="89003" customFormat="1" x14ac:dyDescent="0.25"/>
    <row r="89004" customFormat="1" x14ac:dyDescent="0.25"/>
    <row r="89005" customFormat="1" x14ac:dyDescent="0.25"/>
    <row r="89006" customFormat="1" x14ac:dyDescent="0.25"/>
    <row r="89007" customFormat="1" x14ac:dyDescent="0.25"/>
    <row r="89008" customFormat="1" x14ac:dyDescent="0.25"/>
    <row r="89009" customFormat="1" x14ac:dyDescent="0.25"/>
    <row r="89010" customFormat="1" x14ac:dyDescent="0.25"/>
    <row r="89011" customFormat="1" x14ac:dyDescent="0.25"/>
    <row r="89012" customFormat="1" x14ac:dyDescent="0.25"/>
    <row r="89013" customFormat="1" x14ac:dyDescent="0.25"/>
    <row r="89014" customFormat="1" x14ac:dyDescent="0.25"/>
    <row r="89015" customFormat="1" x14ac:dyDescent="0.25"/>
    <row r="89016" customFormat="1" x14ac:dyDescent="0.25"/>
    <row r="89017" customFormat="1" x14ac:dyDescent="0.25"/>
    <row r="89018" customFormat="1" x14ac:dyDescent="0.25"/>
    <row r="89019" customFormat="1" x14ac:dyDescent="0.25"/>
    <row r="89020" customFormat="1" x14ac:dyDescent="0.25"/>
    <row r="89021" customFormat="1" x14ac:dyDescent="0.25"/>
    <row r="89022" customFormat="1" x14ac:dyDescent="0.25"/>
    <row r="89023" customFormat="1" x14ac:dyDescent="0.25"/>
    <row r="89024" customFormat="1" x14ac:dyDescent="0.25"/>
    <row r="89025" customFormat="1" x14ac:dyDescent="0.25"/>
    <row r="89026" customFormat="1" x14ac:dyDescent="0.25"/>
    <row r="89027" customFormat="1" x14ac:dyDescent="0.25"/>
    <row r="89028" customFormat="1" x14ac:dyDescent="0.25"/>
    <row r="89029" customFormat="1" x14ac:dyDescent="0.25"/>
    <row r="89030" customFormat="1" x14ac:dyDescent="0.25"/>
    <row r="89031" customFormat="1" x14ac:dyDescent="0.25"/>
    <row r="89032" customFormat="1" x14ac:dyDescent="0.25"/>
    <row r="89033" customFormat="1" x14ac:dyDescent="0.25"/>
    <row r="89034" customFormat="1" x14ac:dyDescent="0.25"/>
    <row r="89035" customFormat="1" x14ac:dyDescent="0.25"/>
    <row r="89036" customFormat="1" x14ac:dyDescent="0.25"/>
    <row r="89037" customFormat="1" x14ac:dyDescent="0.25"/>
    <row r="89038" customFormat="1" x14ac:dyDescent="0.25"/>
    <row r="89039" customFormat="1" x14ac:dyDescent="0.25"/>
    <row r="89040" customFormat="1" x14ac:dyDescent="0.25"/>
    <row r="89041" customFormat="1" x14ac:dyDescent="0.25"/>
    <row r="89042" customFormat="1" x14ac:dyDescent="0.25"/>
    <row r="89043" customFormat="1" x14ac:dyDescent="0.25"/>
    <row r="89044" customFormat="1" x14ac:dyDescent="0.25"/>
    <row r="89045" customFormat="1" x14ac:dyDescent="0.25"/>
    <row r="89046" customFormat="1" x14ac:dyDescent="0.25"/>
    <row r="89047" customFormat="1" x14ac:dyDescent="0.25"/>
    <row r="89048" customFormat="1" x14ac:dyDescent="0.25"/>
    <row r="89049" customFormat="1" x14ac:dyDescent="0.25"/>
    <row r="89050" customFormat="1" x14ac:dyDescent="0.25"/>
    <row r="89051" customFormat="1" x14ac:dyDescent="0.25"/>
    <row r="89052" customFormat="1" x14ac:dyDescent="0.25"/>
    <row r="89053" customFormat="1" x14ac:dyDescent="0.25"/>
    <row r="89054" customFormat="1" x14ac:dyDescent="0.25"/>
    <row r="89055" customFormat="1" x14ac:dyDescent="0.25"/>
    <row r="89056" customFormat="1" x14ac:dyDescent="0.25"/>
    <row r="89057" customFormat="1" x14ac:dyDescent="0.25"/>
    <row r="89058" customFormat="1" x14ac:dyDescent="0.25"/>
    <row r="89059" customFormat="1" x14ac:dyDescent="0.25"/>
    <row r="89060" customFormat="1" x14ac:dyDescent="0.25"/>
    <row r="89061" customFormat="1" x14ac:dyDescent="0.25"/>
    <row r="89062" customFormat="1" x14ac:dyDescent="0.25"/>
    <row r="89063" customFormat="1" x14ac:dyDescent="0.25"/>
    <row r="89064" customFormat="1" x14ac:dyDescent="0.25"/>
    <row r="89065" customFormat="1" x14ac:dyDescent="0.25"/>
    <row r="89066" customFormat="1" x14ac:dyDescent="0.25"/>
    <row r="89067" customFormat="1" x14ac:dyDescent="0.25"/>
    <row r="89068" customFormat="1" x14ac:dyDescent="0.25"/>
    <row r="89069" customFormat="1" x14ac:dyDescent="0.25"/>
    <row r="89070" customFormat="1" x14ac:dyDescent="0.25"/>
    <row r="89071" customFormat="1" x14ac:dyDescent="0.25"/>
    <row r="89072" customFormat="1" x14ac:dyDescent="0.25"/>
    <row r="89073" customFormat="1" x14ac:dyDescent="0.25"/>
    <row r="89074" customFormat="1" x14ac:dyDescent="0.25"/>
    <row r="89075" customFormat="1" x14ac:dyDescent="0.25"/>
    <row r="89076" customFormat="1" x14ac:dyDescent="0.25"/>
    <row r="89077" customFormat="1" x14ac:dyDescent="0.25"/>
    <row r="89078" customFormat="1" x14ac:dyDescent="0.25"/>
    <row r="89079" customFormat="1" x14ac:dyDescent="0.25"/>
    <row r="89080" customFormat="1" x14ac:dyDescent="0.25"/>
    <row r="89081" customFormat="1" x14ac:dyDescent="0.25"/>
    <row r="89082" customFormat="1" x14ac:dyDescent="0.25"/>
    <row r="89083" customFormat="1" x14ac:dyDescent="0.25"/>
    <row r="89084" customFormat="1" x14ac:dyDescent="0.25"/>
    <row r="89085" customFormat="1" x14ac:dyDescent="0.25"/>
    <row r="89086" customFormat="1" x14ac:dyDescent="0.25"/>
    <row r="89087" customFormat="1" x14ac:dyDescent="0.25"/>
    <row r="89088" customFormat="1" x14ac:dyDescent="0.25"/>
    <row r="89089" customFormat="1" x14ac:dyDescent="0.25"/>
    <row r="89090" customFormat="1" x14ac:dyDescent="0.25"/>
    <row r="89091" customFormat="1" x14ac:dyDescent="0.25"/>
    <row r="89092" customFormat="1" x14ac:dyDescent="0.25"/>
    <row r="89093" customFormat="1" x14ac:dyDescent="0.25"/>
    <row r="89094" customFormat="1" x14ac:dyDescent="0.25"/>
    <row r="89095" customFormat="1" x14ac:dyDescent="0.25"/>
    <row r="89096" customFormat="1" x14ac:dyDescent="0.25"/>
    <row r="89097" customFormat="1" x14ac:dyDescent="0.25"/>
    <row r="89098" customFormat="1" x14ac:dyDescent="0.25"/>
    <row r="89099" customFormat="1" x14ac:dyDescent="0.25"/>
    <row r="89100" customFormat="1" x14ac:dyDescent="0.25"/>
    <row r="89101" customFormat="1" x14ac:dyDescent="0.25"/>
    <row r="89102" customFormat="1" x14ac:dyDescent="0.25"/>
    <row r="89103" customFormat="1" x14ac:dyDescent="0.25"/>
    <row r="89104" customFormat="1" x14ac:dyDescent="0.25"/>
    <row r="89105" customFormat="1" x14ac:dyDescent="0.25"/>
    <row r="89106" customFormat="1" x14ac:dyDescent="0.25"/>
    <row r="89107" customFormat="1" x14ac:dyDescent="0.25"/>
    <row r="89108" customFormat="1" x14ac:dyDescent="0.25"/>
    <row r="89109" customFormat="1" x14ac:dyDescent="0.25"/>
    <row r="89110" customFormat="1" x14ac:dyDescent="0.25"/>
    <row r="89111" customFormat="1" x14ac:dyDescent="0.25"/>
    <row r="89112" customFormat="1" x14ac:dyDescent="0.25"/>
    <row r="89113" customFormat="1" x14ac:dyDescent="0.25"/>
    <row r="89114" customFormat="1" x14ac:dyDescent="0.25"/>
    <row r="89115" customFormat="1" x14ac:dyDescent="0.25"/>
    <row r="89116" customFormat="1" x14ac:dyDescent="0.25"/>
    <row r="89117" customFormat="1" x14ac:dyDescent="0.25"/>
    <row r="89118" customFormat="1" x14ac:dyDescent="0.25"/>
    <row r="89119" customFormat="1" x14ac:dyDescent="0.25"/>
    <row r="89120" customFormat="1" x14ac:dyDescent="0.25"/>
    <row r="89121" customFormat="1" x14ac:dyDescent="0.25"/>
    <row r="89122" customFormat="1" x14ac:dyDescent="0.25"/>
    <row r="89123" customFormat="1" x14ac:dyDescent="0.25"/>
    <row r="89124" customFormat="1" x14ac:dyDescent="0.25"/>
    <row r="89125" customFormat="1" x14ac:dyDescent="0.25"/>
    <row r="89126" customFormat="1" x14ac:dyDescent="0.25"/>
    <row r="89127" customFormat="1" x14ac:dyDescent="0.25"/>
    <row r="89128" customFormat="1" x14ac:dyDescent="0.25"/>
    <row r="89129" customFormat="1" x14ac:dyDescent="0.25"/>
    <row r="89130" customFormat="1" x14ac:dyDescent="0.25"/>
    <row r="89131" customFormat="1" x14ac:dyDescent="0.25"/>
    <row r="89132" customFormat="1" x14ac:dyDescent="0.25"/>
    <row r="89133" customFormat="1" x14ac:dyDescent="0.25"/>
    <row r="89134" customFormat="1" x14ac:dyDescent="0.25"/>
    <row r="89135" customFormat="1" x14ac:dyDescent="0.25"/>
    <row r="89136" customFormat="1" x14ac:dyDescent="0.25"/>
    <row r="89137" customFormat="1" x14ac:dyDescent="0.25"/>
    <row r="89138" customFormat="1" x14ac:dyDescent="0.25"/>
    <row r="89139" customFormat="1" x14ac:dyDescent="0.25"/>
    <row r="89140" customFormat="1" x14ac:dyDescent="0.25"/>
    <row r="89141" customFormat="1" x14ac:dyDescent="0.25"/>
    <row r="89142" customFormat="1" x14ac:dyDescent="0.25"/>
    <row r="89143" customFormat="1" x14ac:dyDescent="0.25"/>
    <row r="89144" customFormat="1" x14ac:dyDescent="0.25"/>
    <row r="89145" customFormat="1" x14ac:dyDescent="0.25"/>
    <row r="89146" customFormat="1" x14ac:dyDescent="0.25"/>
    <row r="89147" customFormat="1" x14ac:dyDescent="0.25"/>
    <row r="89148" customFormat="1" x14ac:dyDescent="0.25"/>
    <row r="89149" customFormat="1" x14ac:dyDescent="0.25"/>
    <row r="89150" customFormat="1" x14ac:dyDescent="0.25"/>
    <row r="89151" customFormat="1" x14ac:dyDescent="0.25"/>
    <row r="89152" customFormat="1" x14ac:dyDescent="0.25"/>
    <row r="89153" customFormat="1" x14ac:dyDescent="0.25"/>
    <row r="89154" customFormat="1" x14ac:dyDescent="0.25"/>
    <row r="89155" customFormat="1" x14ac:dyDescent="0.25"/>
    <row r="89156" customFormat="1" x14ac:dyDescent="0.25"/>
    <row r="89157" customFormat="1" x14ac:dyDescent="0.25"/>
    <row r="89158" customFormat="1" x14ac:dyDescent="0.25"/>
    <row r="89159" customFormat="1" x14ac:dyDescent="0.25"/>
    <row r="89160" customFormat="1" x14ac:dyDescent="0.25"/>
    <row r="89161" customFormat="1" x14ac:dyDescent="0.25"/>
    <row r="89162" customFormat="1" x14ac:dyDescent="0.25"/>
    <row r="89163" customFormat="1" x14ac:dyDescent="0.25"/>
    <row r="89164" customFormat="1" x14ac:dyDescent="0.25"/>
    <row r="89165" customFormat="1" x14ac:dyDescent="0.25"/>
    <row r="89166" customFormat="1" x14ac:dyDescent="0.25"/>
    <row r="89167" customFormat="1" x14ac:dyDescent="0.25"/>
    <row r="89168" customFormat="1" x14ac:dyDescent="0.25"/>
    <row r="89169" customFormat="1" x14ac:dyDescent="0.25"/>
    <row r="89170" customFormat="1" x14ac:dyDescent="0.25"/>
    <row r="89171" customFormat="1" x14ac:dyDescent="0.25"/>
    <row r="89172" customFormat="1" x14ac:dyDescent="0.25"/>
    <row r="89173" customFormat="1" x14ac:dyDescent="0.25"/>
    <row r="89174" customFormat="1" x14ac:dyDescent="0.25"/>
    <row r="89175" customFormat="1" x14ac:dyDescent="0.25"/>
    <row r="89176" customFormat="1" x14ac:dyDescent="0.25"/>
    <row r="89177" customFormat="1" x14ac:dyDescent="0.25"/>
    <row r="89178" customFormat="1" x14ac:dyDescent="0.25"/>
    <row r="89179" customFormat="1" x14ac:dyDescent="0.25"/>
    <row r="89180" customFormat="1" x14ac:dyDescent="0.25"/>
    <row r="89181" customFormat="1" x14ac:dyDescent="0.25"/>
    <row r="89182" customFormat="1" x14ac:dyDescent="0.25"/>
    <row r="89183" customFormat="1" x14ac:dyDescent="0.25"/>
    <row r="89184" customFormat="1" x14ac:dyDescent="0.25"/>
    <row r="89185" customFormat="1" x14ac:dyDescent="0.25"/>
    <row r="89186" customFormat="1" x14ac:dyDescent="0.25"/>
    <row r="89187" customFormat="1" x14ac:dyDescent="0.25"/>
    <row r="89188" customFormat="1" x14ac:dyDescent="0.25"/>
    <row r="89189" customFormat="1" x14ac:dyDescent="0.25"/>
    <row r="89190" customFormat="1" x14ac:dyDescent="0.25"/>
    <row r="89191" customFormat="1" x14ac:dyDescent="0.25"/>
    <row r="89192" customFormat="1" x14ac:dyDescent="0.25"/>
    <row r="89193" customFormat="1" x14ac:dyDescent="0.25"/>
    <row r="89194" customFormat="1" x14ac:dyDescent="0.25"/>
    <row r="89195" customFormat="1" x14ac:dyDescent="0.25"/>
    <row r="89196" customFormat="1" x14ac:dyDescent="0.25"/>
    <row r="89197" customFormat="1" x14ac:dyDescent="0.25"/>
    <row r="89198" customFormat="1" x14ac:dyDescent="0.25"/>
    <row r="89199" customFormat="1" x14ac:dyDescent="0.25"/>
    <row r="89200" customFormat="1" x14ac:dyDescent="0.25"/>
    <row r="89201" customFormat="1" x14ac:dyDescent="0.25"/>
    <row r="89202" customFormat="1" x14ac:dyDescent="0.25"/>
    <row r="89203" customFormat="1" x14ac:dyDescent="0.25"/>
    <row r="89204" customFormat="1" x14ac:dyDescent="0.25"/>
    <row r="89205" customFormat="1" x14ac:dyDescent="0.25"/>
    <row r="89206" customFormat="1" x14ac:dyDescent="0.25"/>
    <row r="89207" customFormat="1" x14ac:dyDescent="0.25"/>
    <row r="89208" customFormat="1" x14ac:dyDescent="0.25"/>
    <row r="89209" customFormat="1" x14ac:dyDescent="0.25"/>
    <row r="89210" customFormat="1" x14ac:dyDescent="0.25"/>
    <row r="89211" customFormat="1" x14ac:dyDescent="0.25"/>
    <row r="89212" customFormat="1" x14ac:dyDescent="0.25"/>
    <row r="89213" customFormat="1" x14ac:dyDescent="0.25"/>
    <row r="89214" customFormat="1" x14ac:dyDescent="0.25"/>
    <row r="89215" customFormat="1" x14ac:dyDescent="0.25"/>
    <row r="89216" customFormat="1" x14ac:dyDescent="0.25"/>
    <row r="89217" customFormat="1" x14ac:dyDescent="0.25"/>
    <row r="89218" customFormat="1" x14ac:dyDescent="0.25"/>
    <row r="89219" customFormat="1" x14ac:dyDescent="0.25"/>
    <row r="89220" customFormat="1" x14ac:dyDescent="0.25"/>
    <row r="89221" customFormat="1" x14ac:dyDescent="0.25"/>
    <row r="89222" customFormat="1" x14ac:dyDescent="0.25"/>
    <row r="89223" customFormat="1" x14ac:dyDescent="0.25"/>
    <row r="89224" customFormat="1" x14ac:dyDescent="0.25"/>
    <row r="89225" customFormat="1" x14ac:dyDescent="0.25"/>
    <row r="89226" customFormat="1" x14ac:dyDescent="0.25"/>
    <row r="89227" customFormat="1" x14ac:dyDescent="0.25"/>
    <row r="89228" customFormat="1" x14ac:dyDescent="0.25"/>
    <row r="89229" customFormat="1" x14ac:dyDescent="0.25"/>
    <row r="89230" customFormat="1" x14ac:dyDescent="0.25"/>
    <row r="89231" customFormat="1" x14ac:dyDescent="0.25"/>
    <row r="89232" customFormat="1" x14ac:dyDescent="0.25"/>
    <row r="89233" customFormat="1" x14ac:dyDescent="0.25"/>
    <row r="89234" customFormat="1" x14ac:dyDescent="0.25"/>
    <row r="89235" customFormat="1" x14ac:dyDescent="0.25"/>
    <row r="89236" customFormat="1" x14ac:dyDescent="0.25"/>
    <row r="89237" customFormat="1" x14ac:dyDescent="0.25"/>
    <row r="89238" customFormat="1" x14ac:dyDescent="0.25"/>
    <row r="89239" customFormat="1" x14ac:dyDescent="0.25"/>
    <row r="89240" customFormat="1" x14ac:dyDescent="0.25"/>
    <row r="89241" customFormat="1" x14ac:dyDescent="0.25"/>
    <row r="89242" customFormat="1" x14ac:dyDescent="0.25"/>
    <row r="89243" customFormat="1" x14ac:dyDescent="0.25"/>
    <row r="89244" customFormat="1" x14ac:dyDescent="0.25"/>
    <row r="89245" customFormat="1" x14ac:dyDescent="0.25"/>
    <row r="89246" customFormat="1" x14ac:dyDescent="0.25"/>
    <row r="89247" customFormat="1" x14ac:dyDescent="0.25"/>
    <row r="89248" customFormat="1" x14ac:dyDescent="0.25"/>
    <row r="89249" customFormat="1" x14ac:dyDescent="0.25"/>
    <row r="89250" customFormat="1" x14ac:dyDescent="0.25"/>
    <row r="89251" customFormat="1" x14ac:dyDescent="0.25"/>
    <row r="89252" customFormat="1" x14ac:dyDescent="0.25"/>
    <row r="89253" customFormat="1" x14ac:dyDescent="0.25"/>
    <row r="89254" customFormat="1" x14ac:dyDescent="0.25"/>
    <row r="89255" customFormat="1" x14ac:dyDescent="0.25"/>
    <row r="89256" customFormat="1" x14ac:dyDescent="0.25"/>
    <row r="89257" customFormat="1" x14ac:dyDescent="0.25"/>
    <row r="89258" customFormat="1" x14ac:dyDescent="0.25"/>
    <row r="89259" customFormat="1" x14ac:dyDescent="0.25"/>
    <row r="89260" customFormat="1" x14ac:dyDescent="0.25"/>
    <row r="89261" customFormat="1" x14ac:dyDescent="0.25"/>
    <row r="89262" customFormat="1" x14ac:dyDescent="0.25"/>
    <row r="89263" customFormat="1" x14ac:dyDescent="0.25"/>
    <row r="89264" customFormat="1" x14ac:dyDescent="0.25"/>
    <row r="89265" customFormat="1" x14ac:dyDescent="0.25"/>
    <row r="89266" customFormat="1" x14ac:dyDescent="0.25"/>
    <row r="89267" customFormat="1" x14ac:dyDescent="0.25"/>
    <row r="89268" customFormat="1" x14ac:dyDescent="0.25"/>
    <row r="89269" customFormat="1" x14ac:dyDescent="0.25"/>
    <row r="89270" customFormat="1" x14ac:dyDescent="0.25"/>
    <row r="89271" customFormat="1" x14ac:dyDescent="0.25"/>
    <row r="89272" customFormat="1" x14ac:dyDescent="0.25"/>
    <row r="89273" customFormat="1" x14ac:dyDescent="0.25"/>
    <row r="89274" customFormat="1" x14ac:dyDescent="0.25"/>
    <row r="89275" customFormat="1" x14ac:dyDescent="0.25"/>
    <row r="89276" customFormat="1" x14ac:dyDescent="0.25"/>
    <row r="89277" customFormat="1" x14ac:dyDescent="0.25"/>
    <row r="89278" customFormat="1" x14ac:dyDescent="0.25"/>
    <row r="89279" customFormat="1" x14ac:dyDescent="0.25"/>
    <row r="89280" customFormat="1" x14ac:dyDescent="0.25"/>
    <row r="89281" customFormat="1" x14ac:dyDescent="0.25"/>
    <row r="89282" customFormat="1" x14ac:dyDescent="0.25"/>
    <row r="89283" customFormat="1" x14ac:dyDescent="0.25"/>
    <row r="89284" customFormat="1" x14ac:dyDescent="0.25"/>
    <row r="89285" customFormat="1" x14ac:dyDescent="0.25"/>
    <row r="89286" customFormat="1" x14ac:dyDescent="0.25"/>
    <row r="89287" customFormat="1" x14ac:dyDescent="0.25"/>
    <row r="89288" customFormat="1" x14ac:dyDescent="0.25"/>
    <row r="89289" customFormat="1" x14ac:dyDescent="0.25"/>
    <row r="89290" customFormat="1" x14ac:dyDescent="0.25"/>
    <row r="89291" customFormat="1" x14ac:dyDescent="0.25"/>
    <row r="89292" customFormat="1" x14ac:dyDescent="0.25"/>
    <row r="89293" customFormat="1" x14ac:dyDescent="0.25"/>
    <row r="89294" customFormat="1" x14ac:dyDescent="0.25"/>
    <row r="89295" customFormat="1" x14ac:dyDescent="0.25"/>
    <row r="89296" customFormat="1" x14ac:dyDescent="0.25"/>
    <row r="89297" customFormat="1" x14ac:dyDescent="0.25"/>
    <row r="89298" customFormat="1" x14ac:dyDescent="0.25"/>
    <row r="89299" customFormat="1" x14ac:dyDescent="0.25"/>
    <row r="89300" customFormat="1" x14ac:dyDescent="0.25"/>
    <row r="89301" customFormat="1" x14ac:dyDescent="0.25"/>
    <row r="89302" customFormat="1" x14ac:dyDescent="0.25"/>
    <row r="89303" customFormat="1" x14ac:dyDescent="0.25"/>
    <row r="89304" customFormat="1" x14ac:dyDescent="0.25"/>
    <row r="89305" customFormat="1" x14ac:dyDescent="0.25"/>
    <row r="89306" customFormat="1" x14ac:dyDescent="0.25"/>
    <row r="89307" customFormat="1" x14ac:dyDescent="0.25"/>
    <row r="89308" customFormat="1" x14ac:dyDescent="0.25"/>
    <row r="89309" customFormat="1" x14ac:dyDescent="0.25"/>
    <row r="89310" customFormat="1" x14ac:dyDescent="0.25"/>
    <row r="89311" customFormat="1" x14ac:dyDescent="0.25"/>
    <row r="89312" customFormat="1" x14ac:dyDescent="0.25"/>
    <row r="89313" customFormat="1" x14ac:dyDescent="0.25"/>
    <row r="89314" customFormat="1" x14ac:dyDescent="0.25"/>
    <row r="89315" customFormat="1" x14ac:dyDescent="0.25"/>
    <row r="89316" customFormat="1" x14ac:dyDescent="0.25"/>
    <row r="89317" customFormat="1" x14ac:dyDescent="0.25"/>
    <row r="89318" customFormat="1" x14ac:dyDescent="0.25"/>
    <row r="89319" customFormat="1" x14ac:dyDescent="0.25"/>
    <row r="89320" customFormat="1" x14ac:dyDescent="0.25"/>
    <row r="89321" customFormat="1" x14ac:dyDescent="0.25"/>
    <row r="89322" customFormat="1" x14ac:dyDescent="0.25"/>
    <row r="89323" customFormat="1" x14ac:dyDescent="0.25"/>
    <row r="89324" customFormat="1" x14ac:dyDescent="0.25"/>
    <row r="89325" customFormat="1" x14ac:dyDescent="0.25"/>
    <row r="89326" customFormat="1" x14ac:dyDescent="0.25"/>
    <row r="89327" customFormat="1" x14ac:dyDescent="0.25"/>
    <row r="89328" customFormat="1" x14ac:dyDescent="0.25"/>
    <row r="89329" customFormat="1" x14ac:dyDescent="0.25"/>
    <row r="89330" customFormat="1" x14ac:dyDescent="0.25"/>
    <row r="89331" customFormat="1" x14ac:dyDescent="0.25"/>
    <row r="89332" customFormat="1" x14ac:dyDescent="0.25"/>
    <row r="89333" customFormat="1" x14ac:dyDescent="0.25"/>
    <row r="89334" customFormat="1" x14ac:dyDescent="0.25"/>
    <row r="89335" customFormat="1" x14ac:dyDescent="0.25"/>
    <row r="89336" customFormat="1" x14ac:dyDescent="0.25"/>
    <row r="89337" customFormat="1" x14ac:dyDescent="0.25"/>
    <row r="89338" customFormat="1" x14ac:dyDescent="0.25"/>
    <row r="89339" customFormat="1" x14ac:dyDescent="0.25"/>
    <row r="89340" customFormat="1" x14ac:dyDescent="0.25"/>
    <row r="89341" customFormat="1" x14ac:dyDescent="0.25"/>
    <row r="89342" customFormat="1" x14ac:dyDescent="0.25"/>
    <row r="89343" customFormat="1" x14ac:dyDescent="0.25"/>
    <row r="89344" customFormat="1" x14ac:dyDescent="0.25"/>
    <row r="89345" customFormat="1" x14ac:dyDescent="0.25"/>
    <row r="89346" customFormat="1" x14ac:dyDescent="0.25"/>
    <row r="89347" customFormat="1" x14ac:dyDescent="0.25"/>
    <row r="89348" customFormat="1" x14ac:dyDescent="0.25"/>
    <row r="89349" customFormat="1" x14ac:dyDescent="0.25"/>
    <row r="89350" customFormat="1" x14ac:dyDescent="0.25"/>
    <row r="89351" customFormat="1" x14ac:dyDescent="0.25"/>
    <row r="89352" customFormat="1" x14ac:dyDescent="0.25"/>
    <row r="89353" customFormat="1" x14ac:dyDescent="0.25"/>
    <row r="89354" customFormat="1" x14ac:dyDescent="0.25"/>
    <row r="89355" customFormat="1" x14ac:dyDescent="0.25"/>
    <row r="89356" customFormat="1" x14ac:dyDescent="0.25"/>
    <row r="89357" customFormat="1" x14ac:dyDescent="0.25"/>
    <row r="89358" customFormat="1" x14ac:dyDescent="0.25"/>
    <row r="89359" customFormat="1" x14ac:dyDescent="0.25"/>
    <row r="89360" customFormat="1" x14ac:dyDescent="0.25"/>
    <row r="89361" customFormat="1" x14ac:dyDescent="0.25"/>
    <row r="89362" customFormat="1" x14ac:dyDescent="0.25"/>
    <row r="89363" customFormat="1" x14ac:dyDescent="0.25"/>
    <row r="89364" customFormat="1" x14ac:dyDescent="0.25"/>
    <row r="89365" customFormat="1" x14ac:dyDescent="0.25"/>
    <row r="89366" customFormat="1" x14ac:dyDescent="0.25"/>
    <row r="89367" customFormat="1" x14ac:dyDescent="0.25"/>
    <row r="89368" customFormat="1" x14ac:dyDescent="0.25"/>
    <row r="89369" customFormat="1" x14ac:dyDescent="0.25"/>
    <row r="89370" customFormat="1" x14ac:dyDescent="0.25"/>
    <row r="89371" customFormat="1" x14ac:dyDescent="0.25"/>
    <row r="89372" customFormat="1" x14ac:dyDescent="0.25"/>
    <row r="89373" customFormat="1" x14ac:dyDescent="0.25"/>
    <row r="89374" customFormat="1" x14ac:dyDescent="0.25"/>
    <row r="89375" customFormat="1" x14ac:dyDescent="0.25"/>
    <row r="89376" customFormat="1" x14ac:dyDescent="0.25"/>
    <row r="89377" customFormat="1" x14ac:dyDescent="0.25"/>
    <row r="89378" customFormat="1" x14ac:dyDescent="0.25"/>
    <row r="89379" customFormat="1" x14ac:dyDescent="0.25"/>
    <row r="89380" customFormat="1" x14ac:dyDescent="0.25"/>
    <row r="89381" customFormat="1" x14ac:dyDescent="0.25"/>
    <row r="89382" customFormat="1" x14ac:dyDescent="0.25"/>
    <row r="89383" customFormat="1" x14ac:dyDescent="0.25"/>
    <row r="89384" customFormat="1" x14ac:dyDescent="0.25"/>
    <row r="89385" customFormat="1" x14ac:dyDescent="0.25"/>
    <row r="89386" customFormat="1" x14ac:dyDescent="0.25"/>
    <row r="89387" customFormat="1" x14ac:dyDescent="0.25"/>
    <row r="89388" customFormat="1" x14ac:dyDescent="0.25"/>
    <row r="89389" customFormat="1" x14ac:dyDescent="0.25"/>
    <row r="89390" customFormat="1" x14ac:dyDescent="0.25"/>
    <row r="89391" customFormat="1" x14ac:dyDescent="0.25"/>
    <row r="89392" customFormat="1" x14ac:dyDescent="0.25"/>
    <row r="89393" customFormat="1" x14ac:dyDescent="0.25"/>
    <row r="89394" customFormat="1" x14ac:dyDescent="0.25"/>
    <row r="89395" customFormat="1" x14ac:dyDescent="0.25"/>
    <row r="89396" customFormat="1" x14ac:dyDescent="0.25"/>
    <row r="89397" customFormat="1" x14ac:dyDescent="0.25"/>
    <row r="89398" customFormat="1" x14ac:dyDescent="0.25"/>
    <row r="89399" customFormat="1" x14ac:dyDescent="0.25"/>
    <row r="89400" customFormat="1" x14ac:dyDescent="0.25"/>
    <row r="89401" customFormat="1" x14ac:dyDescent="0.25"/>
    <row r="89402" customFormat="1" x14ac:dyDescent="0.25"/>
    <row r="89403" customFormat="1" x14ac:dyDescent="0.25"/>
    <row r="89404" customFormat="1" x14ac:dyDescent="0.25"/>
    <row r="89405" customFormat="1" x14ac:dyDescent="0.25"/>
    <row r="89406" customFormat="1" x14ac:dyDescent="0.25"/>
    <row r="89407" customFormat="1" x14ac:dyDescent="0.25"/>
    <row r="89408" customFormat="1" x14ac:dyDescent="0.25"/>
    <row r="89409" customFormat="1" x14ac:dyDescent="0.25"/>
    <row r="89410" customFormat="1" x14ac:dyDescent="0.25"/>
    <row r="89411" customFormat="1" x14ac:dyDescent="0.25"/>
    <row r="89412" customFormat="1" x14ac:dyDescent="0.25"/>
    <row r="89413" customFormat="1" x14ac:dyDescent="0.25"/>
    <row r="89414" customFormat="1" x14ac:dyDescent="0.25"/>
    <row r="89415" customFormat="1" x14ac:dyDescent="0.25"/>
    <row r="89416" customFormat="1" x14ac:dyDescent="0.25"/>
    <row r="89417" customFormat="1" x14ac:dyDescent="0.25"/>
    <row r="89418" customFormat="1" x14ac:dyDescent="0.25"/>
    <row r="89419" customFormat="1" x14ac:dyDescent="0.25"/>
    <row r="89420" customFormat="1" x14ac:dyDescent="0.25"/>
    <row r="89421" customFormat="1" x14ac:dyDescent="0.25"/>
    <row r="89422" customFormat="1" x14ac:dyDescent="0.25"/>
    <row r="89423" customFormat="1" x14ac:dyDescent="0.25"/>
    <row r="89424" customFormat="1" x14ac:dyDescent="0.25"/>
    <row r="89425" customFormat="1" x14ac:dyDescent="0.25"/>
    <row r="89426" customFormat="1" x14ac:dyDescent="0.25"/>
    <row r="89427" customFormat="1" x14ac:dyDescent="0.25"/>
    <row r="89428" customFormat="1" x14ac:dyDescent="0.25"/>
    <row r="89429" customFormat="1" x14ac:dyDescent="0.25"/>
    <row r="89430" customFormat="1" x14ac:dyDescent="0.25"/>
    <row r="89431" customFormat="1" x14ac:dyDescent="0.25"/>
    <row r="89432" customFormat="1" x14ac:dyDescent="0.25"/>
    <row r="89433" customFormat="1" x14ac:dyDescent="0.25"/>
    <row r="89434" customFormat="1" x14ac:dyDescent="0.25"/>
    <row r="89435" customFormat="1" x14ac:dyDescent="0.25"/>
    <row r="89436" customFormat="1" x14ac:dyDescent="0.25"/>
    <row r="89437" customFormat="1" x14ac:dyDescent="0.25"/>
    <row r="89438" customFormat="1" x14ac:dyDescent="0.25"/>
    <row r="89439" customFormat="1" x14ac:dyDescent="0.25"/>
    <row r="89440" customFormat="1" x14ac:dyDescent="0.25"/>
    <row r="89441" customFormat="1" x14ac:dyDescent="0.25"/>
    <row r="89442" customFormat="1" x14ac:dyDescent="0.25"/>
    <row r="89443" customFormat="1" x14ac:dyDescent="0.25"/>
    <row r="89444" customFormat="1" x14ac:dyDescent="0.25"/>
    <row r="89445" customFormat="1" x14ac:dyDescent="0.25"/>
    <row r="89446" customFormat="1" x14ac:dyDescent="0.25"/>
    <row r="89447" customFormat="1" x14ac:dyDescent="0.25"/>
    <row r="89448" customFormat="1" x14ac:dyDescent="0.25"/>
    <row r="89449" customFormat="1" x14ac:dyDescent="0.25"/>
    <row r="89450" customFormat="1" x14ac:dyDescent="0.25"/>
    <row r="89451" customFormat="1" x14ac:dyDescent="0.25"/>
    <row r="89452" customFormat="1" x14ac:dyDescent="0.25"/>
    <row r="89453" customFormat="1" x14ac:dyDescent="0.25"/>
    <row r="89454" customFormat="1" x14ac:dyDescent="0.25"/>
    <row r="89455" customFormat="1" x14ac:dyDescent="0.25"/>
    <row r="89456" customFormat="1" x14ac:dyDescent="0.25"/>
    <row r="89457" customFormat="1" x14ac:dyDescent="0.25"/>
    <row r="89458" customFormat="1" x14ac:dyDescent="0.25"/>
    <row r="89459" customFormat="1" x14ac:dyDescent="0.25"/>
    <row r="89460" customFormat="1" x14ac:dyDescent="0.25"/>
    <row r="89461" customFormat="1" x14ac:dyDescent="0.25"/>
    <row r="89462" customFormat="1" x14ac:dyDescent="0.25"/>
    <row r="89463" customFormat="1" x14ac:dyDescent="0.25"/>
    <row r="89464" customFormat="1" x14ac:dyDescent="0.25"/>
    <row r="89465" customFormat="1" x14ac:dyDescent="0.25"/>
    <row r="89466" customFormat="1" x14ac:dyDescent="0.25"/>
    <row r="89467" customFormat="1" x14ac:dyDescent="0.25"/>
    <row r="89468" customFormat="1" x14ac:dyDescent="0.25"/>
    <row r="89469" customFormat="1" x14ac:dyDescent="0.25"/>
    <row r="89470" customFormat="1" x14ac:dyDescent="0.25"/>
    <row r="89471" customFormat="1" x14ac:dyDescent="0.25"/>
    <row r="89472" customFormat="1" x14ac:dyDescent="0.25"/>
    <row r="89473" customFormat="1" x14ac:dyDescent="0.25"/>
    <row r="89474" customFormat="1" x14ac:dyDescent="0.25"/>
    <row r="89475" customFormat="1" x14ac:dyDescent="0.25"/>
    <row r="89476" customFormat="1" x14ac:dyDescent="0.25"/>
    <row r="89477" customFormat="1" x14ac:dyDescent="0.25"/>
    <row r="89478" customFormat="1" x14ac:dyDescent="0.25"/>
    <row r="89479" customFormat="1" x14ac:dyDescent="0.25"/>
    <row r="89480" customFormat="1" x14ac:dyDescent="0.25"/>
    <row r="89481" customFormat="1" x14ac:dyDescent="0.25"/>
    <row r="89482" customFormat="1" x14ac:dyDescent="0.25"/>
    <row r="89483" customFormat="1" x14ac:dyDescent="0.25"/>
    <row r="89484" customFormat="1" x14ac:dyDescent="0.25"/>
    <row r="89485" customFormat="1" x14ac:dyDescent="0.25"/>
    <row r="89486" customFormat="1" x14ac:dyDescent="0.25"/>
    <row r="89487" customFormat="1" x14ac:dyDescent="0.25"/>
    <row r="89488" customFormat="1" x14ac:dyDescent="0.25"/>
    <row r="89489" customFormat="1" x14ac:dyDescent="0.25"/>
    <row r="89490" customFormat="1" x14ac:dyDescent="0.25"/>
    <row r="89491" customFormat="1" x14ac:dyDescent="0.25"/>
    <row r="89492" customFormat="1" x14ac:dyDescent="0.25"/>
    <row r="89493" customFormat="1" x14ac:dyDescent="0.25"/>
    <row r="89494" customFormat="1" x14ac:dyDescent="0.25"/>
    <row r="89495" customFormat="1" x14ac:dyDescent="0.25"/>
    <row r="89496" customFormat="1" x14ac:dyDescent="0.25"/>
    <row r="89497" customFormat="1" x14ac:dyDescent="0.25"/>
    <row r="89498" customFormat="1" x14ac:dyDescent="0.25"/>
    <row r="89499" customFormat="1" x14ac:dyDescent="0.25"/>
    <row r="89500" customFormat="1" x14ac:dyDescent="0.25"/>
    <row r="89501" customFormat="1" x14ac:dyDescent="0.25"/>
    <row r="89502" customFormat="1" x14ac:dyDescent="0.25"/>
    <row r="89503" customFormat="1" x14ac:dyDescent="0.25"/>
    <row r="89504" customFormat="1" x14ac:dyDescent="0.25"/>
    <row r="89505" customFormat="1" x14ac:dyDescent="0.25"/>
    <row r="89506" customFormat="1" x14ac:dyDescent="0.25"/>
    <row r="89507" customFormat="1" x14ac:dyDescent="0.25"/>
    <row r="89508" customFormat="1" x14ac:dyDescent="0.25"/>
    <row r="89509" customFormat="1" x14ac:dyDescent="0.25"/>
    <row r="89510" customFormat="1" x14ac:dyDescent="0.25"/>
    <row r="89511" customFormat="1" x14ac:dyDescent="0.25"/>
    <row r="89512" customFormat="1" x14ac:dyDescent="0.25"/>
    <row r="89513" customFormat="1" x14ac:dyDescent="0.25"/>
    <row r="89514" customFormat="1" x14ac:dyDescent="0.25"/>
    <row r="89515" customFormat="1" x14ac:dyDescent="0.25"/>
    <row r="89516" customFormat="1" x14ac:dyDescent="0.25"/>
    <row r="89517" customFormat="1" x14ac:dyDescent="0.25"/>
    <row r="89518" customFormat="1" x14ac:dyDescent="0.25"/>
    <row r="89519" customFormat="1" x14ac:dyDescent="0.25"/>
    <row r="89520" customFormat="1" x14ac:dyDescent="0.25"/>
    <row r="89521" customFormat="1" x14ac:dyDescent="0.25"/>
    <row r="89522" customFormat="1" x14ac:dyDescent="0.25"/>
    <row r="89523" customFormat="1" x14ac:dyDescent="0.25"/>
    <row r="89524" customFormat="1" x14ac:dyDescent="0.25"/>
    <row r="89525" customFormat="1" x14ac:dyDescent="0.25"/>
    <row r="89526" customFormat="1" x14ac:dyDescent="0.25"/>
    <row r="89527" customFormat="1" x14ac:dyDescent="0.25"/>
    <row r="89528" customFormat="1" x14ac:dyDescent="0.25"/>
    <row r="89529" customFormat="1" x14ac:dyDescent="0.25"/>
    <row r="89530" customFormat="1" x14ac:dyDescent="0.25"/>
    <row r="89531" customFormat="1" x14ac:dyDescent="0.25"/>
    <row r="89532" customFormat="1" x14ac:dyDescent="0.25"/>
    <row r="89533" customFormat="1" x14ac:dyDescent="0.25"/>
    <row r="89534" customFormat="1" x14ac:dyDescent="0.25"/>
    <row r="89535" customFormat="1" x14ac:dyDescent="0.25"/>
    <row r="89536" customFormat="1" x14ac:dyDescent="0.25"/>
    <row r="89537" customFormat="1" x14ac:dyDescent="0.25"/>
    <row r="89538" customFormat="1" x14ac:dyDescent="0.25"/>
    <row r="89539" customFormat="1" x14ac:dyDescent="0.25"/>
    <row r="89540" customFormat="1" x14ac:dyDescent="0.25"/>
    <row r="89541" customFormat="1" x14ac:dyDescent="0.25"/>
    <row r="89542" customFormat="1" x14ac:dyDescent="0.25"/>
    <row r="89543" customFormat="1" x14ac:dyDescent="0.25"/>
    <row r="89544" customFormat="1" x14ac:dyDescent="0.25"/>
    <row r="89545" customFormat="1" x14ac:dyDescent="0.25"/>
    <row r="89546" customFormat="1" x14ac:dyDescent="0.25"/>
    <row r="89547" customFormat="1" x14ac:dyDescent="0.25"/>
    <row r="89548" customFormat="1" x14ac:dyDescent="0.25"/>
    <row r="89549" customFormat="1" x14ac:dyDescent="0.25"/>
    <row r="89550" customFormat="1" x14ac:dyDescent="0.25"/>
    <row r="89551" customFormat="1" x14ac:dyDescent="0.25"/>
    <row r="89552" customFormat="1" x14ac:dyDescent="0.25"/>
    <row r="89553" customFormat="1" x14ac:dyDescent="0.25"/>
    <row r="89554" customFormat="1" x14ac:dyDescent="0.25"/>
    <row r="89555" customFormat="1" x14ac:dyDescent="0.25"/>
    <row r="89556" customFormat="1" x14ac:dyDescent="0.25"/>
    <row r="89557" customFormat="1" x14ac:dyDescent="0.25"/>
    <row r="89558" customFormat="1" x14ac:dyDescent="0.25"/>
    <row r="89559" customFormat="1" x14ac:dyDescent="0.25"/>
    <row r="89560" customFormat="1" x14ac:dyDescent="0.25"/>
    <row r="89561" customFormat="1" x14ac:dyDescent="0.25"/>
    <row r="89562" customFormat="1" x14ac:dyDescent="0.25"/>
    <row r="89563" customFormat="1" x14ac:dyDescent="0.25"/>
    <row r="89564" customFormat="1" x14ac:dyDescent="0.25"/>
    <row r="89565" customFormat="1" x14ac:dyDescent="0.25"/>
    <row r="89566" customFormat="1" x14ac:dyDescent="0.25"/>
    <row r="89567" customFormat="1" x14ac:dyDescent="0.25"/>
    <row r="89568" customFormat="1" x14ac:dyDescent="0.25"/>
    <row r="89569" customFormat="1" x14ac:dyDescent="0.25"/>
    <row r="89570" customFormat="1" x14ac:dyDescent="0.25"/>
    <row r="89571" customFormat="1" x14ac:dyDescent="0.25"/>
    <row r="89572" customFormat="1" x14ac:dyDescent="0.25"/>
    <row r="89573" customFormat="1" x14ac:dyDescent="0.25"/>
    <row r="89574" customFormat="1" x14ac:dyDescent="0.25"/>
    <row r="89575" customFormat="1" x14ac:dyDescent="0.25"/>
    <row r="89576" customFormat="1" x14ac:dyDescent="0.25"/>
    <row r="89577" customFormat="1" x14ac:dyDescent="0.25"/>
    <row r="89578" customFormat="1" x14ac:dyDescent="0.25"/>
    <row r="89579" customFormat="1" x14ac:dyDescent="0.25"/>
    <row r="89580" customFormat="1" x14ac:dyDescent="0.25"/>
    <row r="89581" customFormat="1" x14ac:dyDescent="0.25"/>
    <row r="89582" customFormat="1" x14ac:dyDescent="0.25"/>
    <row r="89583" customFormat="1" x14ac:dyDescent="0.25"/>
    <row r="89584" customFormat="1" x14ac:dyDescent="0.25"/>
    <row r="89585" customFormat="1" x14ac:dyDescent="0.25"/>
    <row r="89586" customFormat="1" x14ac:dyDescent="0.25"/>
    <row r="89587" customFormat="1" x14ac:dyDescent="0.25"/>
    <row r="89588" customFormat="1" x14ac:dyDescent="0.25"/>
    <row r="89589" customFormat="1" x14ac:dyDescent="0.25"/>
    <row r="89590" customFormat="1" x14ac:dyDescent="0.25"/>
    <row r="89591" customFormat="1" x14ac:dyDescent="0.25"/>
    <row r="89592" customFormat="1" x14ac:dyDescent="0.25"/>
    <row r="89593" customFormat="1" x14ac:dyDescent="0.25"/>
    <row r="89594" customFormat="1" x14ac:dyDescent="0.25"/>
    <row r="89595" customFormat="1" x14ac:dyDescent="0.25"/>
    <row r="89596" customFormat="1" x14ac:dyDescent="0.25"/>
    <row r="89597" customFormat="1" x14ac:dyDescent="0.25"/>
    <row r="89598" customFormat="1" x14ac:dyDescent="0.25"/>
    <row r="89599" customFormat="1" x14ac:dyDescent="0.25"/>
    <row r="89600" customFormat="1" x14ac:dyDescent="0.25"/>
    <row r="89601" customFormat="1" x14ac:dyDescent="0.25"/>
    <row r="89602" customFormat="1" x14ac:dyDescent="0.25"/>
    <row r="89603" customFormat="1" x14ac:dyDescent="0.25"/>
    <row r="89604" customFormat="1" x14ac:dyDescent="0.25"/>
    <row r="89605" customFormat="1" x14ac:dyDescent="0.25"/>
    <row r="89606" customFormat="1" x14ac:dyDescent="0.25"/>
    <row r="89607" customFormat="1" x14ac:dyDescent="0.25"/>
    <row r="89608" customFormat="1" x14ac:dyDescent="0.25"/>
    <row r="89609" customFormat="1" x14ac:dyDescent="0.25"/>
    <row r="89610" customFormat="1" x14ac:dyDescent="0.25"/>
    <row r="89611" customFormat="1" x14ac:dyDescent="0.25"/>
    <row r="89612" customFormat="1" x14ac:dyDescent="0.25"/>
    <row r="89613" customFormat="1" x14ac:dyDescent="0.25"/>
    <row r="89614" customFormat="1" x14ac:dyDescent="0.25"/>
    <row r="89615" customFormat="1" x14ac:dyDescent="0.25"/>
    <row r="89616" customFormat="1" x14ac:dyDescent="0.25"/>
    <row r="89617" customFormat="1" x14ac:dyDescent="0.25"/>
    <row r="89618" customFormat="1" x14ac:dyDescent="0.25"/>
    <row r="89619" customFormat="1" x14ac:dyDescent="0.25"/>
    <row r="89620" customFormat="1" x14ac:dyDescent="0.25"/>
    <row r="89621" customFormat="1" x14ac:dyDescent="0.25"/>
    <row r="89622" customFormat="1" x14ac:dyDescent="0.25"/>
    <row r="89623" customFormat="1" x14ac:dyDescent="0.25"/>
    <row r="89624" customFormat="1" x14ac:dyDescent="0.25"/>
    <row r="89625" customFormat="1" x14ac:dyDescent="0.25"/>
    <row r="89626" customFormat="1" x14ac:dyDescent="0.25"/>
    <row r="89627" customFormat="1" x14ac:dyDescent="0.25"/>
    <row r="89628" customFormat="1" x14ac:dyDescent="0.25"/>
    <row r="89629" customFormat="1" x14ac:dyDescent="0.25"/>
    <row r="89630" customFormat="1" x14ac:dyDescent="0.25"/>
    <row r="89631" customFormat="1" x14ac:dyDescent="0.25"/>
    <row r="89632" customFormat="1" x14ac:dyDescent="0.25"/>
    <row r="89633" customFormat="1" x14ac:dyDescent="0.25"/>
    <row r="89634" customFormat="1" x14ac:dyDescent="0.25"/>
    <row r="89635" customFormat="1" x14ac:dyDescent="0.25"/>
    <row r="89636" customFormat="1" x14ac:dyDescent="0.25"/>
    <row r="89637" customFormat="1" x14ac:dyDescent="0.25"/>
    <row r="89638" customFormat="1" x14ac:dyDescent="0.25"/>
    <row r="89639" customFormat="1" x14ac:dyDescent="0.25"/>
    <row r="89640" customFormat="1" x14ac:dyDescent="0.25"/>
    <row r="89641" customFormat="1" x14ac:dyDescent="0.25"/>
    <row r="89642" customFormat="1" x14ac:dyDescent="0.25"/>
    <row r="89643" customFormat="1" x14ac:dyDescent="0.25"/>
    <row r="89644" customFormat="1" x14ac:dyDescent="0.25"/>
    <row r="89645" customFormat="1" x14ac:dyDescent="0.25"/>
    <row r="89646" customFormat="1" x14ac:dyDescent="0.25"/>
    <row r="89647" customFormat="1" x14ac:dyDescent="0.25"/>
    <row r="89648" customFormat="1" x14ac:dyDescent="0.25"/>
    <row r="89649" customFormat="1" x14ac:dyDescent="0.25"/>
    <row r="89650" customFormat="1" x14ac:dyDescent="0.25"/>
    <row r="89651" customFormat="1" x14ac:dyDescent="0.25"/>
    <row r="89652" customFormat="1" x14ac:dyDescent="0.25"/>
    <row r="89653" customFormat="1" x14ac:dyDescent="0.25"/>
    <row r="89654" customFormat="1" x14ac:dyDescent="0.25"/>
    <row r="89655" customFormat="1" x14ac:dyDescent="0.25"/>
    <row r="89656" customFormat="1" x14ac:dyDescent="0.25"/>
    <row r="89657" customFormat="1" x14ac:dyDescent="0.25"/>
    <row r="89658" customFormat="1" x14ac:dyDescent="0.25"/>
    <row r="89659" customFormat="1" x14ac:dyDescent="0.25"/>
    <row r="89660" customFormat="1" x14ac:dyDescent="0.25"/>
    <row r="89661" customFormat="1" x14ac:dyDescent="0.25"/>
    <row r="89662" customFormat="1" x14ac:dyDescent="0.25"/>
    <row r="89663" customFormat="1" x14ac:dyDescent="0.25"/>
    <row r="89664" customFormat="1" x14ac:dyDescent="0.25"/>
    <row r="89665" customFormat="1" x14ac:dyDescent="0.25"/>
    <row r="89666" customFormat="1" x14ac:dyDescent="0.25"/>
    <row r="89667" customFormat="1" x14ac:dyDescent="0.25"/>
    <row r="89668" customFormat="1" x14ac:dyDescent="0.25"/>
    <row r="89669" customFormat="1" x14ac:dyDescent="0.25"/>
    <row r="89670" customFormat="1" x14ac:dyDescent="0.25"/>
    <row r="89671" customFormat="1" x14ac:dyDescent="0.25"/>
    <row r="89672" customFormat="1" x14ac:dyDescent="0.25"/>
    <row r="89673" customFormat="1" x14ac:dyDescent="0.25"/>
    <row r="89674" customFormat="1" x14ac:dyDescent="0.25"/>
    <row r="89675" customFormat="1" x14ac:dyDescent="0.25"/>
    <row r="89676" customFormat="1" x14ac:dyDescent="0.25"/>
    <row r="89677" customFormat="1" x14ac:dyDescent="0.25"/>
    <row r="89678" customFormat="1" x14ac:dyDescent="0.25"/>
    <row r="89679" customFormat="1" x14ac:dyDescent="0.25"/>
    <row r="89680" customFormat="1" x14ac:dyDescent="0.25"/>
    <row r="89681" customFormat="1" x14ac:dyDescent="0.25"/>
    <row r="89682" customFormat="1" x14ac:dyDescent="0.25"/>
    <row r="89683" customFormat="1" x14ac:dyDescent="0.25"/>
    <row r="89684" customFormat="1" x14ac:dyDescent="0.25"/>
    <row r="89685" customFormat="1" x14ac:dyDescent="0.25"/>
    <row r="89686" customFormat="1" x14ac:dyDescent="0.25"/>
    <row r="89687" customFormat="1" x14ac:dyDescent="0.25"/>
    <row r="89688" customFormat="1" x14ac:dyDescent="0.25"/>
    <row r="89689" customFormat="1" x14ac:dyDescent="0.25"/>
    <row r="89690" customFormat="1" x14ac:dyDescent="0.25"/>
    <row r="89691" customFormat="1" x14ac:dyDescent="0.25"/>
    <row r="89692" customFormat="1" x14ac:dyDescent="0.25"/>
    <row r="89693" customFormat="1" x14ac:dyDescent="0.25"/>
    <row r="89694" customFormat="1" x14ac:dyDescent="0.25"/>
    <row r="89695" customFormat="1" x14ac:dyDescent="0.25"/>
    <row r="89696" customFormat="1" x14ac:dyDescent="0.25"/>
    <row r="89697" customFormat="1" x14ac:dyDescent="0.25"/>
    <row r="89698" customFormat="1" x14ac:dyDescent="0.25"/>
    <row r="89699" customFormat="1" x14ac:dyDescent="0.25"/>
    <row r="89700" customFormat="1" x14ac:dyDescent="0.25"/>
    <row r="89701" customFormat="1" x14ac:dyDescent="0.25"/>
    <row r="89702" customFormat="1" x14ac:dyDescent="0.25"/>
    <row r="89703" customFormat="1" x14ac:dyDescent="0.25"/>
    <row r="89704" customFormat="1" x14ac:dyDescent="0.25"/>
    <row r="89705" customFormat="1" x14ac:dyDescent="0.25"/>
    <row r="89706" customFormat="1" x14ac:dyDescent="0.25"/>
    <row r="89707" customFormat="1" x14ac:dyDescent="0.25"/>
    <row r="89708" customFormat="1" x14ac:dyDescent="0.25"/>
    <row r="89709" customFormat="1" x14ac:dyDescent="0.25"/>
    <row r="89710" customFormat="1" x14ac:dyDescent="0.25"/>
    <row r="89711" customFormat="1" x14ac:dyDescent="0.25"/>
    <row r="89712" customFormat="1" x14ac:dyDescent="0.25"/>
    <row r="89713" customFormat="1" x14ac:dyDescent="0.25"/>
    <row r="89714" customFormat="1" x14ac:dyDescent="0.25"/>
    <row r="89715" customFormat="1" x14ac:dyDescent="0.25"/>
    <row r="89716" customFormat="1" x14ac:dyDescent="0.25"/>
    <row r="89717" customFormat="1" x14ac:dyDescent="0.25"/>
    <row r="89718" customFormat="1" x14ac:dyDescent="0.25"/>
    <row r="89719" customFormat="1" x14ac:dyDescent="0.25"/>
    <row r="89720" customFormat="1" x14ac:dyDescent="0.25"/>
    <row r="89721" customFormat="1" x14ac:dyDescent="0.25"/>
    <row r="89722" customFormat="1" x14ac:dyDescent="0.25"/>
    <row r="89723" customFormat="1" x14ac:dyDescent="0.25"/>
    <row r="89724" customFormat="1" x14ac:dyDescent="0.25"/>
    <row r="89725" customFormat="1" x14ac:dyDescent="0.25"/>
    <row r="89726" customFormat="1" x14ac:dyDescent="0.25"/>
    <row r="89727" customFormat="1" x14ac:dyDescent="0.25"/>
    <row r="89728" customFormat="1" x14ac:dyDescent="0.25"/>
    <row r="89729" customFormat="1" x14ac:dyDescent="0.25"/>
    <row r="89730" customFormat="1" x14ac:dyDescent="0.25"/>
    <row r="89731" customFormat="1" x14ac:dyDescent="0.25"/>
    <row r="89732" customFormat="1" x14ac:dyDescent="0.25"/>
    <row r="89733" customFormat="1" x14ac:dyDescent="0.25"/>
    <row r="89734" customFormat="1" x14ac:dyDescent="0.25"/>
    <row r="89735" customFormat="1" x14ac:dyDescent="0.25"/>
    <row r="89736" customFormat="1" x14ac:dyDescent="0.25"/>
    <row r="89737" customFormat="1" x14ac:dyDescent="0.25"/>
    <row r="89738" customFormat="1" x14ac:dyDescent="0.25"/>
    <row r="89739" customFormat="1" x14ac:dyDescent="0.25"/>
    <row r="89740" customFormat="1" x14ac:dyDescent="0.25"/>
    <row r="89741" customFormat="1" x14ac:dyDescent="0.25"/>
    <row r="89742" customFormat="1" x14ac:dyDescent="0.25"/>
    <row r="89743" customFormat="1" x14ac:dyDescent="0.25"/>
    <row r="89744" customFormat="1" x14ac:dyDescent="0.25"/>
    <row r="89745" customFormat="1" x14ac:dyDescent="0.25"/>
    <row r="89746" customFormat="1" x14ac:dyDescent="0.25"/>
    <row r="89747" customFormat="1" x14ac:dyDescent="0.25"/>
    <row r="89748" customFormat="1" x14ac:dyDescent="0.25"/>
    <row r="89749" customFormat="1" x14ac:dyDescent="0.25"/>
    <row r="89750" customFormat="1" x14ac:dyDescent="0.25"/>
    <row r="89751" customFormat="1" x14ac:dyDescent="0.25"/>
    <row r="89752" customFormat="1" x14ac:dyDescent="0.25"/>
    <row r="89753" customFormat="1" x14ac:dyDescent="0.25"/>
    <row r="89754" customFormat="1" x14ac:dyDescent="0.25"/>
    <row r="89755" customFormat="1" x14ac:dyDescent="0.25"/>
    <row r="89756" customFormat="1" x14ac:dyDescent="0.25"/>
    <row r="89757" customFormat="1" x14ac:dyDescent="0.25"/>
    <row r="89758" customFormat="1" x14ac:dyDescent="0.25"/>
    <row r="89759" customFormat="1" x14ac:dyDescent="0.25"/>
    <row r="89760" customFormat="1" x14ac:dyDescent="0.25"/>
    <row r="89761" customFormat="1" x14ac:dyDescent="0.25"/>
    <row r="89762" customFormat="1" x14ac:dyDescent="0.25"/>
    <row r="89763" customFormat="1" x14ac:dyDescent="0.25"/>
    <row r="89764" customFormat="1" x14ac:dyDescent="0.25"/>
    <row r="89765" customFormat="1" x14ac:dyDescent="0.25"/>
    <row r="89766" customFormat="1" x14ac:dyDescent="0.25"/>
    <row r="89767" customFormat="1" x14ac:dyDescent="0.25"/>
    <row r="89768" customFormat="1" x14ac:dyDescent="0.25"/>
    <row r="89769" customFormat="1" x14ac:dyDescent="0.25"/>
    <row r="89770" customFormat="1" x14ac:dyDescent="0.25"/>
    <row r="89771" customFormat="1" x14ac:dyDescent="0.25"/>
    <row r="89772" customFormat="1" x14ac:dyDescent="0.25"/>
    <row r="89773" customFormat="1" x14ac:dyDescent="0.25"/>
    <row r="89774" customFormat="1" x14ac:dyDescent="0.25"/>
    <row r="89775" customFormat="1" x14ac:dyDescent="0.25"/>
    <row r="89776" customFormat="1" x14ac:dyDescent="0.25"/>
    <row r="89777" customFormat="1" x14ac:dyDescent="0.25"/>
    <row r="89778" customFormat="1" x14ac:dyDescent="0.25"/>
    <row r="89779" customFormat="1" x14ac:dyDescent="0.25"/>
    <row r="89780" customFormat="1" x14ac:dyDescent="0.25"/>
    <row r="89781" customFormat="1" x14ac:dyDescent="0.25"/>
    <row r="89782" customFormat="1" x14ac:dyDescent="0.25"/>
    <row r="89783" customFormat="1" x14ac:dyDescent="0.25"/>
    <row r="89784" customFormat="1" x14ac:dyDescent="0.25"/>
    <row r="89785" customFormat="1" x14ac:dyDescent="0.25"/>
    <row r="89786" customFormat="1" x14ac:dyDescent="0.25"/>
    <row r="89787" customFormat="1" x14ac:dyDescent="0.25"/>
    <row r="89788" customFormat="1" x14ac:dyDescent="0.25"/>
    <row r="89789" customFormat="1" x14ac:dyDescent="0.25"/>
    <row r="89790" customFormat="1" x14ac:dyDescent="0.25"/>
    <row r="89791" customFormat="1" x14ac:dyDescent="0.25"/>
    <row r="89792" customFormat="1" x14ac:dyDescent="0.25"/>
    <row r="89793" customFormat="1" x14ac:dyDescent="0.25"/>
    <row r="89794" customFormat="1" x14ac:dyDescent="0.25"/>
    <row r="89795" customFormat="1" x14ac:dyDescent="0.25"/>
    <row r="89796" customFormat="1" x14ac:dyDescent="0.25"/>
    <row r="89797" customFormat="1" x14ac:dyDescent="0.25"/>
    <row r="89798" customFormat="1" x14ac:dyDescent="0.25"/>
    <row r="89799" customFormat="1" x14ac:dyDescent="0.25"/>
    <row r="89800" customFormat="1" x14ac:dyDescent="0.25"/>
    <row r="89801" customFormat="1" x14ac:dyDescent="0.25"/>
    <row r="89802" customFormat="1" x14ac:dyDescent="0.25"/>
    <row r="89803" customFormat="1" x14ac:dyDescent="0.25"/>
    <row r="89804" customFormat="1" x14ac:dyDescent="0.25"/>
    <row r="89805" customFormat="1" x14ac:dyDescent="0.25"/>
    <row r="89806" customFormat="1" x14ac:dyDescent="0.25"/>
    <row r="89807" customFormat="1" x14ac:dyDescent="0.25"/>
    <row r="89808" customFormat="1" x14ac:dyDescent="0.25"/>
    <row r="89809" customFormat="1" x14ac:dyDescent="0.25"/>
    <row r="89810" customFormat="1" x14ac:dyDescent="0.25"/>
    <row r="89811" customFormat="1" x14ac:dyDescent="0.25"/>
    <row r="89812" customFormat="1" x14ac:dyDescent="0.25"/>
    <row r="89813" customFormat="1" x14ac:dyDescent="0.25"/>
    <row r="89814" customFormat="1" x14ac:dyDescent="0.25"/>
    <row r="89815" customFormat="1" x14ac:dyDescent="0.25"/>
    <row r="89816" customFormat="1" x14ac:dyDescent="0.25"/>
    <row r="89817" customFormat="1" x14ac:dyDescent="0.25"/>
    <row r="89818" customFormat="1" x14ac:dyDescent="0.25"/>
    <row r="89819" customFormat="1" x14ac:dyDescent="0.25"/>
    <row r="89820" customFormat="1" x14ac:dyDescent="0.25"/>
    <row r="89821" customFormat="1" x14ac:dyDescent="0.25"/>
    <row r="89822" customFormat="1" x14ac:dyDescent="0.25"/>
    <row r="89823" customFormat="1" x14ac:dyDescent="0.25"/>
    <row r="89824" customFormat="1" x14ac:dyDescent="0.25"/>
    <row r="89825" customFormat="1" x14ac:dyDescent="0.25"/>
    <row r="89826" customFormat="1" x14ac:dyDescent="0.25"/>
    <row r="89827" customFormat="1" x14ac:dyDescent="0.25"/>
    <row r="89828" customFormat="1" x14ac:dyDescent="0.25"/>
    <row r="89829" customFormat="1" x14ac:dyDescent="0.25"/>
    <row r="89830" customFormat="1" x14ac:dyDescent="0.25"/>
    <row r="89831" customFormat="1" x14ac:dyDescent="0.25"/>
    <row r="89832" customFormat="1" x14ac:dyDescent="0.25"/>
    <row r="89833" customFormat="1" x14ac:dyDescent="0.25"/>
    <row r="89834" customFormat="1" x14ac:dyDescent="0.25"/>
    <row r="89835" customFormat="1" x14ac:dyDescent="0.25"/>
    <row r="89836" customFormat="1" x14ac:dyDescent="0.25"/>
    <row r="89837" customFormat="1" x14ac:dyDescent="0.25"/>
    <row r="89838" customFormat="1" x14ac:dyDescent="0.25"/>
    <row r="89839" customFormat="1" x14ac:dyDescent="0.25"/>
    <row r="89840" customFormat="1" x14ac:dyDescent="0.25"/>
    <row r="89841" customFormat="1" x14ac:dyDescent="0.25"/>
    <row r="89842" customFormat="1" x14ac:dyDescent="0.25"/>
    <row r="89843" customFormat="1" x14ac:dyDescent="0.25"/>
    <row r="89844" customFormat="1" x14ac:dyDescent="0.25"/>
    <row r="89845" customFormat="1" x14ac:dyDescent="0.25"/>
    <row r="89846" customFormat="1" x14ac:dyDescent="0.25"/>
    <row r="89847" customFormat="1" x14ac:dyDescent="0.25"/>
    <row r="89848" customFormat="1" x14ac:dyDescent="0.25"/>
    <row r="89849" customFormat="1" x14ac:dyDescent="0.25"/>
    <row r="89850" customFormat="1" x14ac:dyDescent="0.25"/>
    <row r="89851" customFormat="1" x14ac:dyDescent="0.25"/>
    <row r="89852" customFormat="1" x14ac:dyDescent="0.25"/>
    <row r="89853" customFormat="1" x14ac:dyDescent="0.25"/>
    <row r="89854" customFormat="1" x14ac:dyDescent="0.25"/>
    <row r="89855" customFormat="1" x14ac:dyDescent="0.25"/>
    <row r="89856" customFormat="1" x14ac:dyDescent="0.25"/>
    <row r="89857" customFormat="1" x14ac:dyDescent="0.25"/>
    <row r="89858" customFormat="1" x14ac:dyDescent="0.25"/>
    <row r="89859" customFormat="1" x14ac:dyDescent="0.25"/>
    <row r="89860" customFormat="1" x14ac:dyDescent="0.25"/>
    <row r="89861" customFormat="1" x14ac:dyDescent="0.25"/>
    <row r="89862" customFormat="1" x14ac:dyDescent="0.25"/>
    <row r="89863" customFormat="1" x14ac:dyDescent="0.25"/>
    <row r="89864" customFormat="1" x14ac:dyDescent="0.25"/>
    <row r="89865" customFormat="1" x14ac:dyDescent="0.25"/>
    <row r="89866" customFormat="1" x14ac:dyDescent="0.25"/>
    <row r="89867" customFormat="1" x14ac:dyDescent="0.25"/>
    <row r="89868" customFormat="1" x14ac:dyDescent="0.25"/>
    <row r="89869" customFormat="1" x14ac:dyDescent="0.25"/>
    <row r="89870" customFormat="1" x14ac:dyDescent="0.25"/>
    <row r="89871" customFormat="1" x14ac:dyDescent="0.25"/>
    <row r="89872" customFormat="1" x14ac:dyDescent="0.25"/>
    <row r="89873" customFormat="1" x14ac:dyDescent="0.25"/>
    <row r="89874" customFormat="1" x14ac:dyDescent="0.25"/>
    <row r="89875" customFormat="1" x14ac:dyDescent="0.25"/>
    <row r="89876" customFormat="1" x14ac:dyDescent="0.25"/>
    <row r="89877" customFormat="1" x14ac:dyDescent="0.25"/>
    <row r="89878" customFormat="1" x14ac:dyDescent="0.25"/>
    <row r="89879" customFormat="1" x14ac:dyDescent="0.25"/>
    <row r="89880" customFormat="1" x14ac:dyDescent="0.25"/>
    <row r="89881" customFormat="1" x14ac:dyDescent="0.25"/>
    <row r="89882" customFormat="1" x14ac:dyDescent="0.25"/>
    <row r="89883" customFormat="1" x14ac:dyDescent="0.25"/>
    <row r="89884" customFormat="1" x14ac:dyDescent="0.25"/>
    <row r="89885" customFormat="1" x14ac:dyDescent="0.25"/>
    <row r="89886" customFormat="1" x14ac:dyDescent="0.25"/>
    <row r="89887" customFormat="1" x14ac:dyDescent="0.25"/>
    <row r="89888" customFormat="1" x14ac:dyDescent="0.25"/>
    <row r="89889" customFormat="1" x14ac:dyDescent="0.25"/>
    <row r="89890" customFormat="1" x14ac:dyDescent="0.25"/>
    <row r="89891" customFormat="1" x14ac:dyDescent="0.25"/>
    <row r="89892" customFormat="1" x14ac:dyDescent="0.25"/>
    <row r="89893" customFormat="1" x14ac:dyDescent="0.25"/>
    <row r="89894" customFormat="1" x14ac:dyDescent="0.25"/>
    <row r="89895" customFormat="1" x14ac:dyDescent="0.25"/>
    <row r="89896" customFormat="1" x14ac:dyDescent="0.25"/>
    <row r="89897" customFormat="1" x14ac:dyDescent="0.25"/>
    <row r="89898" customFormat="1" x14ac:dyDescent="0.25"/>
    <row r="89899" customFormat="1" x14ac:dyDescent="0.25"/>
    <row r="89900" customFormat="1" x14ac:dyDescent="0.25"/>
    <row r="89901" customFormat="1" x14ac:dyDescent="0.25"/>
    <row r="89902" customFormat="1" x14ac:dyDescent="0.25"/>
    <row r="89903" customFormat="1" x14ac:dyDescent="0.25"/>
    <row r="89904" customFormat="1" x14ac:dyDescent="0.25"/>
    <row r="89905" customFormat="1" x14ac:dyDescent="0.25"/>
    <row r="89906" customFormat="1" x14ac:dyDescent="0.25"/>
    <row r="89907" customFormat="1" x14ac:dyDescent="0.25"/>
    <row r="89908" customFormat="1" x14ac:dyDescent="0.25"/>
    <row r="89909" customFormat="1" x14ac:dyDescent="0.25"/>
    <row r="89910" customFormat="1" x14ac:dyDescent="0.25"/>
    <row r="89911" customFormat="1" x14ac:dyDescent="0.25"/>
    <row r="89912" customFormat="1" x14ac:dyDescent="0.25"/>
    <row r="89913" customFormat="1" x14ac:dyDescent="0.25"/>
    <row r="89914" customFormat="1" x14ac:dyDescent="0.25"/>
    <row r="89915" customFormat="1" x14ac:dyDescent="0.25"/>
    <row r="89916" customFormat="1" x14ac:dyDescent="0.25"/>
    <row r="89917" customFormat="1" x14ac:dyDescent="0.25"/>
    <row r="89918" customFormat="1" x14ac:dyDescent="0.25"/>
    <row r="89919" customFormat="1" x14ac:dyDescent="0.25"/>
    <row r="89920" customFormat="1" x14ac:dyDescent="0.25"/>
    <row r="89921" customFormat="1" x14ac:dyDescent="0.25"/>
    <row r="89922" customFormat="1" x14ac:dyDescent="0.25"/>
    <row r="89923" customFormat="1" x14ac:dyDescent="0.25"/>
    <row r="89924" customFormat="1" x14ac:dyDescent="0.25"/>
    <row r="89925" customFormat="1" x14ac:dyDescent="0.25"/>
    <row r="89926" customFormat="1" x14ac:dyDescent="0.25"/>
    <row r="89927" customFormat="1" x14ac:dyDescent="0.25"/>
    <row r="89928" customFormat="1" x14ac:dyDescent="0.25"/>
    <row r="89929" customFormat="1" x14ac:dyDescent="0.25"/>
    <row r="89930" customFormat="1" x14ac:dyDescent="0.25"/>
    <row r="89931" customFormat="1" x14ac:dyDescent="0.25"/>
    <row r="89932" customFormat="1" x14ac:dyDescent="0.25"/>
    <row r="89933" customFormat="1" x14ac:dyDescent="0.25"/>
    <row r="89934" customFormat="1" x14ac:dyDescent="0.25"/>
    <row r="89935" customFormat="1" x14ac:dyDescent="0.25"/>
    <row r="89936" customFormat="1" x14ac:dyDescent="0.25"/>
    <row r="89937" customFormat="1" x14ac:dyDescent="0.25"/>
    <row r="89938" customFormat="1" x14ac:dyDescent="0.25"/>
    <row r="89939" customFormat="1" x14ac:dyDescent="0.25"/>
    <row r="89940" customFormat="1" x14ac:dyDescent="0.25"/>
    <row r="89941" customFormat="1" x14ac:dyDescent="0.25"/>
    <row r="89942" customFormat="1" x14ac:dyDescent="0.25"/>
    <row r="89943" customFormat="1" x14ac:dyDescent="0.25"/>
    <row r="89944" customFormat="1" x14ac:dyDescent="0.25"/>
    <row r="89945" customFormat="1" x14ac:dyDescent="0.25"/>
    <row r="89946" customFormat="1" x14ac:dyDescent="0.25"/>
    <row r="89947" customFormat="1" x14ac:dyDescent="0.25"/>
    <row r="89948" customFormat="1" x14ac:dyDescent="0.25"/>
    <row r="89949" customFormat="1" x14ac:dyDescent="0.25"/>
    <row r="89950" customFormat="1" x14ac:dyDescent="0.25"/>
    <row r="89951" customFormat="1" x14ac:dyDescent="0.25"/>
    <row r="89952" customFormat="1" x14ac:dyDescent="0.25"/>
    <row r="89953" customFormat="1" x14ac:dyDescent="0.25"/>
    <row r="89954" customFormat="1" x14ac:dyDescent="0.25"/>
    <row r="89955" customFormat="1" x14ac:dyDescent="0.25"/>
    <row r="89956" customFormat="1" x14ac:dyDescent="0.25"/>
    <row r="89957" customFormat="1" x14ac:dyDescent="0.25"/>
    <row r="89958" customFormat="1" x14ac:dyDescent="0.25"/>
    <row r="89959" customFormat="1" x14ac:dyDescent="0.25"/>
    <row r="89960" customFormat="1" x14ac:dyDescent="0.25"/>
    <row r="89961" customFormat="1" x14ac:dyDescent="0.25"/>
    <row r="89962" customFormat="1" x14ac:dyDescent="0.25"/>
    <row r="89963" customFormat="1" x14ac:dyDescent="0.25"/>
    <row r="89964" customFormat="1" x14ac:dyDescent="0.25"/>
    <row r="89965" customFormat="1" x14ac:dyDescent="0.25"/>
    <row r="89966" customFormat="1" x14ac:dyDescent="0.25"/>
    <row r="89967" customFormat="1" x14ac:dyDescent="0.25"/>
    <row r="89968" customFormat="1" x14ac:dyDescent="0.25"/>
    <row r="89969" customFormat="1" x14ac:dyDescent="0.25"/>
    <row r="89970" customFormat="1" x14ac:dyDescent="0.25"/>
    <row r="89971" customFormat="1" x14ac:dyDescent="0.25"/>
    <row r="89972" customFormat="1" x14ac:dyDescent="0.25"/>
    <row r="89973" customFormat="1" x14ac:dyDescent="0.25"/>
    <row r="89974" customFormat="1" x14ac:dyDescent="0.25"/>
    <row r="89975" customFormat="1" x14ac:dyDescent="0.25"/>
    <row r="89976" customFormat="1" x14ac:dyDescent="0.25"/>
    <row r="89977" customFormat="1" x14ac:dyDescent="0.25"/>
    <row r="89978" customFormat="1" x14ac:dyDescent="0.25"/>
    <row r="89979" customFormat="1" x14ac:dyDescent="0.25"/>
    <row r="89980" customFormat="1" x14ac:dyDescent="0.25"/>
    <row r="89981" customFormat="1" x14ac:dyDescent="0.25"/>
    <row r="89982" customFormat="1" x14ac:dyDescent="0.25"/>
    <row r="89983" customFormat="1" x14ac:dyDescent="0.25"/>
    <row r="89984" customFormat="1" x14ac:dyDescent="0.25"/>
    <row r="89985" customFormat="1" x14ac:dyDescent="0.25"/>
    <row r="89986" customFormat="1" x14ac:dyDescent="0.25"/>
    <row r="89987" customFormat="1" x14ac:dyDescent="0.25"/>
    <row r="89988" customFormat="1" x14ac:dyDescent="0.25"/>
    <row r="89989" customFormat="1" x14ac:dyDescent="0.25"/>
    <row r="89990" customFormat="1" x14ac:dyDescent="0.25"/>
    <row r="89991" customFormat="1" x14ac:dyDescent="0.25"/>
    <row r="89992" customFormat="1" x14ac:dyDescent="0.25"/>
    <row r="89993" customFormat="1" x14ac:dyDescent="0.25"/>
    <row r="89994" customFormat="1" x14ac:dyDescent="0.25"/>
    <row r="89995" customFormat="1" x14ac:dyDescent="0.25"/>
    <row r="89996" customFormat="1" x14ac:dyDescent="0.25"/>
    <row r="89997" customFormat="1" x14ac:dyDescent="0.25"/>
    <row r="89998" customFormat="1" x14ac:dyDescent="0.25"/>
    <row r="89999" customFormat="1" x14ac:dyDescent="0.25"/>
    <row r="90000" customFormat="1" x14ac:dyDescent="0.25"/>
    <row r="90001" customFormat="1" x14ac:dyDescent="0.25"/>
    <row r="90002" customFormat="1" x14ac:dyDescent="0.25"/>
    <row r="90003" customFormat="1" x14ac:dyDescent="0.25"/>
    <row r="90004" customFormat="1" x14ac:dyDescent="0.25"/>
    <row r="90005" customFormat="1" x14ac:dyDescent="0.25"/>
    <row r="90006" customFormat="1" x14ac:dyDescent="0.25"/>
    <row r="90007" customFormat="1" x14ac:dyDescent="0.25"/>
    <row r="90008" customFormat="1" x14ac:dyDescent="0.25"/>
    <row r="90009" customFormat="1" x14ac:dyDescent="0.25"/>
    <row r="90010" customFormat="1" x14ac:dyDescent="0.25"/>
    <row r="90011" customFormat="1" x14ac:dyDescent="0.25"/>
    <row r="90012" customFormat="1" x14ac:dyDescent="0.25"/>
    <row r="90013" customFormat="1" x14ac:dyDescent="0.25"/>
    <row r="90014" customFormat="1" x14ac:dyDescent="0.25"/>
    <row r="90015" customFormat="1" x14ac:dyDescent="0.25"/>
    <row r="90016" customFormat="1" x14ac:dyDescent="0.25"/>
    <row r="90017" customFormat="1" x14ac:dyDescent="0.25"/>
    <row r="90018" customFormat="1" x14ac:dyDescent="0.25"/>
    <row r="90019" customFormat="1" x14ac:dyDescent="0.25"/>
    <row r="90020" customFormat="1" x14ac:dyDescent="0.25"/>
    <row r="90021" customFormat="1" x14ac:dyDescent="0.25"/>
    <row r="90022" customFormat="1" x14ac:dyDescent="0.25"/>
    <row r="90023" customFormat="1" x14ac:dyDescent="0.25"/>
    <row r="90024" customFormat="1" x14ac:dyDescent="0.25"/>
    <row r="90025" customFormat="1" x14ac:dyDescent="0.25"/>
    <row r="90026" customFormat="1" x14ac:dyDescent="0.25"/>
    <row r="90027" customFormat="1" x14ac:dyDescent="0.25"/>
    <row r="90028" customFormat="1" x14ac:dyDescent="0.25"/>
    <row r="90029" customFormat="1" x14ac:dyDescent="0.25"/>
    <row r="90030" customFormat="1" x14ac:dyDescent="0.25"/>
    <row r="90031" customFormat="1" x14ac:dyDescent="0.25"/>
    <row r="90032" customFormat="1" x14ac:dyDescent="0.25"/>
    <row r="90033" customFormat="1" x14ac:dyDescent="0.25"/>
    <row r="90034" customFormat="1" x14ac:dyDescent="0.25"/>
    <row r="90035" customFormat="1" x14ac:dyDescent="0.25"/>
    <row r="90036" customFormat="1" x14ac:dyDescent="0.25"/>
    <row r="90037" customFormat="1" x14ac:dyDescent="0.25"/>
    <row r="90038" customFormat="1" x14ac:dyDescent="0.25"/>
    <row r="90039" customFormat="1" x14ac:dyDescent="0.25"/>
    <row r="90040" customFormat="1" x14ac:dyDescent="0.25"/>
    <row r="90041" customFormat="1" x14ac:dyDescent="0.25"/>
    <row r="90042" customFormat="1" x14ac:dyDescent="0.25"/>
    <row r="90043" customFormat="1" x14ac:dyDescent="0.25"/>
    <row r="90044" customFormat="1" x14ac:dyDescent="0.25"/>
    <row r="90045" customFormat="1" x14ac:dyDescent="0.25"/>
    <row r="90046" customFormat="1" x14ac:dyDescent="0.25"/>
    <row r="90047" customFormat="1" x14ac:dyDescent="0.25"/>
    <row r="90048" customFormat="1" x14ac:dyDescent="0.25"/>
    <row r="90049" customFormat="1" x14ac:dyDescent="0.25"/>
    <row r="90050" customFormat="1" x14ac:dyDescent="0.25"/>
    <row r="90051" customFormat="1" x14ac:dyDescent="0.25"/>
    <row r="90052" customFormat="1" x14ac:dyDescent="0.25"/>
    <row r="90053" customFormat="1" x14ac:dyDescent="0.25"/>
    <row r="90054" customFormat="1" x14ac:dyDescent="0.25"/>
    <row r="90055" customFormat="1" x14ac:dyDescent="0.25"/>
    <row r="90056" customFormat="1" x14ac:dyDescent="0.25"/>
    <row r="90057" customFormat="1" x14ac:dyDescent="0.25"/>
    <row r="90058" customFormat="1" x14ac:dyDescent="0.25"/>
    <row r="90059" customFormat="1" x14ac:dyDescent="0.25"/>
    <row r="90060" customFormat="1" x14ac:dyDescent="0.25"/>
    <row r="90061" customFormat="1" x14ac:dyDescent="0.25"/>
    <row r="90062" customFormat="1" x14ac:dyDescent="0.25"/>
    <row r="90063" customFormat="1" x14ac:dyDescent="0.25"/>
    <row r="90064" customFormat="1" x14ac:dyDescent="0.25"/>
    <row r="90065" customFormat="1" x14ac:dyDescent="0.25"/>
    <row r="90066" customFormat="1" x14ac:dyDescent="0.25"/>
    <row r="90067" customFormat="1" x14ac:dyDescent="0.25"/>
    <row r="90068" customFormat="1" x14ac:dyDescent="0.25"/>
    <row r="90069" customFormat="1" x14ac:dyDescent="0.25"/>
    <row r="90070" customFormat="1" x14ac:dyDescent="0.25"/>
    <row r="90071" customFormat="1" x14ac:dyDescent="0.25"/>
    <row r="90072" customFormat="1" x14ac:dyDescent="0.25"/>
    <row r="90073" customFormat="1" x14ac:dyDescent="0.25"/>
    <row r="90074" customFormat="1" x14ac:dyDescent="0.25"/>
    <row r="90075" customFormat="1" x14ac:dyDescent="0.25"/>
    <row r="90076" customFormat="1" x14ac:dyDescent="0.25"/>
    <row r="90077" customFormat="1" x14ac:dyDescent="0.25"/>
    <row r="90078" customFormat="1" x14ac:dyDescent="0.25"/>
    <row r="90079" customFormat="1" x14ac:dyDescent="0.25"/>
    <row r="90080" customFormat="1" x14ac:dyDescent="0.25"/>
    <row r="90081" customFormat="1" x14ac:dyDescent="0.25"/>
    <row r="90082" customFormat="1" x14ac:dyDescent="0.25"/>
    <row r="90083" customFormat="1" x14ac:dyDescent="0.25"/>
    <row r="90084" customFormat="1" x14ac:dyDescent="0.25"/>
    <row r="90085" customFormat="1" x14ac:dyDescent="0.25"/>
    <row r="90086" customFormat="1" x14ac:dyDescent="0.25"/>
    <row r="90087" customFormat="1" x14ac:dyDescent="0.25"/>
    <row r="90088" customFormat="1" x14ac:dyDescent="0.25"/>
    <row r="90089" customFormat="1" x14ac:dyDescent="0.25"/>
    <row r="90090" customFormat="1" x14ac:dyDescent="0.25"/>
    <row r="90091" customFormat="1" x14ac:dyDescent="0.25"/>
    <row r="90092" customFormat="1" x14ac:dyDescent="0.25"/>
    <row r="90093" customFormat="1" x14ac:dyDescent="0.25"/>
    <row r="90094" customFormat="1" x14ac:dyDescent="0.25"/>
    <row r="90095" customFormat="1" x14ac:dyDescent="0.25"/>
    <row r="90096" customFormat="1" x14ac:dyDescent="0.25"/>
    <row r="90097" customFormat="1" x14ac:dyDescent="0.25"/>
    <row r="90098" customFormat="1" x14ac:dyDescent="0.25"/>
    <row r="90099" customFormat="1" x14ac:dyDescent="0.25"/>
    <row r="90100" customFormat="1" x14ac:dyDescent="0.25"/>
    <row r="90101" customFormat="1" x14ac:dyDescent="0.25"/>
    <row r="90102" customFormat="1" x14ac:dyDescent="0.25"/>
    <row r="90103" customFormat="1" x14ac:dyDescent="0.25"/>
    <row r="90104" customFormat="1" x14ac:dyDescent="0.25"/>
    <row r="90105" customFormat="1" x14ac:dyDescent="0.25"/>
    <row r="90106" customFormat="1" x14ac:dyDescent="0.25"/>
    <row r="90107" customFormat="1" x14ac:dyDescent="0.25"/>
    <row r="90108" customFormat="1" x14ac:dyDescent="0.25"/>
    <row r="90109" customFormat="1" x14ac:dyDescent="0.25"/>
    <row r="90110" customFormat="1" x14ac:dyDescent="0.25"/>
    <row r="90111" customFormat="1" x14ac:dyDescent="0.25"/>
    <row r="90112" customFormat="1" x14ac:dyDescent="0.25"/>
    <row r="90113" customFormat="1" x14ac:dyDescent="0.25"/>
    <row r="90114" customFormat="1" x14ac:dyDescent="0.25"/>
    <row r="90115" customFormat="1" x14ac:dyDescent="0.25"/>
    <row r="90116" customFormat="1" x14ac:dyDescent="0.25"/>
    <row r="90117" customFormat="1" x14ac:dyDescent="0.25"/>
    <row r="90118" customFormat="1" x14ac:dyDescent="0.25"/>
    <row r="90119" customFormat="1" x14ac:dyDescent="0.25"/>
    <row r="90120" customFormat="1" x14ac:dyDescent="0.25"/>
    <row r="90121" customFormat="1" x14ac:dyDescent="0.25"/>
    <row r="90122" customFormat="1" x14ac:dyDescent="0.25"/>
    <row r="90123" customFormat="1" x14ac:dyDescent="0.25"/>
    <row r="90124" customFormat="1" x14ac:dyDescent="0.25"/>
    <row r="90125" customFormat="1" x14ac:dyDescent="0.25"/>
    <row r="90126" customFormat="1" x14ac:dyDescent="0.25"/>
    <row r="90127" customFormat="1" x14ac:dyDescent="0.25"/>
    <row r="90128" customFormat="1" x14ac:dyDescent="0.25"/>
    <row r="90129" customFormat="1" x14ac:dyDescent="0.25"/>
    <row r="90130" customFormat="1" x14ac:dyDescent="0.25"/>
    <row r="90131" customFormat="1" x14ac:dyDescent="0.25"/>
    <row r="90132" customFormat="1" x14ac:dyDescent="0.25"/>
    <row r="90133" customFormat="1" x14ac:dyDescent="0.25"/>
    <row r="90134" customFormat="1" x14ac:dyDescent="0.25"/>
    <row r="90135" customFormat="1" x14ac:dyDescent="0.25"/>
    <row r="90136" customFormat="1" x14ac:dyDescent="0.25"/>
    <row r="90137" customFormat="1" x14ac:dyDescent="0.25"/>
    <row r="90138" customFormat="1" x14ac:dyDescent="0.25"/>
    <row r="90139" customFormat="1" x14ac:dyDescent="0.25"/>
    <row r="90140" customFormat="1" x14ac:dyDescent="0.25"/>
    <row r="90141" customFormat="1" x14ac:dyDescent="0.25"/>
    <row r="90142" customFormat="1" x14ac:dyDescent="0.25"/>
    <row r="90143" customFormat="1" x14ac:dyDescent="0.25"/>
    <row r="90144" customFormat="1" x14ac:dyDescent="0.25"/>
    <row r="90145" customFormat="1" x14ac:dyDescent="0.25"/>
    <row r="90146" customFormat="1" x14ac:dyDescent="0.25"/>
    <row r="90147" customFormat="1" x14ac:dyDescent="0.25"/>
    <row r="90148" customFormat="1" x14ac:dyDescent="0.25"/>
    <row r="90149" customFormat="1" x14ac:dyDescent="0.25"/>
    <row r="90150" customFormat="1" x14ac:dyDescent="0.25"/>
    <row r="90151" customFormat="1" x14ac:dyDescent="0.25"/>
    <row r="90152" customFormat="1" x14ac:dyDescent="0.25"/>
    <row r="90153" customFormat="1" x14ac:dyDescent="0.25"/>
    <row r="90154" customFormat="1" x14ac:dyDescent="0.25"/>
    <row r="90155" customFormat="1" x14ac:dyDescent="0.25"/>
    <row r="90156" customFormat="1" x14ac:dyDescent="0.25"/>
    <row r="90157" customFormat="1" x14ac:dyDescent="0.25"/>
    <row r="90158" customFormat="1" x14ac:dyDescent="0.25"/>
    <row r="90159" customFormat="1" x14ac:dyDescent="0.25"/>
    <row r="90160" customFormat="1" x14ac:dyDescent="0.25"/>
    <row r="90161" customFormat="1" x14ac:dyDescent="0.25"/>
    <row r="90162" customFormat="1" x14ac:dyDescent="0.25"/>
    <row r="90163" customFormat="1" x14ac:dyDescent="0.25"/>
    <row r="90164" customFormat="1" x14ac:dyDescent="0.25"/>
    <row r="90165" customFormat="1" x14ac:dyDescent="0.25"/>
    <row r="90166" customFormat="1" x14ac:dyDescent="0.25"/>
    <row r="90167" customFormat="1" x14ac:dyDescent="0.25"/>
    <row r="90168" customFormat="1" x14ac:dyDescent="0.25"/>
    <row r="90169" customFormat="1" x14ac:dyDescent="0.25"/>
    <row r="90170" customFormat="1" x14ac:dyDescent="0.25"/>
    <row r="90171" customFormat="1" x14ac:dyDescent="0.25"/>
    <row r="90172" customFormat="1" x14ac:dyDescent="0.25"/>
    <row r="90173" customFormat="1" x14ac:dyDescent="0.25"/>
    <row r="90174" customFormat="1" x14ac:dyDescent="0.25"/>
    <row r="90175" customFormat="1" x14ac:dyDescent="0.25"/>
    <row r="90176" customFormat="1" x14ac:dyDescent="0.25"/>
    <row r="90177" customFormat="1" x14ac:dyDescent="0.25"/>
    <row r="90178" customFormat="1" x14ac:dyDescent="0.25"/>
    <row r="90179" customFormat="1" x14ac:dyDescent="0.25"/>
    <row r="90180" customFormat="1" x14ac:dyDescent="0.25"/>
    <row r="90181" customFormat="1" x14ac:dyDescent="0.25"/>
    <row r="90182" customFormat="1" x14ac:dyDescent="0.25"/>
    <row r="90183" customFormat="1" x14ac:dyDescent="0.25"/>
    <row r="90184" customFormat="1" x14ac:dyDescent="0.25"/>
    <row r="90185" customFormat="1" x14ac:dyDescent="0.25"/>
    <row r="90186" customFormat="1" x14ac:dyDescent="0.25"/>
    <row r="90187" customFormat="1" x14ac:dyDescent="0.25"/>
    <row r="90188" customFormat="1" x14ac:dyDescent="0.25"/>
    <row r="90189" customFormat="1" x14ac:dyDescent="0.25"/>
    <row r="90190" customFormat="1" x14ac:dyDescent="0.25"/>
    <row r="90191" customFormat="1" x14ac:dyDescent="0.25"/>
    <row r="90192" customFormat="1" x14ac:dyDescent="0.25"/>
    <row r="90193" customFormat="1" x14ac:dyDescent="0.25"/>
    <row r="90194" customFormat="1" x14ac:dyDescent="0.25"/>
    <row r="90195" customFormat="1" x14ac:dyDescent="0.25"/>
    <row r="90196" customFormat="1" x14ac:dyDescent="0.25"/>
    <row r="90197" customFormat="1" x14ac:dyDescent="0.25"/>
    <row r="90198" customFormat="1" x14ac:dyDescent="0.25"/>
    <row r="90199" customFormat="1" x14ac:dyDescent="0.25"/>
    <row r="90200" customFormat="1" x14ac:dyDescent="0.25"/>
    <row r="90201" customFormat="1" x14ac:dyDescent="0.25"/>
    <row r="90202" customFormat="1" x14ac:dyDescent="0.25"/>
    <row r="90203" customFormat="1" x14ac:dyDescent="0.25"/>
    <row r="90204" customFormat="1" x14ac:dyDescent="0.25"/>
    <row r="90205" customFormat="1" x14ac:dyDescent="0.25"/>
    <row r="90206" customFormat="1" x14ac:dyDescent="0.25"/>
    <row r="90207" customFormat="1" x14ac:dyDescent="0.25"/>
    <row r="90208" customFormat="1" x14ac:dyDescent="0.25"/>
    <row r="90209" customFormat="1" x14ac:dyDescent="0.25"/>
    <row r="90210" customFormat="1" x14ac:dyDescent="0.25"/>
    <row r="90211" customFormat="1" x14ac:dyDescent="0.25"/>
    <row r="90212" customFormat="1" x14ac:dyDescent="0.25"/>
    <row r="90213" customFormat="1" x14ac:dyDescent="0.25"/>
    <row r="90214" customFormat="1" x14ac:dyDescent="0.25"/>
    <row r="90215" customFormat="1" x14ac:dyDescent="0.25"/>
    <row r="90216" customFormat="1" x14ac:dyDescent="0.25"/>
    <row r="90217" customFormat="1" x14ac:dyDescent="0.25"/>
    <row r="90218" customFormat="1" x14ac:dyDescent="0.25"/>
    <row r="90219" customFormat="1" x14ac:dyDescent="0.25"/>
    <row r="90220" customFormat="1" x14ac:dyDescent="0.25"/>
    <row r="90221" customFormat="1" x14ac:dyDescent="0.25"/>
    <row r="90222" customFormat="1" x14ac:dyDescent="0.25"/>
    <row r="90223" customFormat="1" x14ac:dyDescent="0.25"/>
    <row r="90224" customFormat="1" x14ac:dyDescent="0.25"/>
    <row r="90225" customFormat="1" x14ac:dyDescent="0.25"/>
    <row r="90226" customFormat="1" x14ac:dyDescent="0.25"/>
    <row r="90227" customFormat="1" x14ac:dyDescent="0.25"/>
    <row r="90228" customFormat="1" x14ac:dyDescent="0.25"/>
    <row r="90229" customFormat="1" x14ac:dyDescent="0.25"/>
    <row r="90230" customFormat="1" x14ac:dyDescent="0.25"/>
    <row r="90231" customFormat="1" x14ac:dyDescent="0.25"/>
    <row r="90232" customFormat="1" x14ac:dyDescent="0.25"/>
    <row r="90233" customFormat="1" x14ac:dyDescent="0.25"/>
    <row r="90234" customFormat="1" x14ac:dyDescent="0.25"/>
    <row r="90235" customFormat="1" x14ac:dyDescent="0.25"/>
    <row r="90236" customFormat="1" x14ac:dyDescent="0.25"/>
    <row r="90237" customFormat="1" x14ac:dyDescent="0.25"/>
    <row r="90238" customFormat="1" x14ac:dyDescent="0.25"/>
    <row r="90239" customFormat="1" x14ac:dyDescent="0.25"/>
    <row r="90240" customFormat="1" x14ac:dyDescent="0.25"/>
    <row r="90241" customFormat="1" x14ac:dyDescent="0.25"/>
    <row r="90242" customFormat="1" x14ac:dyDescent="0.25"/>
    <row r="90243" customFormat="1" x14ac:dyDescent="0.25"/>
    <row r="90244" customFormat="1" x14ac:dyDescent="0.25"/>
    <row r="90245" customFormat="1" x14ac:dyDescent="0.25"/>
    <row r="90246" customFormat="1" x14ac:dyDescent="0.25"/>
    <row r="90247" customFormat="1" x14ac:dyDescent="0.25"/>
    <row r="90248" customFormat="1" x14ac:dyDescent="0.25"/>
    <row r="90249" customFormat="1" x14ac:dyDescent="0.25"/>
    <row r="90250" customFormat="1" x14ac:dyDescent="0.25"/>
    <row r="90251" customFormat="1" x14ac:dyDescent="0.25"/>
    <row r="90252" customFormat="1" x14ac:dyDescent="0.25"/>
    <row r="90253" customFormat="1" x14ac:dyDescent="0.25"/>
    <row r="90254" customFormat="1" x14ac:dyDescent="0.25"/>
    <row r="90255" customFormat="1" x14ac:dyDescent="0.25"/>
    <row r="90256" customFormat="1" x14ac:dyDescent="0.25"/>
    <row r="90257" customFormat="1" x14ac:dyDescent="0.25"/>
    <row r="90258" customFormat="1" x14ac:dyDescent="0.25"/>
    <row r="90259" customFormat="1" x14ac:dyDescent="0.25"/>
    <row r="90260" customFormat="1" x14ac:dyDescent="0.25"/>
    <row r="90261" customFormat="1" x14ac:dyDescent="0.25"/>
    <row r="90262" customFormat="1" x14ac:dyDescent="0.25"/>
    <row r="90263" customFormat="1" x14ac:dyDescent="0.25"/>
    <row r="90264" customFormat="1" x14ac:dyDescent="0.25"/>
    <row r="90265" customFormat="1" x14ac:dyDescent="0.25"/>
    <row r="90266" customFormat="1" x14ac:dyDescent="0.25"/>
    <row r="90267" customFormat="1" x14ac:dyDescent="0.25"/>
    <row r="90268" customFormat="1" x14ac:dyDescent="0.25"/>
    <row r="90269" customFormat="1" x14ac:dyDescent="0.25"/>
    <row r="90270" customFormat="1" x14ac:dyDescent="0.25"/>
    <row r="90271" customFormat="1" x14ac:dyDescent="0.25"/>
    <row r="90272" customFormat="1" x14ac:dyDescent="0.25"/>
    <row r="90273" customFormat="1" x14ac:dyDescent="0.25"/>
    <row r="90274" customFormat="1" x14ac:dyDescent="0.25"/>
    <row r="90275" customFormat="1" x14ac:dyDescent="0.25"/>
    <row r="90276" customFormat="1" x14ac:dyDescent="0.25"/>
    <row r="90277" customFormat="1" x14ac:dyDescent="0.25"/>
    <row r="90278" customFormat="1" x14ac:dyDescent="0.25"/>
    <row r="90279" customFormat="1" x14ac:dyDescent="0.25"/>
    <row r="90280" customFormat="1" x14ac:dyDescent="0.25"/>
    <row r="90281" customFormat="1" x14ac:dyDescent="0.25"/>
    <row r="90282" customFormat="1" x14ac:dyDescent="0.25"/>
    <row r="90283" customFormat="1" x14ac:dyDescent="0.25"/>
    <row r="90284" customFormat="1" x14ac:dyDescent="0.25"/>
    <row r="90285" customFormat="1" x14ac:dyDescent="0.25"/>
    <row r="90286" customFormat="1" x14ac:dyDescent="0.25"/>
    <row r="90287" customFormat="1" x14ac:dyDescent="0.25"/>
    <row r="90288" customFormat="1" x14ac:dyDescent="0.25"/>
    <row r="90289" customFormat="1" x14ac:dyDescent="0.25"/>
    <row r="90290" customFormat="1" x14ac:dyDescent="0.25"/>
    <row r="90291" customFormat="1" x14ac:dyDescent="0.25"/>
    <row r="90292" customFormat="1" x14ac:dyDescent="0.25"/>
    <row r="90293" customFormat="1" x14ac:dyDescent="0.25"/>
    <row r="90294" customFormat="1" x14ac:dyDescent="0.25"/>
    <row r="90295" customFormat="1" x14ac:dyDescent="0.25"/>
    <row r="90296" customFormat="1" x14ac:dyDescent="0.25"/>
    <row r="90297" customFormat="1" x14ac:dyDescent="0.25"/>
    <row r="90298" customFormat="1" x14ac:dyDescent="0.25"/>
    <row r="90299" customFormat="1" x14ac:dyDescent="0.25"/>
    <row r="90300" customFormat="1" x14ac:dyDescent="0.25"/>
    <row r="90301" customFormat="1" x14ac:dyDescent="0.25"/>
    <row r="90302" customFormat="1" x14ac:dyDescent="0.25"/>
    <row r="90303" customFormat="1" x14ac:dyDescent="0.25"/>
    <row r="90304" customFormat="1" x14ac:dyDescent="0.25"/>
    <row r="90305" customFormat="1" x14ac:dyDescent="0.25"/>
    <row r="90306" customFormat="1" x14ac:dyDescent="0.25"/>
    <row r="90307" customFormat="1" x14ac:dyDescent="0.25"/>
    <row r="90308" customFormat="1" x14ac:dyDescent="0.25"/>
    <row r="90309" customFormat="1" x14ac:dyDescent="0.25"/>
    <row r="90310" customFormat="1" x14ac:dyDescent="0.25"/>
    <row r="90311" customFormat="1" x14ac:dyDescent="0.25"/>
    <row r="90312" customFormat="1" x14ac:dyDescent="0.25"/>
    <row r="90313" customFormat="1" x14ac:dyDescent="0.25"/>
    <row r="90314" customFormat="1" x14ac:dyDescent="0.25"/>
    <row r="90315" customFormat="1" x14ac:dyDescent="0.25"/>
    <row r="90316" customFormat="1" x14ac:dyDescent="0.25"/>
    <row r="90317" customFormat="1" x14ac:dyDescent="0.25"/>
    <row r="90318" customFormat="1" x14ac:dyDescent="0.25"/>
    <row r="90319" customFormat="1" x14ac:dyDescent="0.25"/>
    <row r="90320" customFormat="1" x14ac:dyDescent="0.25"/>
    <row r="90321" customFormat="1" x14ac:dyDescent="0.25"/>
    <row r="90322" customFormat="1" x14ac:dyDescent="0.25"/>
    <row r="90323" customFormat="1" x14ac:dyDescent="0.25"/>
    <row r="90324" customFormat="1" x14ac:dyDescent="0.25"/>
    <row r="90325" customFormat="1" x14ac:dyDescent="0.25"/>
    <row r="90326" customFormat="1" x14ac:dyDescent="0.25"/>
    <row r="90327" customFormat="1" x14ac:dyDescent="0.25"/>
    <row r="90328" customFormat="1" x14ac:dyDescent="0.25"/>
    <row r="90329" customFormat="1" x14ac:dyDescent="0.25"/>
    <row r="90330" customFormat="1" x14ac:dyDescent="0.25"/>
    <row r="90331" customFormat="1" x14ac:dyDescent="0.25"/>
    <row r="90332" customFormat="1" x14ac:dyDescent="0.25"/>
    <row r="90333" customFormat="1" x14ac:dyDescent="0.25"/>
    <row r="90334" customFormat="1" x14ac:dyDescent="0.25"/>
    <row r="90335" customFormat="1" x14ac:dyDescent="0.25"/>
    <row r="90336" customFormat="1" x14ac:dyDescent="0.25"/>
    <row r="90337" customFormat="1" x14ac:dyDescent="0.25"/>
    <row r="90338" customFormat="1" x14ac:dyDescent="0.25"/>
    <row r="90339" customFormat="1" x14ac:dyDescent="0.25"/>
    <row r="90340" customFormat="1" x14ac:dyDescent="0.25"/>
    <row r="90341" customFormat="1" x14ac:dyDescent="0.25"/>
    <row r="90342" customFormat="1" x14ac:dyDescent="0.25"/>
    <row r="90343" customFormat="1" x14ac:dyDescent="0.25"/>
    <row r="90344" customFormat="1" x14ac:dyDescent="0.25"/>
    <row r="90345" customFormat="1" x14ac:dyDescent="0.25"/>
    <row r="90346" customFormat="1" x14ac:dyDescent="0.25"/>
    <row r="90347" customFormat="1" x14ac:dyDescent="0.25"/>
    <row r="90348" customFormat="1" x14ac:dyDescent="0.25"/>
    <row r="90349" customFormat="1" x14ac:dyDescent="0.25"/>
    <row r="90350" customFormat="1" x14ac:dyDescent="0.25"/>
    <row r="90351" customFormat="1" x14ac:dyDescent="0.25"/>
    <row r="90352" customFormat="1" x14ac:dyDescent="0.25"/>
    <row r="90353" customFormat="1" x14ac:dyDescent="0.25"/>
    <row r="90354" customFormat="1" x14ac:dyDescent="0.25"/>
    <row r="90355" customFormat="1" x14ac:dyDescent="0.25"/>
    <row r="90356" customFormat="1" x14ac:dyDescent="0.25"/>
    <row r="90357" customFormat="1" x14ac:dyDescent="0.25"/>
    <row r="90358" customFormat="1" x14ac:dyDescent="0.25"/>
    <row r="90359" customFormat="1" x14ac:dyDescent="0.25"/>
    <row r="90360" customFormat="1" x14ac:dyDescent="0.25"/>
    <row r="90361" customFormat="1" x14ac:dyDescent="0.25"/>
    <row r="90362" customFormat="1" x14ac:dyDescent="0.25"/>
    <row r="90363" customFormat="1" x14ac:dyDescent="0.25"/>
    <row r="90364" customFormat="1" x14ac:dyDescent="0.25"/>
    <row r="90365" customFormat="1" x14ac:dyDescent="0.25"/>
    <row r="90366" customFormat="1" x14ac:dyDescent="0.25"/>
    <row r="90367" customFormat="1" x14ac:dyDescent="0.25"/>
    <row r="90368" customFormat="1" x14ac:dyDescent="0.25"/>
    <row r="90369" customFormat="1" x14ac:dyDescent="0.25"/>
    <row r="90370" customFormat="1" x14ac:dyDescent="0.25"/>
    <row r="90371" customFormat="1" x14ac:dyDescent="0.25"/>
    <row r="90372" customFormat="1" x14ac:dyDescent="0.25"/>
    <row r="90373" customFormat="1" x14ac:dyDescent="0.25"/>
    <row r="90374" customFormat="1" x14ac:dyDescent="0.25"/>
    <row r="90375" customFormat="1" x14ac:dyDescent="0.25"/>
    <row r="90376" customFormat="1" x14ac:dyDescent="0.25"/>
    <row r="90377" customFormat="1" x14ac:dyDescent="0.25"/>
    <row r="90378" customFormat="1" x14ac:dyDescent="0.25"/>
    <row r="90379" customFormat="1" x14ac:dyDescent="0.25"/>
    <row r="90380" customFormat="1" x14ac:dyDescent="0.25"/>
    <row r="90381" customFormat="1" x14ac:dyDescent="0.25"/>
    <row r="90382" customFormat="1" x14ac:dyDescent="0.25"/>
    <row r="90383" customFormat="1" x14ac:dyDescent="0.25"/>
    <row r="90384" customFormat="1" x14ac:dyDescent="0.25"/>
    <row r="90385" customFormat="1" x14ac:dyDescent="0.25"/>
    <row r="90386" customFormat="1" x14ac:dyDescent="0.25"/>
    <row r="90387" customFormat="1" x14ac:dyDescent="0.25"/>
    <row r="90388" customFormat="1" x14ac:dyDescent="0.25"/>
    <row r="90389" customFormat="1" x14ac:dyDescent="0.25"/>
    <row r="90390" customFormat="1" x14ac:dyDescent="0.25"/>
    <row r="90391" customFormat="1" x14ac:dyDescent="0.25"/>
    <row r="90392" customFormat="1" x14ac:dyDescent="0.25"/>
    <row r="90393" customFormat="1" x14ac:dyDescent="0.25"/>
    <row r="90394" customFormat="1" x14ac:dyDescent="0.25"/>
    <row r="90395" customFormat="1" x14ac:dyDescent="0.25"/>
    <row r="90396" customFormat="1" x14ac:dyDescent="0.25"/>
    <row r="90397" customFormat="1" x14ac:dyDescent="0.25"/>
    <row r="90398" customFormat="1" x14ac:dyDescent="0.25"/>
    <row r="90399" customFormat="1" x14ac:dyDescent="0.25"/>
    <row r="90400" customFormat="1" x14ac:dyDescent="0.25"/>
    <row r="90401" customFormat="1" x14ac:dyDescent="0.25"/>
    <row r="90402" customFormat="1" x14ac:dyDescent="0.25"/>
    <row r="90403" customFormat="1" x14ac:dyDescent="0.25"/>
    <row r="90404" customFormat="1" x14ac:dyDescent="0.25"/>
    <row r="90405" customFormat="1" x14ac:dyDescent="0.25"/>
    <row r="90406" customFormat="1" x14ac:dyDescent="0.25"/>
    <row r="90407" customFormat="1" x14ac:dyDescent="0.25"/>
    <row r="90408" customFormat="1" x14ac:dyDescent="0.25"/>
    <row r="90409" customFormat="1" x14ac:dyDescent="0.25"/>
    <row r="90410" customFormat="1" x14ac:dyDescent="0.25"/>
    <row r="90411" customFormat="1" x14ac:dyDescent="0.25"/>
    <row r="90412" customFormat="1" x14ac:dyDescent="0.25"/>
    <row r="90413" customFormat="1" x14ac:dyDescent="0.25"/>
    <row r="90414" customFormat="1" x14ac:dyDescent="0.25"/>
    <row r="90415" customFormat="1" x14ac:dyDescent="0.25"/>
    <row r="90416" customFormat="1" x14ac:dyDescent="0.25"/>
    <row r="90417" customFormat="1" x14ac:dyDescent="0.25"/>
    <row r="90418" customFormat="1" x14ac:dyDescent="0.25"/>
    <row r="90419" customFormat="1" x14ac:dyDescent="0.25"/>
    <row r="90420" customFormat="1" x14ac:dyDescent="0.25"/>
    <row r="90421" customFormat="1" x14ac:dyDescent="0.25"/>
    <row r="90422" customFormat="1" x14ac:dyDescent="0.25"/>
    <row r="90423" customFormat="1" x14ac:dyDescent="0.25"/>
    <row r="90424" customFormat="1" x14ac:dyDescent="0.25"/>
    <row r="90425" customFormat="1" x14ac:dyDescent="0.25"/>
    <row r="90426" customFormat="1" x14ac:dyDescent="0.25"/>
    <row r="90427" customFormat="1" x14ac:dyDescent="0.25"/>
    <row r="90428" customFormat="1" x14ac:dyDescent="0.25"/>
    <row r="90429" customFormat="1" x14ac:dyDescent="0.25"/>
    <row r="90430" customFormat="1" x14ac:dyDescent="0.25"/>
    <row r="90431" customFormat="1" x14ac:dyDescent="0.25"/>
    <row r="90432" customFormat="1" x14ac:dyDescent="0.25"/>
    <row r="90433" customFormat="1" x14ac:dyDescent="0.25"/>
    <row r="90434" customFormat="1" x14ac:dyDescent="0.25"/>
    <row r="90435" customFormat="1" x14ac:dyDescent="0.25"/>
    <row r="90436" customFormat="1" x14ac:dyDescent="0.25"/>
    <row r="90437" customFormat="1" x14ac:dyDescent="0.25"/>
    <row r="90438" customFormat="1" x14ac:dyDescent="0.25"/>
    <row r="90439" customFormat="1" x14ac:dyDescent="0.25"/>
    <row r="90440" customFormat="1" x14ac:dyDescent="0.25"/>
    <row r="90441" customFormat="1" x14ac:dyDescent="0.25"/>
    <row r="90442" customFormat="1" x14ac:dyDescent="0.25"/>
    <row r="90443" customFormat="1" x14ac:dyDescent="0.25"/>
    <row r="90444" customFormat="1" x14ac:dyDescent="0.25"/>
    <row r="90445" customFormat="1" x14ac:dyDescent="0.25"/>
    <row r="90446" customFormat="1" x14ac:dyDescent="0.25"/>
    <row r="90447" customFormat="1" x14ac:dyDescent="0.25"/>
    <row r="90448" customFormat="1" x14ac:dyDescent="0.25"/>
    <row r="90449" customFormat="1" x14ac:dyDescent="0.25"/>
    <row r="90450" customFormat="1" x14ac:dyDescent="0.25"/>
    <row r="90451" customFormat="1" x14ac:dyDescent="0.25"/>
    <row r="90452" customFormat="1" x14ac:dyDescent="0.25"/>
    <row r="90453" customFormat="1" x14ac:dyDescent="0.25"/>
    <row r="90454" customFormat="1" x14ac:dyDescent="0.25"/>
    <row r="90455" customFormat="1" x14ac:dyDescent="0.25"/>
    <row r="90456" customFormat="1" x14ac:dyDescent="0.25"/>
    <row r="90457" customFormat="1" x14ac:dyDescent="0.25"/>
    <row r="90458" customFormat="1" x14ac:dyDescent="0.25"/>
    <row r="90459" customFormat="1" x14ac:dyDescent="0.25"/>
    <row r="90460" customFormat="1" x14ac:dyDescent="0.25"/>
    <row r="90461" customFormat="1" x14ac:dyDescent="0.25"/>
    <row r="90462" customFormat="1" x14ac:dyDescent="0.25"/>
    <row r="90463" customFormat="1" x14ac:dyDescent="0.25"/>
    <row r="90464" customFormat="1" x14ac:dyDescent="0.25"/>
    <row r="90465" customFormat="1" x14ac:dyDescent="0.25"/>
    <row r="90466" customFormat="1" x14ac:dyDescent="0.25"/>
    <row r="90467" customFormat="1" x14ac:dyDescent="0.25"/>
    <row r="90468" customFormat="1" x14ac:dyDescent="0.25"/>
    <row r="90469" customFormat="1" x14ac:dyDescent="0.25"/>
    <row r="90470" customFormat="1" x14ac:dyDescent="0.25"/>
    <row r="90471" customFormat="1" x14ac:dyDescent="0.25"/>
    <row r="90472" customFormat="1" x14ac:dyDescent="0.25"/>
    <row r="90473" customFormat="1" x14ac:dyDescent="0.25"/>
    <row r="90474" customFormat="1" x14ac:dyDescent="0.25"/>
    <row r="90475" customFormat="1" x14ac:dyDescent="0.25"/>
    <row r="90476" customFormat="1" x14ac:dyDescent="0.25"/>
    <row r="90477" customFormat="1" x14ac:dyDescent="0.25"/>
    <row r="90478" customFormat="1" x14ac:dyDescent="0.25"/>
    <row r="90479" customFormat="1" x14ac:dyDescent="0.25"/>
    <row r="90480" customFormat="1" x14ac:dyDescent="0.25"/>
    <row r="90481" customFormat="1" x14ac:dyDescent="0.25"/>
    <row r="90482" customFormat="1" x14ac:dyDescent="0.25"/>
    <row r="90483" customFormat="1" x14ac:dyDescent="0.25"/>
    <row r="90484" customFormat="1" x14ac:dyDescent="0.25"/>
    <row r="90485" customFormat="1" x14ac:dyDescent="0.25"/>
    <row r="90486" customFormat="1" x14ac:dyDescent="0.25"/>
    <row r="90487" customFormat="1" x14ac:dyDescent="0.25"/>
    <row r="90488" customFormat="1" x14ac:dyDescent="0.25"/>
    <row r="90489" customFormat="1" x14ac:dyDescent="0.25"/>
    <row r="90490" customFormat="1" x14ac:dyDescent="0.25"/>
    <row r="90491" customFormat="1" x14ac:dyDescent="0.25"/>
    <row r="90492" customFormat="1" x14ac:dyDescent="0.25"/>
    <row r="90493" customFormat="1" x14ac:dyDescent="0.25"/>
    <row r="90494" customFormat="1" x14ac:dyDescent="0.25"/>
    <row r="90495" customFormat="1" x14ac:dyDescent="0.25"/>
    <row r="90496" customFormat="1" x14ac:dyDescent="0.25"/>
    <row r="90497" customFormat="1" x14ac:dyDescent="0.25"/>
    <row r="90498" customFormat="1" x14ac:dyDescent="0.25"/>
    <row r="90499" customFormat="1" x14ac:dyDescent="0.25"/>
    <row r="90500" customFormat="1" x14ac:dyDescent="0.25"/>
    <row r="90501" customFormat="1" x14ac:dyDescent="0.25"/>
    <row r="90502" customFormat="1" x14ac:dyDescent="0.25"/>
    <row r="90503" customFormat="1" x14ac:dyDescent="0.25"/>
    <row r="90504" customFormat="1" x14ac:dyDescent="0.25"/>
    <row r="90505" customFormat="1" x14ac:dyDescent="0.25"/>
    <row r="90506" customFormat="1" x14ac:dyDescent="0.25"/>
    <row r="90507" customFormat="1" x14ac:dyDescent="0.25"/>
    <row r="90508" customFormat="1" x14ac:dyDescent="0.25"/>
    <row r="90509" customFormat="1" x14ac:dyDescent="0.25"/>
    <row r="90510" customFormat="1" x14ac:dyDescent="0.25"/>
    <row r="90511" customFormat="1" x14ac:dyDescent="0.25"/>
    <row r="90512" customFormat="1" x14ac:dyDescent="0.25"/>
    <row r="90513" customFormat="1" x14ac:dyDescent="0.25"/>
    <row r="90514" customFormat="1" x14ac:dyDescent="0.25"/>
    <row r="90515" customFormat="1" x14ac:dyDescent="0.25"/>
    <row r="90516" customFormat="1" x14ac:dyDescent="0.25"/>
    <row r="90517" customFormat="1" x14ac:dyDescent="0.25"/>
    <row r="90518" customFormat="1" x14ac:dyDescent="0.25"/>
    <row r="90519" customFormat="1" x14ac:dyDescent="0.25"/>
    <row r="90520" customFormat="1" x14ac:dyDescent="0.25"/>
    <row r="90521" customFormat="1" x14ac:dyDescent="0.25"/>
    <row r="90522" customFormat="1" x14ac:dyDescent="0.25"/>
    <row r="90523" customFormat="1" x14ac:dyDescent="0.25"/>
    <row r="90524" customFormat="1" x14ac:dyDescent="0.25"/>
    <row r="90525" customFormat="1" x14ac:dyDescent="0.25"/>
    <row r="90526" customFormat="1" x14ac:dyDescent="0.25"/>
    <row r="90527" customFormat="1" x14ac:dyDescent="0.25"/>
    <row r="90528" customFormat="1" x14ac:dyDescent="0.25"/>
    <row r="90529" customFormat="1" x14ac:dyDescent="0.25"/>
    <row r="90530" customFormat="1" x14ac:dyDescent="0.25"/>
    <row r="90531" customFormat="1" x14ac:dyDescent="0.25"/>
    <row r="90532" customFormat="1" x14ac:dyDescent="0.25"/>
    <row r="90533" customFormat="1" x14ac:dyDescent="0.25"/>
    <row r="90534" customFormat="1" x14ac:dyDescent="0.25"/>
    <row r="90535" customFormat="1" x14ac:dyDescent="0.25"/>
    <row r="90536" customFormat="1" x14ac:dyDescent="0.25"/>
    <row r="90537" customFormat="1" x14ac:dyDescent="0.25"/>
    <row r="90538" customFormat="1" x14ac:dyDescent="0.25"/>
    <row r="90539" customFormat="1" x14ac:dyDescent="0.25"/>
    <row r="90540" customFormat="1" x14ac:dyDescent="0.25"/>
    <row r="90541" customFormat="1" x14ac:dyDescent="0.25"/>
    <row r="90542" customFormat="1" x14ac:dyDescent="0.25"/>
    <row r="90543" customFormat="1" x14ac:dyDescent="0.25"/>
    <row r="90544" customFormat="1" x14ac:dyDescent="0.25"/>
    <row r="90545" customFormat="1" x14ac:dyDescent="0.25"/>
    <row r="90546" customFormat="1" x14ac:dyDescent="0.25"/>
    <row r="90547" customFormat="1" x14ac:dyDescent="0.25"/>
    <row r="90548" customFormat="1" x14ac:dyDescent="0.25"/>
    <row r="90549" customFormat="1" x14ac:dyDescent="0.25"/>
    <row r="90550" customFormat="1" x14ac:dyDescent="0.25"/>
    <row r="90551" customFormat="1" x14ac:dyDescent="0.25"/>
    <row r="90552" customFormat="1" x14ac:dyDescent="0.25"/>
    <row r="90553" customFormat="1" x14ac:dyDescent="0.25"/>
    <row r="90554" customFormat="1" x14ac:dyDescent="0.25"/>
    <row r="90555" customFormat="1" x14ac:dyDescent="0.25"/>
    <row r="90556" customFormat="1" x14ac:dyDescent="0.25"/>
    <row r="90557" customFormat="1" x14ac:dyDescent="0.25"/>
    <row r="90558" customFormat="1" x14ac:dyDescent="0.25"/>
    <row r="90559" customFormat="1" x14ac:dyDescent="0.25"/>
    <row r="90560" customFormat="1" x14ac:dyDescent="0.25"/>
    <row r="90561" customFormat="1" x14ac:dyDescent="0.25"/>
    <row r="90562" customFormat="1" x14ac:dyDescent="0.25"/>
    <row r="90563" customFormat="1" x14ac:dyDescent="0.25"/>
    <row r="90564" customFormat="1" x14ac:dyDescent="0.25"/>
    <row r="90565" customFormat="1" x14ac:dyDescent="0.25"/>
    <row r="90566" customFormat="1" x14ac:dyDescent="0.25"/>
    <row r="90567" customFormat="1" x14ac:dyDescent="0.25"/>
    <row r="90568" customFormat="1" x14ac:dyDescent="0.25"/>
    <row r="90569" customFormat="1" x14ac:dyDescent="0.25"/>
    <row r="90570" customFormat="1" x14ac:dyDescent="0.25"/>
    <row r="90571" customFormat="1" x14ac:dyDescent="0.25"/>
    <row r="90572" customFormat="1" x14ac:dyDescent="0.25"/>
    <row r="90573" customFormat="1" x14ac:dyDescent="0.25"/>
    <row r="90574" customFormat="1" x14ac:dyDescent="0.25"/>
    <row r="90575" customFormat="1" x14ac:dyDescent="0.25"/>
    <row r="90576" customFormat="1" x14ac:dyDescent="0.25"/>
    <row r="90577" customFormat="1" x14ac:dyDescent="0.25"/>
    <row r="90578" customFormat="1" x14ac:dyDescent="0.25"/>
    <row r="90579" customFormat="1" x14ac:dyDescent="0.25"/>
    <row r="90580" customFormat="1" x14ac:dyDescent="0.25"/>
    <row r="90581" customFormat="1" x14ac:dyDescent="0.25"/>
    <row r="90582" customFormat="1" x14ac:dyDescent="0.25"/>
    <row r="90583" customFormat="1" x14ac:dyDescent="0.25"/>
    <row r="90584" customFormat="1" x14ac:dyDescent="0.25"/>
    <row r="90585" customFormat="1" x14ac:dyDescent="0.25"/>
    <row r="90586" customFormat="1" x14ac:dyDescent="0.25"/>
    <row r="90587" customFormat="1" x14ac:dyDescent="0.25"/>
    <row r="90588" customFormat="1" x14ac:dyDescent="0.25"/>
    <row r="90589" customFormat="1" x14ac:dyDescent="0.25"/>
    <row r="90590" customFormat="1" x14ac:dyDescent="0.25"/>
    <row r="90591" customFormat="1" x14ac:dyDescent="0.25"/>
    <row r="90592" customFormat="1" x14ac:dyDescent="0.25"/>
    <row r="90593" customFormat="1" x14ac:dyDescent="0.25"/>
    <row r="90594" customFormat="1" x14ac:dyDescent="0.25"/>
    <row r="90595" customFormat="1" x14ac:dyDescent="0.25"/>
    <row r="90596" customFormat="1" x14ac:dyDescent="0.25"/>
    <row r="90597" customFormat="1" x14ac:dyDescent="0.25"/>
    <row r="90598" customFormat="1" x14ac:dyDescent="0.25"/>
    <row r="90599" customFormat="1" x14ac:dyDescent="0.25"/>
    <row r="90600" customFormat="1" x14ac:dyDescent="0.25"/>
    <row r="90601" customFormat="1" x14ac:dyDescent="0.25"/>
    <row r="90602" customFormat="1" x14ac:dyDescent="0.25"/>
    <row r="90603" customFormat="1" x14ac:dyDescent="0.25"/>
    <row r="90604" customFormat="1" x14ac:dyDescent="0.25"/>
    <row r="90605" customFormat="1" x14ac:dyDescent="0.25"/>
    <row r="90606" customFormat="1" x14ac:dyDescent="0.25"/>
    <row r="90607" customFormat="1" x14ac:dyDescent="0.25"/>
    <row r="90608" customFormat="1" x14ac:dyDescent="0.25"/>
    <row r="90609" customFormat="1" x14ac:dyDescent="0.25"/>
    <row r="90610" customFormat="1" x14ac:dyDescent="0.25"/>
    <row r="90611" customFormat="1" x14ac:dyDescent="0.25"/>
    <row r="90612" customFormat="1" x14ac:dyDescent="0.25"/>
    <row r="90613" customFormat="1" x14ac:dyDescent="0.25"/>
    <row r="90614" customFormat="1" x14ac:dyDescent="0.25"/>
    <row r="90615" customFormat="1" x14ac:dyDescent="0.25"/>
    <row r="90616" customFormat="1" x14ac:dyDescent="0.25"/>
    <row r="90617" customFormat="1" x14ac:dyDescent="0.25"/>
    <row r="90618" customFormat="1" x14ac:dyDescent="0.25"/>
    <row r="90619" customFormat="1" x14ac:dyDescent="0.25"/>
    <row r="90620" customFormat="1" x14ac:dyDescent="0.25"/>
    <row r="90621" customFormat="1" x14ac:dyDescent="0.25"/>
    <row r="90622" customFormat="1" x14ac:dyDescent="0.25"/>
    <row r="90623" customFormat="1" x14ac:dyDescent="0.25"/>
    <row r="90624" customFormat="1" x14ac:dyDescent="0.25"/>
    <row r="90625" customFormat="1" x14ac:dyDescent="0.25"/>
    <row r="90626" customFormat="1" x14ac:dyDescent="0.25"/>
    <row r="90627" customFormat="1" x14ac:dyDescent="0.25"/>
    <row r="90628" customFormat="1" x14ac:dyDescent="0.25"/>
    <row r="90629" customFormat="1" x14ac:dyDescent="0.25"/>
    <row r="90630" customFormat="1" x14ac:dyDescent="0.25"/>
    <row r="90631" customFormat="1" x14ac:dyDescent="0.25"/>
    <row r="90632" customFormat="1" x14ac:dyDescent="0.25"/>
    <row r="90633" customFormat="1" x14ac:dyDescent="0.25"/>
    <row r="90634" customFormat="1" x14ac:dyDescent="0.25"/>
    <row r="90635" customFormat="1" x14ac:dyDescent="0.25"/>
    <row r="90636" customFormat="1" x14ac:dyDescent="0.25"/>
    <row r="90637" customFormat="1" x14ac:dyDescent="0.25"/>
    <row r="90638" customFormat="1" x14ac:dyDescent="0.25"/>
    <row r="90639" customFormat="1" x14ac:dyDescent="0.25"/>
    <row r="90640" customFormat="1" x14ac:dyDescent="0.25"/>
    <row r="90641" customFormat="1" x14ac:dyDescent="0.25"/>
    <row r="90642" customFormat="1" x14ac:dyDescent="0.25"/>
    <row r="90643" customFormat="1" x14ac:dyDescent="0.25"/>
    <row r="90644" customFormat="1" x14ac:dyDescent="0.25"/>
    <row r="90645" customFormat="1" x14ac:dyDescent="0.25"/>
    <row r="90646" customFormat="1" x14ac:dyDescent="0.25"/>
    <row r="90647" customFormat="1" x14ac:dyDescent="0.25"/>
    <row r="90648" customFormat="1" x14ac:dyDescent="0.25"/>
    <row r="90649" customFormat="1" x14ac:dyDescent="0.25"/>
    <row r="90650" customFormat="1" x14ac:dyDescent="0.25"/>
    <row r="90651" customFormat="1" x14ac:dyDescent="0.25"/>
    <row r="90652" customFormat="1" x14ac:dyDescent="0.25"/>
    <row r="90653" customFormat="1" x14ac:dyDescent="0.25"/>
    <row r="90654" customFormat="1" x14ac:dyDescent="0.25"/>
    <row r="90655" customFormat="1" x14ac:dyDescent="0.25"/>
    <row r="90656" customFormat="1" x14ac:dyDescent="0.25"/>
    <row r="90657" customFormat="1" x14ac:dyDescent="0.25"/>
    <row r="90658" customFormat="1" x14ac:dyDescent="0.25"/>
    <row r="90659" customFormat="1" x14ac:dyDescent="0.25"/>
    <row r="90660" customFormat="1" x14ac:dyDescent="0.25"/>
    <row r="90661" customFormat="1" x14ac:dyDescent="0.25"/>
    <row r="90662" customFormat="1" x14ac:dyDescent="0.25"/>
    <row r="90663" customFormat="1" x14ac:dyDescent="0.25"/>
    <row r="90664" customFormat="1" x14ac:dyDescent="0.25"/>
    <row r="90665" customFormat="1" x14ac:dyDescent="0.25"/>
    <row r="90666" customFormat="1" x14ac:dyDescent="0.25"/>
    <row r="90667" customFormat="1" x14ac:dyDescent="0.25"/>
    <row r="90668" customFormat="1" x14ac:dyDescent="0.25"/>
    <row r="90669" customFormat="1" x14ac:dyDescent="0.25"/>
    <row r="90670" customFormat="1" x14ac:dyDescent="0.25"/>
    <row r="90671" customFormat="1" x14ac:dyDescent="0.25"/>
    <row r="90672" customFormat="1" x14ac:dyDescent="0.25"/>
    <row r="90673" customFormat="1" x14ac:dyDescent="0.25"/>
    <row r="90674" customFormat="1" x14ac:dyDescent="0.25"/>
    <row r="90675" customFormat="1" x14ac:dyDescent="0.25"/>
    <row r="90676" customFormat="1" x14ac:dyDescent="0.25"/>
    <row r="90677" customFormat="1" x14ac:dyDescent="0.25"/>
    <row r="90678" customFormat="1" x14ac:dyDescent="0.25"/>
    <row r="90679" customFormat="1" x14ac:dyDescent="0.25"/>
    <row r="90680" customFormat="1" x14ac:dyDescent="0.25"/>
    <row r="90681" customFormat="1" x14ac:dyDescent="0.25"/>
    <row r="90682" customFormat="1" x14ac:dyDescent="0.25"/>
    <row r="90683" customFormat="1" x14ac:dyDescent="0.25"/>
    <row r="90684" customFormat="1" x14ac:dyDescent="0.25"/>
    <row r="90685" customFormat="1" x14ac:dyDescent="0.25"/>
    <row r="90686" customFormat="1" x14ac:dyDescent="0.25"/>
    <row r="90687" customFormat="1" x14ac:dyDescent="0.25"/>
    <row r="90688" customFormat="1" x14ac:dyDescent="0.25"/>
    <row r="90689" customFormat="1" x14ac:dyDescent="0.25"/>
    <row r="90690" customFormat="1" x14ac:dyDescent="0.25"/>
    <row r="90691" customFormat="1" x14ac:dyDescent="0.25"/>
    <row r="90692" customFormat="1" x14ac:dyDescent="0.25"/>
    <row r="90693" customFormat="1" x14ac:dyDescent="0.25"/>
    <row r="90694" customFormat="1" x14ac:dyDescent="0.25"/>
    <row r="90695" customFormat="1" x14ac:dyDescent="0.25"/>
    <row r="90696" customFormat="1" x14ac:dyDescent="0.25"/>
    <row r="90697" customFormat="1" x14ac:dyDescent="0.25"/>
    <row r="90698" customFormat="1" x14ac:dyDescent="0.25"/>
    <row r="90699" customFormat="1" x14ac:dyDescent="0.25"/>
    <row r="90700" customFormat="1" x14ac:dyDescent="0.25"/>
    <row r="90701" customFormat="1" x14ac:dyDescent="0.25"/>
    <row r="90702" customFormat="1" x14ac:dyDescent="0.25"/>
    <row r="90703" customFormat="1" x14ac:dyDescent="0.25"/>
    <row r="90704" customFormat="1" x14ac:dyDescent="0.25"/>
    <row r="90705" customFormat="1" x14ac:dyDescent="0.25"/>
    <row r="90706" customFormat="1" x14ac:dyDescent="0.25"/>
    <row r="90707" customFormat="1" x14ac:dyDescent="0.25"/>
    <row r="90708" customFormat="1" x14ac:dyDescent="0.25"/>
    <row r="90709" customFormat="1" x14ac:dyDescent="0.25"/>
    <row r="90710" customFormat="1" x14ac:dyDescent="0.25"/>
    <row r="90711" customFormat="1" x14ac:dyDescent="0.25"/>
    <row r="90712" customFormat="1" x14ac:dyDescent="0.25"/>
    <row r="90713" customFormat="1" x14ac:dyDescent="0.25"/>
    <row r="90714" customFormat="1" x14ac:dyDescent="0.25"/>
    <row r="90715" customFormat="1" x14ac:dyDescent="0.25"/>
    <row r="90716" customFormat="1" x14ac:dyDescent="0.25"/>
    <row r="90717" customFormat="1" x14ac:dyDescent="0.25"/>
    <row r="90718" customFormat="1" x14ac:dyDescent="0.25"/>
    <row r="90719" customFormat="1" x14ac:dyDescent="0.25"/>
    <row r="90720" customFormat="1" x14ac:dyDescent="0.25"/>
    <row r="90721" customFormat="1" x14ac:dyDescent="0.25"/>
    <row r="90722" customFormat="1" x14ac:dyDescent="0.25"/>
    <row r="90723" customFormat="1" x14ac:dyDescent="0.25"/>
    <row r="90724" customFormat="1" x14ac:dyDescent="0.25"/>
    <row r="90725" customFormat="1" x14ac:dyDescent="0.25"/>
    <row r="90726" customFormat="1" x14ac:dyDescent="0.25"/>
    <row r="90727" customFormat="1" x14ac:dyDescent="0.25"/>
    <row r="90728" customFormat="1" x14ac:dyDescent="0.25"/>
    <row r="90729" customFormat="1" x14ac:dyDescent="0.25"/>
    <row r="90730" customFormat="1" x14ac:dyDescent="0.25"/>
    <row r="90731" customFormat="1" x14ac:dyDescent="0.25"/>
    <row r="90732" customFormat="1" x14ac:dyDescent="0.25"/>
    <row r="90733" customFormat="1" x14ac:dyDescent="0.25"/>
    <row r="90734" customFormat="1" x14ac:dyDescent="0.25"/>
    <row r="90735" customFormat="1" x14ac:dyDescent="0.25"/>
    <row r="90736" customFormat="1" x14ac:dyDescent="0.25"/>
    <row r="90737" customFormat="1" x14ac:dyDescent="0.25"/>
    <row r="90738" customFormat="1" x14ac:dyDescent="0.25"/>
    <row r="90739" customFormat="1" x14ac:dyDescent="0.25"/>
    <row r="90740" customFormat="1" x14ac:dyDescent="0.25"/>
    <row r="90741" customFormat="1" x14ac:dyDescent="0.25"/>
    <row r="90742" customFormat="1" x14ac:dyDescent="0.25"/>
    <row r="90743" customFormat="1" x14ac:dyDescent="0.25"/>
    <row r="90744" customFormat="1" x14ac:dyDescent="0.25"/>
    <row r="90745" customFormat="1" x14ac:dyDescent="0.25"/>
    <row r="90746" customFormat="1" x14ac:dyDescent="0.25"/>
    <row r="90747" customFormat="1" x14ac:dyDescent="0.25"/>
    <row r="90748" customFormat="1" x14ac:dyDescent="0.25"/>
    <row r="90749" customFormat="1" x14ac:dyDescent="0.25"/>
    <row r="90750" customFormat="1" x14ac:dyDescent="0.25"/>
    <row r="90751" customFormat="1" x14ac:dyDescent="0.25"/>
    <row r="90752" customFormat="1" x14ac:dyDescent="0.25"/>
    <row r="90753" customFormat="1" x14ac:dyDescent="0.25"/>
    <row r="90754" customFormat="1" x14ac:dyDescent="0.25"/>
    <row r="90755" customFormat="1" x14ac:dyDescent="0.25"/>
    <row r="90756" customFormat="1" x14ac:dyDescent="0.25"/>
    <row r="90757" customFormat="1" x14ac:dyDescent="0.25"/>
    <row r="90758" customFormat="1" x14ac:dyDescent="0.25"/>
    <row r="90759" customFormat="1" x14ac:dyDescent="0.25"/>
    <row r="90760" customFormat="1" x14ac:dyDescent="0.25"/>
    <row r="90761" customFormat="1" x14ac:dyDescent="0.25"/>
    <row r="90762" customFormat="1" x14ac:dyDescent="0.25"/>
    <row r="90763" customFormat="1" x14ac:dyDescent="0.25"/>
    <row r="90764" customFormat="1" x14ac:dyDescent="0.25"/>
    <row r="90765" customFormat="1" x14ac:dyDescent="0.25"/>
    <row r="90766" customFormat="1" x14ac:dyDescent="0.25"/>
    <row r="90767" customFormat="1" x14ac:dyDescent="0.25"/>
    <row r="90768" customFormat="1" x14ac:dyDescent="0.25"/>
    <row r="90769" customFormat="1" x14ac:dyDescent="0.25"/>
    <row r="90770" customFormat="1" x14ac:dyDescent="0.25"/>
    <row r="90771" customFormat="1" x14ac:dyDescent="0.25"/>
    <row r="90772" customFormat="1" x14ac:dyDescent="0.25"/>
    <row r="90773" customFormat="1" x14ac:dyDescent="0.25"/>
    <row r="90774" customFormat="1" x14ac:dyDescent="0.25"/>
    <row r="90775" customFormat="1" x14ac:dyDescent="0.25"/>
    <row r="90776" customFormat="1" x14ac:dyDescent="0.25"/>
    <row r="90777" customFormat="1" x14ac:dyDescent="0.25"/>
    <row r="90778" customFormat="1" x14ac:dyDescent="0.25"/>
    <row r="90779" customFormat="1" x14ac:dyDescent="0.25"/>
    <row r="90780" customFormat="1" x14ac:dyDescent="0.25"/>
    <row r="90781" customFormat="1" x14ac:dyDescent="0.25"/>
    <row r="90782" customFormat="1" x14ac:dyDescent="0.25"/>
    <row r="90783" customFormat="1" x14ac:dyDescent="0.25"/>
    <row r="90784" customFormat="1" x14ac:dyDescent="0.25"/>
    <row r="90785" customFormat="1" x14ac:dyDescent="0.25"/>
    <row r="90786" customFormat="1" x14ac:dyDescent="0.25"/>
    <row r="90787" customFormat="1" x14ac:dyDescent="0.25"/>
    <row r="90788" customFormat="1" x14ac:dyDescent="0.25"/>
    <row r="90789" customFormat="1" x14ac:dyDescent="0.25"/>
    <row r="90790" customFormat="1" x14ac:dyDescent="0.25"/>
    <row r="90791" customFormat="1" x14ac:dyDescent="0.25"/>
    <row r="90792" customFormat="1" x14ac:dyDescent="0.25"/>
    <row r="90793" customFormat="1" x14ac:dyDescent="0.25"/>
    <row r="90794" customFormat="1" x14ac:dyDescent="0.25"/>
    <row r="90795" customFormat="1" x14ac:dyDescent="0.25"/>
    <row r="90796" customFormat="1" x14ac:dyDescent="0.25"/>
    <row r="90797" customFormat="1" x14ac:dyDescent="0.25"/>
    <row r="90798" customFormat="1" x14ac:dyDescent="0.25"/>
    <row r="90799" customFormat="1" x14ac:dyDescent="0.25"/>
    <row r="90800" customFormat="1" x14ac:dyDescent="0.25"/>
    <row r="90801" customFormat="1" x14ac:dyDescent="0.25"/>
    <row r="90802" customFormat="1" x14ac:dyDescent="0.25"/>
    <row r="90803" customFormat="1" x14ac:dyDescent="0.25"/>
    <row r="90804" customFormat="1" x14ac:dyDescent="0.25"/>
    <row r="90805" customFormat="1" x14ac:dyDescent="0.25"/>
    <row r="90806" customFormat="1" x14ac:dyDescent="0.25"/>
    <row r="90807" customFormat="1" x14ac:dyDescent="0.25"/>
    <row r="90808" customFormat="1" x14ac:dyDescent="0.25"/>
    <row r="90809" customFormat="1" x14ac:dyDescent="0.25"/>
    <row r="90810" customFormat="1" x14ac:dyDescent="0.25"/>
    <row r="90811" customFormat="1" x14ac:dyDescent="0.25"/>
    <row r="90812" customFormat="1" x14ac:dyDescent="0.25"/>
    <row r="90813" customFormat="1" x14ac:dyDescent="0.25"/>
    <row r="90814" customFormat="1" x14ac:dyDescent="0.25"/>
    <row r="90815" customFormat="1" x14ac:dyDescent="0.25"/>
    <row r="90816" customFormat="1" x14ac:dyDescent="0.25"/>
    <row r="90817" customFormat="1" x14ac:dyDescent="0.25"/>
    <row r="90818" customFormat="1" x14ac:dyDescent="0.25"/>
    <row r="90819" customFormat="1" x14ac:dyDescent="0.25"/>
    <row r="90820" customFormat="1" x14ac:dyDescent="0.25"/>
    <row r="90821" customFormat="1" x14ac:dyDescent="0.25"/>
    <row r="90822" customFormat="1" x14ac:dyDescent="0.25"/>
    <row r="90823" customFormat="1" x14ac:dyDescent="0.25"/>
    <row r="90824" customFormat="1" x14ac:dyDescent="0.25"/>
    <row r="90825" customFormat="1" x14ac:dyDescent="0.25"/>
    <row r="90826" customFormat="1" x14ac:dyDescent="0.25"/>
    <row r="90827" customFormat="1" x14ac:dyDescent="0.25"/>
    <row r="90828" customFormat="1" x14ac:dyDescent="0.25"/>
    <row r="90829" customFormat="1" x14ac:dyDescent="0.25"/>
    <row r="90830" customFormat="1" x14ac:dyDescent="0.25"/>
    <row r="90831" customFormat="1" x14ac:dyDescent="0.25"/>
    <row r="90832" customFormat="1" x14ac:dyDescent="0.25"/>
    <row r="90833" customFormat="1" x14ac:dyDescent="0.25"/>
    <row r="90834" customFormat="1" x14ac:dyDescent="0.25"/>
    <row r="90835" customFormat="1" x14ac:dyDescent="0.25"/>
    <row r="90836" customFormat="1" x14ac:dyDescent="0.25"/>
    <row r="90837" customFormat="1" x14ac:dyDescent="0.25"/>
    <row r="90838" customFormat="1" x14ac:dyDescent="0.25"/>
    <row r="90839" customFormat="1" x14ac:dyDescent="0.25"/>
    <row r="90840" customFormat="1" x14ac:dyDescent="0.25"/>
    <row r="90841" customFormat="1" x14ac:dyDescent="0.25"/>
    <row r="90842" customFormat="1" x14ac:dyDescent="0.25"/>
    <row r="90843" customFormat="1" x14ac:dyDescent="0.25"/>
    <row r="90844" customFormat="1" x14ac:dyDescent="0.25"/>
    <row r="90845" customFormat="1" x14ac:dyDescent="0.25"/>
    <row r="90846" customFormat="1" x14ac:dyDescent="0.25"/>
    <row r="90847" customFormat="1" x14ac:dyDescent="0.25"/>
    <row r="90848" customFormat="1" x14ac:dyDescent="0.25"/>
    <row r="90849" customFormat="1" x14ac:dyDescent="0.25"/>
    <row r="90850" customFormat="1" x14ac:dyDescent="0.25"/>
    <row r="90851" customFormat="1" x14ac:dyDescent="0.25"/>
    <row r="90852" customFormat="1" x14ac:dyDescent="0.25"/>
    <row r="90853" customFormat="1" x14ac:dyDescent="0.25"/>
    <row r="90854" customFormat="1" x14ac:dyDescent="0.25"/>
    <row r="90855" customFormat="1" x14ac:dyDescent="0.25"/>
    <row r="90856" customFormat="1" x14ac:dyDescent="0.25"/>
    <row r="90857" customFormat="1" x14ac:dyDescent="0.25"/>
    <row r="90858" customFormat="1" x14ac:dyDescent="0.25"/>
    <row r="90859" customFormat="1" x14ac:dyDescent="0.25"/>
    <row r="90860" customFormat="1" x14ac:dyDescent="0.25"/>
    <row r="90861" customFormat="1" x14ac:dyDescent="0.25"/>
    <row r="90862" customFormat="1" x14ac:dyDescent="0.25"/>
    <row r="90863" customFormat="1" x14ac:dyDescent="0.25"/>
    <row r="90864" customFormat="1" x14ac:dyDescent="0.25"/>
    <row r="90865" customFormat="1" x14ac:dyDescent="0.25"/>
    <row r="90866" customFormat="1" x14ac:dyDescent="0.25"/>
    <row r="90867" customFormat="1" x14ac:dyDescent="0.25"/>
    <row r="90868" customFormat="1" x14ac:dyDescent="0.25"/>
    <row r="90869" customFormat="1" x14ac:dyDescent="0.25"/>
    <row r="90870" customFormat="1" x14ac:dyDescent="0.25"/>
    <row r="90871" customFormat="1" x14ac:dyDescent="0.25"/>
    <row r="90872" customFormat="1" x14ac:dyDescent="0.25"/>
    <row r="90873" customFormat="1" x14ac:dyDescent="0.25"/>
    <row r="90874" customFormat="1" x14ac:dyDescent="0.25"/>
    <row r="90875" customFormat="1" x14ac:dyDescent="0.25"/>
    <row r="90876" customFormat="1" x14ac:dyDescent="0.25"/>
    <row r="90877" customFormat="1" x14ac:dyDescent="0.25"/>
    <row r="90878" customFormat="1" x14ac:dyDescent="0.25"/>
    <row r="90879" customFormat="1" x14ac:dyDescent="0.25"/>
    <row r="90880" customFormat="1" x14ac:dyDescent="0.25"/>
    <row r="90881" customFormat="1" x14ac:dyDescent="0.25"/>
    <row r="90882" customFormat="1" x14ac:dyDescent="0.25"/>
    <row r="90883" customFormat="1" x14ac:dyDescent="0.25"/>
    <row r="90884" customFormat="1" x14ac:dyDescent="0.25"/>
    <row r="90885" customFormat="1" x14ac:dyDescent="0.25"/>
    <row r="90886" customFormat="1" x14ac:dyDescent="0.25"/>
    <row r="90887" customFormat="1" x14ac:dyDescent="0.25"/>
    <row r="90888" customFormat="1" x14ac:dyDescent="0.25"/>
    <row r="90889" customFormat="1" x14ac:dyDescent="0.25"/>
    <row r="90890" customFormat="1" x14ac:dyDescent="0.25"/>
    <row r="90891" customFormat="1" x14ac:dyDescent="0.25"/>
    <row r="90892" customFormat="1" x14ac:dyDescent="0.25"/>
    <row r="90893" customFormat="1" x14ac:dyDescent="0.25"/>
    <row r="90894" customFormat="1" x14ac:dyDescent="0.25"/>
    <row r="90895" customFormat="1" x14ac:dyDescent="0.25"/>
    <row r="90896" customFormat="1" x14ac:dyDescent="0.25"/>
    <row r="90897" customFormat="1" x14ac:dyDescent="0.25"/>
    <row r="90898" customFormat="1" x14ac:dyDescent="0.25"/>
    <row r="90899" customFormat="1" x14ac:dyDescent="0.25"/>
    <row r="90900" customFormat="1" x14ac:dyDescent="0.25"/>
    <row r="90901" customFormat="1" x14ac:dyDescent="0.25"/>
    <row r="90902" customFormat="1" x14ac:dyDescent="0.25"/>
    <row r="90903" customFormat="1" x14ac:dyDescent="0.25"/>
    <row r="90904" customFormat="1" x14ac:dyDescent="0.25"/>
    <row r="90905" customFormat="1" x14ac:dyDescent="0.25"/>
    <row r="90906" customFormat="1" x14ac:dyDescent="0.25"/>
    <row r="90907" customFormat="1" x14ac:dyDescent="0.25"/>
    <row r="90908" customFormat="1" x14ac:dyDescent="0.25"/>
    <row r="90909" customFormat="1" x14ac:dyDescent="0.25"/>
    <row r="90910" customFormat="1" x14ac:dyDescent="0.25"/>
    <row r="90911" customFormat="1" x14ac:dyDescent="0.25"/>
    <row r="90912" customFormat="1" x14ac:dyDescent="0.25"/>
    <row r="90913" customFormat="1" x14ac:dyDescent="0.25"/>
    <row r="90914" customFormat="1" x14ac:dyDescent="0.25"/>
    <row r="90915" customFormat="1" x14ac:dyDescent="0.25"/>
    <row r="90916" customFormat="1" x14ac:dyDescent="0.25"/>
    <row r="90917" customFormat="1" x14ac:dyDescent="0.25"/>
    <row r="90918" customFormat="1" x14ac:dyDescent="0.25"/>
    <row r="90919" customFormat="1" x14ac:dyDescent="0.25"/>
    <row r="90920" customFormat="1" x14ac:dyDescent="0.25"/>
    <row r="90921" customFormat="1" x14ac:dyDescent="0.25"/>
    <row r="90922" customFormat="1" x14ac:dyDescent="0.25"/>
    <row r="90923" customFormat="1" x14ac:dyDescent="0.25"/>
    <row r="90924" customFormat="1" x14ac:dyDescent="0.25"/>
    <row r="90925" customFormat="1" x14ac:dyDescent="0.25"/>
    <row r="90926" customFormat="1" x14ac:dyDescent="0.25"/>
    <row r="90927" customFormat="1" x14ac:dyDescent="0.25"/>
    <row r="90928" customFormat="1" x14ac:dyDescent="0.25"/>
    <row r="90929" customFormat="1" x14ac:dyDescent="0.25"/>
    <row r="90930" customFormat="1" x14ac:dyDescent="0.25"/>
    <row r="90931" customFormat="1" x14ac:dyDescent="0.25"/>
    <row r="90932" customFormat="1" x14ac:dyDescent="0.25"/>
    <row r="90933" customFormat="1" x14ac:dyDescent="0.25"/>
    <row r="90934" customFormat="1" x14ac:dyDescent="0.25"/>
    <row r="90935" customFormat="1" x14ac:dyDescent="0.25"/>
    <row r="90936" customFormat="1" x14ac:dyDescent="0.25"/>
    <row r="90937" customFormat="1" x14ac:dyDescent="0.25"/>
    <row r="90938" customFormat="1" x14ac:dyDescent="0.25"/>
    <row r="90939" customFormat="1" x14ac:dyDescent="0.25"/>
    <row r="90940" customFormat="1" x14ac:dyDescent="0.25"/>
    <row r="90941" customFormat="1" x14ac:dyDescent="0.25"/>
    <row r="90942" customFormat="1" x14ac:dyDescent="0.25"/>
    <row r="90943" customFormat="1" x14ac:dyDescent="0.25"/>
    <row r="90944" customFormat="1" x14ac:dyDescent="0.25"/>
    <row r="90945" customFormat="1" x14ac:dyDescent="0.25"/>
    <row r="90946" customFormat="1" x14ac:dyDescent="0.25"/>
    <row r="90947" customFormat="1" x14ac:dyDescent="0.25"/>
    <row r="90948" customFormat="1" x14ac:dyDescent="0.25"/>
    <row r="90949" customFormat="1" x14ac:dyDescent="0.25"/>
    <row r="90950" customFormat="1" x14ac:dyDescent="0.25"/>
    <row r="90951" customFormat="1" x14ac:dyDescent="0.25"/>
    <row r="90952" customFormat="1" x14ac:dyDescent="0.25"/>
    <row r="90953" customFormat="1" x14ac:dyDescent="0.25"/>
    <row r="90954" customFormat="1" x14ac:dyDescent="0.25"/>
    <row r="90955" customFormat="1" x14ac:dyDescent="0.25"/>
    <row r="90956" customFormat="1" x14ac:dyDescent="0.25"/>
    <row r="90957" customFormat="1" x14ac:dyDescent="0.25"/>
    <row r="90958" customFormat="1" x14ac:dyDescent="0.25"/>
    <row r="90959" customFormat="1" x14ac:dyDescent="0.25"/>
    <row r="90960" customFormat="1" x14ac:dyDescent="0.25"/>
    <row r="90961" customFormat="1" x14ac:dyDescent="0.25"/>
    <row r="90962" customFormat="1" x14ac:dyDescent="0.25"/>
    <row r="90963" customFormat="1" x14ac:dyDescent="0.25"/>
    <row r="90964" customFormat="1" x14ac:dyDescent="0.25"/>
    <row r="90965" customFormat="1" x14ac:dyDescent="0.25"/>
    <row r="90966" customFormat="1" x14ac:dyDescent="0.25"/>
    <row r="90967" customFormat="1" x14ac:dyDescent="0.25"/>
    <row r="90968" customFormat="1" x14ac:dyDescent="0.25"/>
    <row r="90969" customFormat="1" x14ac:dyDescent="0.25"/>
    <row r="90970" customFormat="1" x14ac:dyDescent="0.25"/>
    <row r="90971" customFormat="1" x14ac:dyDescent="0.25"/>
    <row r="90972" customFormat="1" x14ac:dyDescent="0.25"/>
    <row r="90973" customFormat="1" x14ac:dyDescent="0.25"/>
    <row r="90974" customFormat="1" x14ac:dyDescent="0.25"/>
    <row r="90975" customFormat="1" x14ac:dyDescent="0.25"/>
    <row r="90976" customFormat="1" x14ac:dyDescent="0.25"/>
    <row r="90977" customFormat="1" x14ac:dyDescent="0.25"/>
    <row r="90978" customFormat="1" x14ac:dyDescent="0.25"/>
    <row r="90979" customFormat="1" x14ac:dyDescent="0.25"/>
    <row r="90980" customFormat="1" x14ac:dyDescent="0.25"/>
    <row r="90981" customFormat="1" x14ac:dyDescent="0.25"/>
    <row r="90982" customFormat="1" x14ac:dyDescent="0.25"/>
    <row r="90983" customFormat="1" x14ac:dyDescent="0.25"/>
    <row r="90984" customFormat="1" x14ac:dyDescent="0.25"/>
    <row r="90985" customFormat="1" x14ac:dyDescent="0.25"/>
    <row r="90986" customFormat="1" x14ac:dyDescent="0.25"/>
    <row r="90987" customFormat="1" x14ac:dyDescent="0.25"/>
    <row r="90988" customFormat="1" x14ac:dyDescent="0.25"/>
    <row r="90989" customFormat="1" x14ac:dyDescent="0.25"/>
    <row r="90990" customFormat="1" x14ac:dyDescent="0.25"/>
    <row r="90991" customFormat="1" x14ac:dyDescent="0.25"/>
    <row r="90992" customFormat="1" x14ac:dyDescent="0.25"/>
    <row r="90993" customFormat="1" x14ac:dyDescent="0.25"/>
    <row r="90994" customFormat="1" x14ac:dyDescent="0.25"/>
    <row r="90995" customFormat="1" x14ac:dyDescent="0.25"/>
    <row r="90996" customFormat="1" x14ac:dyDescent="0.25"/>
    <row r="90997" customFormat="1" x14ac:dyDescent="0.25"/>
    <row r="90998" customFormat="1" x14ac:dyDescent="0.25"/>
    <row r="90999" customFormat="1" x14ac:dyDescent="0.25"/>
    <row r="91000" customFormat="1" x14ac:dyDescent="0.25"/>
    <row r="91001" customFormat="1" x14ac:dyDescent="0.25"/>
    <row r="91002" customFormat="1" x14ac:dyDescent="0.25"/>
    <row r="91003" customFormat="1" x14ac:dyDescent="0.25"/>
    <row r="91004" customFormat="1" x14ac:dyDescent="0.25"/>
    <row r="91005" customFormat="1" x14ac:dyDescent="0.25"/>
    <row r="91006" customFormat="1" x14ac:dyDescent="0.25"/>
    <row r="91007" customFormat="1" x14ac:dyDescent="0.25"/>
    <row r="91008" customFormat="1" x14ac:dyDescent="0.25"/>
    <row r="91009" customFormat="1" x14ac:dyDescent="0.25"/>
    <row r="91010" customFormat="1" x14ac:dyDescent="0.25"/>
    <row r="91011" customFormat="1" x14ac:dyDescent="0.25"/>
    <row r="91012" customFormat="1" x14ac:dyDescent="0.25"/>
    <row r="91013" customFormat="1" x14ac:dyDescent="0.25"/>
    <row r="91014" customFormat="1" x14ac:dyDescent="0.25"/>
    <row r="91015" customFormat="1" x14ac:dyDescent="0.25"/>
    <row r="91016" customFormat="1" x14ac:dyDescent="0.25"/>
    <row r="91017" customFormat="1" x14ac:dyDescent="0.25"/>
    <row r="91018" customFormat="1" x14ac:dyDescent="0.25"/>
    <row r="91019" customFormat="1" x14ac:dyDescent="0.25"/>
    <row r="91020" customFormat="1" x14ac:dyDescent="0.25"/>
    <row r="91021" customFormat="1" x14ac:dyDescent="0.25"/>
    <row r="91022" customFormat="1" x14ac:dyDescent="0.25"/>
    <row r="91023" customFormat="1" x14ac:dyDescent="0.25"/>
    <row r="91024" customFormat="1" x14ac:dyDescent="0.25"/>
    <row r="91025" customFormat="1" x14ac:dyDescent="0.25"/>
    <row r="91026" customFormat="1" x14ac:dyDescent="0.25"/>
    <row r="91027" customFormat="1" x14ac:dyDescent="0.25"/>
    <row r="91028" customFormat="1" x14ac:dyDescent="0.25"/>
    <row r="91029" customFormat="1" x14ac:dyDescent="0.25"/>
    <row r="91030" customFormat="1" x14ac:dyDescent="0.25"/>
    <row r="91031" customFormat="1" x14ac:dyDescent="0.25"/>
    <row r="91032" customFormat="1" x14ac:dyDescent="0.25"/>
    <row r="91033" customFormat="1" x14ac:dyDescent="0.25"/>
    <row r="91034" customFormat="1" x14ac:dyDescent="0.25"/>
    <row r="91035" customFormat="1" x14ac:dyDescent="0.25"/>
    <row r="91036" customFormat="1" x14ac:dyDescent="0.25"/>
    <row r="91037" customFormat="1" x14ac:dyDescent="0.25"/>
    <row r="91038" customFormat="1" x14ac:dyDescent="0.25"/>
    <row r="91039" customFormat="1" x14ac:dyDescent="0.25"/>
    <row r="91040" customFormat="1" x14ac:dyDescent="0.25"/>
    <row r="91041" customFormat="1" x14ac:dyDescent="0.25"/>
    <row r="91042" customFormat="1" x14ac:dyDescent="0.25"/>
    <row r="91043" customFormat="1" x14ac:dyDescent="0.25"/>
    <row r="91044" customFormat="1" x14ac:dyDescent="0.25"/>
    <row r="91045" customFormat="1" x14ac:dyDescent="0.25"/>
    <row r="91046" customFormat="1" x14ac:dyDescent="0.25"/>
    <row r="91047" customFormat="1" x14ac:dyDescent="0.25"/>
    <row r="91048" customFormat="1" x14ac:dyDescent="0.25"/>
    <row r="91049" customFormat="1" x14ac:dyDescent="0.25"/>
    <row r="91050" customFormat="1" x14ac:dyDescent="0.25"/>
    <row r="91051" customFormat="1" x14ac:dyDescent="0.25"/>
    <row r="91052" customFormat="1" x14ac:dyDescent="0.25"/>
    <row r="91053" customFormat="1" x14ac:dyDescent="0.25"/>
    <row r="91054" customFormat="1" x14ac:dyDescent="0.25"/>
    <row r="91055" customFormat="1" x14ac:dyDescent="0.25"/>
    <row r="91056" customFormat="1" x14ac:dyDescent="0.25"/>
    <row r="91057" customFormat="1" x14ac:dyDescent="0.25"/>
    <row r="91058" customFormat="1" x14ac:dyDescent="0.25"/>
    <row r="91059" customFormat="1" x14ac:dyDescent="0.25"/>
    <row r="91060" customFormat="1" x14ac:dyDescent="0.25"/>
    <row r="91061" customFormat="1" x14ac:dyDescent="0.25"/>
    <row r="91062" customFormat="1" x14ac:dyDescent="0.25"/>
    <row r="91063" customFormat="1" x14ac:dyDescent="0.25"/>
    <row r="91064" customFormat="1" x14ac:dyDescent="0.25"/>
    <row r="91065" customFormat="1" x14ac:dyDescent="0.25"/>
    <row r="91066" customFormat="1" x14ac:dyDescent="0.25"/>
    <row r="91067" customFormat="1" x14ac:dyDescent="0.25"/>
    <row r="91068" customFormat="1" x14ac:dyDescent="0.25"/>
    <row r="91069" customFormat="1" x14ac:dyDescent="0.25"/>
    <row r="91070" customFormat="1" x14ac:dyDescent="0.25"/>
    <row r="91071" customFormat="1" x14ac:dyDescent="0.25"/>
    <row r="91072" customFormat="1" x14ac:dyDescent="0.25"/>
    <row r="91073" customFormat="1" x14ac:dyDescent="0.25"/>
    <row r="91074" customFormat="1" x14ac:dyDescent="0.25"/>
    <row r="91075" customFormat="1" x14ac:dyDescent="0.25"/>
    <row r="91076" customFormat="1" x14ac:dyDescent="0.25"/>
    <row r="91077" customFormat="1" x14ac:dyDescent="0.25"/>
    <row r="91078" customFormat="1" x14ac:dyDescent="0.25"/>
    <row r="91079" customFormat="1" x14ac:dyDescent="0.25"/>
    <row r="91080" customFormat="1" x14ac:dyDescent="0.25"/>
    <row r="91081" customFormat="1" x14ac:dyDescent="0.25"/>
    <row r="91082" customFormat="1" x14ac:dyDescent="0.25"/>
    <row r="91083" customFormat="1" x14ac:dyDescent="0.25"/>
    <row r="91084" customFormat="1" x14ac:dyDescent="0.25"/>
    <row r="91085" customFormat="1" x14ac:dyDescent="0.25"/>
    <row r="91086" customFormat="1" x14ac:dyDescent="0.25"/>
    <row r="91087" customFormat="1" x14ac:dyDescent="0.25"/>
    <row r="91088" customFormat="1" x14ac:dyDescent="0.25"/>
    <row r="91089" customFormat="1" x14ac:dyDescent="0.25"/>
    <row r="91090" customFormat="1" x14ac:dyDescent="0.25"/>
    <row r="91091" customFormat="1" x14ac:dyDescent="0.25"/>
    <row r="91092" customFormat="1" x14ac:dyDescent="0.25"/>
    <row r="91093" customFormat="1" x14ac:dyDescent="0.25"/>
    <row r="91094" customFormat="1" x14ac:dyDescent="0.25"/>
    <row r="91095" customFormat="1" x14ac:dyDescent="0.25"/>
    <row r="91096" customFormat="1" x14ac:dyDescent="0.25"/>
    <row r="91097" customFormat="1" x14ac:dyDescent="0.25"/>
    <row r="91098" customFormat="1" x14ac:dyDescent="0.25"/>
    <row r="91099" customFormat="1" x14ac:dyDescent="0.25"/>
    <row r="91100" customFormat="1" x14ac:dyDescent="0.25"/>
    <row r="91101" customFormat="1" x14ac:dyDescent="0.25"/>
    <row r="91102" customFormat="1" x14ac:dyDescent="0.25"/>
    <row r="91103" customFormat="1" x14ac:dyDescent="0.25"/>
    <row r="91104" customFormat="1" x14ac:dyDescent="0.25"/>
    <row r="91105" customFormat="1" x14ac:dyDescent="0.25"/>
    <row r="91106" customFormat="1" x14ac:dyDescent="0.25"/>
    <row r="91107" customFormat="1" x14ac:dyDescent="0.25"/>
    <row r="91108" customFormat="1" x14ac:dyDescent="0.25"/>
    <row r="91109" customFormat="1" x14ac:dyDescent="0.25"/>
    <row r="91110" customFormat="1" x14ac:dyDescent="0.25"/>
    <row r="91111" customFormat="1" x14ac:dyDescent="0.25"/>
    <row r="91112" customFormat="1" x14ac:dyDescent="0.25"/>
    <row r="91113" customFormat="1" x14ac:dyDescent="0.25"/>
    <row r="91114" customFormat="1" x14ac:dyDescent="0.25"/>
    <row r="91115" customFormat="1" x14ac:dyDescent="0.25"/>
    <row r="91116" customFormat="1" x14ac:dyDescent="0.25"/>
    <row r="91117" customFormat="1" x14ac:dyDescent="0.25"/>
    <row r="91118" customFormat="1" x14ac:dyDescent="0.25"/>
    <row r="91119" customFormat="1" x14ac:dyDescent="0.25"/>
    <row r="91120" customFormat="1" x14ac:dyDescent="0.25"/>
    <row r="91121" customFormat="1" x14ac:dyDescent="0.25"/>
    <row r="91122" customFormat="1" x14ac:dyDescent="0.25"/>
    <row r="91123" customFormat="1" x14ac:dyDescent="0.25"/>
    <row r="91124" customFormat="1" x14ac:dyDescent="0.25"/>
    <row r="91125" customFormat="1" x14ac:dyDescent="0.25"/>
    <row r="91126" customFormat="1" x14ac:dyDescent="0.25"/>
    <row r="91127" customFormat="1" x14ac:dyDescent="0.25"/>
    <row r="91128" customFormat="1" x14ac:dyDescent="0.25"/>
    <row r="91129" customFormat="1" x14ac:dyDescent="0.25"/>
    <row r="91130" customFormat="1" x14ac:dyDescent="0.25"/>
    <row r="91131" customFormat="1" x14ac:dyDescent="0.25"/>
    <row r="91132" customFormat="1" x14ac:dyDescent="0.25"/>
    <row r="91133" customFormat="1" x14ac:dyDescent="0.25"/>
    <row r="91134" customFormat="1" x14ac:dyDescent="0.25"/>
    <row r="91135" customFormat="1" x14ac:dyDescent="0.25"/>
    <row r="91136" customFormat="1" x14ac:dyDescent="0.25"/>
    <row r="91137" customFormat="1" x14ac:dyDescent="0.25"/>
    <row r="91138" customFormat="1" x14ac:dyDescent="0.25"/>
    <row r="91139" customFormat="1" x14ac:dyDescent="0.25"/>
    <row r="91140" customFormat="1" x14ac:dyDescent="0.25"/>
    <row r="91141" customFormat="1" x14ac:dyDescent="0.25"/>
    <row r="91142" customFormat="1" x14ac:dyDescent="0.25"/>
    <row r="91143" customFormat="1" x14ac:dyDescent="0.25"/>
    <row r="91144" customFormat="1" x14ac:dyDescent="0.25"/>
    <row r="91145" customFormat="1" x14ac:dyDescent="0.25"/>
    <row r="91146" customFormat="1" x14ac:dyDescent="0.25"/>
    <row r="91147" customFormat="1" x14ac:dyDescent="0.25"/>
    <row r="91148" customFormat="1" x14ac:dyDescent="0.25"/>
    <row r="91149" customFormat="1" x14ac:dyDescent="0.25"/>
    <row r="91150" customFormat="1" x14ac:dyDescent="0.25"/>
    <row r="91151" customFormat="1" x14ac:dyDescent="0.25"/>
    <row r="91152" customFormat="1" x14ac:dyDescent="0.25"/>
    <row r="91153" customFormat="1" x14ac:dyDescent="0.25"/>
    <row r="91154" customFormat="1" x14ac:dyDescent="0.25"/>
    <row r="91155" customFormat="1" x14ac:dyDescent="0.25"/>
    <row r="91156" customFormat="1" x14ac:dyDescent="0.25"/>
    <row r="91157" customFormat="1" x14ac:dyDescent="0.25"/>
    <row r="91158" customFormat="1" x14ac:dyDescent="0.25"/>
    <row r="91159" customFormat="1" x14ac:dyDescent="0.25"/>
    <row r="91160" customFormat="1" x14ac:dyDescent="0.25"/>
    <row r="91161" customFormat="1" x14ac:dyDescent="0.25"/>
    <row r="91162" customFormat="1" x14ac:dyDescent="0.25"/>
    <row r="91163" customFormat="1" x14ac:dyDescent="0.25"/>
    <row r="91164" customFormat="1" x14ac:dyDescent="0.25"/>
    <row r="91165" customFormat="1" x14ac:dyDescent="0.25"/>
    <row r="91166" customFormat="1" x14ac:dyDescent="0.25"/>
    <row r="91167" customFormat="1" x14ac:dyDescent="0.25"/>
    <row r="91168" customFormat="1" x14ac:dyDescent="0.25"/>
    <row r="91169" customFormat="1" x14ac:dyDescent="0.25"/>
    <row r="91170" customFormat="1" x14ac:dyDescent="0.25"/>
    <row r="91171" customFormat="1" x14ac:dyDescent="0.25"/>
    <row r="91172" customFormat="1" x14ac:dyDescent="0.25"/>
    <row r="91173" customFormat="1" x14ac:dyDescent="0.25"/>
    <row r="91174" customFormat="1" x14ac:dyDescent="0.25"/>
    <row r="91175" customFormat="1" x14ac:dyDescent="0.25"/>
    <row r="91176" customFormat="1" x14ac:dyDescent="0.25"/>
    <row r="91177" customFormat="1" x14ac:dyDescent="0.25"/>
    <row r="91178" customFormat="1" x14ac:dyDescent="0.25"/>
    <row r="91179" customFormat="1" x14ac:dyDescent="0.25"/>
    <row r="91180" customFormat="1" x14ac:dyDescent="0.25"/>
    <row r="91181" customFormat="1" x14ac:dyDescent="0.25"/>
    <row r="91182" customFormat="1" x14ac:dyDescent="0.25"/>
    <row r="91183" customFormat="1" x14ac:dyDescent="0.25"/>
    <row r="91184" customFormat="1" x14ac:dyDescent="0.25"/>
    <row r="91185" customFormat="1" x14ac:dyDescent="0.25"/>
    <row r="91186" customFormat="1" x14ac:dyDescent="0.25"/>
    <row r="91187" customFormat="1" x14ac:dyDescent="0.25"/>
    <row r="91188" customFormat="1" x14ac:dyDescent="0.25"/>
    <row r="91189" customFormat="1" x14ac:dyDescent="0.25"/>
    <row r="91190" customFormat="1" x14ac:dyDescent="0.25"/>
    <row r="91191" customFormat="1" x14ac:dyDescent="0.25"/>
    <row r="91192" customFormat="1" x14ac:dyDescent="0.25"/>
    <row r="91193" customFormat="1" x14ac:dyDescent="0.25"/>
    <row r="91194" customFormat="1" x14ac:dyDescent="0.25"/>
    <row r="91195" customFormat="1" x14ac:dyDescent="0.25"/>
    <row r="91196" customFormat="1" x14ac:dyDescent="0.25"/>
    <row r="91197" customFormat="1" x14ac:dyDescent="0.25"/>
    <row r="91198" customFormat="1" x14ac:dyDescent="0.25"/>
    <row r="91199" customFormat="1" x14ac:dyDescent="0.25"/>
    <row r="91200" customFormat="1" x14ac:dyDescent="0.25"/>
    <row r="91201" customFormat="1" x14ac:dyDescent="0.25"/>
    <row r="91202" customFormat="1" x14ac:dyDescent="0.25"/>
    <row r="91203" customFormat="1" x14ac:dyDescent="0.25"/>
    <row r="91204" customFormat="1" x14ac:dyDescent="0.25"/>
    <row r="91205" customFormat="1" x14ac:dyDescent="0.25"/>
    <row r="91206" customFormat="1" x14ac:dyDescent="0.25"/>
    <row r="91207" customFormat="1" x14ac:dyDescent="0.25"/>
    <row r="91208" customFormat="1" x14ac:dyDescent="0.25"/>
    <row r="91209" customFormat="1" x14ac:dyDescent="0.25"/>
    <row r="91210" customFormat="1" x14ac:dyDescent="0.25"/>
    <row r="91211" customFormat="1" x14ac:dyDescent="0.25"/>
    <row r="91212" customFormat="1" x14ac:dyDescent="0.25"/>
    <row r="91213" customFormat="1" x14ac:dyDescent="0.25"/>
    <row r="91214" customFormat="1" x14ac:dyDescent="0.25"/>
    <row r="91215" customFormat="1" x14ac:dyDescent="0.25"/>
    <row r="91216" customFormat="1" x14ac:dyDescent="0.25"/>
    <row r="91217" customFormat="1" x14ac:dyDescent="0.25"/>
    <row r="91218" customFormat="1" x14ac:dyDescent="0.25"/>
    <row r="91219" customFormat="1" x14ac:dyDescent="0.25"/>
    <row r="91220" customFormat="1" x14ac:dyDescent="0.25"/>
    <row r="91221" customFormat="1" x14ac:dyDescent="0.25"/>
    <row r="91222" customFormat="1" x14ac:dyDescent="0.25"/>
    <row r="91223" customFormat="1" x14ac:dyDescent="0.25"/>
    <row r="91224" customFormat="1" x14ac:dyDescent="0.25"/>
    <row r="91225" customFormat="1" x14ac:dyDescent="0.25"/>
    <row r="91226" customFormat="1" x14ac:dyDescent="0.25"/>
    <row r="91227" customFormat="1" x14ac:dyDescent="0.25"/>
    <row r="91228" customFormat="1" x14ac:dyDescent="0.25"/>
    <row r="91229" customFormat="1" x14ac:dyDescent="0.25"/>
    <row r="91230" customFormat="1" x14ac:dyDescent="0.25"/>
    <row r="91231" customFormat="1" x14ac:dyDescent="0.25"/>
    <row r="91232" customFormat="1" x14ac:dyDescent="0.25"/>
    <row r="91233" customFormat="1" x14ac:dyDescent="0.25"/>
    <row r="91234" customFormat="1" x14ac:dyDescent="0.25"/>
    <row r="91235" customFormat="1" x14ac:dyDescent="0.25"/>
    <row r="91236" customFormat="1" x14ac:dyDescent="0.25"/>
    <row r="91237" customFormat="1" x14ac:dyDescent="0.25"/>
    <row r="91238" customFormat="1" x14ac:dyDescent="0.25"/>
    <row r="91239" customFormat="1" x14ac:dyDescent="0.25"/>
    <row r="91240" customFormat="1" x14ac:dyDescent="0.25"/>
    <row r="91241" customFormat="1" x14ac:dyDescent="0.25"/>
    <row r="91242" customFormat="1" x14ac:dyDescent="0.25"/>
    <row r="91243" customFormat="1" x14ac:dyDescent="0.25"/>
    <row r="91244" customFormat="1" x14ac:dyDescent="0.25"/>
    <row r="91245" customFormat="1" x14ac:dyDescent="0.25"/>
    <row r="91246" customFormat="1" x14ac:dyDescent="0.25"/>
    <row r="91247" customFormat="1" x14ac:dyDescent="0.25"/>
    <row r="91248" customFormat="1" x14ac:dyDescent="0.25"/>
    <row r="91249" customFormat="1" x14ac:dyDescent="0.25"/>
    <row r="91250" customFormat="1" x14ac:dyDescent="0.25"/>
    <row r="91251" customFormat="1" x14ac:dyDescent="0.25"/>
    <row r="91252" customFormat="1" x14ac:dyDescent="0.25"/>
    <row r="91253" customFormat="1" x14ac:dyDescent="0.25"/>
    <row r="91254" customFormat="1" x14ac:dyDescent="0.25"/>
    <row r="91255" customFormat="1" x14ac:dyDescent="0.25"/>
    <row r="91256" customFormat="1" x14ac:dyDescent="0.25"/>
    <row r="91257" customFormat="1" x14ac:dyDescent="0.25"/>
    <row r="91258" customFormat="1" x14ac:dyDescent="0.25"/>
    <row r="91259" customFormat="1" x14ac:dyDescent="0.25"/>
    <row r="91260" customFormat="1" x14ac:dyDescent="0.25"/>
    <row r="91261" customFormat="1" x14ac:dyDescent="0.25"/>
    <row r="91262" customFormat="1" x14ac:dyDescent="0.25"/>
    <row r="91263" customFormat="1" x14ac:dyDescent="0.25"/>
    <row r="91264" customFormat="1" x14ac:dyDescent="0.25"/>
    <row r="91265" customFormat="1" x14ac:dyDescent="0.25"/>
    <row r="91266" customFormat="1" x14ac:dyDescent="0.25"/>
    <row r="91267" customFormat="1" x14ac:dyDescent="0.25"/>
    <row r="91268" customFormat="1" x14ac:dyDescent="0.25"/>
    <row r="91269" customFormat="1" x14ac:dyDescent="0.25"/>
    <row r="91270" customFormat="1" x14ac:dyDescent="0.25"/>
    <row r="91271" customFormat="1" x14ac:dyDescent="0.25"/>
    <row r="91272" customFormat="1" x14ac:dyDescent="0.25"/>
    <row r="91273" customFormat="1" x14ac:dyDescent="0.25"/>
    <row r="91274" customFormat="1" x14ac:dyDescent="0.25"/>
    <row r="91275" customFormat="1" x14ac:dyDescent="0.25"/>
    <row r="91276" customFormat="1" x14ac:dyDescent="0.25"/>
    <row r="91277" customFormat="1" x14ac:dyDescent="0.25"/>
    <row r="91278" customFormat="1" x14ac:dyDescent="0.25"/>
    <row r="91279" customFormat="1" x14ac:dyDescent="0.25"/>
    <row r="91280" customFormat="1" x14ac:dyDescent="0.25"/>
    <row r="91281" customFormat="1" x14ac:dyDescent="0.25"/>
    <row r="91282" customFormat="1" x14ac:dyDescent="0.25"/>
    <row r="91283" customFormat="1" x14ac:dyDescent="0.25"/>
    <row r="91284" customFormat="1" x14ac:dyDescent="0.25"/>
    <row r="91285" customFormat="1" x14ac:dyDescent="0.25"/>
    <row r="91286" customFormat="1" x14ac:dyDescent="0.25"/>
    <row r="91287" customFormat="1" x14ac:dyDescent="0.25"/>
    <row r="91288" customFormat="1" x14ac:dyDescent="0.25"/>
    <row r="91289" customFormat="1" x14ac:dyDescent="0.25"/>
    <row r="91290" customFormat="1" x14ac:dyDescent="0.25"/>
    <row r="91291" customFormat="1" x14ac:dyDescent="0.25"/>
    <row r="91292" customFormat="1" x14ac:dyDescent="0.25"/>
    <row r="91293" customFormat="1" x14ac:dyDescent="0.25"/>
    <row r="91294" customFormat="1" x14ac:dyDescent="0.25"/>
    <row r="91295" customFormat="1" x14ac:dyDescent="0.25"/>
    <row r="91296" customFormat="1" x14ac:dyDescent="0.25"/>
    <row r="91297" customFormat="1" x14ac:dyDescent="0.25"/>
    <row r="91298" customFormat="1" x14ac:dyDescent="0.25"/>
    <row r="91299" customFormat="1" x14ac:dyDescent="0.25"/>
    <row r="91300" customFormat="1" x14ac:dyDescent="0.25"/>
    <row r="91301" customFormat="1" x14ac:dyDescent="0.25"/>
    <row r="91302" customFormat="1" x14ac:dyDescent="0.25"/>
    <row r="91303" customFormat="1" x14ac:dyDescent="0.25"/>
    <row r="91304" customFormat="1" x14ac:dyDescent="0.25"/>
    <row r="91305" customFormat="1" x14ac:dyDescent="0.25"/>
    <row r="91306" customFormat="1" x14ac:dyDescent="0.25"/>
    <row r="91307" customFormat="1" x14ac:dyDescent="0.25"/>
    <row r="91308" customFormat="1" x14ac:dyDescent="0.25"/>
    <row r="91309" customFormat="1" x14ac:dyDescent="0.25"/>
    <row r="91310" customFormat="1" x14ac:dyDescent="0.25"/>
    <row r="91311" customFormat="1" x14ac:dyDescent="0.25"/>
    <row r="91312" customFormat="1" x14ac:dyDescent="0.25"/>
    <row r="91313" customFormat="1" x14ac:dyDescent="0.25"/>
    <row r="91314" customFormat="1" x14ac:dyDescent="0.25"/>
    <row r="91315" customFormat="1" x14ac:dyDescent="0.25"/>
    <row r="91316" customFormat="1" x14ac:dyDescent="0.25"/>
    <row r="91317" customFormat="1" x14ac:dyDescent="0.25"/>
    <row r="91318" customFormat="1" x14ac:dyDescent="0.25"/>
    <row r="91319" customFormat="1" x14ac:dyDescent="0.25"/>
    <row r="91320" customFormat="1" x14ac:dyDescent="0.25"/>
    <row r="91321" customFormat="1" x14ac:dyDescent="0.25"/>
    <row r="91322" customFormat="1" x14ac:dyDescent="0.25"/>
    <row r="91323" customFormat="1" x14ac:dyDescent="0.25"/>
    <row r="91324" customFormat="1" x14ac:dyDescent="0.25"/>
    <row r="91325" customFormat="1" x14ac:dyDescent="0.25"/>
    <row r="91326" customFormat="1" x14ac:dyDescent="0.25"/>
    <row r="91327" customFormat="1" x14ac:dyDescent="0.25"/>
    <row r="91328" customFormat="1" x14ac:dyDescent="0.25"/>
    <row r="91329" customFormat="1" x14ac:dyDescent="0.25"/>
    <row r="91330" customFormat="1" x14ac:dyDescent="0.25"/>
    <row r="91331" customFormat="1" x14ac:dyDescent="0.25"/>
    <row r="91332" customFormat="1" x14ac:dyDescent="0.25"/>
    <row r="91333" customFormat="1" x14ac:dyDescent="0.25"/>
    <row r="91334" customFormat="1" x14ac:dyDescent="0.25"/>
    <row r="91335" customFormat="1" x14ac:dyDescent="0.25"/>
    <row r="91336" customFormat="1" x14ac:dyDescent="0.25"/>
    <row r="91337" customFormat="1" x14ac:dyDescent="0.25"/>
    <row r="91338" customFormat="1" x14ac:dyDescent="0.25"/>
    <row r="91339" customFormat="1" x14ac:dyDescent="0.25"/>
    <row r="91340" customFormat="1" x14ac:dyDescent="0.25"/>
    <row r="91341" customFormat="1" x14ac:dyDescent="0.25"/>
    <row r="91342" customFormat="1" x14ac:dyDescent="0.25"/>
    <row r="91343" customFormat="1" x14ac:dyDescent="0.25"/>
    <row r="91344" customFormat="1" x14ac:dyDescent="0.25"/>
    <row r="91345" customFormat="1" x14ac:dyDescent="0.25"/>
    <row r="91346" customFormat="1" x14ac:dyDescent="0.25"/>
    <row r="91347" customFormat="1" x14ac:dyDescent="0.25"/>
    <row r="91348" customFormat="1" x14ac:dyDescent="0.25"/>
    <row r="91349" customFormat="1" x14ac:dyDescent="0.25"/>
    <row r="91350" customFormat="1" x14ac:dyDescent="0.25"/>
    <row r="91351" customFormat="1" x14ac:dyDescent="0.25"/>
    <row r="91352" customFormat="1" x14ac:dyDescent="0.25"/>
    <row r="91353" customFormat="1" x14ac:dyDescent="0.25"/>
    <row r="91354" customFormat="1" x14ac:dyDescent="0.25"/>
    <row r="91355" customFormat="1" x14ac:dyDescent="0.25"/>
    <row r="91356" customFormat="1" x14ac:dyDescent="0.25"/>
    <row r="91357" customFormat="1" x14ac:dyDescent="0.25"/>
    <row r="91358" customFormat="1" x14ac:dyDescent="0.25"/>
    <row r="91359" customFormat="1" x14ac:dyDescent="0.25"/>
    <row r="91360" customFormat="1" x14ac:dyDescent="0.25"/>
    <row r="91361" customFormat="1" x14ac:dyDescent="0.25"/>
    <row r="91362" customFormat="1" x14ac:dyDescent="0.25"/>
    <row r="91363" customFormat="1" x14ac:dyDescent="0.25"/>
    <row r="91364" customFormat="1" x14ac:dyDescent="0.25"/>
    <row r="91365" customFormat="1" x14ac:dyDescent="0.25"/>
    <row r="91366" customFormat="1" x14ac:dyDescent="0.25"/>
    <row r="91367" customFormat="1" x14ac:dyDescent="0.25"/>
    <row r="91368" customFormat="1" x14ac:dyDescent="0.25"/>
    <row r="91369" customFormat="1" x14ac:dyDescent="0.25"/>
    <row r="91370" customFormat="1" x14ac:dyDescent="0.25"/>
    <row r="91371" customFormat="1" x14ac:dyDescent="0.25"/>
    <row r="91372" customFormat="1" x14ac:dyDescent="0.25"/>
    <row r="91373" customFormat="1" x14ac:dyDescent="0.25"/>
    <row r="91374" customFormat="1" x14ac:dyDescent="0.25"/>
    <row r="91375" customFormat="1" x14ac:dyDescent="0.25"/>
    <row r="91376" customFormat="1" x14ac:dyDescent="0.25"/>
    <row r="91377" customFormat="1" x14ac:dyDescent="0.25"/>
    <row r="91378" customFormat="1" x14ac:dyDescent="0.25"/>
    <row r="91379" customFormat="1" x14ac:dyDescent="0.25"/>
    <row r="91380" customFormat="1" x14ac:dyDescent="0.25"/>
    <row r="91381" customFormat="1" x14ac:dyDescent="0.25"/>
    <row r="91382" customFormat="1" x14ac:dyDescent="0.25"/>
    <row r="91383" customFormat="1" x14ac:dyDescent="0.25"/>
    <row r="91384" customFormat="1" x14ac:dyDescent="0.25"/>
    <row r="91385" customFormat="1" x14ac:dyDescent="0.25"/>
    <row r="91386" customFormat="1" x14ac:dyDescent="0.25"/>
    <row r="91387" customFormat="1" x14ac:dyDescent="0.25"/>
    <row r="91388" customFormat="1" x14ac:dyDescent="0.25"/>
    <row r="91389" customFormat="1" x14ac:dyDescent="0.25"/>
    <row r="91390" customFormat="1" x14ac:dyDescent="0.25"/>
    <row r="91391" customFormat="1" x14ac:dyDescent="0.25"/>
    <row r="91392" customFormat="1" x14ac:dyDescent="0.25"/>
    <row r="91393" customFormat="1" x14ac:dyDescent="0.25"/>
    <row r="91394" customFormat="1" x14ac:dyDescent="0.25"/>
    <row r="91395" customFormat="1" x14ac:dyDescent="0.25"/>
    <row r="91396" customFormat="1" x14ac:dyDescent="0.25"/>
    <row r="91397" customFormat="1" x14ac:dyDescent="0.25"/>
    <row r="91398" customFormat="1" x14ac:dyDescent="0.25"/>
    <row r="91399" customFormat="1" x14ac:dyDescent="0.25"/>
    <row r="91400" customFormat="1" x14ac:dyDescent="0.25"/>
    <row r="91401" customFormat="1" x14ac:dyDescent="0.25"/>
    <row r="91402" customFormat="1" x14ac:dyDescent="0.25"/>
    <row r="91403" customFormat="1" x14ac:dyDescent="0.25"/>
    <row r="91404" customFormat="1" x14ac:dyDescent="0.25"/>
    <row r="91405" customFormat="1" x14ac:dyDescent="0.25"/>
    <row r="91406" customFormat="1" x14ac:dyDescent="0.25"/>
    <row r="91407" customFormat="1" x14ac:dyDescent="0.25"/>
    <row r="91408" customFormat="1" x14ac:dyDescent="0.25"/>
    <row r="91409" customFormat="1" x14ac:dyDescent="0.25"/>
    <row r="91410" customFormat="1" x14ac:dyDescent="0.25"/>
    <row r="91411" customFormat="1" x14ac:dyDescent="0.25"/>
    <row r="91412" customFormat="1" x14ac:dyDescent="0.25"/>
    <row r="91413" customFormat="1" x14ac:dyDescent="0.25"/>
    <row r="91414" customFormat="1" x14ac:dyDescent="0.25"/>
    <row r="91415" customFormat="1" x14ac:dyDescent="0.25"/>
    <row r="91416" customFormat="1" x14ac:dyDescent="0.25"/>
    <row r="91417" customFormat="1" x14ac:dyDescent="0.25"/>
    <row r="91418" customFormat="1" x14ac:dyDescent="0.25"/>
    <row r="91419" customFormat="1" x14ac:dyDescent="0.25"/>
    <row r="91420" customFormat="1" x14ac:dyDescent="0.25"/>
    <row r="91421" customFormat="1" x14ac:dyDescent="0.25"/>
    <row r="91422" customFormat="1" x14ac:dyDescent="0.25"/>
    <row r="91423" customFormat="1" x14ac:dyDescent="0.25"/>
    <row r="91424" customFormat="1" x14ac:dyDescent="0.25"/>
    <row r="91425" customFormat="1" x14ac:dyDescent="0.25"/>
    <row r="91426" customFormat="1" x14ac:dyDescent="0.25"/>
    <row r="91427" customFormat="1" x14ac:dyDescent="0.25"/>
    <row r="91428" customFormat="1" x14ac:dyDescent="0.25"/>
    <row r="91429" customFormat="1" x14ac:dyDescent="0.25"/>
    <row r="91430" customFormat="1" x14ac:dyDescent="0.25"/>
    <row r="91431" customFormat="1" x14ac:dyDescent="0.25"/>
    <row r="91432" customFormat="1" x14ac:dyDescent="0.25"/>
    <row r="91433" customFormat="1" x14ac:dyDescent="0.25"/>
    <row r="91434" customFormat="1" x14ac:dyDescent="0.25"/>
    <row r="91435" customFormat="1" x14ac:dyDescent="0.25"/>
    <row r="91436" customFormat="1" x14ac:dyDescent="0.25"/>
    <row r="91437" customFormat="1" x14ac:dyDescent="0.25"/>
    <row r="91438" customFormat="1" x14ac:dyDescent="0.25"/>
    <row r="91439" customFormat="1" x14ac:dyDescent="0.25"/>
    <row r="91440" customFormat="1" x14ac:dyDescent="0.25"/>
    <row r="91441" customFormat="1" x14ac:dyDescent="0.25"/>
    <row r="91442" customFormat="1" x14ac:dyDescent="0.25"/>
    <row r="91443" customFormat="1" x14ac:dyDescent="0.25"/>
    <row r="91444" customFormat="1" x14ac:dyDescent="0.25"/>
    <row r="91445" customFormat="1" x14ac:dyDescent="0.25"/>
    <row r="91446" customFormat="1" x14ac:dyDescent="0.25"/>
    <row r="91447" customFormat="1" x14ac:dyDescent="0.25"/>
    <row r="91448" customFormat="1" x14ac:dyDescent="0.25"/>
    <row r="91449" customFormat="1" x14ac:dyDescent="0.25"/>
    <row r="91450" customFormat="1" x14ac:dyDescent="0.25"/>
    <row r="91451" customFormat="1" x14ac:dyDescent="0.25"/>
    <row r="91452" customFormat="1" x14ac:dyDescent="0.25"/>
    <row r="91453" customFormat="1" x14ac:dyDescent="0.25"/>
    <row r="91454" customFormat="1" x14ac:dyDescent="0.25"/>
    <row r="91455" customFormat="1" x14ac:dyDescent="0.25"/>
    <row r="91456" customFormat="1" x14ac:dyDescent="0.25"/>
    <row r="91457" customFormat="1" x14ac:dyDescent="0.25"/>
    <row r="91458" customFormat="1" x14ac:dyDescent="0.25"/>
    <row r="91459" customFormat="1" x14ac:dyDescent="0.25"/>
    <row r="91460" customFormat="1" x14ac:dyDescent="0.25"/>
    <row r="91461" customFormat="1" x14ac:dyDescent="0.25"/>
    <row r="91462" customFormat="1" x14ac:dyDescent="0.25"/>
    <row r="91463" customFormat="1" x14ac:dyDescent="0.25"/>
    <row r="91464" customFormat="1" x14ac:dyDescent="0.25"/>
    <row r="91465" customFormat="1" x14ac:dyDescent="0.25"/>
    <row r="91466" customFormat="1" x14ac:dyDescent="0.25"/>
    <row r="91467" customFormat="1" x14ac:dyDescent="0.25"/>
    <row r="91468" customFormat="1" x14ac:dyDescent="0.25"/>
    <row r="91469" customFormat="1" x14ac:dyDescent="0.25"/>
    <row r="91470" customFormat="1" x14ac:dyDescent="0.25"/>
    <row r="91471" customFormat="1" x14ac:dyDescent="0.25"/>
    <row r="91472" customFormat="1" x14ac:dyDescent="0.25"/>
    <row r="91473" customFormat="1" x14ac:dyDescent="0.25"/>
    <row r="91474" customFormat="1" x14ac:dyDescent="0.25"/>
    <row r="91475" customFormat="1" x14ac:dyDescent="0.25"/>
    <row r="91476" customFormat="1" x14ac:dyDescent="0.25"/>
    <row r="91477" customFormat="1" x14ac:dyDescent="0.25"/>
    <row r="91478" customFormat="1" x14ac:dyDescent="0.25"/>
    <row r="91479" customFormat="1" x14ac:dyDescent="0.25"/>
    <row r="91480" customFormat="1" x14ac:dyDescent="0.25"/>
    <row r="91481" customFormat="1" x14ac:dyDescent="0.25"/>
    <row r="91482" customFormat="1" x14ac:dyDescent="0.25"/>
    <row r="91483" customFormat="1" x14ac:dyDescent="0.25"/>
    <row r="91484" customFormat="1" x14ac:dyDescent="0.25"/>
    <row r="91485" customFormat="1" x14ac:dyDescent="0.25"/>
    <row r="91486" customFormat="1" x14ac:dyDescent="0.25"/>
    <row r="91487" customFormat="1" x14ac:dyDescent="0.25"/>
    <row r="91488" customFormat="1" x14ac:dyDescent="0.25"/>
    <row r="91489" customFormat="1" x14ac:dyDescent="0.25"/>
    <row r="91490" customFormat="1" x14ac:dyDescent="0.25"/>
    <row r="91491" customFormat="1" x14ac:dyDescent="0.25"/>
    <row r="91492" customFormat="1" x14ac:dyDescent="0.25"/>
    <row r="91493" customFormat="1" x14ac:dyDescent="0.25"/>
    <row r="91494" customFormat="1" x14ac:dyDescent="0.25"/>
    <row r="91495" customFormat="1" x14ac:dyDescent="0.25"/>
    <row r="91496" customFormat="1" x14ac:dyDescent="0.25"/>
    <row r="91497" customFormat="1" x14ac:dyDescent="0.25"/>
    <row r="91498" customFormat="1" x14ac:dyDescent="0.25"/>
    <row r="91499" customFormat="1" x14ac:dyDescent="0.25"/>
    <row r="91500" customFormat="1" x14ac:dyDescent="0.25"/>
    <row r="91501" customFormat="1" x14ac:dyDescent="0.25"/>
    <row r="91502" customFormat="1" x14ac:dyDescent="0.25"/>
    <row r="91503" customFormat="1" x14ac:dyDescent="0.25"/>
    <row r="91504" customFormat="1" x14ac:dyDescent="0.25"/>
    <row r="91505" customFormat="1" x14ac:dyDescent="0.25"/>
    <row r="91506" customFormat="1" x14ac:dyDescent="0.25"/>
    <row r="91507" customFormat="1" x14ac:dyDescent="0.25"/>
    <row r="91508" customFormat="1" x14ac:dyDescent="0.25"/>
    <row r="91509" customFormat="1" x14ac:dyDescent="0.25"/>
    <row r="91510" customFormat="1" x14ac:dyDescent="0.25"/>
    <row r="91511" customFormat="1" x14ac:dyDescent="0.25"/>
    <row r="91512" customFormat="1" x14ac:dyDescent="0.25"/>
    <row r="91513" customFormat="1" x14ac:dyDescent="0.25"/>
    <row r="91514" customFormat="1" x14ac:dyDescent="0.25"/>
    <row r="91515" customFormat="1" x14ac:dyDescent="0.25"/>
    <row r="91516" customFormat="1" x14ac:dyDescent="0.25"/>
    <row r="91517" customFormat="1" x14ac:dyDescent="0.25"/>
    <row r="91518" customFormat="1" x14ac:dyDescent="0.25"/>
    <row r="91519" customFormat="1" x14ac:dyDescent="0.25"/>
    <row r="91520" customFormat="1" x14ac:dyDescent="0.25"/>
    <row r="91521" customFormat="1" x14ac:dyDescent="0.25"/>
    <row r="91522" customFormat="1" x14ac:dyDescent="0.25"/>
    <row r="91523" customFormat="1" x14ac:dyDescent="0.25"/>
    <row r="91524" customFormat="1" x14ac:dyDescent="0.25"/>
    <row r="91525" customFormat="1" x14ac:dyDescent="0.25"/>
    <row r="91526" customFormat="1" x14ac:dyDescent="0.25"/>
    <row r="91527" customFormat="1" x14ac:dyDescent="0.25"/>
    <row r="91528" customFormat="1" x14ac:dyDescent="0.25"/>
    <row r="91529" customFormat="1" x14ac:dyDescent="0.25"/>
    <row r="91530" customFormat="1" x14ac:dyDescent="0.25"/>
    <row r="91531" customFormat="1" x14ac:dyDescent="0.25"/>
    <row r="91532" customFormat="1" x14ac:dyDescent="0.25"/>
    <row r="91533" customFormat="1" x14ac:dyDescent="0.25"/>
    <row r="91534" customFormat="1" x14ac:dyDescent="0.25"/>
    <row r="91535" customFormat="1" x14ac:dyDescent="0.25"/>
    <row r="91536" customFormat="1" x14ac:dyDescent="0.25"/>
    <row r="91537" customFormat="1" x14ac:dyDescent="0.25"/>
    <row r="91538" customFormat="1" x14ac:dyDescent="0.25"/>
    <row r="91539" customFormat="1" x14ac:dyDescent="0.25"/>
    <row r="91540" customFormat="1" x14ac:dyDescent="0.25"/>
    <row r="91541" customFormat="1" x14ac:dyDescent="0.25"/>
    <row r="91542" customFormat="1" x14ac:dyDescent="0.25"/>
    <row r="91543" customFormat="1" x14ac:dyDescent="0.25"/>
    <row r="91544" customFormat="1" x14ac:dyDescent="0.25"/>
    <row r="91545" customFormat="1" x14ac:dyDescent="0.25"/>
    <row r="91546" customFormat="1" x14ac:dyDescent="0.25"/>
    <row r="91547" customFormat="1" x14ac:dyDescent="0.25"/>
    <row r="91548" customFormat="1" x14ac:dyDescent="0.25"/>
    <row r="91549" customFormat="1" x14ac:dyDescent="0.25"/>
    <row r="91550" customFormat="1" x14ac:dyDescent="0.25"/>
    <row r="91551" customFormat="1" x14ac:dyDescent="0.25"/>
    <row r="91552" customFormat="1" x14ac:dyDescent="0.25"/>
    <row r="91553" customFormat="1" x14ac:dyDescent="0.25"/>
    <row r="91554" customFormat="1" x14ac:dyDescent="0.25"/>
    <row r="91555" customFormat="1" x14ac:dyDescent="0.25"/>
    <row r="91556" customFormat="1" x14ac:dyDescent="0.25"/>
    <row r="91557" customFormat="1" x14ac:dyDescent="0.25"/>
    <row r="91558" customFormat="1" x14ac:dyDescent="0.25"/>
    <row r="91559" customFormat="1" x14ac:dyDescent="0.25"/>
    <row r="91560" customFormat="1" x14ac:dyDescent="0.25"/>
    <row r="91561" customFormat="1" x14ac:dyDescent="0.25"/>
    <row r="91562" customFormat="1" x14ac:dyDescent="0.25"/>
    <row r="91563" customFormat="1" x14ac:dyDescent="0.25"/>
    <row r="91564" customFormat="1" x14ac:dyDescent="0.25"/>
    <row r="91565" customFormat="1" x14ac:dyDescent="0.25"/>
    <row r="91566" customFormat="1" x14ac:dyDescent="0.25"/>
    <row r="91567" customFormat="1" x14ac:dyDescent="0.25"/>
    <row r="91568" customFormat="1" x14ac:dyDescent="0.25"/>
    <row r="91569" customFormat="1" x14ac:dyDescent="0.25"/>
    <row r="91570" customFormat="1" x14ac:dyDescent="0.25"/>
    <row r="91571" customFormat="1" x14ac:dyDescent="0.25"/>
    <row r="91572" customFormat="1" x14ac:dyDescent="0.25"/>
    <row r="91573" customFormat="1" x14ac:dyDescent="0.25"/>
    <row r="91574" customFormat="1" x14ac:dyDescent="0.25"/>
    <row r="91575" customFormat="1" x14ac:dyDescent="0.25"/>
    <row r="91576" customFormat="1" x14ac:dyDescent="0.25"/>
    <row r="91577" customFormat="1" x14ac:dyDescent="0.25"/>
    <row r="91578" customFormat="1" x14ac:dyDescent="0.25"/>
    <row r="91579" customFormat="1" x14ac:dyDescent="0.25"/>
    <row r="91580" customFormat="1" x14ac:dyDescent="0.25"/>
    <row r="91581" customFormat="1" x14ac:dyDescent="0.25"/>
    <row r="91582" customFormat="1" x14ac:dyDescent="0.25"/>
    <row r="91583" customFormat="1" x14ac:dyDescent="0.25"/>
    <row r="91584" customFormat="1" x14ac:dyDescent="0.25"/>
    <row r="91585" customFormat="1" x14ac:dyDescent="0.25"/>
    <row r="91586" customFormat="1" x14ac:dyDescent="0.25"/>
    <row r="91587" customFormat="1" x14ac:dyDescent="0.25"/>
    <row r="91588" customFormat="1" x14ac:dyDescent="0.25"/>
    <row r="91589" customFormat="1" x14ac:dyDescent="0.25"/>
    <row r="91590" customFormat="1" x14ac:dyDescent="0.25"/>
    <row r="91591" customFormat="1" x14ac:dyDescent="0.25"/>
    <row r="91592" customFormat="1" x14ac:dyDescent="0.25"/>
    <row r="91593" customFormat="1" x14ac:dyDescent="0.25"/>
    <row r="91594" customFormat="1" x14ac:dyDescent="0.25"/>
    <row r="91595" customFormat="1" x14ac:dyDescent="0.25"/>
    <row r="91596" customFormat="1" x14ac:dyDescent="0.25"/>
    <row r="91597" customFormat="1" x14ac:dyDescent="0.25"/>
    <row r="91598" customFormat="1" x14ac:dyDescent="0.25"/>
    <row r="91599" customFormat="1" x14ac:dyDescent="0.25"/>
    <row r="91600" customFormat="1" x14ac:dyDescent="0.25"/>
    <row r="91601" customFormat="1" x14ac:dyDescent="0.25"/>
    <row r="91602" customFormat="1" x14ac:dyDescent="0.25"/>
    <row r="91603" customFormat="1" x14ac:dyDescent="0.25"/>
    <row r="91604" customFormat="1" x14ac:dyDescent="0.25"/>
    <row r="91605" customFormat="1" x14ac:dyDescent="0.25"/>
    <row r="91606" customFormat="1" x14ac:dyDescent="0.25"/>
    <row r="91607" customFormat="1" x14ac:dyDescent="0.25"/>
    <row r="91608" customFormat="1" x14ac:dyDescent="0.25"/>
    <row r="91609" customFormat="1" x14ac:dyDescent="0.25"/>
    <row r="91610" customFormat="1" x14ac:dyDescent="0.25"/>
    <row r="91611" customFormat="1" x14ac:dyDescent="0.25"/>
    <row r="91612" customFormat="1" x14ac:dyDescent="0.25"/>
    <row r="91613" customFormat="1" x14ac:dyDescent="0.25"/>
    <row r="91614" customFormat="1" x14ac:dyDescent="0.25"/>
    <row r="91615" customFormat="1" x14ac:dyDescent="0.25"/>
    <row r="91616" customFormat="1" x14ac:dyDescent="0.25"/>
    <row r="91617" customFormat="1" x14ac:dyDescent="0.25"/>
    <row r="91618" customFormat="1" x14ac:dyDescent="0.25"/>
    <row r="91619" customFormat="1" x14ac:dyDescent="0.25"/>
    <row r="91620" customFormat="1" x14ac:dyDescent="0.25"/>
    <row r="91621" customFormat="1" x14ac:dyDescent="0.25"/>
    <row r="91622" customFormat="1" x14ac:dyDescent="0.25"/>
    <row r="91623" customFormat="1" x14ac:dyDescent="0.25"/>
    <row r="91624" customFormat="1" x14ac:dyDescent="0.25"/>
    <row r="91625" customFormat="1" x14ac:dyDescent="0.25"/>
    <row r="91626" customFormat="1" x14ac:dyDescent="0.25"/>
    <row r="91627" customFormat="1" x14ac:dyDescent="0.25"/>
    <row r="91628" customFormat="1" x14ac:dyDescent="0.25"/>
    <row r="91629" customFormat="1" x14ac:dyDescent="0.25"/>
    <row r="91630" customFormat="1" x14ac:dyDescent="0.25"/>
    <row r="91631" customFormat="1" x14ac:dyDescent="0.25"/>
    <row r="91632" customFormat="1" x14ac:dyDescent="0.25"/>
    <row r="91633" customFormat="1" x14ac:dyDescent="0.25"/>
    <row r="91634" customFormat="1" x14ac:dyDescent="0.25"/>
    <row r="91635" customFormat="1" x14ac:dyDescent="0.25"/>
    <row r="91636" customFormat="1" x14ac:dyDescent="0.25"/>
    <row r="91637" customFormat="1" x14ac:dyDescent="0.25"/>
    <row r="91638" customFormat="1" x14ac:dyDescent="0.25"/>
    <row r="91639" customFormat="1" x14ac:dyDescent="0.25"/>
    <row r="91640" customFormat="1" x14ac:dyDescent="0.25"/>
    <row r="91641" customFormat="1" x14ac:dyDescent="0.25"/>
    <row r="91642" customFormat="1" x14ac:dyDescent="0.25"/>
    <row r="91643" customFormat="1" x14ac:dyDescent="0.25"/>
    <row r="91644" customFormat="1" x14ac:dyDescent="0.25"/>
    <row r="91645" customFormat="1" x14ac:dyDescent="0.25"/>
    <row r="91646" customFormat="1" x14ac:dyDescent="0.25"/>
    <row r="91647" customFormat="1" x14ac:dyDescent="0.25"/>
    <row r="91648" customFormat="1" x14ac:dyDescent="0.25"/>
    <row r="91649" customFormat="1" x14ac:dyDescent="0.25"/>
    <row r="91650" customFormat="1" x14ac:dyDescent="0.25"/>
    <row r="91651" customFormat="1" x14ac:dyDescent="0.25"/>
    <row r="91652" customFormat="1" x14ac:dyDescent="0.25"/>
    <row r="91653" customFormat="1" x14ac:dyDescent="0.25"/>
    <row r="91654" customFormat="1" x14ac:dyDescent="0.25"/>
    <row r="91655" customFormat="1" x14ac:dyDescent="0.25"/>
    <row r="91656" customFormat="1" x14ac:dyDescent="0.25"/>
    <row r="91657" customFormat="1" x14ac:dyDescent="0.25"/>
    <row r="91658" customFormat="1" x14ac:dyDescent="0.25"/>
    <row r="91659" customFormat="1" x14ac:dyDescent="0.25"/>
    <row r="91660" customFormat="1" x14ac:dyDescent="0.25"/>
    <row r="91661" customFormat="1" x14ac:dyDescent="0.25"/>
    <row r="91662" customFormat="1" x14ac:dyDescent="0.25"/>
    <row r="91663" customFormat="1" x14ac:dyDescent="0.25"/>
    <row r="91664" customFormat="1" x14ac:dyDescent="0.25"/>
    <row r="91665" customFormat="1" x14ac:dyDescent="0.25"/>
    <row r="91666" customFormat="1" x14ac:dyDescent="0.25"/>
    <row r="91667" customFormat="1" x14ac:dyDescent="0.25"/>
    <row r="91668" customFormat="1" x14ac:dyDescent="0.25"/>
    <row r="91669" customFormat="1" x14ac:dyDescent="0.25"/>
    <row r="91670" customFormat="1" x14ac:dyDescent="0.25"/>
    <row r="91671" customFormat="1" x14ac:dyDescent="0.25"/>
    <row r="91672" customFormat="1" x14ac:dyDescent="0.25"/>
    <row r="91673" customFormat="1" x14ac:dyDescent="0.25"/>
    <row r="91674" customFormat="1" x14ac:dyDescent="0.25"/>
    <row r="91675" customFormat="1" x14ac:dyDescent="0.25"/>
    <row r="91676" customFormat="1" x14ac:dyDescent="0.25"/>
    <row r="91677" customFormat="1" x14ac:dyDescent="0.25"/>
    <row r="91678" customFormat="1" x14ac:dyDescent="0.25"/>
    <row r="91679" customFormat="1" x14ac:dyDescent="0.25"/>
    <row r="91680" customFormat="1" x14ac:dyDescent="0.25"/>
    <row r="91681" customFormat="1" x14ac:dyDescent="0.25"/>
    <row r="91682" customFormat="1" x14ac:dyDescent="0.25"/>
    <row r="91683" customFormat="1" x14ac:dyDescent="0.25"/>
    <row r="91684" customFormat="1" x14ac:dyDescent="0.25"/>
    <row r="91685" customFormat="1" x14ac:dyDescent="0.25"/>
    <row r="91686" customFormat="1" x14ac:dyDescent="0.25"/>
    <row r="91687" customFormat="1" x14ac:dyDescent="0.25"/>
    <row r="91688" customFormat="1" x14ac:dyDescent="0.25"/>
    <row r="91689" customFormat="1" x14ac:dyDescent="0.25"/>
    <row r="91690" customFormat="1" x14ac:dyDescent="0.25"/>
    <row r="91691" customFormat="1" x14ac:dyDescent="0.25"/>
    <row r="91692" customFormat="1" x14ac:dyDescent="0.25"/>
    <row r="91693" customFormat="1" x14ac:dyDescent="0.25"/>
    <row r="91694" customFormat="1" x14ac:dyDescent="0.25"/>
    <row r="91695" customFormat="1" x14ac:dyDescent="0.25"/>
    <row r="91696" customFormat="1" x14ac:dyDescent="0.25"/>
    <row r="91697" customFormat="1" x14ac:dyDescent="0.25"/>
    <row r="91698" customFormat="1" x14ac:dyDescent="0.25"/>
    <row r="91699" customFormat="1" x14ac:dyDescent="0.25"/>
    <row r="91700" customFormat="1" x14ac:dyDescent="0.25"/>
    <row r="91701" customFormat="1" x14ac:dyDescent="0.25"/>
    <row r="91702" customFormat="1" x14ac:dyDescent="0.25"/>
    <row r="91703" customFormat="1" x14ac:dyDescent="0.25"/>
    <row r="91704" customFormat="1" x14ac:dyDescent="0.25"/>
    <row r="91705" customFormat="1" x14ac:dyDescent="0.25"/>
    <row r="91706" customFormat="1" x14ac:dyDescent="0.25"/>
    <row r="91707" customFormat="1" x14ac:dyDescent="0.25"/>
    <row r="91708" customFormat="1" x14ac:dyDescent="0.25"/>
    <row r="91709" customFormat="1" x14ac:dyDescent="0.25"/>
    <row r="91710" customFormat="1" x14ac:dyDescent="0.25"/>
    <row r="91711" customFormat="1" x14ac:dyDescent="0.25"/>
    <row r="91712" customFormat="1" x14ac:dyDescent="0.25"/>
    <row r="91713" customFormat="1" x14ac:dyDescent="0.25"/>
    <row r="91714" customFormat="1" x14ac:dyDescent="0.25"/>
    <row r="91715" customFormat="1" x14ac:dyDescent="0.25"/>
    <row r="91716" customFormat="1" x14ac:dyDescent="0.25"/>
    <row r="91717" customFormat="1" x14ac:dyDescent="0.25"/>
    <row r="91718" customFormat="1" x14ac:dyDescent="0.25"/>
    <row r="91719" customFormat="1" x14ac:dyDescent="0.25"/>
    <row r="91720" customFormat="1" x14ac:dyDescent="0.25"/>
    <row r="91721" customFormat="1" x14ac:dyDescent="0.25"/>
    <row r="91722" customFormat="1" x14ac:dyDescent="0.25"/>
    <row r="91723" customFormat="1" x14ac:dyDescent="0.25"/>
    <row r="91724" customFormat="1" x14ac:dyDescent="0.25"/>
    <row r="91725" customFormat="1" x14ac:dyDescent="0.25"/>
    <row r="91726" customFormat="1" x14ac:dyDescent="0.25"/>
    <row r="91727" customFormat="1" x14ac:dyDescent="0.25"/>
    <row r="91728" customFormat="1" x14ac:dyDescent="0.25"/>
    <row r="91729" customFormat="1" x14ac:dyDescent="0.25"/>
    <row r="91730" customFormat="1" x14ac:dyDescent="0.25"/>
    <row r="91731" customFormat="1" x14ac:dyDescent="0.25"/>
    <row r="91732" customFormat="1" x14ac:dyDescent="0.25"/>
    <row r="91733" customFormat="1" x14ac:dyDescent="0.25"/>
    <row r="91734" customFormat="1" x14ac:dyDescent="0.25"/>
    <row r="91735" customFormat="1" x14ac:dyDescent="0.25"/>
    <row r="91736" customFormat="1" x14ac:dyDescent="0.25"/>
    <row r="91737" customFormat="1" x14ac:dyDescent="0.25"/>
    <row r="91738" customFormat="1" x14ac:dyDescent="0.25"/>
    <row r="91739" customFormat="1" x14ac:dyDescent="0.25"/>
    <row r="91740" customFormat="1" x14ac:dyDescent="0.25"/>
    <row r="91741" customFormat="1" x14ac:dyDescent="0.25"/>
    <row r="91742" customFormat="1" x14ac:dyDescent="0.25"/>
    <row r="91743" customFormat="1" x14ac:dyDescent="0.25"/>
    <row r="91744" customFormat="1" x14ac:dyDescent="0.25"/>
    <row r="91745" customFormat="1" x14ac:dyDescent="0.25"/>
    <row r="91746" customFormat="1" x14ac:dyDescent="0.25"/>
    <row r="91747" customFormat="1" x14ac:dyDescent="0.25"/>
    <row r="91748" customFormat="1" x14ac:dyDescent="0.25"/>
    <row r="91749" customFormat="1" x14ac:dyDescent="0.25"/>
    <row r="91750" customFormat="1" x14ac:dyDescent="0.25"/>
    <row r="91751" customFormat="1" x14ac:dyDescent="0.25"/>
    <row r="91752" customFormat="1" x14ac:dyDescent="0.25"/>
    <row r="91753" customFormat="1" x14ac:dyDescent="0.25"/>
    <row r="91754" customFormat="1" x14ac:dyDescent="0.25"/>
    <row r="91755" customFormat="1" x14ac:dyDescent="0.25"/>
    <row r="91756" customFormat="1" x14ac:dyDescent="0.25"/>
    <row r="91757" customFormat="1" x14ac:dyDescent="0.25"/>
    <row r="91758" customFormat="1" x14ac:dyDescent="0.25"/>
    <row r="91759" customFormat="1" x14ac:dyDescent="0.25"/>
    <row r="91760" customFormat="1" x14ac:dyDescent="0.25"/>
    <row r="91761" customFormat="1" x14ac:dyDescent="0.25"/>
    <row r="91762" customFormat="1" x14ac:dyDescent="0.25"/>
    <row r="91763" customFormat="1" x14ac:dyDescent="0.25"/>
    <row r="91764" customFormat="1" x14ac:dyDescent="0.25"/>
    <row r="91765" customFormat="1" x14ac:dyDescent="0.25"/>
    <row r="91766" customFormat="1" x14ac:dyDescent="0.25"/>
    <row r="91767" customFormat="1" x14ac:dyDescent="0.25"/>
    <row r="91768" customFormat="1" x14ac:dyDescent="0.25"/>
    <row r="91769" customFormat="1" x14ac:dyDescent="0.25"/>
    <row r="91770" customFormat="1" x14ac:dyDescent="0.25"/>
    <row r="91771" customFormat="1" x14ac:dyDescent="0.25"/>
    <row r="91772" customFormat="1" x14ac:dyDescent="0.25"/>
    <row r="91773" customFormat="1" x14ac:dyDescent="0.25"/>
    <row r="91774" customFormat="1" x14ac:dyDescent="0.25"/>
    <row r="91775" customFormat="1" x14ac:dyDescent="0.25"/>
    <row r="91776" customFormat="1" x14ac:dyDescent="0.25"/>
    <row r="91777" customFormat="1" x14ac:dyDescent="0.25"/>
    <row r="91778" customFormat="1" x14ac:dyDescent="0.25"/>
    <row r="91779" customFormat="1" x14ac:dyDescent="0.25"/>
    <row r="91780" customFormat="1" x14ac:dyDescent="0.25"/>
    <row r="91781" customFormat="1" x14ac:dyDescent="0.25"/>
    <row r="91782" customFormat="1" x14ac:dyDescent="0.25"/>
    <row r="91783" customFormat="1" x14ac:dyDescent="0.25"/>
    <row r="91784" customFormat="1" x14ac:dyDescent="0.25"/>
    <row r="91785" customFormat="1" x14ac:dyDescent="0.25"/>
    <row r="91786" customFormat="1" x14ac:dyDescent="0.25"/>
    <row r="91787" customFormat="1" x14ac:dyDescent="0.25"/>
    <row r="91788" customFormat="1" x14ac:dyDescent="0.25"/>
    <row r="91789" customFormat="1" x14ac:dyDescent="0.25"/>
    <row r="91790" customFormat="1" x14ac:dyDescent="0.25"/>
    <row r="91791" customFormat="1" x14ac:dyDescent="0.25"/>
    <row r="91792" customFormat="1" x14ac:dyDescent="0.25"/>
    <row r="91793" customFormat="1" x14ac:dyDescent="0.25"/>
    <row r="91794" customFormat="1" x14ac:dyDescent="0.25"/>
    <row r="91795" customFormat="1" x14ac:dyDescent="0.25"/>
    <row r="91796" customFormat="1" x14ac:dyDescent="0.25"/>
    <row r="91797" customFormat="1" x14ac:dyDescent="0.25"/>
    <row r="91798" customFormat="1" x14ac:dyDescent="0.25"/>
    <row r="91799" customFormat="1" x14ac:dyDescent="0.25"/>
    <row r="91800" customFormat="1" x14ac:dyDescent="0.25"/>
    <row r="91801" customFormat="1" x14ac:dyDescent="0.25"/>
    <row r="91802" customFormat="1" x14ac:dyDescent="0.25"/>
    <row r="91803" customFormat="1" x14ac:dyDescent="0.25"/>
    <row r="91804" customFormat="1" x14ac:dyDescent="0.25"/>
    <row r="91805" customFormat="1" x14ac:dyDescent="0.25"/>
    <row r="91806" customFormat="1" x14ac:dyDescent="0.25"/>
    <row r="91807" customFormat="1" x14ac:dyDescent="0.25"/>
    <row r="91808" customFormat="1" x14ac:dyDescent="0.25"/>
    <row r="91809" customFormat="1" x14ac:dyDescent="0.25"/>
    <row r="91810" customFormat="1" x14ac:dyDescent="0.25"/>
    <row r="91811" customFormat="1" x14ac:dyDescent="0.25"/>
    <row r="91812" customFormat="1" x14ac:dyDescent="0.25"/>
    <row r="91813" customFormat="1" x14ac:dyDescent="0.25"/>
    <row r="91814" customFormat="1" x14ac:dyDescent="0.25"/>
    <row r="91815" customFormat="1" x14ac:dyDescent="0.25"/>
    <row r="91816" customFormat="1" x14ac:dyDescent="0.25"/>
    <row r="91817" customFormat="1" x14ac:dyDescent="0.25"/>
    <row r="91818" customFormat="1" x14ac:dyDescent="0.25"/>
    <row r="91819" customFormat="1" x14ac:dyDescent="0.25"/>
    <row r="91820" customFormat="1" x14ac:dyDescent="0.25"/>
    <row r="91821" customFormat="1" x14ac:dyDescent="0.25"/>
    <row r="91822" customFormat="1" x14ac:dyDescent="0.25"/>
    <row r="91823" customFormat="1" x14ac:dyDescent="0.25"/>
    <row r="91824" customFormat="1" x14ac:dyDescent="0.25"/>
    <row r="91825" customFormat="1" x14ac:dyDescent="0.25"/>
    <row r="91826" customFormat="1" x14ac:dyDescent="0.25"/>
    <row r="91827" customFormat="1" x14ac:dyDescent="0.25"/>
    <row r="91828" customFormat="1" x14ac:dyDescent="0.25"/>
    <row r="91829" customFormat="1" x14ac:dyDescent="0.25"/>
    <row r="91830" customFormat="1" x14ac:dyDescent="0.25"/>
    <row r="91831" customFormat="1" x14ac:dyDescent="0.25"/>
    <row r="91832" customFormat="1" x14ac:dyDescent="0.25"/>
    <row r="91833" customFormat="1" x14ac:dyDescent="0.25"/>
    <row r="91834" customFormat="1" x14ac:dyDescent="0.25"/>
    <row r="91835" customFormat="1" x14ac:dyDescent="0.25"/>
    <row r="91836" customFormat="1" x14ac:dyDescent="0.25"/>
    <row r="91837" customFormat="1" x14ac:dyDescent="0.25"/>
    <row r="91838" customFormat="1" x14ac:dyDescent="0.25"/>
    <row r="91839" customFormat="1" x14ac:dyDescent="0.25"/>
    <row r="91840" customFormat="1" x14ac:dyDescent="0.25"/>
    <row r="91841" customFormat="1" x14ac:dyDescent="0.25"/>
    <row r="91842" customFormat="1" x14ac:dyDescent="0.25"/>
    <row r="91843" customFormat="1" x14ac:dyDescent="0.25"/>
    <row r="91844" customFormat="1" x14ac:dyDescent="0.25"/>
    <row r="91845" customFormat="1" x14ac:dyDescent="0.25"/>
    <row r="91846" customFormat="1" x14ac:dyDescent="0.25"/>
    <row r="91847" customFormat="1" x14ac:dyDescent="0.25"/>
    <row r="91848" customFormat="1" x14ac:dyDescent="0.25"/>
    <row r="91849" customFormat="1" x14ac:dyDescent="0.25"/>
    <row r="91850" customFormat="1" x14ac:dyDescent="0.25"/>
    <row r="91851" customFormat="1" x14ac:dyDescent="0.25"/>
    <row r="91852" customFormat="1" x14ac:dyDescent="0.25"/>
    <row r="91853" customFormat="1" x14ac:dyDescent="0.25"/>
    <row r="91854" customFormat="1" x14ac:dyDescent="0.25"/>
    <row r="91855" customFormat="1" x14ac:dyDescent="0.25"/>
    <row r="91856" customFormat="1" x14ac:dyDescent="0.25"/>
    <row r="91857" customFormat="1" x14ac:dyDescent="0.25"/>
    <row r="91858" customFormat="1" x14ac:dyDescent="0.25"/>
    <row r="91859" customFormat="1" x14ac:dyDescent="0.25"/>
    <row r="91860" customFormat="1" x14ac:dyDescent="0.25"/>
    <row r="91861" customFormat="1" x14ac:dyDescent="0.25"/>
    <row r="91862" customFormat="1" x14ac:dyDescent="0.25"/>
    <row r="91863" customFormat="1" x14ac:dyDescent="0.25"/>
    <row r="91864" customFormat="1" x14ac:dyDescent="0.25"/>
    <row r="91865" customFormat="1" x14ac:dyDescent="0.25"/>
    <row r="91866" customFormat="1" x14ac:dyDescent="0.25"/>
    <row r="91867" customFormat="1" x14ac:dyDescent="0.25"/>
    <row r="91868" customFormat="1" x14ac:dyDescent="0.25"/>
    <row r="91869" customFormat="1" x14ac:dyDescent="0.25"/>
    <row r="91870" customFormat="1" x14ac:dyDescent="0.25"/>
    <row r="91871" customFormat="1" x14ac:dyDescent="0.25"/>
    <row r="91872" customFormat="1" x14ac:dyDescent="0.25"/>
    <row r="91873" customFormat="1" x14ac:dyDescent="0.25"/>
    <row r="91874" customFormat="1" x14ac:dyDescent="0.25"/>
    <row r="91875" customFormat="1" x14ac:dyDescent="0.25"/>
    <row r="91876" customFormat="1" x14ac:dyDescent="0.25"/>
    <row r="91877" customFormat="1" x14ac:dyDescent="0.25"/>
    <row r="91878" customFormat="1" x14ac:dyDescent="0.25"/>
    <row r="91879" customFormat="1" x14ac:dyDescent="0.25"/>
    <row r="91880" customFormat="1" x14ac:dyDescent="0.25"/>
    <row r="91881" customFormat="1" x14ac:dyDescent="0.25"/>
    <row r="91882" customFormat="1" x14ac:dyDescent="0.25"/>
    <row r="91883" customFormat="1" x14ac:dyDescent="0.25"/>
    <row r="91884" customFormat="1" x14ac:dyDescent="0.25"/>
    <row r="91885" customFormat="1" x14ac:dyDescent="0.25"/>
    <row r="91886" customFormat="1" x14ac:dyDescent="0.25"/>
    <row r="91887" customFormat="1" x14ac:dyDescent="0.25"/>
    <row r="91888" customFormat="1" x14ac:dyDescent="0.25"/>
    <row r="91889" customFormat="1" x14ac:dyDescent="0.25"/>
    <row r="91890" customFormat="1" x14ac:dyDescent="0.25"/>
    <row r="91891" customFormat="1" x14ac:dyDescent="0.25"/>
    <row r="91892" customFormat="1" x14ac:dyDescent="0.25"/>
    <row r="91893" customFormat="1" x14ac:dyDescent="0.25"/>
    <row r="91894" customFormat="1" x14ac:dyDescent="0.25"/>
    <row r="91895" customFormat="1" x14ac:dyDescent="0.25"/>
    <row r="91896" customFormat="1" x14ac:dyDescent="0.25"/>
    <row r="91897" customFormat="1" x14ac:dyDescent="0.25"/>
    <row r="91898" customFormat="1" x14ac:dyDescent="0.25"/>
    <row r="91899" customFormat="1" x14ac:dyDescent="0.25"/>
    <row r="91900" customFormat="1" x14ac:dyDescent="0.25"/>
    <row r="91901" customFormat="1" x14ac:dyDescent="0.25"/>
    <row r="91902" customFormat="1" x14ac:dyDescent="0.25"/>
    <row r="91903" customFormat="1" x14ac:dyDescent="0.25"/>
    <row r="91904" customFormat="1" x14ac:dyDescent="0.25"/>
    <row r="91905" customFormat="1" x14ac:dyDescent="0.25"/>
    <row r="91906" customFormat="1" x14ac:dyDescent="0.25"/>
    <row r="91907" customFormat="1" x14ac:dyDescent="0.25"/>
    <row r="91908" customFormat="1" x14ac:dyDescent="0.25"/>
    <row r="91909" customFormat="1" x14ac:dyDescent="0.25"/>
    <row r="91910" customFormat="1" x14ac:dyDescent="0.25"/>
    <row r="91911" customFormat="1" x14ac:dyDescent="0.25"/>
    <row r="91912" customFormat="1" x14ac:dyDescent="0.25"/>
    <row r="91913" customFormat="1" x14ac:dyDescent="0.25"/>
    <row r="91914" customFormat="1" x14ac:dyDescent="0.25"/>
    <row r="91915" customFormat="1" x14ac:dyDescent="0.25"/>
    <row r="91916" customFormat="1" x14ac:dyDescent="0.25"/>
    <row r="91917" customFormat="1" x14ac:dyDescent="0.25"/>
    <row r="91918" customFormat="1" x14ac:dyDescent="0.25"/>
    <row r="91919" customFormat="1" x14ac:dyDescent="0.25"/>
    <row r="91920" customFormat="1" x14ac:dyDescent="0.25"/>
    <row r="91921" customFormat="1" x14ac:dyDescent="0.25"/>
    <row r="91922" customFormat="1" x14ac:dyDescent="0.25"/>
    <row r="91923" customFormat="1" x14ac:dyDescent="0.25"/>
    <row r="91924" customFormat="1" x14ac:dyDescent="0.25"/>
    <row r="91925" customFormat="1" x14ac:dyDescent="0.25"/>
    <row r="91926" customFormat="1" x14ac:dyDescent="0.25"/>
    <row r="91927" customFormat="1" x14ac:dyDescent="0.25"/>
    <row r="91928" customFormat="1" x14ac:dyDescent="0.25"/>
    <row r="91929" customFormat="1" x14ac:dyDescent="0.25"/>
    <row r="91930" customFormat="1" x14ac:dyDescent="0.25"/>
    <row r="91931" customFormat="1" x14ac:dyDescent="0.25"/>
    <row r="91932" customFormat="1" x14ac:dyDescent="0.25"/>
    <row r="91933" customFormat="1" x14ac:dyDescent="0.25"/>
    <row r="91934" customFormat="1" x14ac:dyDescent="0.25"/>
    <row r="91935" customFormat="1" x14ac:dyDescent="0.25"/>
    <row r="91936" customFormat="1" x14ac:dyDescent="0.25"/>
    <row r="91937" customFormat="1" x14ac:dyDescent="0.25"/>
    <row r="91938" customFormat="1" x14ac:dyDescent="0.25"/>
    <row r="91939" customFormat="1" x14ac:dyDescent="0.25"/>
    <row r="91940" customFormat="1" x14ac:dyDescent="0.25"/>
    <row r="91941" customFormat="1" x14ac:dyDescent="0.25"/>
    <row r="91942" customFormat="1" x14ac:dyDescent="0.25"/>
    <row r="91943" customFormat="1" x14ac:dyDescent="0.25"/>
    <row r="91944" customFormat="1" x14ac:dyDescent="0.25"/>
    <row r="91945" customFormat="1" x14ac:dyDescent="0.25"/>
    <row r="91946" customFormat="1" x14ac:dyDescent="0.25"/>
    <row r="91947" customFormat="1" x14ac:dyDescent="0.25"/>
    <row r="91948" customFormat="1" x14ac:dyDescent="0.25"/>
    <row r="91949" customFormat="1" x14ac:dyDescent="0.25"/>
    <row r="91950" customFormat="1" x14ac:dyDescent="0.25"/>
    <row r="91951" customFormat="1" x14ac:dyDescent="0.25"/>
    <row r="91952" customFormat="1" x14ac:dyDescent="0.25"/>
    <row r="91953" customFormat="1" x14ac:dyDescent="0.25"/>
    <row r="91954" customFormat="1" x14ac:dyDescent="0.25"/>
    <row r="91955" customFormat="1" x14ac:dyDescent="0.25"/>
    <row r="91956" customFormat="1" x14ac:dyDescent="0.25"/>
    <row r="91957" customFormat="1" x14ac:dyDescent="0.25"/>
    <row r="91958" customFormat="1" x14ac:dyDescent="0.25"/>
    <row r="91959" customFormat="1" x14ac:dyDescent="0.25"/>
    <row r="91960" customFormat="1" x14ac:dyDescent="0.25"/>
    <row r="91961" customFormat="1" x14ac:dyDescent="0.25"/>
    <row r="91962" customFormat="1" x14ac:dyDescent="0.25"/>
    <row r="91963" customFormat="1" x14ac:dyDescent="0.25"/>
    <row r="91964" customFormat="1" x14ac:dyDescent="0.25"/>
    <row r="91965" customFormat="1" x14ac:dyDescent="0.25"/>
    <row r="91966" customFormat="1" x14ac:dyDescent="0.25"/>
    <row r="91967" customFormat="1" x14ac:dyDescent="0.25"/>
    <row r="91968" customFormat="1" x14ac:dyDescent="0.25"/>
    <row r="91969" customFormat="1" x14ac:dyDescent="0.25"/>
    <row r="91970" customFormat="1" x14ac:dyDescent="0.25"/>
    <row r="91971" customFormat="1" x14ac:dyDescent="0.25"/>
    <row r="91972" customFormat="1" x14ac:dyDescent="0.25"/>
    <row r="91973" customFormat="1" x14ac:dyDescent="0.25"/>
    <row r="91974" customFormat="1" x14ac:dyDescent="0.25"/>
    <row r="91975" customFormat="1" x14ac:dyDescent="0.25"/>
    <row r="91976" customFormat="1" x14ac:dyDescent="0.25"/>
    <row r="91977" customFormat="1" x14ac:dyDescent="0.25"/>
    <row r="91978" customFormat="1" x14ac:dyDescent="0.25"/>
    <row r="91979" customFormat="1" x14ac:dyDescent="0.25"/>
    <row r="91980" customFormat="1" x14ac:dyDescent="0.25"/>
    <row r="91981" customFormat="1" x14ac:dyDescent="0.25"/>
    <row r="91982" customFormat="1" x14ac:dyDescent="0.25"/>
    <row r="91983" customFormat="1" x14ac:dyDescent="0.25"/>
    <row r="91984" customFormat="1" x14ac:dyDescent="0.25"/>
    <row r="91985" customFormat="1" x14ac:dyDescent="0.25"/>
    <row r="91986" customFormat="1" x14ac:dyDescent="0.25"/>
    <row r="91987" customFormat="1" x14ac:dyDescent="0.25"/>
    <row r="91988" customFormat="1" x14ac:dyDescent="0.25"/>
    <row r="91989" customFormat="1" x14ac:dyDescent="0.25"/>
    <row r="91990" customFormat="1" x14ac:dyDescent="0.25"/>
    <row r="91991" customFormat="1" x14ac:dyDescent="0.25"/>
    <row r="91992" customFormat="1" x14ac:dyDescent="0.25"/>
    <row r="91993" customFormat="1" x14ac:dyDescent="0.25"/>
    <row r="91994" customFormat="1" x14ac:dyDescent="0.25"/>
    <row r="91995" customFormat="1" x14ac:dyDescent="0.25"/>
    <row r="91996" customFormat="1" x14ac:dyDescent="0.25"/>
    <row r="91997" customFormat="1" x14ac:dyDescent="0.25"/>
    <row r="91998" customFormat="1" x14ac:dyDescent="0.25"/>
    <row r="91999" customFormat="1" x14ac:dyDescent="0.25"/>
    <row r="92000" customFormat="1" x14ac:dyDescent="0.25"/>
    <row r="92001" customFormat="1" x14ac:dyDescent="0.25"/>
    <row r="92002" customFormat="1" x14ac:dyDescent="0.25"/>
    <row r="92003" customFormat="1" x14ac:dyDescent="0.25"/>
    <row r="92004" customFormat="1" x14ac:dyDescent="0.25"/>
    <row r="92005" customFormat="1" x14ac:dyDescent="0.25"/>
    <row r="92006" customFormat="1" x14ac:dyDescent="0.25"/>
    <row r="92007" customFormat="1" x14ac:dyDescent="0.25"/>
    <row r="92008" customFormat="1" x14ac:dyDescent="0.25"/>
    <row r="92009" customFormat="1" x14ac:dyDescent="0.25"/>
    <row r="92010" customFormat="1" x14ac:dyDescent="0.25"/>
    <row r="92011" customFormat="1" x14ac:dyDescent="0.25"/>
    <row r="92012" customFormat="1" x14ac:dyDescent="0.25"/>
    <row r="92013" customFormat="1" x14ac:dyDescent="0.25"/>
    <row r="92014" customFormat="1" x14ac:dyDescent="0.25"/>
    <row r="92015" customFormat="1" x14ac:dyDescent="0.25"/>
    <row r="92016" customFormat="1" x14ac:dyDescent="0.25"/>
    <row r="92017" customFormat="1" x14ac:dyDescent="0.25"/>
    <row r="92018" customFormat="1" x14ac:dyDescent="0.25"/>
    <row r="92019" customFormat="1" x14ac:dyDescent="0.25"/>
    <row r="92020" customFormat="1" x14ac:dyDescent="0.25"/>
    <row r="92021" customFormat="1" x14ac:dyDescent="0.25"/>
    <row r="92022" customFormat="1" x14ac:dyDescent="0.25"/>
    <row r="92023" customFormat="1" x14ac:dyDescent="0.25"/>
    <row r="92024" customFormat="1" x14ac:dyDescent="0.25"/>
    <row r="92025" customFormat="1" x14ac:dyDescent="0.25"/>
    <row r="92026" customFormat="1" x14ac:dyDescent="0.25"/>
    <row r="92027" customFormat="1" x14ac:dyDescent="0.25"/>
    <row r="92028" customFormat="1" x14ac:dyDescent="0.25"/>
    <row r="92029" customFormat="1" x14ac:dyDescent="0.25"/>
    <row r="92030" customFormat="1" x14ac:dyDescent="0.25"/>
    <row r="92031" customFormat="1" x14ac:dyDescent="0.25"/>
    <row r="92032" customFormat="1" x14ac:dyDescent="0.25"/>
    <row r="92033" customFormat="1" x14ac:dyDescent="0.25"/>
    <row r="92034" customFormat="1" x14ac:dyDescent="0.25"/>
    <row r="92035" customFormat="1" x14ac:dyDescent="0.25"/>
    <row r="92036" customFormat="1" x14ac:dyDescent="0.25"/>
    <row r="92037" customFormat="1" x14ac:dyDescent="0.25"/>
    <row r="92038" customFormat="1" x14ac:dyDescent="0.25"/>
    <row r="92039" customFormat="1" x14ac:dyDescent="0.25"/>
    <row r="92040" customFormat="1" x14ac:dyDescent="0.25"/>
    <row r="92041" customFormat="1" x14ac:dyDescent="0.25"/>
    <row r="92042" customFormat="1" x14ac:dyDescent="0.25"/>
    <row r="92043" customFormat="1" x14ac:dyDescent="0.25"/>
    <row r="92044" customFormat="1" x14ac:dyDescent="0.25"/>
    <row r="92045" customFormat="1" x14ac:dyDescent="0.25"/>
    <row r="92046" customFormat="1" x14ac:dyDescent="0.25"/>
    <row r="92047" customFormat="1" x14ac:dyDescent="0.25"/>
    <row r="92048" customFormat="1" x14ac:dyDescent="0.25"/>
    <row r="92049" customFormat="1" x14ac:dyDescent="0.25"/>
    <row r="92050" customFormat="1" x14ac:dyDescent="0.25"/>
    <row r="92051" customFormat="1" x14ac:dyDescent="0.25"/>
    <row r="92052" customFormat="1" x14ac:dyDescent="0.25"/>
    <row r="92053" customFormat="1" x14ac:dyDescent="0.25"/>
    <row r="92054" customFormat="1" x14ac:dyDescent="0.25"/>
    <row r="92055" customFormat="1" x14ac:dyDescent="0.25"/>
    <row r="92056" customFormat="1" x14ac:dyDescent="0.25"/>
    <row r="92057" customFormat="1" x14ac:dyDescent="0.25"/>
    <row r="92058" customFormat="1" x14ac:dyDescent="0.25"/>
    <row r="92059" customFormat="1" x14ac:dyDescent="0.25"/>
    <row r="92060" customFormat="1" x14ac:dyDescent="0.25"/>
    <row r="92061" customFormat="1" x14ac:dyDescent="0.25"/>
    <row r="92062" customFormat="1" x14ac:dyDescent="0.25"/>
    <row r="92063" customFormat="1" x14ac:dyDescent="0.25"/>
    <row r="92064" customFormat="1" x14ac:dyDescent="0.25"/>
    <row r="92065" customFormat="1" x14ac:dyDescent="0.25"/>
    <row r="92066" customFormat="1" x14ac:dyDescent="0.25"/>
    <row r="92067" customFormat="1" x14ac:dyDescent="0.25"/>
    <row r="92068" customFormat="1" x14ac:dyDescent="0.25"/>
    <row r="92069" customFormat="1" x14ac:dyDescent="0.25"/>
    <row r="92070" customFormat="1" x14ac:dyDescent="0.25"/>
    <row r="92071" customFormat="1" x14ac:dyDescent="0.25"/>
    <row r="92072" customFormat="1" x14ac:dyDescent="0.25"/>
    <row r="92073" customFormat="1" x14ac:dyDescent="0.25"/>
    <row r="92074" customFormat="1" x14ac:dyDescent="0.25"/>
    <row r="92075" customFormat="1" x14ac:dyDescent="0.25"/>
    <row r="92076" customFormat="1" x14ac:dyDescent="0.25"/>
    <row r="92077" customFormat="1" x14ac:dyDescent="0.25"/>
    <row r="92078" customFormat="1" x14ac:dyDescent="0.25"/>
    <row r="92079" customFormat="1" x14ac:dyDescent="0.25"/>
    <row r="92080" customFormat="1" x14ac:dyDescent="0.25"/>
    <row r="92081" customFormat="1" x14ac:dyDescent="0.25"/>
    <row r="92082" customFormat="1" x14ac:dyDescent="0.25"/>
    <row r="92083" customFormat="1" x14ac:dyDescent="0.25"/>
    <row r="92084" customFormat="1" x14ac:dyDescent="0.25"/>
    <row r="92085" customFormat="1" x14ac:dyDescent="0.25"/>
    <row r="92086" customFormat="1" x14ac:dyDescent="0.25"/>
    <row r="92087" customFormat="1" x14ac:dyDescent="0.25"/>
    <row r="92088" customFormat="1" x14ac:dyDescent="0.25"/>
    <row r="92089" customFormat="1" x14ac:dyDescent="0.25"/>
    <row r="92090" customFormat="1" x14ac:dyDescent="0.25"/>
    <row r="92091" customFormat="1" x14ac:dyDescent="0.25"/>
    <row r="92092" customFormat="1" x14ac:dyDescent="0.25"/>
    <row r="92093" customFormat="1" x14ac:dyDescent="0.25"/>
    <row r="92094" customFormat="1" x14ac:dyDescent="0.25"/>
    <row r="92095" customFormat="1" x14ac:dyDescent="0.25"/>
    <row r="92096" customFormat="1" x14ac:dyDescent="0.25"/>
    <row r="92097" customFormat="1" x14ac:dyDescent="0.25"/>
    <row r="92098" customFormat="1" x14ac:dyDescent="0.25"/>
    <row r="92099" customFormat="1" x14ac:dyDescent="0.25"/>
    <row r="92100" customFormat="1" x14ac:dyDescent="0.25"/>
    <row r="92101" customFormat="1" x14ac:dyDescent="0.25"/>
    <row r="92102" customFormat="1" x14ac:dyDescent="0.25"/>
    <row r="92103" customFormat="1" x14ac:dyDescent="0.25"/>
    <row r="92104" customFormat="1" x14ac:dyDescent="0.25"/>
    <row r="92105" customFormat="1" x14ac:dyDescent="0.25"/>
    <row r="92106" customFormat="1" x14ac:dyDescent="0.25"/>
    <row r="92107" customFormat="1" x14ac:dyDescent="0.25"/>
    <row r="92108" customFormat="1" x14ac:dyDescent="0.25"/>
    <row r="92109" customFormat="1" x14ac:dyDescent="0.25"/>
    <row r="92110" customFormat="1" x14ac:dyDescent="0.25"/>
    <row r="92111" customFormat="1" x14ac:dyDescent="0.25"/>
    <row r="92112" customFormat="1" x14ac:dyDescent="0.25"/>
    <row r="92113" customFormat="1" x14ac:dyDescent="0.25"/>
    <row r="92114" customFormat="1" x14ac:dyDescent="0.25"/>
    <row r="92115" customFormat="1" x14ac:dyDescent="0.25"/>
    <row r="92116" customFormat="1" x14ac:dyDescent="0.25"/>
    <row r="92117" customFormat="1" x14ac:dyDescent="0.25"/>
    <row r="92118" customFormat="1" x14ac:dyDescent="0.25"/>
    <row r="92119" customFormat="1" x14ac:dyDescent="0.25"/>
    <row r="92120" customFormat="1" x14ac:dyDescent="0.25"/>
    <row r="92121" customFormat="1" x14ac:dyDescent="0.25"/>
    <row r="92122" customFormat="1" x14ac:dyDescent="0.25"/>
    <row r="92123" customFormat="1" x14ac:dyDescent="0.25"/>
    <row r="92124" customFormat="1" x14ac:dyDescent="0.25"/>
    <row r="92125" customFormat="1" x14ac:dyDescent="0.25"/>
    <row r="92126" customFormat="1" x14ac:dyDescent="0.25"/>
    <row r="92127" customFormat="1" x14ac:dyDescent="0.25"/>
    <row r="92128" customFormat="1" x14ac:dyDescent="0.25"/>
    <row r="92129" customFormat="1" x14ac:dyDescent="0.25"/>
    <row r="92130" customFormat="1" x14ac:dyDescent="0.25"/>
    <row r="92131" customFormat="1" x14ac:dyDescent="0.25"/>
    <row r="92132" customFormat="1" x14ac:dyDescent="0.25"/>
    <row r="92133" customFormat="1" x14ac:dyDescent="0.25"/>
    <row r="92134" customFormat="1" x14ac:dyDescent="0.25"/>
    <row r="92135" customFormat="1" x14ac:dyDescent="0.25"/>
    <row r="92136" customFormat="1" x14ac:dyDescent="0.25"/>
    <row r="92137" customFormat="1" x14ac:dyDescent="0.25"/>
    <row r="92138" customFormat="1" x14ac:dyDescent="0.25"/>
    <row r="92139" customFormat="1" x14ac:dyDescent="0.25"/>
    <row r="92140" customFormat="1" x14ac:dyDescent="0.25"/>
    <row r="92141" customFormat="1" x14ac:dyDescent="0.25"/>
    <row r="92142" customFormat="1" x14ac:dyDescent="0.25"/>
    <row r="92143" customFormat="1" x14ac:dyDescent="0.25"/>
    <row r="92144" customFormat="1" x14ac:dyDescent="0.25"/>
    <row r="92145" customFormat="1" x14ac:dyDescent="0.25"/>
    <row r="92146" customFormat="1" x14ac:dyDescent="0.25"/>
    <row r="92147" customFormat="1" x14ac:dyDescent="0.25"/>
    <row r="92148" customFormat="1" x14ac:dyDescent="0.25"/>
    <row r="92149" customFormat="1" x14ac:dyDescent="0.25"/>
    <row r="92150" customFormat="1" x14ac:dyDescent="0.25"/>
    <row r="92151" customFormat="1" x14ac:dyDescent="0.25"/>
    <row r="92152" customFormat="1" x14ac:dyDescent="0.25"/>
    <row r="92153" customFormat="1" x14ac:dyDescent="0.25"/>
    <row r="92154" customFormat="1" x14ac:dyDescent="0.25"/>
    <row r="92155" customFormat="1" x14ac:dyDescent="0.25"/>
    <row r="92156" customFormat="1" x14ac:dyDescent="0.25"/>
    <row r="92157" customFormat="1" x14ac:dyDescent="0.25"/>
    <row r="92158" customFormat="1" x14ac:dyDescent="0.25"/>
    <row r="92159" customFormat="1" x14ac:dyDescent="0.25"/>
    <row r="92160" customFormat="1" x14ac:dyDescent="0.25"/>
    <row r="92161" customFormat="1" x14ac:dyDescent="0.25"/>
    <row r="92162" customFormat="1" x14ac:dyDescent="0.25"/>
    <row r="92163" customFormat="1" x14ac:dyDescent="0.25"/>
    <row r="92164" customFormat="1" x14ac:dyDescent="0.25"/>
    <row r="92165" customFormat="1" x14ac:dyDescent="0.25"/>
    <row r="92166" customFormat="1" x14ac:dyDescent="0.25"/>
    <row r="92167" customFormat="1" x14ac:dyDescent="0.25"/>
    <row r="92168" customFormat="1" x14ac:dyDescent="0.25"/>
    <row r="92169" customFormat="1" x14ac:dyDescent="0.25"/>
    <row r="92170" customFormat="1" x14ac:dyDescent="0.25"/>
    <row r="92171" customFormat="1" x14ac:dyDescent="0.25"/>
    <row r="92172" customFormat="1" x14ac:dyDescent="0.25"/>
    <row r="92173" customFormat="1" x14ac:dyDescent="0.25"/>
    <row r="92174" customFormat="1" x14ac:dyDescent="0.25"/>
    <row r="92175" customFormat="1" x14ac:dyDescent="0.25"/>
    <row r="92176" customFormat="1" x14ac:dyDescent="0.25"/>
    <row r="92177" customFormat="1" x14ac:dyDescent="0.25"/>
    <row r="92178" customFormat="1" x14ac:dyDescent="0.25"/>
    <row r="92179" customFormat="1" x14ac:dyDescent="0.25"/>
    <row r="92180" customFormat="1" x14ac:dyDescent="0.25"/>
    <row r="92181" customFormat="1" x14ac:dyDescent="0.25"/>
    <row r="92182" customFormat="1" x14ac:dyDescent="0.25"/>
    <row r="92183" customFormat="1" x14ac:dyDescent="0.25"/>
    <row r="92184" customFormat="1" x14ac:dyDescent="0.25"/>
    <row r="92185" customFormat="1" x14ac:dyDescent="0.25"/>
    <row r="92186" customFormat="1" x14ac:dyDescent="0.25"/>
    <row r="92187" customFormat="1" x14ac:dyDescent="0.25"/>
    <row r="92188" customFormat="1" x14ac:dyDescent="0.25"/>
    <row r="92189" customFormat="1" x14ac:dyDescent="0.25"/>
    <row r="92190" customFormat="1" x14ac:dyDescent="0.25"/>
    <row r="92191" customFormat="1" x14ac:dyDescent="0.25"/>
    <row r="92192" customFormat="1" x14ac:dyDescent="0.25"/>
    <row r="92193" customFormat="1" x14ac:dyDescent="0.25"/>
    <row r="92194" customFormat="1" x14ac:dyDescent="0.25"/>
    <row r="92195" customFormat="1" x14ac:dyDescent="0.25"/>
    <row r="92196" customFormat="1" x14ac:dyDescent="0.25"/>
    <row r="92197" customFormat="1" x14ac:dyDescent="0.25"/>
    <row r="92198" customFormat="1" x14ac:dyDescent="0.25"/>
    <row r="92199" customFormat="1" x14ac:dyDescent="0.25"/>
    <row r="92200" customFormat="1" x14ac:dyDescent="0.25"/>
    <row r="92201" customFormat="1" x14ac:dyDescent="0.25"/>
    <row r="92202" customFormat="1" x14ac:dyDescent="0.25"/>
    <row r="92203" customFormat="1" x14ac:dyDescent="0.25"/>
    <row r="92204" customFormat="1" x14ac:dyDescent="0.25"/>
    <row r="92205" customFormat="1" x14ac:dyDescent="0.25"/>
    <row r="92206" customFormat="1" x14ac:dyDescent="0.25"/>
    <row r="92207" customFormat="1" x14ac:dyDescent="0.25"/>
    <row r="92208" customFormat="1" x14ac:dyDescent="0.25"/>
    <row r="92209" customFormat="1" x14ac:dyDescent="0.25"/>
    <row r="92210" customFormat="1" x14ac:dyDescent="0.25"/>
    <row r="92211" customFormat="1" x14ac:dyDescent="0.25"/>
    <row r="92212" customFormat="1" x14ac:dyDescent="0.25"/>
    <row r="92213" customFormat="1" x14ac:dyDescent="0.25"/>
    <row r="92214" customFormat="1" x14ac:dyDescent="0.25"/>
    <row r="92215" customFormat="1" x14ac:dyDescent="0.25"/>
    <row r="92216" customFormat="1" x14ac:dyDescent="0.25"/>
    <row r="92217" customFormat="1" x14ac:dyDescent="0.25"/>
    <row r="92218" customFormat="1" x14ac:dyDescent="0.25"/>
    <row r="92219" customFormat="1" x14ac:dyDescent="0.25"/>
    <row r="92220" customFormat="1" x14ac:dyDescent="0.25"/>
    <row r="92221" customFormat="1" x14ac:dyDescent="0.25"/>
    <row r="92222" customFormat="1" x14ac:dyDescent="0.25"/>
    <row r="92223" customFormat="1" x14ac:dyDescent="0.25"/>
    <row r="92224" customFormat="1" x14ac:dyDescent="0.25"/>
    <row r="92225" customFormat="1" x14ac:dyDescent="0.25"/>
    <row r="92226" customFormat="1" x14ac:dyDescent="0.25"/>
    <row r="92227" customFormat="1" x14ac:dyDescent="0.25"/>
    <row r="92228" customFormat="1" x14ac:dyDescent="0.25"/>
    <row r="92229" customFormat="1" x14ac:dyDescent="0.25"/>
    <row r="92230" customFormat="1" x14ac:dyDescent="0.25"/>
    <row r="92231" customFormat="1" x14ac:dyDescent="0.25"/>
    <row r="92232" customFormat="1" x14ac:dyDescent="0.25"/>
    <row r="92233" customFormat="1" x14ac:dyDescent="0.25"/>
    <row r="92234" customFormat="1" x14ac:dyDescent="0.25"/>
    <row r="92235" customFormat="1" x14ac:dyDescent="0.25"/>
    <row r="92236" customFormat="1" x14ac:dyDescent="0.25"/>
    <row r="92237" customFormat="1" x14ac:dyDescent="0.25"/>
    <row r="92238" customFormat="1" x14ac:dyDescent="0.25"/>
    <row r="92239" customFormat="1" x14ac:dyDescent="0.25"/>
    <row r="92240" customFormat="1" x14ac:dyDescent="0.25"/>
    <row r="92241" customFormat="1" x14ac:dyDescent="0.25"/>
    <row r="92242" customFormat="1" x14ac:dyDescent="0.25"/>
    <row r="92243" customFormat="1" x14ac:dyDescent="0.25"/>
    <row r="92244" customFormat="1" x14ac:dyDescent="0.25"/>
    <row r="92245" customFormat="1" x14ac:dyDescent="0.25"/>
    <row r="92246" customFormat="1" x14ac:dyDescent="0.25"/>
    <row r="92247" customFormat="1" x14ac:dyDescent="0.25"/>
    <row r="92248" customFormat="1" x14ac:dyDescent="0.25"/>
    <row r="92249" customFormat="1" x14ac:dyDescent="0.25"/>
    <row r="92250" customFormat="1" x14ac:dyDescent="0.25"/>
    <row r="92251" customFormat="1" x14ac:dyDescent="0.25"/>
    <row r="92252" customFormat="1" x14ac:dyDescent="0.25"/>
    <row r="92253" customFormat="1" x14ac:dyDescent="0.25"/>
    <row r="92254" customFormat="1" x14ac:dyDescent="0.25"/>
    <row r="92255" customFormat="1" x14ac:dyDescent="0.25"/>
    <row r="92256" customFormat="1" x14ac:dyDescent="0.25"/>
    <row r="92257" customFormat="1" x14ac:dyDescent="0.25"/>
    <row r="92258" customFormat="1" x14ac:dyDescent="0.25"/>
    <row r="92259" customFormat="1" x14ac:dyDescent="0.25"/>
    <row r="92260" customFormat="1" x14ac:dyDescent="0.25"/>
    <row r="92261" customFormat="1" x14ac:dyDescent="0.25"/>
    <row r="92262" customFormat="1" x14ac:dyDescent="0.25"/>
    <row r="92263" customFormat="1" x14ac:dyDescent="0.25"/>
    <row r="92264" customFormat="1" x14ac:dyDescent="0.25"/>
    <row r="92265" customFormat="1" x14ac:dyDescent="0.25"/>
    <row r="92266" customFormat="1" x14ac:dyDescent="0.25"/>
    <row r="92267" customFormat="1" x14ac:dyDescent="0.25"/>
    <row r="92268" customFormat="1" x14ac:dyDescent="0.25"/>
    <row r="92269" customFormat="1" x14ac:dyDescent="0.25"/>
    <row r="92270" customFormat="1" x14ac:dyDescent="0.25"/>
    <row r="92271" customFormat="1" x14ac:dyDescent="0.25"/>
    <row r="92272" customFormat="1" x14ac:dyDescent="0.25"/>
    <row r="92273" customFormat="1" x14ac:dyDescent="0.25"/>
    <row r="92274" customFormat="1" x14ac:dyDescent="0.25"/>
    <row r="92275" customFormat="1" x14ac:dyDescent="0.25"/>
    <row r="92276" customFormat="1" x14ac:dyDescent="0.25"/>
    <row r="92277" customFormat="1" x14ac:dyDescent="0.25"/>
    <row r="92278" customFormat="1" x14ac:dyDescent="0.25"/>
    <row r="92279" customFormat="1" x14ac:dyDescent="0.25"/>
    <row r="92280" customFormat="1" x14ac:dyDescent="0.25"/>
    <row r="92281" customFormat="1" x14ac:dyDescent="0.25"/>
    <row r="92282" customFormat="1" x14ac:dyDescent="0.25"/>
    <row r="92283" customFormat="1" x14ac:dyDescent="0.25"/>
    <row r="92284" customFormat="1" x14ac:dyDescent="0.25"/>
    <row r="92285" customFormat="1" x14ac:dyDescent="0.25"/>
    <row r="92286" customFormat="1" x14ac:dyDescent="0.25"/>
    <row r="92287" customFormat="1" x14ac:dyDescent="0.25"/>
    <row r="92288" customFormat="1" x14ac:dyDescent="0.25"/>
    <row r="92289" customFormat="1" x14ac:dyDescent="0.25"/>
    <row r="92290" customFormat="1" x14ac:dyDescent="0.25"/>
    <row r="92291" customFormat="1" x14ac:dyDescent="0.25"/>
    <row r="92292" customFormat="1" x14ac:dyDescent="0.25"/>
    <row r="92293" customFormat="1" x14ac:dyDescent="0.25"/>
    <row r="92294" customFormat="1" x14ac:dyDescent="0.25"/>
    <row r="92295" customFormat="1" x14ac:dyDescent="0.25"/>
    <row r="92296" customFormat="1" x14ac:dyDescent="0.25"/>
    <row r="92297" customFormat="1" x14ac:dyDescent="0.25"/>
    <row r="92298" customFormat="1" x14ac:dyDescent="0.25"/>
    <row r="92299" customFormat="1" x14ac:dyDescent="0.25"/>
    <row r="92300" customFormat="1" x14ac:dyDescent="0.25"/>
    <row r="92301" customFormat="1" x14ac:dyDescent="0.25"/>
    <row r="92302" customFormat="1" x14ac:dyDescent="0.25"/>
    <row r="92303" customFormat="1" x14ac:dyDescent="0.25"/>
    <row r="92304" customFormat="1" x14ac:dyDescent="0.25"/>
    <row r="92305" customFormat="1" x14ac:dyDescent="0.25"/>
    <row r="92306" customFormat="1" x14ac:dyDescent="0.25"/>
    <row r="92307" customFormat="1" x14ac:dyDescent="0.25"/>
    <row r="92308" customFormat="1" x14ac:dyDescent="0.25"/>
    <row r="92309" customFormat="1" x14ac:dyDescent="0.25"/>
    <row r="92310" customFormat="1" x14ac:dyDescent="0.25"/>
    <row r="92311" customFormat="1" x14ac:dyDescent="0.25"/>
    <row r="92312" customFormat="1" x14ac:dyDescent="0.25"/>
    <row r="92313" customFormat="1" x14ac:dyDescent="0.25"/>
    <row r="92314" customFormat="1" x14ac:dyDescent="0.25"/>
    <row r="92315" customFormat="1" x14ac:dyDescent="0.25"/>
    <row r="92316" customFormat="1" x14ac:dyDescent="0.25"/>
    <row r="92317" customFormat="1" x14ac:dyDescent="0.25"/>
    <row r="92318" customFormat="1" x14ac:dyDescent="0.25"/>
    <row r="92319" customFormat="1" x14ac:dyDescent="0.25"/>
    <row r="92320" customFormat="1" x14ac:dyDescent="0.25"/>
    <row r="92321" customFormat="1" x14ac:dyDescent="0.25"/>
    <row r="92322" customFormat="1" x14ac:dyDescent="0.25"/>
    <row r="92323" customFormat="1" x14ac:dyDescent="0.25"/>
    <row r="92324" customFormat="1" x14ac:dyDescent="0.25"/>
    <row r="92325" customFormat="1" x14ac:dyDescent="0.25"/>
    <row r="92326" customFormat="1" x14ac:dyDescent="0.25"/>
    <row r="92327" customFormat="1" x14ac:dyDescent="0.25"/>
    <row r="92328" customFormat="1" x14ac:dyDescent="0.25"/>
    <row r="92329" customFormat="1" x14ac:dyDescent="0.25"/>
    <row r="92330" customFormat="1" x14ac:dyDescent="0.25"/>
    <row r="92331" customFormat="1" x14ac:dyDescent="0.25"/>
    <row r="92332" customFormat="1" x14ac:dyDescent="0.25"/>
    <row r="92333" customFormat="1" x14ac:dyDescent="0.25"/>
    <row r="92334" customFormat="1" x14ac:dyDescent="0.25"/>
    <row r="92335" customFormat="1" x14ac:dyDescent="0.25"/>
    <row r="92336" customFormat="1" x14ac:dyDescent="0.25"/>
    <row r="92337" customFormat="1" x14ac:dyDescent="0.25"/>
    <row r="92338" customFormat="1" x14ac:dyDescent="0.25"/>
    <row r="92339" customFormat="1" x14ac:dyDescent="0.25"/>
    <row r="92340" customFormat="1" x14ac:dyDescent="0.25"/>
    <row r="92341" customFormat="1" x14ac:dyDescent="0.25"/>
    <row r="92342" customFormat="1" x14ac:dyDescent="0.25"/>
    <row r="92343" customFormat="1" x14ac:dyDescent="0.25"/>
    <row r="92344" customFormat="1" x14ac:dyDescent="0.25"/>
    <row r="92345" customFormat="1" x14ac:dyDescent="0.25"/>
    <row r="92346" customFormat="1" x14ac:dyDescent="0.25"/>
    <row r="92347" customFormat="1" x14ac:dyDescent="0.25"/>
    <row r="92348" customFormat="1" x14ac:dyDescent="0.25"/>
    <row r="92349" customFormat="1" x14ac:dyDescent="0.25"/>
    <row r="92350" customFormat="1" x14ac:dyDescent="0.25"/>
    <row r="92351" customFormat="1" x14ac:dyDescent="0.25"/>
    <row r="92352" customFormat="1" x14ac:dyDescent="0.25"/>
    <row r="92353" customFormat="1" x14ac:dyDescent="0.25"/>
    <row r="92354" customFormat="1" x14ac:dyDescent="0.25"/>
    <row r="92355" customFormat="1" x14ac:dyDescent="0.25"/>
    <row r="92356" customFormat="1" x14ac:dyDescent="0.25"/>
    <row r="92357" customFormat="1" x14ac:dyDescent="0.25"/>
    <row r="92358" customFormat="1" x14ac:dyDescent="0.25"/>
    <row r="92359" customFormat="1" x14ac:dyDescent="0.25"/>
    <row r="92360" customFormat="1" x14ac:dyDescent="0.25"/>
    <row r="92361" customFormat="1" x14ac:dyDescent="0.25"/>
    <row r="92362" customFormat="1" x14ac:dyDescent="0.25"/>
    <row r="92363" customFormat="1" x14ac:dyDescent="0.25"/>
    <row r="92364" customFormat="1" x14ac:dyDescent="0.25"/>
    <row r="92365" customFormat="1" x14ac:dyDescent="0.25"/>
    <row r="92366" customFormat="1" x14ac:dyDescent="0.25"/>
    <row r="92367" customFormat="1" x14ac:dyDescent="0.25"/>
    <row r="92368" customFormat="1" x14ac:dyDescent="0.25"/>
    <row r="92369" customFormat="1" x14ac:dyDescent="0.25"/>
    <row r="92370" customFormat="1" x14ac:dyDescent="0.25"/>
    <row r="92371" customFormat="1" x14ac:dyDescent="0.25"/>
    <row r="92372" customFormat="1" x14ac:dyDescent="0.25"/>
    <row r="92373" customFormat="1" x14ac:dyDescent="0.25"/>
    <row r="92374" customFormat="1" x14ac:dyDescent="0.25"/>
    <row r="92375" customFormat="1" x14ac:dyDescent="0.25"/>
    <row r="92376" customFormat="1" x14ac:dyDescent="0.25"/>
    <row r="92377" customFormat="1" x14ac:dyDescent="0.25"/>
    <row r="92378" customFormat="1" x14ac:dyDescent="0.25"/>
    <row r="92379" customFormat="1" x14ac:dyDescent="0.25"/>
    <row r="92380" customFormat="1" x14ac:dyDescent="0.25"/>
    <row r="92381" customFormat="1" x14ac:dyDescent="0.25"/>
    <row r="92382" customFormat="1" x14ac:dyDescent="0.25"/>
    <row r="92383" customFormat="1" x14ac:dyDescent="0.25"/>
    <row r="92384" customFormat="1" x14ac:dyDescent="0.25"/>
    <row r="92385" customFormat="1" x14ac:dyDescent="0.25"/>
    <row r="92386" customFormat="1" x14ac:dyDescent="0.25"/>
    <row r="92387" customFormat="1" x14ac:dyDescent="0.25"/>
    <row r="92388" customFormat="1" x14ac:dyDescent="0.25"/>
    <row r="92389" customFormat="1" x14ac:dyDescent="0.25"/>
    <row r="92390" customFormat="1" x14ac:dyDescent="0.25"/>
    <row r="92391" customFormat="1" x14ac:dyDescent="0.25"/>
    <row r="92392" customFormat="1" x14ac:dyDescent="0.25"/>
    <row r="92393" customFormat="1" x14ac:dyDescent="0.25"/>
    <row r="92394" customFormat="1" x14ac:dyDescent="0.25"/>
    <row r="92395" customFormat="1" x14ac:dyDescent="0.25"/>
    <row r="92396" customFormat="1" x14ac:dyDescent="0.25"/>
    <row r="92397" customFormat="1" x14ac:dyDescent="0.25"/>
    <row r="92398" customFormat="1" x14ac:dyDescent="0.25"/>
    <row r="92399" customFormat="1" x14ac:dyDescent="0.25"/>
    <row r="92400" customFormat="1" x14ac:dyDescent="0.25"/>
    <row r="92401" customFormat="1" x14ac:dyDescent="0.25"/>
    <row r="92402" customFormat="1" x14ac:dyDescent="0.25"/>
    <row r="92403" customFormat="1" x14ac:dyDescent="0.25"/>
    <row r="92404" customFormat="1" x14ac:dyDescent="0.25"/>
    <row r="92405" customFormat="1" x14ac:dyDescent="0.25"/>
    <row r="92406" customFormat="1" x14ac:dyDescent="0.25"/>
    <row r="92407" customFormat="1" x14ac:dyDescent="0.25"/>
    <row r="92408" customFormat="1" x14ac:dyDescent="0.25"/>
    <row r="92409" customFormat="1" x14ac:dyDescent="0.25"/>
    <row r="92410" customFormat="1" x14ac:dyDescent="0.25"/>
    <row r="92411" customFormat="1" x14ac:dyDescent="0.25"/>
    <row r="92412" customFormat="1" x14ac:dyDescent="0.25"/>
    <row r="92413" customFormat="1" x14ac:dyDescent="0.25"/>
    <row r="92414" customFormat="1" x14ac:dyDescent="0.25"/>
    <row r="92415" customFormat="1" x14ac:dyDescent="0.25"/>
    <row r="92416" customFormat="1" x14ac:dyDescent="0.25"/>
    <row r="92417" customFormat="1" x14ac:dyDescent="0.25"/>
    <row r="92418" customFormat="1" x14ac:dyDescent="0.25"/>
    <row r="92419" customFormat="1" x14ac:dyDescent="0.25"/>
    <row r="92420" customFormat="1" x14ac:dyDescent="0.25"/>
    <row r="92421" customFormat="1" x14ac:dyDescent="0.25"/>
    <row r="92422" customFormat="1" x14ac:dyDescent="0.25"/>
    <row r="92423" customFormat="1" x14ac:dyDescent="0.25"/>
    <row r="92424" customFormat="1" x14ac:dyDescent="0.25"/>
    <row r="92425" customFormat="1" x14ac:dyDescent="0.25"/>
    <row r="92426" customFormat="1" x14ac:dyDescent="0.25"/>
    <row r="92427" customFormat="1" x14ac:dyDescent="0.25"/>
    <row r="92428" customFormat="1" x14ac:dyDescent="0.25"/>
    <row r="92429" customFormat="1" x14ac:dyDescent="0.25"/>
    <row r="92430" customFormat="1" x14ac:dyDescent="0.25"/>
    <row r="92431" customFormat="1" x14ac:dyDescent="0.25"/>
    <row r="92432" customFormat="1" x14ac:dyDescent="0.25"/>
    <row r="92433" customFormat="1" x14ac:dyDescent="0.25"/>
    <row r="92434" customFormat="1" x14ac:dyDescent="0.25"/>
    <row r="92435" customFormat="1" x14ac:dyDescent="0.25"/>
    <row r="92436" customFormat="1" x14ac:dyDescent="0.25"/>
    <row r="92437" customFormat="1" x14ac:dyDescent="0.25"/>
    <row r="92438" customFormat="1" x14ac:dyDescent="0.25"/>
    <row r="92439" customFormat="1" x14ac:dyDescent="0.25"/>
    <row r="92440" customFormat="1" x14ac:dyDescent="0.25"/>
    <row r="92441" customFormat="1" x14ac:dyDescent="0.25"/>
    <row r="92442" customFormat="1" x14ac:dyDescent="0.25"/>
    <row r="92443" customFormat="1" x14ac:dyDescent="0.25"/>
    <row r="92444" customFormat="1" x14ac:dyDescent="0.25"/>
    <row r="92445" customFormat="1" x14ac:dyDescent="0.25"/>
    <row r="92446" customFormat="1" x14ac:dyDescent="0.25"/>
    <row r="92447" customFormat="1" x14ac:dyDescent="0.25"/>
    <row r="92448" customFormat="1" x14ac:dyDescent="0.25"/>
    <row r="92449" customFormat="1" x14ac:dyDescent="0.25"/>
    <row r="92450" customFormat="1" x14ac:dyDescent="0.25"/>
    <row r="92451" customFormat="1" x14ac:dyDescent="0.25"/>
    <row r="92452" customFormat="1" x14ac:dyDescent="0.25"/>
    <row r="92453" customFormat="1" x14ac:dyDescent="0.25"/>
    <row r="92454" customFormat="1" x14ac:dyDescent="0.25"/>
    <row r="92455" customFormat="1" x14ac:dyDescent="0.25"/>
    <row r="92456" customFormat="1" x14ac:dyDescent="0.25"/>
    <row r="92457" customFormat="1" x14ac:dyDescent="0.25"/>
    <row r="92458" customFormat="1" x14ac:dyDescent="0.25"/>
    <row r="92459" customFormat="1" x14ac:dyDescent="0.25"/>
    <row r="92460" customFormat="1" x14ac:dyDescent="0.25"/>
    <row r="92461" customFormat="1" x14ac:dyDescent="0.25"/>
    <row r="92462" customFormat="1" x14ac:dyDescent="0.25"/>
    <row r="92463" customFormat="1" x14ac:dyDescent="0.25"/>
    <row r="92464" customFormat="1" x14ac:dyDescent="0.25"/>
    <row r="92465" customFormat="1" x14ac:dyDescent="0.25"/>
    <row r="92466" customFormat="1" x14ac:dyDescent="0.25"/>
    <row r="92467" customFormat="1" x14ac:dyDescent="0.25"/>
    <row r="92468" customFormat="1" x14ac:dyDescent="0.25"/>
    <row r="92469" customFormat="1" x14ac:dyDescent="0.25"/>
    <row r="92470" customFormat="1" x14ac:dyDescent="0.25"/>
    <row r="92471" customFormat="1" x14ac:dyDescent="0.25"/>
    <row r="92472" customFormat="1" x14ac:dyDescent="0.25"/>
    <row r="92473" customFormat="1" x14ac:dyDescent="0.25"/>
    <row r="92474" customFormat="1" x14ac:dyDescent="0.25"/>
    <row r="92475" customFormat="1" x14ac:dyDescent="0.25"/>
    <row r="92476" customFormat="1" x14ac:dyDescent="0.25"/>
    <row r="92477" customFormat="1" x14ac:dyDescent="0.25"/>
    <row r="92478" customFormat="1" x14ac:dyDescent="0.25"/>
    <row r="92479" customFormat="1" x14ac:dyDescent="0.25"/>
    <row r="92480" customFormat="1" x14ac:dyDescent="0.25"/>
    <row r="92481" customFormat="1" x14ac:dyDescent="0.25"/>
    <row r="92482" customFormat="1" x14ac:dyDescent="0.25"/>
    <row r="92483" customFormat="1" x14ac:dyDescent="0.25"/>
    <row r="92484" customFormat="1" x14ac:dyDescent="0.25"/>
    <row r="92485" customFormat="1" x14ac:dyDescent="0.25"/>
    <row r="92486" customFormat="1" x14ac:dyDescent="0.25"/>
    <row r="92487" customFormat="1" x14ac:dyDescent="0.25"/>
    <row r="92488" customFormat="1" x14ac:dyDescent="0.25"/>
    <row r="92489" customFormat="1" x14ac:dyDescent="0.25"/>
    <row r="92490" customFormat="1" x14ac:dyDescent="0.25"/>
    <row r="92491" customFormat="1" x14ac:dyDescent="0.25"/>
    <row r="92492" customFormat="1" x14ac:dyDescent="0.25"/>
    <row r="92493" customFormat="1" x14ac:dyDescent="0.25"/>
    <row r="92494" customFormat="1" x14ac:dyDescent="0.25"/>
    <row r="92495" customFormat="1" x14ac:dyDescent="0.25"/>
    <row r="92496" customFormat="1" x14ac:dyDescent="0.25"/>
    <row r="92497" customFormat="1" x14ac:dyDescent="0.25"/>
    <row r="92498" customFormat="1" x14ac:dyDescent="0.25"/>
    <row r="92499" customFormat="1" x14ac:dyDescent="0.25"/>
    <row r="92500" customFormat="1" x14ac:dyDescent="0.25"/>
    <row r="92501" customFormat="1" x14ac:dyDescent="0.25"/>
    <row r="92502" customFormat="1" x14ac:dyDescent="0.25"/>
    <row r="92503" customFormat="1" x14ac:dyDescent="0.25"/>
    <row r="92504" customFormat="1" x14ac:dyDescent="0.25"/>
    <row r="92505" customFormat="1" x14ac:dyDescent="0.25"/>
    <row r="92506" customFormat="1" x14ac:dyDescent="0.25"/>
    <row r="92507" customFormat="1" x14ac:dyDescent="0.25"/>
    <row r="92508" customFormat="1" x14ac:dyDescent="0.25"/>
    <row r="92509" customFormat="1" x14ac:dyDescent="0.25"/>
    <row r="92510" customFormat="1" x14ac:dyDescent="0.25"/>
    <row r="92511" customFormat="1" x14ac:dyDescent="0.25"/>
    <row r="92512" customFormat="1" x14ac:dyDescent="0.25"/>
    <row r="92513" customFormat="1" x14ac:dyDescent="0.25"/>
    <row r="92514" customFormat="1" x14ac:dyDescent="0.25"/>
    <row r="92515" customFormat="1" x14ac:dyDescent="0.25"/>
    <row r="92516" customFormat="1" x14ac:dyDescent="0.25"/>
    <row r="92517" customFormat="1" x14ac:dyDescent="0.25"/>
    <row r="92518" customFormat="1" x14ac:dyDescent="0.25"/>
    <row r="92519" customFormat="1" x14ac:dyDescent="0.25"/>
    <row r="92520" customFormat="1" x14ac:dyDescent="0.25"/>
    <row r="92521" customFormat="1" x14ac:dyDescent="0.25"/>
    <row r="92522" customFormat="1" x14ac:dyDescent="0.25"/>
    <row r="92523" customFormat="1" x14ac:dyDescent="0.25"/>
    <row r="92524" customFormat="1" x14ac:dyDescent="0.25"/>
    <row r="92525" customFormat="1" x14ac:dyDescent="0.25"/>
    <row r="92526" customFormat="1" x14ac:dyDescent="0.25"/>
    <row r="92527" customFormat="1" x14ac:dyDescent="0.25"/>
    <row r="92528" customFormat="1" x14ac:dyDescent="0.25"/>
    <row r="92529" customFormat="1" x14ac:dyDescent="0.25"/>
    <row r="92530" customFormat="1" x14ac:dyDescent="0.25"/>
    <row r="92531" customFormat="1" x14ac:dyDescent="0.25"/>
    <row r="92532" customFormat="1" x14ac:dyDescent="0.25"/>
    <row r="92533" customFormat="1" x14ac:dyDescent="0.25"/>
    <row r="92534" customFormat="1" x14ac:dyDescent="0.25"/>
    <row r="92535" customFormat="1" x14ac:dyDescent="0.25"/>
    <row r="92536" customFormat="1" x14ac:dyDescent="0.25"/>
    <row r="92537" customFormat="1" x14ac:dyDescent="0.25"/>
    <row r="92538" customFormat="1" x14ac:dyDescent="0.25"/>
    <row r="92539" customFormat="1" x14ac:dyDescent="0.25"/>
    <row r="92540" customFormat="1" x14ac:dyDescent="0.25"/>
    <row r="92541" customFormat="1" x14ac:dyDescent="0.25"/>
    <row r="92542" customFormat="1" x14ac:dyDescent="0.25"/>
    <row r="92543" customFormat="1" x14ac:dyDescent="0.25"/>
    <row r="92544" customFormat="1" x14ac:dyDescent="0.25"/>
    <row r="92545" customFormat="1" x14ac:dyDescent="0.25"/>
    <row r="92546" customFormat="1" x14ac:dyDescent="0.25"/>
    <row r="92547" customFormat="1" x14ac:dyDescent="0.25"/>
    <row r="92548" customFormat="1" x14ac:dyDescent="0.25"/>
    <row r="92549" customFormat="1" x14ac:dyDescent="0.25"/>
    <row r="92550" customFormat="1" x14ac:dyDescent="0.25"/>
    <row r="92551" customFormat="1" x14ac:dyDescent="0.25"/>
    <row r="92552" customFormat="1" x14ac:dyDescent="0.25"/>
    <row r="92553" customFormat="1" x14ac:dyDescent="0.25"/>
    <row r="92554" customFormat="1" x14ac:dyDescent="0.25"/>
    <row r="92555" customFormat="1" x14ac:dyDescent="0.25"/>
    <row r="92556" customFormat="1" x14ac:dyDescent="0.25"/>
    <row r="92557" customFormat="1" x14ac:dyDescent="0.25"/>
    <row r="92558" customFormat="1" x14ac:dyDescent="0.25"/>
    <row r="92559" customFormat="1" x14ac:dyDescent="0.25"/>
    <row r="92560" customFormat="1" x14ac:dyDescent="0.25"/>
    <row r="92561" customFormat="1" x14ac:dyDescent="0.25"/>
    <row r="92562" customFormat="1" x14ac:dyDescent="0.25"/>
    <row r="92563" customFormat="1" x14ac:dyDescent="0.25"/>
    <row r="92564" customFormat="1" x14ac:dyDescent="0.25"/>
    <row r="92565" customFormat="1" x14ac:dyDescent="0.25"/>
    <row r="92566" customFormat="1" x14ac:dyDescent="0.25"/>
    <row r="92567" customFormat="1" x14ac:dyDescent="0.25"/>
    <row r="92568" customFormat="1" x14ac:dyDescent="0.25"/>
    <row r="92569" customFormat="1" x14ac:dyDescent="0.25"/>
    <row r="92570" customFormat="1" x14ac:dyDescent="0.25"/>
    <row r="92571" customFormat="1" x14ac:dyDescent="0.25"/>
    <row r="92572" customFormat="1" x14ac:dyDescent="0.25"/>
    <row r="92573" customFormat="1" x14ac:dyDescent="0.25"/>
    <row r="92574" customFormat="1" x14ac:dyDescent="0.25"/>
    <row r="92575" customFormat="1" x14ac:dyDescent="0.25"/>
    <row r="92576" customFormat="1" x14ac:dyDescent="0.25"/>
    <row r="92577" customFormat="1" x14ac:dyDescent="0.25"/>
    <row r="92578" customFormat="1" x14ac:dyDescent="0.25"/>
    <row r="92579" customFormat="1" x14ac:dyDescent="0.25"/>
    <row r="92580" customFormat="1" x14ac:dyDescent="0.25"/>
    <row r="92581" customFormat="1" x14ac:dyDescent="0.25"/>
    <row r="92582" customFormat="1" x14ac:dyDescent="0.25"/>
    <row r="92583" customFormat="1" x14ac:dyDescent="0.25"/>
    <row r="92584" customFormat="1" x14ac:dyDescent="0.25"/>
    <row r="92585" customFormat="1" x14ac:dyDescent="0.25"/>
    <row r="92586" customFormat="1" x14ac:dyDescent="0.25"/>
    <row r="92587" customFormat="1" x14ac:dyDescent="0.25"/>
    <row r="92588" customFormat="1" x14ac:dyDescent="0.25"/>
    <row r="92589" customFormat="1" x14ac:dyDescent="0.25"/>
    <row r="92590" customFormat="1" x14ac:dyDescent="0.25"/>
    <row r="92591" customFormat="1" x14ac:dyDescent="0.25"/>
    <row r="92592" customFormat="1" x14ac:dyDescent="0.25"/>
    <row r="92593" customFormat="1" x14ac:dyDescent="0.25"/>
    <row r="92594" customFormat="1" x14ac:dyDescent="0.25"/>
    <row r="92595" customFormat="1" x14ac:dyDescent="0.25"/>
    <row r="92596" customFormat="1" x14ac:dyDescent="0.25"/>
    <row r="92597" customFormat="1" x14ac:dyDescent="0.25"/>
    <row r="92598" customFormat="1" x14ac:dyDescent="0.25"/>
    <row r="92599" customFormat="1" x14ac:dyDescent="0.25"/>
    <row r="92600" customFormat="1" x14ac:dyDescent="0.25"/>
    <row r="92601" customFormat="1" x14ac:dyDescent="0.25"/>
    <row r="92602" customFormat="1" x14ac:dyDescent="0.25"/>
    <row r="92603" customFormat="1" x14ac:dyDescent="0.25"/>
    <row r="92604" customFormat="1" x14ac:dyDescent="0.25"/>
    <row r="92605" customFormat="1" x14ac:dyDescent="0.25"/>
    <row r="92606" customFormat="1" x14ac:dyDescent="0.25"/>
    <row r="92607" customFormat="1" x14ac:dyDescent="0.25"/>
    <row r="92608" customFormat="1" x14ac:dyDescent="0.25"/>
    <row r="92609" customFormat="1" x14ac:dyDescent="0.25"/>
    <row r="92610" customFormat="1" x14ac:dyDescent="0.25"/>
    <row r="92611" customFormat="1" x14ac:dyDescent="0.25"/>
    <row r="92612" customFormat="1" x14ac:dyDescent="0.25"/>
    <row r="92613" customFormat="1" x14ac:dyDescent="0.25"/>
    <row r="92614" customFormat="1" x14ac:dyDescent="0.25"/>
    <row r="92615" customFormat="1" x14ac:dyDescent="0.25"/>
    <row r="92616" customFormat="1" x14ac:dyDescent="0.25"/>
    <row r="92617" customFormat="1" x14ac:dyDescent="0.25"/>
    <row r="92618" customFormat="1" x14ac:dyDescent="0.25"/>
    <row r="92619" customFormat="1" x14ac:dyDescent="0.25"/>
    <row r="92620" customFormat="1" x14ac:dyDescent="0.25"/>
    <row r="92621" customFormat="1" x14ac:dyDescent="0.25"/>
    <row r="92622" customFormat="1" x14ac:dyDescent="0.25"/>
    <row r="92623" customFormat="1" x14ac:dyDescent="0.25"/>
    <row r="92624" customFormat="1" x14ac:dyDescent="0.25"/>
    <row r="92625" customFormat="1" x14ac:dyDescent="0.25"/>
    <row r="92626" customFormat="1" x14ac:dyDescent="0.25"/>
    <row r="92627" customFormat="1" x14ac:dyDescent="0.25"/>
    <row r="92628" customFormat="1" x14ac:dyDescent="0.25"/>
    <row r="92629" customFormat="1" x14ac:dyDescent="0.25"/>
    <row r="92630" customFormat="1" x14ac:dyDescent="0.25"/>
    <row r="92631" customFormat="1" x14ac:dyDescent="0.25"/>
    <row r="92632" customFormat="1" x14ac:dyDescent="0.25"/>
    <row r="92633" customFormat="1" x14ac:dyDescent="0.25"/>
    <row r="92634" customFormat="1" x14ac:dyDescent="0.25"/>
    <row r="92635" customFormat="1" x14ac:dyDescent="0.25"/>
    <row r="92636" customFormat="1" x14ac:dyDescent="0.25"/>
    <row r="92637" customFormat="1" x14ac:dyDescent="0.25"/>
    <row r="92638" customFormat="1" x14ac:dyDescent="0.25"/>
    <row r="92639" customFormat="1" x14ac:dyDescent="0.25"/>
    <row r="92640" customFormat="1" x14ac:dyDescent="0.25"/>
    <row r="92641" customFormat="1" x14ac:dyDescent="0.25"/>
    <row r="92642" customFormat="1" x14ac:dyDescent="0.25"/>
    <row r="92643" customFormat="1" x14ac:dyDescent="0.25"/>
    <row r="92644" customFormat="1" x14ac:dyDescent="0.25"/>
    <row r="92645" customFormat="1" x14ac:dyDescent="0.25"/>
    <row r="92646" customFormat="1" x14ac:dyDescent="0.25"/>
    <row r="92647" customFormat="1" x14ac:dyDescent="0.25"/>
    <row r="92648" customFormat="1" x14ac:dyDescent="0.25"/>
    <row r="92649" customFormat="1" x14ac:dyDescent="0.25"/>
    <row r="92650" customFormat="1" x14ac:dyDescent="0.25"/>
    <row r="92651" customFormat="1" x14ac:dyDescent="0.25"/>
    <row r="92652" customFormat="1" x14ac:dyDescent="0.25"/>
    <row r="92653" customFormat="1" x14ac:dyDescent="0.25"/>
    <row r="92654" customFormat="1" x14ac:dyDescent="0.25"/>
    <row r="92655" customFormat="1" x14ac:dyDescent="0.25"/>
    <row r="92656" customFormat="1" x14ac:dyDescent="0.25"/>
    <row r="92657" customFormat="1" x14ac:dyDescent="0.25"/>
    <row r="92658" customFormat="1" x14ac:dyDescent="0.25"/>
    <row r="92659" customFormat="1" x14ac:dyDescent="0.25"/>
    <row r="92660" customFormat="1" x14ac:dyDescent="0.25"/>
    <row r="92661" customFormat="1" x14ac:dyDescent="0.25"/>
    <row r="92662" customFormat="1" x14ac:dyDescent="0.25"/>
    <row r="92663" customFormat="1" x14ac:dyDescent="0.25"/>
    <row r="92664" customFormat="1" x14ac:dyDescent="0.25"/>
    <row r="92665" customFormat="1" x14ac:dyDescent="0.25"/>
    <row r="92666" customFormat="1" x14ac:dyDescent="0.25"/>
    <row r="92667" customFormat="1" x14ac:dyDescent="0.25"/>
    <row r="92668" customFormat="1" x14ac:dyDescent="0.25"/>
    <row r="92669" customFormat="1" x14ac:dyDescent="0.25"/>
    <row r="92670" customFormat="1" x14ac:dyDescent="0.25"/>
    <row r="92671" customFormat="1" x14ac:dyDescent="0.25"/>
    <row r="92672" customFormat="1" x14ac:dyDescent="0.25"/>
    <row r="92673" customFormat="1" x14ac:dyDescent="0.25"/>
    <row r="92674" customFormat="1" x14ac:dyDescent="0.25"/>
    <row r="92675" customFormat="1" x14ac:dyDescent="0.25"/>
    <row r="92676" customFormat="1" x14ac:dyDescent="0.25"/>
    <row r="92677" customFormat="1" x14ac:dyDescent="0.25"/>
    <row r="92678" customFormat="1" x14ac:dyDescent="0.25"/>
    <row r="92679" customFormat="1" x14ac:dyDescent="0.25"/>
    <row r="92680" customFormat="1" x14ac:dyDescent="0.25"/>
    <row r="92681" customFormat="1" x14ac:dyDescent="0.25"/>
    <row r="92682" customFormat="1" x14ac:dyDescent="0.25"/>
    <row r="92683" customFormat="1" x14ac:dyDescent="0.25"/>
    <row r="92684" customFormat="1" x14ac:dyDescent="0.25"/>
    <row r="92685" customFormat="1" x14ac:dyDescent="0.25"/>
    <row r="92686" customFormat="1" x14ac:dyDescent="0.25"/>
    <row r="92687" customFormat="1" x14ac:dyDescent="0.25"/>
    <row r="92688" customFormat="1" x14ac:dyDescent="0.25"/>
    <row r="92689" customFormat="1" x14ac:dyDescent="0.25"/>
    <row r="92690" customFormat="1" x14ac:dyDescent="0.25"/>
    <row r="92691" customFormat="1" x14ac:dyDescent="0.25"/>
    <row r="92692" customFormat="1" x14ac:dyDescent="0.25"/>
    <row r="92693" customFormat="1" x14ac:dyDescent="0.25"/>
    <row r="92694" customFormat="1" x14ac:dyDescent="0.25"/>
    <row r="92695" customFormat="1" x14ac:dyDescent="0.25"/>
    <row r="92696" customFormat="1" x14ac:dyDescent="0.25"/>
    <row r="92697" customFormat="1" x14ac:dyDescent="0.25"/>
    <row r="92698" customFormat="1" x14ac:dyDescent="0.25"/>
    <row r="92699" customFormat="1" x14ac:dyDescent="0.25"/>
    <row r="92700" customFormat="1" x14ac:dyDescent="0.25"/>
    <row r="92701" customFormat="1" x14ac:dyDescent="0.25"/>
    <row r="92702" customFormat="1" x14ac:dyDescent="0.25"/>
    <row r="92703" customFormat="1" x14ac:dyDescent="0.25"/>
    <row r="92704" customFormat="1" x14ac:dyDescent="0.25"/>
    <row r="92705" customFormat="1" x14ac:dyDescent="0.25"/>
    <row r="92706" customFormat="1" x14ac:dyDescent="0.25"/>
    <row r="92707" customFormat="1" x14ac:dyDescent="0.25"/>
    <row r="92708" customFormat="1" x14ac:dyDescent="0.25"/>
    <row r="92709" customFormat="1" x14ac:dyDescent="0.25"/>
    <row r="92710" customFormat="1" x14ac:dyDescent="0.25"/>
    <row r="92711" customFormat="1" x14ac:dyDescent="0.25"/>
    <row r="92712" customFormat="1" x14ac:dyDescent="0.25"/>
    <row r="92713" customFormat="1" x14ac:dyDescent="0.25"/>
    <row r="92714" customFormat="1" x14ac:dyDescent="0.25"/>
    <row r="92715" customFormat="1" x14ac:dyDescent="0.25"/>
    <row r="92716" customFormat="1" x14ac:dyDescent="0.25"/>
    <row r="92717" customFormat="1" x14ac:dyDescent="0.25"/>
    <row r="92718" customFormat="1" x14ac:dyDescent="0.25"/>
    <row r="92719" customFormat="1" x14ac:dyDescent="0.25"/>
    <row r="92720" customFormat="1" x14ac:dyDescent="0.25"/>
    <row r="92721" customFormat="1" x14ac:dyDescent="0.25"/>
    <row r="92722" customFormat="1" x14ac:dyDescent="0.25"/>
    <row r="92723" customFormat="1" x14ac:dyDescent="0.25"/>
    <row r="92724" customFormat="1" x14ac:dyDescent="0.25"/>
    <row r="92725" customFormat="1" x14ac:dyDescent="0.25"/>
    <row r="92726" customFormat="1" x14ac:dyDescent="0.25"/>
    <row r="92727" customFormat="1" x14ac:dyDescent="0.25"/>
    <row r="92728" customFormat="1" x14ac:dyDescent="0.25"/>
    <row r="92729" customFormat="1" x14ac:dyDescent="0.25"/>
    <row r="92730" customFormat="1" x14ac:dyDescent="0.25"/>
    <row r="92731" customFormat="1" x14ac:dyDescent="0.25"/>
    <row r="92732" customFormat="1" x14ac:dyDescent="0.25"/>
    <row r="92733" customFormat="1" x14ac:dyDescent="0.25"/>
    <row r="92734" customFormat="1" x14ac:dyDescent="0.25"/>
    <row r="92735" customFormat="1" x14ac:dyDescent="0.25"/>
    <row r="92736" customFormat="1" x14ac:dyDescent="0.25"/>
    <row r="92737" customFormat="1" x14ac:dyDescent="0.25"/>
    <row r="92738" customFormat="1" x14ac:dyDescent="0.25"/>
    <row r="92739" customFormat="1" x14ac:dyDescent="0.25"/>
    <row r="92740" customFormat="1" x14ac:dyDescent="0.25"/>
    <row r="92741" customFormat="1" x14ac:dyDescent="0.25"/>
    <row r="92742" customFormat="1" x14ac:dyDescent="0.25"/>
    <row r="92743" customFormat="1" x14ac:dyDescent="0.25"/>
    <row r="92744" customFormat="1" x14ac:dyDescent="0.25"/>
    <row r="92745" customFormat="1" x14ac:dyDescent="0.25"/>
    <row r="92746" customFormat="1" x14ac:dyDescent="0.25"/>
    <row r="92747" customFormat="1" x14ac:dyDescent="0.25"/>
    <row r="92748" customFormat="1" x14ac:dyDescent="0.25"/>
    <row r="92749" customFormat="1" x14ac:dyDescent="0.25"/>
    <row r="92750" customFormat="1" x14ac:dyDescent="0.25"/>
    <row r="92751" customFormat="1" x14ac:dyDescent="0.25"/>
    <row r="92752" customFormat="1" x14ac:dyDescent="0.25"/>
    <row r="92753" customFormat="1" x14ac:dyDescent="0.25"/>
    <row r="92754" customFormat="1" x14ac:dyDescent="0.25"/>
    <row r="92755" customFormat="1" x14ac:dyDescent="0.25"/>
    <row r="92756" customFormat="1" x14ac:dyDescent="0.25"/>
    <row r="92757" customFormat="1" x14ac:dyDescent="0.25"/>
    <row r="92758" customFormat="1" x14ac:dyDescent="0.25"/>
    <row r="92759" customFormat="1" x14ac:dyDescent="0.25"/>
    <row r="92760" customFormat="1" x14ac:dyDescent="0.25"/>
    <row r="92761" customFormat="1" x14ac:dyDescent="0.25"/>
    <row r="92762" customFormat="1" x14ac:dyDescent="0.25"/>
    <row r="92763" customFormat="1" x14ac:dyDescent="0.25"/>
    <row r="92764" customFormat="1" x14ac:dyDescent="0.25"/>
    <row r="92765" customFormat="1" x14ac:dyDescent="0.25"/>
    <row r="92766" customFormat="1" x14ac:dyDescent="0.25"/>
    <row r="92767" customFormat="1" x14ac:dyDescent="0.25"/>
    <row r="92768" customFormat="1" x14ac:dyDescent="0.25"/>
    <row r="92769" customFormat="1" x14ac:dyDescent="0.25"/>
    <row r="92770" customFormat="1" x14ac:dyDescent="0.25"/>
    <row r="92771" customFormat="1" x14ac:dyDescent="0.25"/>
    <row r="92772" customFormat="1" x14ac:dyDescent="0.25"/>
    <row r="92773" customFormat="1" x14ac:dyDescent="0.25"/>
    <row r="92774" customFormat="1" x14ac:dyDescent="0.25"/>
    <row r="92775" customFormat="1" x14ac:dyDescent="0.25"/>
    <row r="92776" customFormat="1" x14ac:dyDescent="0.25"/>
    <row r="92777" customFormat="1" x14ac:dyDescent="0.25"/>
    <row r="92778" customFormat="1" x14ac:dyDescent="0.25"/>
    <row r="92779" customFormat="1" x14ac:dyDescent="0.25"/>
    <row r="92780" customFormat="1" x14ac:dyDescent="0.25"/>
    <row r="92781" customFormat="1" x14ac:dyDescent="0.25"/>
    <row r="92782" customFormat="1" x14ac:dyDescent="0.25"/>
    <row r="92783" customFormat="1" x14ac:dyDescent="0.25"/>
    <row r="92784" customFormat="1" x14ac:dyDescent="0.25"/>
    <row r="92785" customFormat="1" x14ac:dyDescent="0.25"/>
    <row r="92786" customFormat="1" x14ac:dyDescent="0.25"/>
    <row r="92787" customFormat="1" x14ac:dyDescent="0.25"/>
    <row r="92788" customFormat="1" x14ac:dyDescent="0.25"/>
    <row r="92789" customFormat="1" x14ac:dyDescent="0.25"/>
    <row r="92790" customFormat="1" x14ac:dyDescent="0.25"/>
    <row r="92791" customFormat="1" x14ac:dyDescent="0.25"/>
    <row r="92792" customFormat="1" x14ac:dyDescent="0.25"/>
    <row r="92793" customFormat="1" x14ac:dyDescent="0.25"/>
    <row r="92794" customFormat="1" x14ac:dyDescent="0.25"/>
    <row r="92795" customFormat="1" x14ac:dyDescent="0.25"/>
    <row r="92796" customFormat="1" x14ac:dyDescent="0.25"/>
    <row r="92797" customFormat="1" x14ac:dyDescent="0.25"/>
    <row r="92798" customFormat="1" x14ac:dyDescent="0.25"/>
    <row r="92799" customFormat="1" x14ac:dyDescent="0.25"/>
    <row r="92800" customFormat="1" x14ac:dyDescent="0.25"/>
    <row r="92801" customFormat="1" x14ac:dyDescent="0.25"/>
    <row r="92802" customFormat="1" x14ac:dyDescent="0.25"/>
    <row r="92803" customFormat="1" x14ac:dyDescent="0.25"/>
    <row r="92804" customFormat="1" x14ac:dyDescent="0.25"/>
    <row r="92805" customFormat="1" x14ac:dyDescent="0.25"/>
    <row r="92806" customFormat="1" x14ac:dyDescent="0.25"/>
    <row r="92807" customFormat="1" x14ac:dyDescent="0.25"/>
    <row r="92808" customFormat="1" x14ac:dyDescent="0.25"/>
    <row r="92809" customFormat="1" x14ac:dyDescent="0.25"/>
    <row r="92810" customFormat="1" x14ac:dyDescent="0.25"/>
    <row r="92811" customFormat="1" x14ac:dyDescent="0.25"/>
    <row r="92812" customFormat="1" x14ac:dyDescent="0.25"/>
    <row r="92813" customFormat="1" x14ac:dyDescent="0.25"/>
    <row r="92814" customFormat="1" x14ac:dyDescent="0.25"/>
    <row r="92815" customFormat="1" x14ac:dyDescent="0.25"/>
    <row r="92816" customFormat="1" x14ac:dyDescent="0.25"/>
    <row r="92817" customFormat="1" x14ac:dyDescent="0.25"/>
    <row r="92818" customFormat="1" x14ac:dyDescent="0.25"/>
    <row r="92819" customFormat="1" x14ac:dyDescent="0.25"/>
    <row r="92820" customFormat="1" x14ac:dyDescent="0.25"/>
    <row r="92821" customFormat="1" x14ac:dyDescent="0.25"/>
    <row r="92822" customFormat="1" x14ac:dyDescent="0.25"/>
    <row r="92823" customFormat="1" x14ac:dyDescent="0.25"/>
    <row r="92824" customFormat="1" x14ac:dyDescent="0.25"/>
    <row r="92825" customFormat="1" x14ac:dyDescent="0.25"/>
    <row r="92826" customFormat="1" x14ac:dyDescent="0.25"/>
    <row r="92827" customFormat="1" x14ac:dyDescent="0.25"/>
    <row r="92828" customFormat="1" x14ac:dyDescent="0.25"/>
    <row r="92829" customFormat="1" x14ac:dyDescent="0.25"/>
    <row r="92830" customFormat="1" x14ac:dyDescent="0.25"/>
    <row r="92831" customFormat="1" x14ac:dyDescent="0.25"/>
    <row r="92832" customFormat="1" x14ac:dyDescent="0.25"/>
    <row r="92833" customFormat="1" x14ac:dyDescent="0.25"/>
    <row r="92834" customFormat="1" x14ac:dyDescent="0.25"/>
    <row r="92835" customFormat="1" x14ac:dyDescent="0.25"/>
    <row r="92836" customFormat="1" x14ac:dyDescent="0.25"/>
    <row r="92837" customFormat="1" x14ac:dyDescent="0.25"/>
    <row r="92838" customFormat="1" x14ac:dyDescent="0.25"/>
    <row r="92839" customFormat="1" x14ac:dyDescent="0.25"/>
    <row r="92840" customFormat="1" x14ac:dyDescent="0.25"/>
    <row r="92841" customFormat="1" x14ac:dyDescent="0.25"/>
    <row r="92842" customFormat="1" x14ac:dyDescent="0.25"/>
    <row r="92843" customFormat="1" x14ac:dyDescent="0.25"/>
    <row r="92844" customFormat="1" x14ac:dyDescent="0.25"/>
    <row r="92845" customFormat="1" x14ac:dyDescent="0.25"/>
    <row r="92846" customFormat="1" x14ac:dyDescent="0.25"/>
    <row r="92847" customFormat="1" x14ac:dyDescent="0.25"/>
    <row r="92848" customFormat="1" x14ac:dyDescent="0.25"/>
    <row r="92849" customFormat="1" x14ac:dyDescent="0.25"/>
    <row r="92850" customFormat="1" x14ac:dyDescent="0.25"/>
    <row r="92851" customFormat="1" x14ac:dyDescent="0.25"/>
    <row r="92852" customFormat="1" x14ac:dyDescent="0.25"/>
    <row r="92853" customFormat="1" x14ac:dyDescent="0.25"/>
    <row r="92854" customFormat="1" x14ac:dyDescent="0.25"/>
    <row r="92855" customFormat="1" x14ac:dyDescent="0.25"/>
    <row r="92856" customFormat="1" x14ac:dyDescent="0.25"/>
    <row r="92857" customFormat="1" x14ac:dyDescent="0.25"/>
    <row r="92858" customFormat="1" x14ac:dyDescent="0.25"/>
    <row r="92859" customFormat="1" x14ac:dyDescent="0.25"/>
    <row r="92860" customFormat="1" x14ac:dyDescent="0.25"/>
    <row r="92861" customFormat="1" x14ac:dyDescent="0.25"/>
    <row r="92862" customFormat="1" x14ac:dyDescent="0.25"/>
    <row r="92863" customFormat="1" x14ac:dyDescent="0.25"/>
    <row r="92864" customFormat="1" x14ac:dyDescent="0.25"/>
    <row r="92865" customFormat="1" x14ac:dyDescent="0.25"/>
    <row r="92866" customFormat="1" x14ac:dyDescent="0.25"/>
    <row r="92867" customFormat="1" x14ac:dyDescent="0.25"/>
    <row r="92868" customFormat="1" x14ac:dyDescent="0.25"/>
    <row r="92869" customFormat="1" x14ac:dyDescent="0.25"/>
    <row r="92870" customFormat="1" x14ac:dyDescent="0.25"/>
    <row r="92871" customFormat="1" x14ac:dyDescent="0.25"/>
    <row r="92872" customFormat="1" x14ac:dyDescent="0.25"/>
    <row r="92873" customFormat="1" x14ac:dyDescent="0.25"/>
    <row r="92874" customFormat="1" x14ac:dyDescent="0.25"/>
    <row r="92875" customFormat="1" x14ac:dyDescent="0.25"/>
    <row r="92876" customFormat="1" x14ac:dyDescent="0.25"/>
    <row r="92877" customFormat="1" x14ac:dyDescent="0.25"/>
    <row r="92878" customFormat="1" x14ac:dyDescent="0.25"/>
    <row r="92879" customFormat="1" x14ac:dyDescent="0.25"/>
    <row r="92880" customFormat="1" x14ac:dyDescent="0.25"/>
    <row r="92881" customFormat="1" x14ac:dyDescent="0.25"/>
    <row r="92882" customFormat="1" x14ac:dyDescent="0.25"/>
    <row r="92883" customFormat="1" x14ac:dyDescent="0.25"/>
    <row r="92884" customFormat="1" x14ac:dyDescent="0.25"/>
    <row r="92885" customFormat="1" x14ac:dyDescent="0.25"/>
    <row r="92886" customFormat="1" x14ac:dyDescent="0.25"/>
    <row r="92887" customFormat="1" x14ac:dyDescent="0.25"/>
    <row r="92888" customFormat="1" x14ac:dyDescent="0.25"/>
    <row r="92889" customFormat="1" x14ac:dyDescent="0.25"/>
    <row r="92890" customFormat="1" x14ac:dyDescent="0.25"/>
    <row r="92891" customFormat="1" x14ac:dyDescent="0.25"/>
    <row r="92892" customFormat="1" x14ac:dyDescent="0.25"/>
    <row r="92893" customFormat="1" x14ac:dyDescent="0.25"/>
    <row r="92894" customFormat="1" x14ac:dyDescent="0.25"/>
    <row r="92895" customFormat="1" x14ac:dyDescent="0.25"/>
    <row r="92896" customFormat="1" x14ac:dyDescent="0.25"/>
    <row r="92897" customFormat="1" x14ac:dyDescent="0.25"/>
    <row r="92898" customFormat="1" x14ac:dyDescent="0.25"/>
    <row r="92899" customFormat="1" x14ac:dyDescent="0.25"/>
    <row r="92900" customFormat="1" x14ac:dyDescent="0.25"/>
    <row r="92901" customFormat="1" x14ac:dyDescent="0.25"/>
    <row r="92902" customFormat="1" x14ac:dyDescent="0.25"/>
    <row r="92903" customFormat="1" x14ac:dyDescent="0.25"/>
    <row r="92904" customFormat="1" x14ac:dyDescent="0.25"/>
    <row r="92905" customFormat="1" x14ac:dyDescent="0.25"/>
    <row r="92906" customFormat="1" x14ac:dyDescent="0.25"/>
    <row r="92907" customFormat="1" x14ac:dyDescent="0.25"/>
    <row r="92908" customFormat="1" x14ac:dyDescent="0.25"/>
    <row r="92909" customFormat="1" x14ac:dyDescent="0.25"/>
    <row r="92910" customFormat="1" x14ac:dyDescent="0.25"/>
    <row r="92911" customFormat="1" x14ac:dyDescent="0.25"/>
    <row r="92912" customFormat="1" x14ac:dyDescent="0.25"/>
    <row r="92913" customFormat="1" x14ac:dyDescent="0.25"/>
    <row r="92914" customFormat="1" x14ac:dyDescent="0.25"/>
    <row r="92915" customFormat="1" x14ac:dyDescent="0.25"/>
    <row r="92916" customFormat="1" x14ac:dyDescent="0.25"/>
    <row r="92917" customFormat="1" x14ac:dyDescent="0.25"/>
    <row r="92918" customFormat="1" x14ac:dyDescent="0.25"/>
    <row r="92919" customFormat="1" x14ac:dyDescent="0.25"/>
    <row r="92920" customFormat="1" x14ac:dyDescent="0.25"/>
    <row r="92921" customFormat="1" x14ac:dyDescent="0.25"/>
    <row r="92922" customFormat="1" x14ac:dyDescent="0.25"/>
    <row r="92923" customFormat="1" x14ac:dyDescent="0.25"/>
    <row r="92924" customFormat="1" x14ac:dyDescent="0.25"/>
    <row r="92925" customFormat="1" x14ac:dyDescent="0.25"/>
    <row r="92926" customFormat="1" x14ac:dyDescent="0.25"/>
    <row r="92927" customFormat="1" x14ac:dyDescent="0.25"/>
    <row r="92928" customFormat="1" x14ac:dyDescent="0.25"/>
    <row r="92929" customFormat="1" x14ac:dyDescent="0.25"/>
    <row r="92930" customFormat="1" x14ac:dyDescent="0.25"/>
    <row r="92931" customFormat="1" x14ac:dyDescent="0.25"/>
    <row r="92932" customFormat="1" x14ac:dyDescent="0.25"/>
    <row r="92933" customFormat="1" x14ac:dyDescent="0.25"/>
    <row r="92934" customFormat="1" x14ac:dyDescent="0.25"/>
    <row r="92935" customFormat="1" x14ac:dyDescent="0.25"/>
    <row r="92936" customFormat="1" x14ac:dyDescent="0.25"/>
    <row r="92937" customFormat="1" x14ac:dyDescent="0.25"/>
    <row r="92938" customFormat="1" x14ac:dyDescent="0.25"/>
    <row r="92939" customFormat="1" x14ac:dyDescent="0.25"/>
    <row r="92940" customFormat="1" x14ac:dyDescent="0.25"/>
    <row r="92941" customFormat="1" x14ac:dyDescent="0.25"/>
    <row r="92942" customFormat="1" x14ac:dyDescent="0.25"/>
    <row r="92943" customFormat="1" x14ac:dyDescent="0.25"/>
    <row r="92944" customFormat="1" x14ac:dyDescent="0.25"/>
    <row r="92945" customFormat="1" x14ac:dyDescent="0.25"/>
    <row r="92946" customFormat="1" x14ac:dyDescent="0.25"/>
    <row r="92947" customFormat="1" x14ac:dyDescent="0.25"/>
    <row r="92948" customFormat="1" x14ac:dyDescent="0.25"/>
    <row r="92949" customFormat="1" x14ac:dyDescent="0.25"/>
    <row r="92950" customFormat="1" x14ac:dyDescent="0.25"/>
    <row r="92951" customFormat="1" x14ac:dyDescent="0.25"/>
    <row r="92952" customFormat="1" x14ac:dyDescent="0.25"/>
    <row r="92953" customFormat="1" x14ac:dyDescent="0.25"/>
    <row r="92954" customFormat="1" x14ac:dyDescent="0.25"/>
    <row r="92955" customFormat="1" x14ac:dyDescent="0.25"/>
    <row r="92956" customFormat="1" x14ac:dyDescent="0.25"/>
    <row r="92957" customFormat="1" x14ac:dyDescent="0.25"/>
    <row r="92958" customFormat="1" x14ac:dyDescent="0.25"/>
    <row r="92959" customFormat="1" x14ac:dyDescent="0.25"/>
    <row r="92960" customFormat="1" x14ac:dyDescent="0.25"/>
    <row r="92961" customFormat="1" x14ac:dyDescent="0.25"/>
    <row r="92962" customFormat="1" x14ac:dyDescent="0.25"/>
    <row r="92963" customFormat="1" x14ac:dyDescent="0.25"/>
    <row r="92964" customFormat="1" x14ac:dyDescent="0.25"/>
    <row r="92965" customFormat="1" x14ac:dyDescent="0.25"/>
    <row r="92966" customFormat="1" x14ac:dyDescent="0.25"/>
    <row r="92967" customFormat="1" x14ac:dyDescent="0.25"/>
    <row r="92968" customFormat="1" x14ac:dyDescent="0.25"/>
    <row r="92969" customFormat="1" x14ac:dyDescent="0.25"/>
    <row r="92970" customFormat="1" x14ac:dyDescent="0.25"/>
    <row r="92971" customFormat="1" x14ac:dyDescent="0.25"/>
    <row r="92972" customFormat="1" x14ac:dyDescent="0.25"/>
    <row r="92973" customFormat="1" x14ac:dyDescent="0.25"/>
    <row r="92974" customFormat="1" x14ac:dyDescent="0.25"/>
    <row r="92975" customFormat="1" x14ac:dyDescent="0.25"/>
    <row r="92976" customFormat="1" x14ac:dyDescent="0.25"/>
    <row r="92977" customFormat="1" x14ac:dyDescent="0.25"/>
    <row r="92978" customFormat="1" x14ac:dyDescent="0.25"/>
    <row r="92979" customFormat="1" x14ac:dyDescent="0.25"/>
    <row r="92980" customFormat="1" x14ac:dyDescent="0.25"/>
    <row r="92981" customFormat="1" x14ac:dyDescent="0.25"/>
    <row r="92982" customFormat="1" x14ac:dyDescent="0.25"/>
    <row r="92983" customFormat="1" x14ac:dyDescent="0.25"/>
    <row r="92984" customFormat="1" x14ac:dyDescent="0.25"/>
    <row r="92985" customFormat="1" x14ac:dyDescent="0.25"/>
    <row r="92986" customFormat="1" x14ac:dyDescent="0.25"/>
    <row r="92987" customFormat="1" x14ac:dyDescent="0.25"/>
    <row r="92988" customFormat="1" x14ac:dyDescent="0.25"/>
    <row r="92989" customFormat="1" x14ac:dyDescent="0.25"/>
    <row r="92990" customFormat="1" x14ac:dyDescent="0.25"/>
    <row r="92991" customFormat="1" x14ac:dyDescent="0.25"/>
    <row r="92992" customFormat="1" x14ac:dyDescent="0.25"/>
    <row r="92993" customFormat="1" x14ac:dyDescent="0.25"/>
    <row r="92994" customFormat="1" x14ac:dyDescent="0.25"/>
    <row r="92995" customFormat="1" x14ac:dyDescent="0.25"/>
    <row r="92996" customFormat="1" x14ac:dyDescent="0.25"/>
    <row r="92997" customFormat="1" x14ac:dyDescent="0.25"/>
    <row r="92998" customFormat="1" x14ac:dyDescent="0.25"/>
    <row r="92999" customFormat="1" x14ac:dyDescent="0.25"/>
    <row r="93000" customFormat="1" x14ac:dyDescent="0.25"/>
    <row r="93001" customFormat="1" x14ac:dyDescent="0.25"/>
    <row r="93002" customFormat="1" x14ac:dyDescent="0.25"/>
    <row r="93003" customFormat="1" x14ac:dyDescent="0.25"/>
    <row r="93004" customFormat="1" x14ac:dyDescent="0.25"/>
    <row r="93005" customFormat="1" x14ac:dyDescent="0.25"/>
    <row r="93006" customFormat="1" x14ac:dyDescent="0.25"/>
    <row r="93007" customFormat="1" x14ac:dyDescent="0.25"/>
    <row r="93008" customFormat="1" x14ac:dyDescent="0.25"/>
    <row r="93009" customFormat="1" x14ac:dyDescent="0.25"/>
    <row r="93010" customFormat="1" x14ac:dyDescent="0.25"/>
    <row r="93011" customFormat="1" x14ac:dyDescent="0.25"/>
    <row r="93012" customFormat="1" x14ac:dyDescent="0.25"/>
    <row r="93013" customFormat="1" x14ac:dyDescent="0.25"/>
    <row r="93014" customFormat="1" x14ac:dyDescent="0.25"/>
    <row r="93015" customFormat="1" x14ac:dyDescent="0.25"/>
    <row r="93016" customFormat="1" x14ac:dyDescent="0.25"/>
    <row r="93017" customFormat="1" x14ac:dyDescent="0.25"/>
    <row r="93018" customFormat="1" x14ac:dyDescent="0.25"/>
    <row r="93019" customFormat="1" x14ac:dyDescent="0.25"/>
    <row r="93020" customFormat="1" x14ac:dyDescent="0.25"/>
    <row r="93021" customFormat="1" x14ac:dyDescent="0.25"/>
    <row r="93022" customFormat="1" x14ac:dyDescent="0.25"/>
    <row r="93023" customFormat="1" x14ac:dyDescent="0.25"/>
    <row r="93024" customFormat="1" x14ac:dyDescent="0.25"/>
    <row r="93025" customFormat="1" x14ac:dyDescent="0.25"/>
    <row r="93026" customFormat="1" x14ac:dyDescent="0.25"/>
    <row r="93027" customFormat="1" x14ac:dyDescent="0.25"/>
    <row r="93028" customFormat="1" x14ac:dyDescent="0.25"/>
    <row r="93029" customFormat="1" x14ac:dyDescent="0.25"/>
    <row r="93030" customFormat="1" x14ac:dyDescent="0.25"/>
    <row r="93031" customFormat="1" x14ac:dyDescent="0.25"/>
    <row r="93032" customFormat="1" x14ac:dyDescent="0.25"/>
    <row r="93033" customFormat="1" x14ac:dyDescent="0.25"/>
    <row r="93034" customFormat="1" x14ac:dyDescent="0.25"/>
    <row r="93035" customFormat="1" x14ac:dyDescent="0.25"/>
    <row r="93036" customFormat="1" x14ac:dyDescent="0.25"/>
    <row r="93037" customFormat="1" x14ac:dyDescent="0.25"/>
    <row r="93038" customFormat="1" x14ac:dyDescent="0.25"/>
    <row r="93039" customFormat="1" x14ac:dyDescent="0.25"/>
    <row r="93040" customFormat="1" x14ac:dyDescent="0.25"/>
    <row r="93041" customFormat="1" x14ac:dyDescent="0.25"/>
    <row r="93042" customFormat="1" x14ac:dyDescent="0.25"/>
    <row r="93043" customFormat="1" x14ac:dyDescent="0.25"/>
    <row r="93044" customFormat="1" x14ac:dyDescent="0.25"/>
    <row r="93045" customFormat="1" x14ac:dyDescent="0.25"/>
    <row r="93046" customFormat="1" x14ac:dyDescent="0.25"/>
    <row r="93047" customFormat="1" x14ac:dyDescent="0.25"/>
    <row r="93048" customFormat="1" x14ac:dyDescent="0.25"/>
    <row r="93049" customFormat="1" x14ac:dyDescent="0.25"/>
    <row r="93050" customFormat="1" x14ac:dyDescent="0.25"/>
    <row r="93051" customFormat="1" x14ac:dyDescent="0.25"/>
    <row r="93052" customFormat="1" x14ac:dyDescent="0.25"/>
    <row r="93053" customFormat="1" x14ac:dyDescent="0.25"/>
    <row r="93054" customFormat="1" x14ac:dyDescent="0.25"/>
    <row r="93055" customFormat="1" x14ac:dyDescent="0.25"/>
    <row r="93056" customFormat="1" x14ac:dyDescent="0.25"/>
    <row r="93057" customFormat="1" x14ac:dyDescent="0.25"/>
    <row r="93058" customFormat="1" x14ac:dyDescent="0.25"/>
    <row r="93059" customFormat="1" x14ac:dyDescent="0.25"/>
    <row r="93060" customFormat="1" x14ac:dyDescent="0.25"/>
    <row r="93061" customFormat="1" x14ac:dyDescent="0.25"/>
    <row r="93062" customFormat="1" x14ac:dyDescent="0.25"/>
    <row r="93063" customFormat="1" x14ac:dyDescent="0.25"/>
    <row r="93064" customFormat="1" x14ac:dyDescent="0.25"/>
    <row r="93065" customFormat="1" x14ac:dyDescent="0.25"/>
    <row r="93066" customFormat="1" x14ac:dyDescent="0.25"/>
    <row r="93067" customFormat="1" x14ac:dyDescent="0.25"/>
    <row r="93068" customFormat="1" x14ac:dyDescent="0.25"/>
    <row r="93069" customFormat="1" x14ac:dyDescent="0.25"/>
    <row r="93070" customFormat="1" x14ac:dyDescent="0.25"/>
    <row r="93071" customFormat="1" x14ac:dyDescent="0.25"/>
    <row r="93072" customFormat="1" x14ac:dyDescent="0.25"/>
    <row r="93073" customFormat="1" x14ac:dyDescent="0.25"/>
    <row r="93074" customFormat="1" x14ac:dyDescent="0.25"/>
    <row r="93075" customFormat="1" x14ac:dyDescent="0.25"/>
    <row r="93076" customFormat="1" x14ac:dyDescent="0.25"/>
    <row r="93077" customFormat="1" x14ac:dyDescent="0.25"/>
    <row r="93078" customFormat="1" x14ac:dyDescent="0.25"/>
    <row r="93079" customFormat="1" x14ac:dyDescent="0.25"/>
    <row r="93080" customFormat="1" x14ac:dyDescent="0.25"/>
    <row r="93081" customFormat="1" x14ac:dyDescent="0.25"/>
    <row r="93082" customFormat="1" x14ac:dyDescent="0.25"/>
    <row r="93083" customFormat="1" x14ac:dyDescent="0.25"/>
    <row r="93084" customFormat="1" x14ac:dyDescent="0.25"/>
    <row r="93085" customFormat="1" x14ac:dyDescent="0.25"/>
    <row r="93086" customFormat="1" x14ac:dyDescent="0.25"/>
    <row r="93087" customFormat="1" x14ac:dyDescent="0.25"/>
    <row r="93088" customFormat="1" x14ac:dyDescent="0.25"/>
    <row r="93089" customFormat="1" x14ac:dyDescent="0.25"/>
    <row r="93090" customFormat="1" x14ac:dyDescent="0.25"/>
    <row r="93091" customFormat="1" x14ac:dyDescent="0.25"/>
    <row r="93092" customFormat="1" x14ac:dyDescent="0.25"/>
    <row r="93093" customFormat="1" x14ac:dyDescent="0.25"/>
    <row r="93094" customFormat="1" x14ac:dyDescent="0.25"/>
    <row r="93095" customFormat="1" x14ac:dyDescent="0.25"/>
    <row r="93096" customFormat="1" x14ac:dyDescent="0.25"/>
    <row r="93097" customFormat="1" x14ac:dyDescent="0.25"/>
    <row r="93098" customFormat="1" x14ac:dyDescent="0.25"/>
    <row r="93099" customFormat="1" x14ac:dyDescent="0.25"/>
    <row r="93100" customFormat="1" x14ac:dyDescent="0.25"/>
    <row r="93101" customFormat="1" x14ac:dyDescent="0.25"/>
    <row r="93102" customFormat="1" x14ac:dyDescent="0.25"/>
    <row r="93103" customFormat="1" x14ac:dyDescent="0.25"/>
    <row r="93104" customFormat="1" x14ac:dyDescent="0.25"/>
    <row r="93105" customFormat="1" x14ac:dyDescent="0.25"/>
    <row r="93106" customFormat="1" x14ac:dyDescent="0.25"/>
    <row r="93107" customFormat="1" x14ac:dyDescent="0.25"/>
    <row r="93108" customFormat="1" x14ac:dyDescent="0.25"/>
    <row r="93109" customFormat="1" x14ac:dyDescent="0.25"/>
    <row r="93110" customFormat="1" x14ac:dyDescent="0.25"/>
    <row r="93111" customFormat="1" x14ac:dyDescent="0.25"/>
    <row r="93112" customFormat="1" x14ac:dyDescent="0.25"/>
    <row r="93113" customFormat="1" x14ac:dyDescent="0.25"/>
    <row r="93114" customFormat="1" x14ac:dyDescent="0.25"/>
    <row r="93115" customFormat="1" x14ac:dyDescent="0.25"/>
    <row r="93116" customFormat="1" x14ac:dyDescent="0.25"/>
    <row r="93117" customFormat="1" x14ac:dyDescent="0.25"/>
    <row r="93118" customFormat="1" x14ac:dyDescent="0.25"/>
    <row r="93119" customFormat="1" x14ac:dyDescent="0.25"/>
    <row r="93120" customFormat="1" x14ac:dyDescent="0.25"/>
    <row r="93121" customFormat="1" x14ac:dyDescent="0.25"/>
    <row r="93122" customFormat="1" x14ac:dyDescent="0.25"/>
    <row r="93123" customFormat="1" x14ac:dyDescent="0.25"/>
    <row r="93124" customFormat="1" x14ac:dyDescent="0.25"/>
    <row r="93125" customFormat="1" x14ac:dyDescent="0.25"/>
    <row r="93126" customFormat="1" x14ac:dyDescent="0.25"/>
    <row r="93127" customFormat="1" x14ac:dyDescent="0.25"/>
    <row r="93128" customFormat="1" x14ac:dyDescent="0.25"/>
    <row r="93129" customFormat="1" x14ac:dyDescent="0.25"/>
    <row r="93130" customFormat="1" x14ac:dyDescent="0.25"/>
    <row r="93131" customFormat="1" x14ac:dyDescent="0.25"/>
    <row r="93132" customFormat="1" x14ac:dyDescent="0.25"/>
    <row r="93133" customFormat="1" x14ac:dyDescent="0.25"/>
    <row r="93134" customFormat="1" x14ac:dyDescent="0.25"/>
    <row r="93135" customFormat="1" x14ac:dyDescent="0.25"/>
    <row r="93136" customFormat="1" x14ac:dyDescent="0.25"/>
    <row r="93137" customFormat="1" x14ac:dyDescent="0.25"/>
    <row r="93138" customFormat="1" x14ac:dyDescent="0.25"/>
    <row r="93139" customFormat="1" x14ac:dyDescent="0.25"/>
    <row r="93140" customFormat="1" x14ac:dyDescent="0.25"/>
    <row r="93141" customFormat="1" x14ac:dyDescent="0.25"/>
    <row r="93142" customFormat="1" x14ac:dyDescent="0.25"/>
    <row r="93143" customFormat="1" x14ac:dyDescent="0.25"/>
    <row r="93144" customFormat="1" x14ac:dyDescent="0.25"/>
    <row r="93145" customFormat="1" x14ac:dyDescent="0.25"/>
    <row r="93146" customFormat="1" x14ac:dyDescent="0.25"/>
    <row r="93147" customFormat="1" x14ac:dyDescent="0.25"/>
    <row r="93148" customFormat="1" x14ac:dyDescent="0.25"/>
    <row r="93149" customFormat="1" x14ac:dyDescent="0.25"/>
    <row r="93150" customFormat="1" x14ac:dyDescent="0.25"/>
    <row r="93151" customFormat="1" x14ac:dyDescent="0.25"/>
    <row r="93152" customFormat="1" x14ac:dyDescent="0.25"/>
    <row r="93153" customFormat="1" x14ac:dyDescent="0.25"/>
    <row r="93154" customFormat="1" x14ac:dyDescent="0.25"/>
    <row r="93155" customFormat="1" x14ac:dyDescent="0.25"/>
    <row r="93156" customFormat="1" x14ac:dyDescent="0.25"/>
    <row r="93157" customFormat="1" x14ac:dyDescent="0.25"/>
    <row r="93158" customFormat="1" x14ac:dyDescent="0.25"/>
    <row r="93159" customFormat="1" x14ac:dyDescent="0.25"/>
    <row r="93160" customFormat="1" x14ac:dyDescent="0.25"/>
    <row r="93161" customFormat="1" x14ac:dyDescent="0.25"/>
    <row r="93162" customFormat="1" x14ac:dyDescent="0.25"/>
    <row r="93163" customFormat="1" x14ac:dyDescent="0.25"/>
    <row r="93164" customFormat="1" x14ac:dyDescent="0.25"/>
    <row r="93165" customFormat="1" x14ac:dyDescent="0.25"/>
    <row r="93166" customFormat="1" x14ac:dyDescent="0.25"/>
    <row r="93167" customFormat="1" x14ac:dyDescent="0.25"/>
    <row r="93168" customFormat="1" x14ac:dyDescent="0.25"/>
    <row r="93169" customFormat="1" x14ac:dyDescent="0.25"/>
    <row r="93170" customFormat="1" x14ac:dyDescent="0.25"/>
    <row r="93171" customFormat="1" x14ac:dyDescent="0.25"/>
    <row r="93172" customFormat="1" x14ac:dyDescent="0.25"/>
    <row r="93173" customFormat="1" x14ac:dyDescent="0.25"/>
    <row r="93174" customFormat="1" x14ac:dyDescent="0.25"/>
    <row r="93175" customFormat="1" x14ac:dyDescent="0.25"/>
    <row r="93176" customFormat="1" x14ac:dyDescent="0.25"/>
    <row r="93177" customFormat="1" x14ac:dyDescent="0.25"/>
    <row r="93178" customFormat="1" x14ac:dyDescent="0.25"/>
    <row r="93179" customFormat="1" x14ac:dyDescent="0.25"/>
    <row r="93180" customFormat="1" x14ac:dyDescent="0.25"/>
    <row r="93181" customFormat="1" x14ac:dyDescent="0.25"/>
    <row r="93182" customFormat="1" x14ac:dyDescent="0.25"/>
    <row r="93183" customFormat="1" x14ac:dyDescent="0.25"/>
    <row r="93184" customFormat="1" x14ac:dyDescent="0.25"/>
    <row r="93185" customFormat="1" x14ac:dyDescent="0.25"/>
    <row r="93186" customFormat="1" x14ac:dyDescent="0.25"/>
    <row r="93187" customFormat="1" x14ac:dyDescent="0.25"/>
    <row r="93188" customFormat="1" x14ac:dyDescent="0.25"/>
    <row r="93189" customFormat="1" x14ac:dyDescent="0.25"/>
    <row r="93190" customFormat="1" x14ac:dyDescent="0.25"/>
    <row r="93191" customFormat="1" x14ac:dyDescent="0.25"/>
    <row r="93192" customFormat="1" x14ac:dyDescent="0.25"/>
    <row r="93193" customFormat="1" x14ac:dyDescent="0.25"/>
    <row r="93194" customFormat="1" x14ac:dyDescent="0.25"/>
    <row r="93195" customFormat="1" x14ac:dyDescent="0.25"/>
    <row r="93196" customFormat="1" x14ac:dyDescent="0.25"/>
    <row r="93197" customFormat="1" x14ac:dyDescent="0.25"/>
    <row r="93198" customFormat="1" x14ac:dyDescent="0.25"/>
    <row r="93199" customFormat="1" x14ac:dyDescent="0.25"/>
    <row r="93200" customFormat="1" x14ac:dyDescent="0.25"/>
    <row r="93201" customFormat="1" x14ac:dyDescent="0.25"/>
    <row r="93202" customFormat="1" x14ac:dyDescent="0.25"/>
    <row r="93203" customFormat="1" x14ac:dyDescent="0.25"/>
    <row r="93204" customFormat="1" x14ac:dyDescent="0.25"/>
    <row r="93205" customFormat="1" x14ac:dyDescent="0.25"/>
    <row r="93206" customFormat="1" x14ac:dyDescent="0.25"/>
    <row r="93207" customFormat="1" x14ac:dyDescent="0.25"/>
    <row r="93208" customFormat="1" x14ac:dyDescent="0.25"/>
    <row r="93209" customFormat="1" x14ac:dyDescent="0.25"/>
    <row r="93210" customFormat="1" x14ac:dyDescent="0.25"/>
    <row r="93211" customFormat="1" x14ac:dyDescent="0.25"/>
    <row r="93212" customFormat="1" x14ac:dyDescent="0.25"/>
    <row r="93213" customFormat="1" x14ac:dyDescent="0.25"/>
    <row r="93214" customFormat="1" x14ac:dyDescent="0.25"/>
    <row r="93215" customFormat="1" x14ac:dyDescent="0.25"/>
    <row r="93216" customFormat="1" x14ac:dyDescent="0.25"/>
    <row r="93217" customFormat="1" x14ac:dyDescent="0.25"/>
    <row r="93218" customFormat="1" x14ac:dyDescent="0.25"/>
    <row r="93219" customFormat="1" x14ac:dyDescent="0.25"/>
    <row r="93220" customFormat="1" x14ac:dyDescent="0.25"/>
    <row r="93221" customFormat="1" x14ac:dyDescent="0.25"/>
    <row r="93222" customFormat="1" x14ac:dyDescent="0.25"/>
    <row r="93223" customFormat="1" x14ac:dyDescent="0.25"/>
    <row r="93224" customFormat="1" x14ac:dyDescent="0.25"/>
    <row r="93225" customFormat="1" x14ac:dyDescent="0.25"/>
    <row r="93226" customFormat="1" x14ac:dyDescent="0.25"/>
    <row r="93227" customFormat="1" x14ac:dyDescent="0.25"/>
    <row r="93228" customFormat="1" x14ac:dyDescent="0.25"/>
    <row r="93229" customFormat="1" x14ac:dyDescent="0.25"/>
    <row r="93230" customFormat="1" x14ac:dyDescent="0.25"/>
    <row r="93231" customFormat="1" x14ac:dyDescent="0.25"/>
    <row r="93232" customFormat="1" x14ac:dyDescent="0.25"/>
    <row r="93233" customFormat="1" x14ac:dyDescent="0.25"/>
    <row r="93234" customFormat="1" x14ac:dyDescent="0.25"/>
    <row r="93235" customFormat="1" x14ac:dyDescent="0.25"/>
    <row r="93236" customFormat="1" x14ac:dyDescent="0.25"/>
    <row r="93237" customFormat="1" x14ac:dyDescent="0.25"/>
    <row r="93238" customFormat="1" x14ac:dyDescent="0.25"/>
    <row r="93239" customFormat="1" x14ac:dyDescent="0.25"/>
    <row r="93240" customFormat="1" x14ac:dyDescent="0.25"/>
    <row r="93241" customFormat="1" x14ac:dyDescent="0.25"/>
    <row r="93242" customFormat="1" x14ac:dyDescent="0.25"/>
    <row r="93243" customFormat="1" x14ac:dyDescent="0.25"/>
    <row r="93244" customFormat="1" x14ac:dyDescent="0.25"/>
    <row r="93245" customFormat="1" x14ac:dyDescent="0.25"/>
    <row r="93246" customFormat="1" x14ac:dyDescent="0.25"/>
    <row r="93247" customFormat="1" x14ac:dyDescent="0.25"/>
    <row r="93248" customFormat="1" x14ac:dyDescent="0.25"/>
    <row r="93249" customFormat="1" x14ac:dyDescent="0.25"/>
    <row r="93250" customFormat="1" x14ac:dyDescent="0.25"/>
    <row r="93251" customFormat="1" x14ac:dyDescent="0.25"/>
    <row r="93252" customFormat="1" x14ac:dyDescent="0.25"/>
    <row r="93253" customFormat="1" x14ac:dyDescent="0.25"/>
    <row r="93254" customFormat="1" x14ac:dyDescent="0.25"/>
    <row r="93255" customFormat="1" x14ac:dyDescent="0.25"/>
    <row r="93256" customFormat="1" x14ac:dyDescent="0.25"/>
    <row r="93257" customFormat="1" x14ac:dyDescent="0.25"/>
    <row r="93258" customFormat="1" x14ac:dyDescent="0.25"/>
    <row r="93259" customFormat="1" x14ac:dyDescent="0.25"/>
    <row r="93260" customFormat="1" x14ac:dyDescent="0.25"/>
    <row r="93261" customFormat="1" x14ac:dyDescent="0.25"/>
    <row r="93262" customFormat="1" x14ac:dyDescent="0.25"/>
    <row r="93263" customFormat="1" x14ac:dyDescent="0.25"/>
    <row r="93264" customFormat="1" x14ac:dyDescent="0.25"/>
    <row r="93265" customFormat="1" x14ac:dyDescent="0.25"/>
    <row r="93266" customFormat="1" x14ac:dyDescent="0.25"/>
    <row r="93267" customFormat="1" x14ac:dyDescent="0.25"/>
    <row r="93268" customFormat="1" x14ac:dyDescent="0.25"/>
    <row r="93269" customFormat="1" x14ac:dyDescent="0.25"/>
    <row r="93270" customFormat="1" x14ac:dyDescent="0.25"/>
    <row r="93271" customFormat="1" x14ac:dyDescent="0.25"/>
    <row r="93272" customFormat="1" x14ac:dyDescent="0.25"/>
    <row r="93273" customFormat="1" x14ac:dyDescent="0.25"/>
    <row r="93274" customFormat="1" x14ac:dyDescent="0.25"/>
    <row r="93275" customFormat="1" x14ac:dyDescent="0.25"/>
    <row r="93276" customFormat="1" x14ac:dyDescent="0.25"/>
    <row r="93277" customFormat="1" x14ac:dyDescent="0.25"/>
    <row r="93278" customFormat="1" x14ac:dyDescent="0.25"/>
    <row r="93279" customFormat="1" x14ac:dyDescent="0.25"/>
    <row r="93280" customFormat="1" x14ac:dyDescent="0.25"/>
    <row r="93281" customFormat="1" x14ac:dyDescent="0.25"/>
    <row r="93282" customFormat="1" x14ac:dyDescent="0.25"/>
    <row r="93283" customFormat="1" x14ac:dyDescent="0.25"/>
    <row r="93284" customFormat="1" x14ac:dyDescent="0.25"/>
    <row r="93285" customFormat="1" x14ac:dyDescent="0.25"/>
    <row r="93286" customFormat="1" x14ac:dyDescent="0.25"/>
    <row r="93287" customFormat="1" x14ac:dyDescent="0.25"/>
    <row r="93288" customFormat="1" x14ac:dyDescent="0.25"/>
    <row r="93289" customFormat="1" x14ac:dyDescent="0.25"/>
    <row r="93290" customFormat="1" x14ac:dyDescent="0.25"/>
    <row r="93291" customFormat="1" x14ac:dyDescent="0.25"/>
    <row r="93292" customFormat="1" x14ac:dyDescent="0.25"/>
    <row r="93293" customFormat="1" x14ac:dyDescent="0.25"/>
    <row r="93294" customFormat="1" x14ac:dyDescent="0.25"/>
    <row r="93295" customFormat="1" x14ac:dyDescent="0.25"/>
    <row r="93296" customFormat="1" x14ac:dyDescent="0.25"/>
    <row r="93297" customFormat="1" x14ac:dyDescent="0.25"/>
    <row r="93298" customFormat="1" x14ac:dyDescent="0.25"/>
    <row r="93299" customFormat="1" x14ac:dyDescent="0.25"/>
    <row r="93300" customFormat="1" x14ac:dyDescent="0.25"/>
    <row r="93301" customFormat="1" x14ac:dyDescent="0.25"/>
    <row r="93302" customFormat="1" x14ac:dyDescent="0.25"/>
    <row r="93303" customFormat="1" x14ac:dyDescent="0.25"/>
    <row r="93304" customFormat="1" x14ac:dyDescent="0.25"/>
    <row r="93305" customFormat="1" x14ac:dyDescent="0.25"/>
    <row r="93306" customFormat="1" x14ac:dyDescent="0.25"/>
    <row r="93307" customFormat="1" x14ac:dyDescent="0.25"/>
    <row r="93308" customFormat="1" x14ac:dyDescent="0.25"/>
    <row r="93309" customFormat="1" x14ac:dyDescent="0.25"/>
    <row r="93310" customFormat="1" x14ac:dyDescent="0.25"/>
    <row r="93311" customFormat="1" x14ac:dyDescent="0.25"/>
    <row r="93312" customFormat="1" x14ac:dyDescent="0.25"/>
    <row r="93313" customFormat="1" x14ac:dyDescent="0.25"/>
    <row r="93314" customFormat="1" x14ac:dyDescent="0.25"/>
    <row r="93315" customFormat="1" x14ac:dyDescent="0.25"/>
    <row r="93316" customFormat="1" x14ac:dyDescent="0.25"/>
    <row r="93317" customFormat="1" x14ac:dyDescent="0.25"/>
    <row r="93318" customFormat="1" x14ac:dyDescent="0.25"/>
    <row r="93319" customFormat="1" x14ac:dyDescent="0.25"/>
    <row r="93320" customFormat="1" x14ac:dyDescent="0.25"/>
    <row r="93321" customFormat="1" x14ac:dyDescent="0.25"/>
    <row r="93322" customFormat="1" x14ac:dyDescent="0.25"/>
    <row r="93323" customFormat="1" x14ac:dyDescent="0.25"/>
    <row r="93324" customFormat="1" x14ac:dyDescent="0.25"/>
    <row r="93325" customFormat="1" x14ac:dyDescent="0.25"/>
    <row r="93326" customFormat="1" x14ac:dyDescent="0.25"/>
    <row r="93327" customFormat="1" x14ac:dyDescent="0.25"/>
    <row r="93328" customFormat="1" x14ac:dyDescent="0.25"/>
    <row r="93329" customFormat="1" x14ac:dyDescent="0.25"/>
    <row r="93330" customFormat="1" x14ac:dyDescent="0.25"/>
    <row r="93331" customFormat="1" x14ac:dyDescent="0.25"/>
    <row r="93332" customFormat="1" x14ac:dyDescent="0.25"/>
    <row r="93333" customFormat="1" x14ac:dyDescent="0.25"/>
    <row r="93334" customFormat="1" x14ac:dyDescent="0.25"/>
    <row r="93335" customFormat="1" x14ac:dyDescent="0.25"/>
    <row r="93336" customFormat="1" x14ac:dyDescent="0.25"/>
    <row r="93337" customFormat="1" x14ac:dyDescent="0.25"/>
    <row r="93338" customFormat="1" x14ac:dyDescent="0.25"/>
    <row r="93339" customFormat="1" x14ac:dyDescent="0.25"/>
    <row r="93340" customFormat="1" x14ac:dyDescent="0.25"/>
    <row r="93341" customFormat="1" x14ac:dyDescent="0.25"/>
    <row r="93342" customFormat="1" x14ac:dyDescent="0.25"/>
    <row r="93343" customFormat="1" x14ac:dyDescent="0.25"/>
    <row r="93344" customFormat="1" x14ac:dyDescent="0.25"/>
    <row r="93345" customFormat="1" x14ac:dyDescent="0.25"/>
    <row r="93346" customFormat="1" x14ac:dyDescent="0.25"/>
    <row r="93347" customFormat="1" x14ac:dyDescent="0.25"/>
    <row r="93348" customFormat="1" x14ac:dyDescent="0.25"/>
    <row r="93349" customFormat="1" x14ac:dyDescent="0.25"/>
    <row r="93350" customFormat="1" x14ac:dyDescent="0.25"/>
    <row r="93351" customFormat="1" x14ac:dyDescent="0.25"/>
    <row r="93352" customFormat="1" x14ac:dyDescent="0.25"/>
    <row r="93353" customFormat="1" x14ac:dyDescent="0.25"/>
    <row r="93354" customFormat="1" x14ac:dyDescent="0.25"/>
    <row r="93355" customFormat="1" x14ac:dyDescent="0.25"/>
    <row r="93356" customFormat="1" x14ac:dyDescent="0.25"/>
    <row r="93357" customFormat="1" x14ac:dyDescent="0.25"/>
    <row r="93358" customFormat="1" x14ac:dyDescent="0.25"/>
    <row r="93359" customFormat="1" x14ac:dyDescent="0.25"/>
    <row r="93360" customFormat="1" x14ac:dyDescent="0.25"/>
    <row r="93361" customFormat="1" x14ac:dyDescent="0.25"/>
    <row r="93362" customFormat="1" x14ac:dyDescent="0.25"/>
    <row r="93363" customFormat="1" x14ac:dyDescent="0.25"/>
    <row r="93364" customFormat="1" x14ac:dyDescent="0.25"/>
    <row r="93365" customFormat="1" x14ac:dyDescent="0.25"/>
    <row r="93366" customFormat="1" x14ac:dyDescent="0.25"/>
    <row r="93367" customFormat="1" x14ac:dyDescent="0.25"/>
    <row r="93368" customFormat="1" x14ac:dyDescent="0.25"/>
    <row r="93369" customFormat="1" x14ac:dyDescent="0.25"/>
    <row r="93370" customFormat="1" x14ac:dyDescent="0.25"/>
    <row r="93371" customFormat="1" x14ac:dyDescent="0.25"/>
    <row r="93372" customFormat="1" x14ac:dyDescent="0.25"/>
    <row r="93373" customFormat="1" x14ac:dyDescent="0.25"/>
    <row r="93374" customFormat="1" x14ac:dyDescent="0.25"/>
    <row r="93375" customFormat="1" x14ac:dyDescent="0.25"/>
    <row r="93376" customFormat="1" x14ac:dyDescent="0.25"/>
    <row r="93377" customFormat="1" x14ac:dyDescent="0.25"/>
    <row r="93378" customFormat="1" x14ac:dyDescent="0.25"/>
    <row r="93379" customFormat="1" x14ac:dyDescent="0.25"/>
    <row r="93380" customFormat="1" x14ac:dyDescent="0.25"/>
    <row r="93381" customFormat="1" x14ac:dyDescent="0.25"/>
    <row r="93382" customFormat="1" x14ac:dyDescent="0.25"/>
    <row r="93383" customFormat="1" x14ac:dyDescent="0.25"/>
    <row r="93384" customFormat="1" x14ac:dyDescent="0.25"/>
    <row r="93385" customFormat="1" x14ac:dyDescent="0.25"/>
    <row r="93386" customFormat="1" x14ac:dyDescent="0.25"/>
    <row r="93387" customFormat="1" x14ac:dyDescent="0.25"/>
    <row r="93388" customFormat="1" x14ac:dyDescent="0.25"/>
    <row r="93389" customFormat="1" x14ac:dyDescent="0.25"/>
    <row r="93390" customFormat="1" x14ac:dyDescent="0.25"/>
    <row r="93391" customFormat="1" x14ac:dyDescent="0.25"/>
    <row r="93392" customFormat="1" x14ac:dyDescent="0.25"/>
    <row r="93393" customFormat="1" x14ac:dyDescent="0.25"/>
    <row r="93394" customFormat="1" x14ac:dyDescent="0.25"/>
    <row r="93395" customFormat="1" x14ac:dyDescent="0.25"/>
    <row r="93396" customFormat="1" x14ac:dyDescent="0.25"/>
    <row r="93397" customFormat="1" x14ac:dyDescent="0.25"/>
    <row r="93398" customFormat="1" x14ac:dyDescent="0.25"/>
    <row r="93399" customFormat="1" x14ac:dyDescent="0.25"/>
    <row r="93400" customFormat="1" x14ac:dyDescent="0.25"/>
    <row r="93401" customFormat="1" x14ac:dyDescent="0.25"/>
    <row r="93402" customFormat="1" x14ac:dyDescent="0.25"/>
    <row r="93403" customFormat="1" x14ac:dyDescent="0.25"/>
    <row r="93404" customFormat="1" x14ac:dyDescent="0.25"/>
    <row r="93405" customFormat="1" x14ac:dyDescent="0.25"/>
    <row r="93406" customFormat="1" x14ac:dyDescent="0.25"/>
    <row r="93407" customFormat="1" x14ac:dyDescent="0.25"/>
    <row r="93408" customFormat="1" x14ac:dyDescent="0.25"/>
    <row r="93409" customFormat="1" x14ac:dyDescent="0.25"/>
    <row r="93410" customFormat="1" x14ac:dyDescent="0.25"/>
    <row r="93411" customFormat="1" x14ac:dyDescent="0.25"/>
    <row r="93412" customFormat="1" x14ac:dyDescent="0.25"/>
    <row r="93413" customFormat="1" x14ac:dyDescent="0.25"/>
    <row r="93414" customFormat="1" x14ac:dyDescent="0.25"/>
    <row r="93415" customFormat="1" x14ac:dyDescent="0.25"/>
    <row r="93416" customFormat="1" x14ac:dyDescent="0.25"/>
    <row r="93417" customFormat="1" x14ac:dyDescent="0.25"/>
    <row r="93418" customFormat="1" x14ac:dyDescent="0.25"/>
    <row r="93419" customFormat="1" x14ac:dyDescent="0.25"/>
    <row r="93420" customFormat="1" x14ac:dyDescent="0.25"/>
    <row r="93421" customFormat="1" x14ac:dyDescent="0.25"/>
    <row r="93422" customFormat="1" x14ac:dyDescent="0.25"/>
    <row r="93423" customFormat="1" x14ac:dyDescent="0.25"/>
    <row r="93424" customFormat="1" x14ac:dyDescent="0.25"/>
    <row r="93425" customFormat="1" x14ac:dyDescent="0.25"/>
    <row r="93426" customFormat="1" x14ac:dyDescent="0.25"/>
    <row r="93427" customFormat="1" x14ac:dyDescent="0.25"/>
    <row r="93428" customFormat="1" x14ac:dyDescent="0.25"/>
    <row r="93429" customFormat="1" x14ac:dyDescent="0.25"/>
    <row r="93430" customFormat="1" x14ac:dyDescent="0.25"/>
    <row r="93431" customFormat="1" x14ac:dyDescent="0.25"/>
    <row r="93432" customFormat="1" x14ac:dyDescent="0.25"/>
    <row r="93433" customFormat="1" x14ac:dyDescent="0.25"/>
    <row r="93434" customFormat="1" x14ac:dyDescent="0.25"/>
    <row r="93435" customFormat="1" x14ac:dyDescent="0.25"/>
    <row r="93436" customFormat="1" x14ac:dyDescent="0.25"/>
    <row r="93437" customFormat="1" x14ac:dyDescent="0.25"/>
    <row r="93438" customFormat="1" x14ac:dyDescent="0.25"/>
    <row r="93439" customFormat="1" x14ac:dyDescent="0.25"/>
    <row r="93440" customFormat="1" x14ac:dyDescent="0.25"/>
    <row r="93441" customFormat="1" x14ac:dyDescent="0.25"/>
    <row r="93442" customFormat="1" x14ac:dyDescent="0.25"/>
    <row r="93443" customFormat="1" x14ac:dyDescent="0.25"/>
    <row r="93444" customFormat="1" x14ac:dyDescent="0.25"/>
    <row r="93445" customFormat="1" x14ac:dyDescent="0.25"/>
    <row r="93446" customFormat="1" x14ac:dyDescent="0.25"/>
    <row r="93447" customFormat="1" x14ac:dyDescent="0.25"/>
    <row r="93448" customFormat="1" x14ac:dyDescent="0.25"/>
    <row r="93449" customFormat="1" x14ac:dyDescent="0.25"/>
    <row r="93450" customFormat="1" x14ac:dyDescent="0.25"/>
    <row r="93451" customFormat="1" x14ac:dyDescent="0.25"/>
    <row r="93452" customFormat="1" x14ac:dyDescent="0.25"/>
    <row r="93453" customFormat="1" x14ac:dyDescent="0.25"/>
    <row r="93454" customFormat="1" x14ac:dyDescent="0.25"/>
    <row r="93455" customFormat="1" x14ac:dyDescent="0.25"/>
    <row r="93456" customFormat="1" x14ac:dyDescent="0.25"/>
    <row r="93457" customFormat="1" x14ac:dyDescent="0.25"/>
    <row r="93458" customFormat="1" x14ac:dyDescent="0.25"/>
    <row r="93459" customFormat="1" x14ac:dyDescent="0.25"/>
    <row r="93460" customFormat="1" x14ac:dyDescent="0.25"/>
    <row r="93461" customFormat="1" x14ac:dyDescent="0.25"/>
    <row r="93462" customFormat="1" x14ac:dyDescent="0.25"/>
    <row r="93463" customFormat="1" x14ac:dyDescent="0.25"/>
    <row r="93464" customFormat="1" x14ac:dyDescent="0.25"/>
    <row r="93465" customFormat="1" x14ac:dyDescent="0.25"/>
    <row r="93466" customFormat="1" x14ac:dyDescent="0.25"/>
    <row r="93467" customFormat="1" x14ac:dyDescent="0.25"/>
    <row r="93468" customFormat="1" x14ac:dyDescent="0.25"/>
    <row r="93469" customFormat="1" x14ac:dyDescent="0.25"/>
    <row r="93470" customFormat="1" x14ac:dyDescent="0.25"/>
    <row r="93471" customFormat="1" x14ac:dyDescent="0.25"/>
    <row r="93472" customFormat="1" x14ac:dyDescent="0.25"/>
    <row r="93473" customFormat="1" x14ac:dyDescent="0.25"/>
    <row r="93474" customFormat="1" x14ac:dyDescent="0.25"/>
    <row r="93475" customFormat="1" x14ac:dyDescent="0.25"/>
    <row r="93476" customFormat="1" x14ac:dyDescent="0.25"/>
    <row r="93477" customFormat="1" x14ac:dyDescent="0.25"/>
    <row r="93478" customFormat="1" x14ac:dyDescent="0.25"/>
    <row r="93479" customFormat="1" x14ac:dyDescent="0.25"/>
    <row r="93480" customFormat="1" x14ac:dyDescent="0.25"/>
    <row r="93481" customFormat="1" x14ac:dyDescent="0.25"/>
    <row r="93482" customFormat="1" x14ac:dyDescent="0.25"/>
    <row r="93483" customFormat="1" x14ac:dyDescent="0.25"/>
    <row r="93484" customFormat="1" x14ac:dyDescent="0.25"/>
    <row r="93485" customFormat="1" x14ac:dyDescent="0.25"/>
    <row r="93486" customFormat="1" x14ac:dyDescent="0.25"/>
    <row r="93487" customFormat="1" x14ac:dyDescent="0.25"/>
    <row r="93488" customFormat="1" x14ac:dyDescent="0.25"/>
    <row r="93489" customFormat="1" x14ac:dyDescent="0.25"/>
    <row r="93490" customFormat="1" x14ac:dyDescent="0.25"/>
    <row r="93491" customFormat="1" x14ac:dyDescent="0.25"/>
    <row r="93492" customFormat="1" x14ac:dyDescent="0.25"/>
    <row r="93493" customFormat="1" x14ac:dyDescent="0.25"/>
    <row r="93494" customFormat="1" x14ac:dyDescent="0.25"/>
    <row r="93495" customFormat="1" x14ac:dyDescent="0.25"/>
    <row r="93496" customFormat="1" x14ac:dyDescent="0.25"/>
    <row r="93497" customFormat="1" x14ac:dyDescent="0.25"/>
    <row r="93498" customFormat="1" x14ac:dyDescent="0.25"/>
    <row r="93499" customFormat="1" x14ac:dyDescent="0.25"/>
    <row r="93500" customFormat="1" x14ac:dyDescent="0.25"/>
    <row r="93501" customFormat="1" x14ac:dyDescent="0.25"/>
    <row r="93502" customFormat="1" x14ac:dyDescent="0.25"/>
    <row r="93503" customFormat="1" x14ac:dyDescent="0.25"/>
    <row r="93504" customFormat="1" x14ac:dyDescent="0.25"/>
    <row r="93505" customFormat="1" x14ac:dyDescent="0.25"/>
    <row r="93506" customFormat="1" x14ac:dyDescent="0.25"/>
    <row r="93507" customFormat="1" x14ac:dyDescent="0.25"/>
    <row r="93508" customFormat="1" x14ac:dyDescent="0.25"/>
    <row r="93509" customFormat="1" x14ac:dyDescent="0.25"/>
    <row r="93510" customFormat="1" x14ac:dyDescent="0.25"/>
    <row r="93511" customFormat="1" x14ac:dyDescent="0.25"/>
    <row r="93512" customFormat="1" x14ac:dyDescent="0.25"/>
    <row r="93513" customFormat="1" x14ac:dyDescent="0.25"/>
    <row r="93514" customFormat="1" x14ac:dyDescent="0.25"/>
    <row r="93515" customFormat="1" x14ac:dyDescent="0.25"/>
    <row r="93516" customFormat="1" x14ac:dyDescent="0.25"/>
    <row r="93517" customFormat="1" x14ac:dyDescent="0.25"/>
    <row r="93518" customFormat="1" x14ac:dyDescent="0.25"/>
    <row r="93519" customFormat="1" x14ac:dyDescent="0.25"/>
    <row r="93520" customFormat="1" x14ac:dyDescent="0.25"/>
    <row r="93521" customFormat="1" x14ac:dyDescent="0.25"/>
    <row r="93522" customFormat="1" x14ac:dyDescent="0.25"/>
    <row r="93523" customFormat="1" x14ac:dyDescent="0.25"/>
    <row r="93524" customFormat="1" x14ac:dyDescent="0.25"/>
    <row r="93525" customFormat="1" x14ac:dyDescent="0.25"/>
    <row r="93526" customFormat="1" x14ac:dyDescent="0.25"/>
    <row r="93527" customFormat="1" x14ac:dyDescent="0.25"/>
    <row r="93528" customFormat="1" x14ac:dyDescent="0.25"/>
    <row r="93529" customFormat="1" x14ac:dyDescent="0.25"/>
    <row r="93530" customFormat="1" x14ac:dyDescent="0.25"/>
    <row r="93531" customFormat="1" x14ac:dyDescent="0.25"/>
    <row r="93532" customFormat="1" x14ac:dyDescent="0.25"/>
    <row r="93533" customFormat="1" x14ac:dyDescent="0.25"/>
    <row r="93534" customFormat="1" x14ac:dyDescent="0.25"/>
    <row r="93535" customFormat="1" x14ac:dyDescent="0.25"/>
    <row r="93536" customFormat="1" x14ac:dyDescent="0.25"/>
    <row r="93537" customFormat="1" x14ac:dyDescent="0.25"/>
    <row r="93538" customFormat="1" x14ac:dyDescent="0.25"/>
    <row r="93539" customFormat="1" x14ac:dyDescent="0.25"/>
    <row r="93540" customFormat="1" x14ac:dyDescent="0.25"/>
    <row r="93541" customFormat="1" x14ac:dyDescent="0.25"/>
    <row r="93542" customFormat="1" x14ac:dyDescent="0.25"/>
    <row r="93543" customFormat="1" x14ac:dyDescent="0.25"/>
    <row r="93544" customFormat="1" x14ac:dyDescent="0.25"/>
    <row r="93545" customFormat="1" x14ac:dyDescent="0.25"/>
    <row r="93546" customFormat="1" x14ac:dyDescent="0.25"/>
    <row r="93547" customFormat="1" x14ac:dyDescent="0.25"/>
    <row r="93548" customFormat="1" x14ac:dyDescent="0.25"/>
    <row r="93549" customFormat="1" x14ac:dyDescent="0.25"/>
    <row r="93550" customFormat="1" x14ac:dyDescent="0.25"/>
    <row r="93551" customFormat="1" x14ac:dyDescent="0.25"/>
    <row r="93552" customFormat="1" x14ac:dyDescent="0.25"/>
    <row r="93553" customFormat="1" x14ac:dyDescent="0.25"/>
    <row r="93554" customFormat="1" x14ac:dyDescent="0.25"/>
    <row r="93555" customFormat="1" x14ac:dyDescent="0.25"/>
    <row r="93556" customFormat="1" x14ac:dyDescent="0.25"/>
    <row r="93557" customFormat="1" x14ac:dyDescent="0.25"/>
    <row r="93558" customFormat="1" x14ac:dyDescent="0.25"/>
    <row r="93559" customFormat="1" x14ac:dyDescent="0.25"/>
    <row r="93560" customFormat="1" x14ac:dyDescent="0.25"/>
    <row r="93561" customFormat="1" x14ac:dyDescent="0.25"/>
    <row r="93562" customFormat="1" x14ac:dyDescent="0.25"/>
    <row r="93563" customFormat="1" x14ac:dyDescent="0.25"/>
    <row r="93564" customFormat="1" x14ac:dyDescent="0.25"/>
    <row r="93565" customFormat="1" x14ac:dyDescent="0.25"/>
    <row r="93566" customFormat="1" x14ac:dyDescent="0.25"/>
    <row r="93567" customFormat="1" x14ac:dyDescent="0.25"/>
    <row r="93568" customFormat="1" x14ac:dyDescent="0.25"/>
    <row r="93569" customFormat="1" x14ac:dyDescent="0.25"/>
    <row r="93570" customFormat="1" x14ac:dyDescent="0.25"/>
    <row r="93571" customFormat="1" x14ac:dyDescent="0.25"/>
    <row r="93572" customFormat="1" x14ac:dyDescent="0.25"/>
    <row r="93573" customFormat="1" x14ac:dyDescent="0.25"/>
    <row r="93574" customFormat="1" x14ac:dyDescent="0.25"/>
    <row r="93575" customFormat="1" x14ac:dyDescent="0.25"/>
    <row r="93576" customFormat="1" x14ac:dyDescent="0.25"/>
    <row r="93577" customFormat="1" x14ac:dyDescent="0.25"/>
    <row r="93578" customFormat="1" x14ac:dyDescent="0.25"/>
    <row r="93579" customFormat="1" x14ac:dyDescent="0.25"/>
    <row r="93580" customFormat="1" x14ac:dyDescent="0.25"/>
    <row r="93581" customFormat="1" x14ac:dyDescent="0.25"/>
    <row r="93582" customFormat="1" x14ac:dyDescent="0.25"/>
    <row r="93583" customFormat="1" x14ac:dyDescent="0.25"/>
    <row r="93584" customFormat="1" x14ac:dyDescent="0.25"/>
    <row r="93585" customFormat="1" x14ac:dyDescent="0.25"/>
    <row r="93586" customFormat="1" x14ac:dyDescent="0.25"/>
    <row r="93587" customFormat="1" x14ac:dyDescent="0.25"/>
    <row r="93588" customFormat="1" x14ac:dyDescent="0.25"/>
    <row r="93589" customFormat="1" x14ac:dyDescent="0.25"/>
    <row r="93590" customFormat="1" x14ac:dyDescent="0.25"/>
    <row r="93591" customFormat="1" x14ac:dyDescent="0.25"/>
    <row r="93592" customFormat="1" x14ac:dyDescent="0.25"/>
    <row r="93593" customFormat="1" x14ac:dyDescent="0.25"/>
    <row r="93594" customFormat="1" x14ac:dyDescent="0.25"/>
    <row r="93595" customFormat="1" x14ac:dyDescent="0.25"/>
    <row r="93596" customFormat="1" x14ac:dyDescent="0.25"/>
    <row r="93597" customFormat="1" x14ac:dyDescent="0.25"/>
    <row r="93598" customFormat="1" x14ac:dyDescent="0.25"/>
    <row r="93599" customFormat="1" x14ac:dyDescent="0.25"/>
    <row r="93600" customFormat="1" x14ac:dyDescent="0.25"/>
    <row r="93601" customFormat="1" x14ac:dyDescent="0.25"/>
    <row r="93602" customFormat="1" x14ac:dyDescent="0.25"/>
    <row r="93603" customFormat="1" x14ac:dyDescent="0.25"/>
    <row r="93604" customFormat="1" x14ac:dyDescent="0.25"/>
    <row r="93605" customFormat="1" x14ac:dyDescent="0.25"/>
    <row r="93606" customFormat="1" x14ac:dyDescent="0.25"/>
    <row r="93607" customFormat="1" x14ac:dyDescent="0.25"/>
    <row r="93608" customFormat="1" x14ac:dyDescent="0.25"/>
    <row r="93609" customFormat="1" x14ac:dyDescent="0.25"/>
    <row r="93610" customFormat="1" x14ac:dyDescent="0.25"/>
    <row r="93611" customFormat="1" x14ac:dyDescent="0.25"/>
    <row r="93612" customFormat="1" x14ac:dyDescent="0.25"/>
    <row r="93613" customFormat="1" x14ac:dyDescent="0.25"/>
    <row r="93614" customFormat="1" x14ac:dyDescent="0.25"/>
    <row r="93615" customFormat="1" x14ac:dyDescent="0.25"/>
    <row r="93616" customFormat="1" x14ac:dyDescent="0.25"/>
    <row r="93617" customFormat="1" x14ac:dyDescent="0.25"/>
    <row r="93618" customFormat="1" x14ac:dyDescent="0.25"/>
    <row r="93619" customFormat="1" x14ac:dyDescent="0.25"/>
    <row r="93620" customFormat="1" x14ac:dyDescent="0.25"/>
    <row r="93621" customFormat="1" x14ac:dyDescent="0.25"/>
    <row r="93622" customFormat="1" x14ac:dyDescent="0.25"/>
    <row r="93623" customFormat="1" x14ac:dyDescent="0.25"/>
    <row r="93624" customFormat="1" x14ac:dyDescent="0.25"/>
    <row r="93625" customFormat="1" x14ac:dyDescent="0.25"/>
    <row r="93626" customFormat="1" x14ac:dyDescent="0.25"/>
    <row r="93627" customFormat="1" x14ac:dyDescent="0.25"/>
    <row r="93628" customFormat="1" x14ac:dyDescent="0.25"/>
    <row r="93629" customFormat="1" x14ac:dyDescent="0.25"/>
    <row r="93630" customFormat="1" x14ac:dyDescent="0.25"/>
    <row r="93631" customFormat="1" x14ac:dyDescent="0.25"/>
    <row r="93632" customFormat="1" x14ac:dyDescent="0.25"/>
    <row r="93633" customFormat="1" x14ac:dyDescent="0.25"/>
    <row r="93634" customFormat="1" x14ac:dyDescent="0.25"/>
    <row r="93635" customFormat="1" x14ac:dyDescent="0.25"/>
    <row r="93636" customFormat="1" x14ac:dyDescent="0.25"/>
    <row r="93637" customFormat="1" x14ac:dyDescent="0.25"/>
    <row r="93638" customFormat="1" x14ac:dyDescent="0.25"/>
    <row r="93639" customFormat="1" x14ac:dyDescent="0.25"/>
    <row r="93640" customFormat="1" x14ac:dyDescent="0.25"/>
    <row r="93641" customFormat="1" x14ac:dyDescent="0.25"/>
    <row r="93642" customFormat="1" x14ac:dyDescent="0.25"/>
    <row r="93643" customFormat="1" x14ac:dyDescent="0.25"/>
    <row r="93644" customFormat="1" x14ac:dyDescent="0.25"/>
    <row r="93645" customFormat="1" x14ac:dyDescent="0.25"/>
    <row r="93646" customFormat="1" x14ac:dyDescent="0.25"/>
    <row r="93647" customFormat="1" x14ac:dyDescent="0.25"/>
    <row r="93648" customFormat="1" x14ac:dyDescent="0.25"/>
    <row r="93649" customFormat="1" x14ac:dyDescent="0.25"/>
    <row r="93650" customFormat="1" x14ac:dyDescent="0.25"/>
    <row r="93651" customFormat="1" x14ac:dyDescent="0.25"/>
    <row r="93652" customFormat="1" x14ac:dyDescent="0.25"/>
    <row r="93653" customFormat="1" x14ac:dyDescent="0.25"/>
    <row r="93654" customFormat="1" x14ac:dyDescent="0.25"/>
    <row r="93655" customFormat="1" x14ac:dyDescent="0.25"/>
    <row r="93656" customFormat="1" x14ac:dyDescent="0.25"/>
    <row r="93657" customFormat="1" x14ac:dyDescent="0.25"/>
    <row r="93658" customFormat="1" x14ac:dyDescent="0.25"/>
    <row r="93659" customFormat="1" x14ac:dyDescent="0.25"/>
    <row r="93660" customFormat="1" x14ac:dyDescent="0.25"/>
    <row r="93661" customFormat="1" x14ac:dyDescent="0.25"/>
    <row r="93662" customFormat="1" x14ac:dyDescent="0.25"/>
    <row r="93663" customFormat="1" x14ac:dyDescent="0.25"/>
    <row r="93664" customFormat="1" x14ac:dyDescent="0.25"/>
    <row r="93665" customFormat="1" x14ac:dyDescent="0.25"/>
    <row r="93666" customFormat="1" x14ac:dyDescent="0.25"/>
    <row r="93667" customFormat="1" x14ac:dyDescent="0.25"/>
    <row r="93668" customFormat="1" x14ac:dyDescent="0.25"/>
    <row r="93669" customFormat="1" x14ac:dyDescent="0.25"/>
    <row r="93670" customFormat="1" x14ac:dyDescent="0.25"/>
    <row r="93671" customFormat="1" x14ac:dyDescent="0.25"/>
    <row r="93672" customFormat="1" x14ac:dyDescent="0.25"/>
    <row r="93673" customFormat="1" x14ac:dyDescent="0.25"/>
    <row r="93674" customFormat="1" x14ac:dyDescent="0.25"/>
    <row r="93675" customFormat="1" x14ac:dyDescent="0.25"/>
    <row r="93676" customFormat="1" x14ac:dyDescent="0.25"/>
    <row r="93677" customFormat="1" x14ac:dyDescent="0.25"/>
    <row r="93678" customFormat="1" x14ac:dyDescent="0.25"/>
    <row r="93679" customFormat="1" x14ac:dyDescent="0.25"/>
    <row r="93680" customFormat="1" x14ac:dyDescent="0.25"/>
    <row r="93681" customFormat="1" x14ac:dyDescent="0.25"/>
    <row r="93682" customFormat="1" x14ac:dyDescent="0.25"/>
    <row r="93683" customFormat="1" x14ac:dyDescent="0.25"/>
    <row r="93684" customFormat="1" x14ac:dyDescent="0.25"/>
    <row r="93685" customFormat="1" x14ac:dyDescent="0.25"/>
    <row r="93686" customFormat="1" x14ac:dyDescent="0.25"/>
    <row r="93687" customFormat="1" x14ac:dyDescent="0.25"/>
    <row r="93688" customFormat="1" x14ac:dyDescent="0.25"/>
    <row r="93689" customFormat="1" x14ac:dyDescent="0.25"/>
    <row r="93690" customFormat="1" x14ac:dyDescent="0.25"/>
    <row r="93691" customFormat="1" x14ac:dyDescent="0.25"/>
    <row r="93692" customFormat="1" x14ac:dyDescent="0.25"/>
    <row r="93693" customFormat="1" x14ac:dyDescent="0.25"/>
    <row r="93694" customFormat="1" x14ac:dyDescent="0.25"/>
    <row r="93695" customFormat="1" x14ac:dyDescent="0.25"/>
    <row r="93696" customFormat="1" x14ac:dyDescent="0.25"/>
    <row r="93697" customFormat="1" x14ac:dyDescent="0.25"/>
    <row r="93698" customFormat="1" x14ac:dyDescent="0.25"/>
    <row r="93699" customFormat="1" x14ac:dyDescent="0.25"/>
    <row r="93700" customFormat="1" x14ac:dyDescent="0.25"/>
    <row r="93701" customFormat="1" x14ac:dyDescent="0.25"/>
    <row r="93702" customFormat="1" x14ac:dyDescent="0.25"/>
    <row r="93703" customFormat="1" x14ac:dyDescent="0.25"/>
    <row r="93704" customFormat="1" x14ac:dyDescent="0.25"/>
    <row r="93705" customFormat="1" x14ac:dyDescent="0.25"/>
    <row r="93706" customFormat="1" x14ac:dyDescent="0.25"/>
    <row r="93707" customFormat="1" x14ac:dyDescent="0.25"/>
    <row r="93708" customFormat="1" x14ac:dyDescent="0.25"/>
    <row r="93709" customFormat="1" x14ac:dyDescent="0.25"/>
    <row r="93710" customFormat="1" x14ac:dyDescent="0.25"/>
    <row r="93711" customFormat="1" x14ac:dyDescent="0.25"/>
    <row r="93712" customFormat="1" x14ac:dyDescent="0.25"/>
    <row r="93713" customFormat="1" x14ac:dyDescent="0.25"/>
    <row r="93714" customFormat="1" x14ac:dyDescent="0.25"/>
    <row r="93715" customFormat="1" x14ac:dyDescent="0.25"/>
    <row r="93716" customFormat="1" x14ac:dyDescent="0.25"/>
    <row r="93717" customFormat="1" x14ac:dyDescent="0.25"/>
    <row r="93718" customFormat="1" x14ac:dyDescent="0.25"/>
    <row r="93719" customFormat="1" x14ac:dyDescent="0.25"/>
    <row r="93720" customFormat="1" x14ac:dyDescent="0.25"/>
    <row r="93721" customFormat="1" x14ac:dyDescent="0.25"/>
    <row r="93722" customFormat="1" x14ac:dyDescent="0.25"/>
    <row r="93723" customFormat="1" x14ac:dyDescent="0.25"/>
    <row r="93724" customFormat="1" x14ac:dyDescent="0.25"/>
    <row r="93725" customFormat="1" x14ac:dyDescent="0.25"/>
    <row r="93726" customFormat="1" x14ac:dyDescent="0.25"/>
    <row r="93727" customFormat="1" x14ac:dyDescent="0.25"/>
    <row r="93728" customFormat="1" x14ac:dyDescent="0.25"/>
    <row r="93729" customFormat="1" x14ac:dyDescent="0.25"/>
    <row r="93730" customFormat="1" x14ac:dyDescent="0.25"/>
    <row r="93731" customFormat="1" x14ac:dyDescent="0.25"/>
    <row r="93732" customFormat="1" x14ac:dyDescent="0.25"/>
    <row r="93733" customFormat="1" x14ac:dyDescent="0.25"/>
    <row r="93734" customFormat="1" x14ac:dyDescent="0.25"/>
    <row r="93735" customFormat="1" x14ac:dyDescent="0.25"/>
    <row r="93736" customFormat="1" x14ac:dyDescent="0.25"/>
    <row r="93737" customFormat="1" x14ac:dyDescent="0.25"/>
    <row r="93738" customFormat="1" x14ac:dyDescent="0.25"/>
    <row r="93739" customFormat="1" x14ac:dyDescent="0.25"/>
    <row r="93740" customFormat="1" x14ac:dyDescent="0.25"/>
    <row r="93741" customFormat="1" x14ac:dyDescent="0.25"/>
    <row r="93742" customFormat="1" x14ac:dyDescent="0.25"/>
    <row r="93743" customFormat="1" x14ac:dyDescent="0.25"/>
    <row r="93744" customFormat="1" x14ac:dyDescent="0.25"/>
    <row r="93745" customFormat="1" x14ac:dyDescent="0.25"/>
    <row r="93746" customFormat="1" x14ac:dyDescent="0.25"/>
    <row r="93747" customFormat="1" x14ac:dyDescent="0.25"/>
    <row r="93748" customFormat="1" x14ac:dyDescent="0.25"/>
    <row r="93749" customFormat="1" x14ac:dyDescent="0.25"/>
    <row r="93750" customFormat="1" x14ac:dyDescent="0.25"/>
    <row r="93751" customFormat="1" x14ac:dyDescent="0.25"/>
    <row r="93752" customFormat="1" x14ac:dyDescent="0.25"/>
    <row r="93753" customFormat="1" x14ac:dyDescent="0.25"/>
    <row r="93754" customFormat="1" x14ac:dyDescent="0.25"/>
    <row r="93755" customFormat="1" x14ac:dyDescent="0.25"/>
    <row r="93756" customFormat="1" x14ac:dyDescent="0.25"/>
    <row r="93757" customFormat="1" x14ac:dyDescent="0.25"/>
    <row r="93758" customFormat="1" x14ac:dyDescent="0.25"/>
    <row r="93759" customFormat="1" x14ac:dyDescent="0.25"/>
    <row r="93760" customFormat="1" x14ac:dyDescent="0.25"/>
    <row r="93761" customFormat="1" x14ac:dyDescent="0.25"/>
    <row r="93762" customFormat="1" x14ac:dyDescent="0.25"/>
    <row r="93763" customFormat="1" x14ac:dyDescent="0.25"/>
    <row r="93764" customFormat="1" x14ac:dyDescent="0.25"/>
    <row r="93765" customFormat="1" x14ac:dyDescent="0.25"/>
    <row r="93766" customFormat="1" x14ac:dyDescent="0.25"/>
    <row r="93767" customFormat="1" x14ac:dyDescent="0.25"/>
    <row r="93768" customFormat="1" x14ac:dyDescent="0.25"/>
    <row r="93769" customFormat="1" x14ac:dyDescent="0.25"/>
    <row r="93770" customFormat="1" x14ac:dyDescent="0.25"/>
    <row r="93771" customFormat="1" x14ac:dyDescent="0.25"/>
    <row r="93772" customFormat="1" x14ac:dyDescent="0.25"/>
    <row r="93773" customFormat="1" x14ac:dyDescent="0.25"/>
    <row r="93774" customFormat="1" x14ac:dyDescent="0.25"/>
    <row r="93775" customFormat="1" x14ac:dyDescent="0.25"/>
    <row r="93776" customFormat="1" x14ac:dyDescent="0.25"/>
    <row r="93777" customFormat="1" x14ac:dyDescent="0.25"/>
    <row r="93778" customFormat="1" x14ac:dyDescent="0.25"/>
    <row r="93779" customFormat="1" x14ac:dyDescent="0.25"/>
    <row r="93780" customFormat="1" x14ac:dyDescent="0.25"/>
    <row r="93781" customFormat="1" x14ac:dyDescent="0.25"/>
    <row r="93782" customFormat="1" x14ac:dyDescent="0.25"/>
    <row r="93783" customFormat="1" x14ac:dyDescent="0.25"/>
    <row r="93784" customFormat="1" x14ac:dyDescent="0.25"/>
    <row r="93785" customFormat="1" x14ac:dyDescent="0.25"/>
    <row r="93786" customFormat="1" x14ac:dyDescent="0.25"/>
    <row r="93787" customFormat="1" x14ac:dyDescent="0.25"/>
    <row r="93788" customFormat="1" x14ac:dyDescent="0.25"/>
    <row r="93789" customFormat="1" x14ac:dyDescent="0.25"/>
    <row r="93790" customFormat="1" x14ac:dyDescent="0.25"/>
    <row r="93791" customFormat="1" x14ac:dyDescent="0.25"/>
    <row r="93792" customFormat="1" x14ac:dyDescent="0.25"/>
    <row r="93793" customFormat="1" x14ac:dyDescent="0.25"/>
    <row r="93794" customFormat="1" x14ac:dyDescent="0.25"/>
    <row r="93795" customFormat="1" x14ac:dyDescent="0.25"/>
    <row r="93796" customFormat="1" x14ac:dyDescent="0.25"/>
    <row r="93797" customFormat="1" x14ac:dyDescent="0.25"/>
    <row r="93798" customFormat="1" x14ac:dyDescent="0.25"/>
    <row r="93799" customFormat="1" x14ac:dyDescent="0.25"/>
    <row r="93800" customFormat="1" x14ac:dyDescent="0.25"/>
    <row r="93801" customFormat="1" x14ac:dyDescent="0.25"/>
    <row r="93802" customFormat="1" x14ac:dyDescent="0.25"/>
    <row r="93803" customFormat="1" x14ac:dyDescent="0.25"/>
    <row r="93804" customFormat="1" x14ac:dyDescent="0.25"/>
    <row r="93805" customFormat="1" x14ac:dyDescent="0.25"/>
    <row r="93806" customFormat="1" x14ac:dyDescent="0.25"/>
    <row r="93807" customFormat="1" x14ac:dyDescent="0.25"/>
    <row r="93808" customFormat="1" x14ac:dyDescent="0.25"/>
    <row r="93809" customFormat="1" x14ac:dyDescent="0.25"/>
    <row r="93810" customFormat="1" x14ac:dyDescent="0.25"/>
    <row r="93811" customFormat="1" x14ac:dyDescent="0.25"/>
    <row r="93812" customFormat="1" x14ac:dyDescent="0.25"/>
    <row r="93813" customFormat="1" x14ac:dyDescent="0.25"/>
    <row r="93814" customFormat="1" x14ac:dyDescent="0.25"/>
    <row r="93815" customFormat="1" x14ac:dyDescent="0.25"/>
    <row r="93816" customFormat="1" x14ac:dyDescent="0.25"/>
    <row r="93817" customFormat="1" x14ac:dyDescent="0.25"/>
    <row r="93818" customFormat="1" x14ac:dyDescent="0.25"/>
    <row r="93819" customFormat="1" x14ac:dyDescent="0.25"/>
    <row r="93820" customFormat="1" x14ac:dyDescent="0.25"/>
    <row r="93821" customFormat="1" x14ac:dyDescent="0.25"/>
    <row r="93822" customFormat="1" x14ac:dyDescent="0.25"/>
    <row r="93823" customFormat="1" x14ac:dyDescent="0.25"/>
    <row r="93824" customFormat="1" x14ac:dyDescent="0.25"/>
    <row r="93825" customFormat="1" x14ac:dyDescent="0.25"/>
    <row r="93826" customFormat="1" x14ac:dyDescent="0.25"/>
    <row r="93827" customFormat="1" x14ac:dyDescent="0.25"/>
    <row r="93828" customFormat="1" x14ac:dyDescent="0.25"/>
    <row r="93829" customFormat="1" x14ac:dyDescent="0.25"/>
    <row r="93830" customFormat="1" x14ac:dyDescent="0.25"/>
    <row r="93831" customFormat="1" x14ac:dyDescent="0.25"/>
    <row r="93832" customFormat="1" x14ac:dyDescent="0.25"/>
    <row r="93833" customFormat="1" x14ac:dyDescent="0.25"/>
    <row r="93834" customFormat="1" x14ac:dyDescent="0.25"/>
    <row r="93835" customFormat="1" x14ac:dyDescent="0.25"/>
    <row r="93836" customFormat="1" x14ac:dyDescent="0.25"/>
    <row r="93837" customFormat="1" x14ac:dyDescent="0.25"/>
    <row r="93838" customFormat="1" x14ac:dyDescent="0.25"/>
    <row r="93839" customFormat="1" x14ac:dyDescent="0.25"/>
    <row r="93840" customFormat="1" x14ac:dyDescent="0.25"/>
    <row r="93841" customFormat="1" x14ac:dyDescent="0.25"/>
    <row r="93842" customFormat="1" x14ac:dyDescent="0.25"/>
    <row r="93843" customFormat="1" x14ac:dyDescent="0.25"/>
    <row r="93844" customFormat="1" x14ac:dyDescent="0.25"/>
    <row r="93845" customFormat="1" x14ac:dyDescent="0.25"/>
    <row r="93846" customFormat="1" x14ac:dyDescent="0.25"/>
    <row r="93847" customFormat="1" x14ac:dyDescent="0.25"/>
    <row r="93848" customFormat="1" x14ac:dyDescent="0.25"/>
    <row r="93849" customFormat="1" x14ac:dyDescent="0.25"/>
    <row r="93850" customFormat="1" x14ac:dyDescent="0.25"/>
    <row r="93851" customFormat="1" x14ac:dyDescent="0.25"/>
    <row r="93852" customFormat="1" x14ac:dyDescent="0.25"/>
    <row r="93853" customFormat="1" x14ac:dyDescent="0.25"/>
    <row r="93854" customFormat="1" x14ac:dyDescent="0.25"/>
    <row r="93855" customFormat="1" x14ac:dyDescent="0.25"/>
    <row r="93856" customFormat="1" x14ac:dyDescent="0.25"/>
    <row r="93857" customFormat="1" x14ac:dyDescent="0.25"/>
    <row r="93858" customFormat="1" x14ac:dyDescent="0.25"/>
    <row r="93859" customFormat="1" x14ac:dyDescent="0.25"/>
    <row r="93860" customFormat="1" x14ac:dyDescent="0.25"/>
    <row r="93861" customFormat="1" x14ac:dyDescent="0.25"/>
    <row r="93862" customFormat="1" x14ac:dyDescent="0.25"/>
    <row r="93863" customFormat="1" x14ac:dyDescent="0.25"/>
    <row r="93864" customFormat="1" x14ac:dyDescent="0.25"/>
    <row r="93865" customFormat="1" x14ac:dyDescent="0.25"/>
    <row r="93866" customFormat="1" x14ac:dyDescent="0.25"/>
    <row r="93867" customFormat="1" x14ac:dyDescent="0.25"/>
    <row r="93868" customFormat="1" x14ac:dyDescent="0.25"/>
    <row r="93869" customFormat="1" x14ac:dyDescent="0.25"/>
    <row r="93870" customFormat="1" x14ac:dyDescent="0.25"/>
    <row r="93871" customFormat="1" x14ac:dyDescent="0.25"/>
    <row r="93872" customFormat="1" x14ac:dyDescent="0.25"/>
    <row r="93873" customFormat="1" x14ac:dyDescent="0.25"/>
    <row r="93874" customFormat="1" x14ac:dyDescent="0.25"/>
    <row r="93875" customFormat="1" x14ac:dyDescent="0.25"/>
    <row r="93876" customFormat="1" x14ac:dyDescent="0.25"/>
    <row r="93877" customFormat="1" x14ac:dyDescent="0.25"/>
    <row r="93878" customFormat="1" x14ac:dyDescent="0.25"/>
    <row r="93879" customFormat="1" x14ac:dyDescent="0.25"/>
    <row r="93880" customFormat="1" x14ac:dyDescent="0.25"/>
    <row r="93881" customFormat="1" x14ac:dyDescent="0.25"/>
    <row r="93882" customFormat="1" x14ac:dyDescent="0.25"/>
    <row r="93883" customFormat="1" x14ac:dyDescent="0.25"/>
    <row r="93884" customFormat="1" x14ac:dyDescent="0.25"/>
    <row r="93885" customFormat="1" x14ac:dyDescent="0.25"/>
    <row r="93886" customFormat="1" x14ac:dyDescent="0.25"/>
    <row r="93887" customFormat="1" x14ac:dyDescent="0.25"/>
    <row r="93888" customFormat="1" x14ac:dyDescent="0.25"/>
    <row r="93889" customFormat="1" x14ac:dyDescent="0.25"/>
    <row r="93890" customFormat="1" x14ac:dyDescent="0.25"/>
    <row r="93891" customFormat="1" x14ac:dyDescent="0.25"/>
    <row r="93892" customFormat="1" x14ac:dyDescent="0.25"/>
    <row r="93893" customFormat="1" x14ac:dyDescent="0.25"/>
    <row r="93894" customFormat="1" x14ac:dyDescent="0.25"/>
    <row r="93895" customFormat="1" x14ac:dyDescent="0.25"/>
    <row r="93896" customFormat="1" x14ac:dyDescent="0.25"/>
    <row r="93897" customFormat="1" x14ac:dyDescent="0.25"/>
    <row r="93898" customFormat="1" x14ac:dyDescent="0.25"/>
    <row r="93899" customFormat="1" x14ac:dyDescent="0.25"/>
    <row r="93900" customFormat="1" x14ac:dyDescent="0.25"/>
    <row r="93901" customFormat="1" x14ac:dyDescent="0.25"/>
    <row r="93902" customFormat="1" x14ac:dyDescent="0.25"/>
    <row r="93903" customFormat="1" x14ac:dyDescent="0.25"/>
    <row r="93904" customFormat="1" x14ac:dyDescent="0.25"/>
    <row r="93905" customFormat="1" x14ac:dyDescent="0.25"/>
    <row r="93906" customFormat="1" x14ac:dyDescent="0.25"/>
    <row r="93907" customFormat="1" x14ac:dyDescent="0.25"/>
    <row r="93908" customFormat="1" x14ac:dyDescent="0.25"/>
    <row r="93909" customFormat="1" x14ac:dyDescent="0.25"/>
    <row r="93910" customFormat="1" x14ac:dyDescent="0.25"/>
    <row r="93911" customFormat="1" x14ac:dyDescent="0.25"/>
    <row r="93912" customFormat="1" x14ac:dyDescent="0.25"/>
    <row r="93913" customFormat="1" x14ac:dyDescent="0.25"/>
    <row r="93914" customFormat="1" x14ac:dyDescent="0.25"/>
    <row r="93915" customFormat="1" x14ac:dyDescent="0.25"/>
    <row r="93916" customFormat="1" x14ac:dyDescent="0.25"/>
    <row r="93917" customFormat="1" x14ac:dyDescent="0.25"/>
    <row r="93918" customFormat="1" x14ac:dyDescent="0.25"/>
    <row r="93919" customFormat="1" x14ac:dyDescent="0.25"/>
    <row r="93920" customFormat="1" x14ac:dyDescent="0.25"/>
    <row r="93921" customFormat="1" x14ac:dyDescent="0.25"/>
    <row r="93922" customFormat="1" x14ac:dyDescent="0.25"/>
    <row r="93923" customFormat="1" x14ac:dyDescent="0.25"/>
    <row r="93924" customFormat="1" x14ac:dyDescent="0.25"/>
    <row r="93925" customFormat="1" x14ac:dyDescent="0.25"/>
    <row r="93926" customFormat="1" x14ac:dyDescent="0.25"/>
    <row r="93927" customFormat="1" x14ac:dyDescent="0.25"/>
    <row r="93928" customFormat="1" x14ac:dyDescent="0.25"/>
    <row r="93929" customFormat="1" x14ac:dyDescent="0.25"/>
    <row r="93930" customFormat="1" x14ac:dyDescent="0.25"/>
    <row r="93931" customFormat="1" x14ac:dyDescent="0.25"/>
    <row r="93932" customFormat="1" x14ac:dyDescent="0.25"/>
    <row r="93933" customFormat="1" x14ac:dyDescent="0.25"/>
    <row r="93934" customFormat="1" x14ac:dyDescent="0.25"/>
    <row r="93935" customFormat="1" x14ac:dyDescent="0.25"/>
    <row r="93936" customFormat="1" x14ac:dyDescent="0.25"/>
    <row r="93937" customFormat="1" x14ac:dyDescent="0.25"/>
    <row r="93938" customFormat="1" x14ac:dyDescent="0.25"/>
    <row r="93939" customFormat="1" x14ac:dyDescent="0.25"/>
    <row r="93940" customFormat="1" x14ac:dyDescent="0.25"/>
    <row r="93941" customFormat="1" x14ac:dyDescent="0.25"/>
    <row r="93942" customFormat="1" x14ac:dyDescent="0.25"/>
    <row r="93943" customFormat="1" x14ac:dyDescent="0.25"/>
    <row r="93944" customFormat="1" x14ac:dyDescent="0.25"/>
    <row r="93945" customFormat="1" x14ac:dyDescent="0.25"/>
    <row r="93946" customFormat="1" x14ac:dyDescent="0.25"/>
    <row r="93947" customFormat="1" x14ac:dyDescent="0.25"/>
    <row r="93948" customFormat="1" x14ac:dyDescent="0.25"/>
    <row r="93949" customFormat="1" x14ac:dyDescent="0.25"/>
    <row r="93950" customFormat="1" x14ac:dyDescent="0.25"/>
    <row r="93951" customFormat="1" x14ac:dyDescent="0.25"/>
    <row r="93952" customFormat="1" x14ac:dyDescent="0.25"/>
    <row r="93953" customFormat="1" x14ac:dyDescent="0.25"/>
    <row r="93954" customFormat="1" x14ac:dyDescent="0.25"/>
    <row r="93955" customFormat="1" x14ac:dyDescent="0.25"/>
    <row r="93956" customFormat="1" x14ac:dyDescent="0.25"/>
    <row r="93957" customFormat="1" x14ac:dyDescent="0.25"/>
    <row r="93958" customFormat="1" x14ac:dyDescent="0.25"/>
    <row r="93959" customFormat="1" x14ac:dyDescent="0.25"/>
    <row r="93960" customFormat="1" x14ac:dyDescent="0.25"/>
    <row r="93961" customFormat="1" x14ac:dyDescent="0.25"/>
    <row r="93962" customFormat="1" x14ac:dyDescent="0.25"/>
    <row r="93963" customFormat="1" x14ac:dyDescent="0.25"/>
    <row r="93964" customFormat="1" x14ac:dyDescent="0.25"/>
    <row r="93965" customFormat="1" x14ac:dyDescent="0.25"/>
    <row r="93966" customFormat="1" x14ac:dyDescent="0.25"/>
    <row r="93967" customFormat="1" x14ac:dyDescent="0.25"/>
    <row r="93968" customFormat="1" x14ac:dyDescent="0.25"/>
    <row r="93969" customFormat="1" x14ac:dyDescent="0.25"/>
    <row r="93970" customFormat="1" x14ac:dyDescent="0.25"/>
    <row r="93971" customFormat="1" x14ac:dyDescent="0.25"/>
    <row r="93972" customFormat="1" x14ac:dyDescent="0.25"/>
    <row r="93973" customFormat="1" x14ac:dyDescent="0.25"/>
    <row r="93974" customFormat="1" x14ac:dyDescent="0.25"/>
    <row r="93975" customFormat="1" x14ac:dyDescent="0.25"/>
    <row r="93976" customFormat="1" x14ac:dyDescent="0.25"/>
    <row r="93977" customFormat="1" x14ac:dyDescent="0.25"/>
    <row r="93978" customFormat="1" x14ac:dyDescent="0.25"/>
    <row r="93979" customFormat="1" x14ac:dyDescent="0.25"/>
    <row r="93980" customFormat="1" x14ac:dyDescent="0.25"/>
    <row r="93981" customFormat="1" x14ac:dyDescent="0.25"/>
    <row r="93982" customFormat="1" x14ac:dyDescent="0.25"/>
    <row r="93983" customFormat="1" x14ac:dyDescent="0.25"/>
    <row r="93984" customFormat="1" x14ac:dyDescent="0.25"/>
    <row r="93985" customFormat="1" x14ac:dyDescent="0.25"/>
    <row r="93986" customFormat="1" x14ac:dyDescent="0.25"/>
    <row r="93987" customFormat="1" x14ac:dyDescent="0.25"/>
    <row r="93988" customFormat="1" x14ac:dyDescent="0.25"/>
    <row r="93989" customFormat="1" x14ac:dyDescent="0.25"/>
    <row r="93990" customFormat="1" x14ac:dyDescent="0.25"/>
    <row r="93991" customFormat="1" x14ac:dyDescent="0.25"/>
    <row r="93992" customFormat="1" x14ac:dyDescent="0.25"/>
    <row r="93993" customFormat="1" x14ac:dyDescent="0.25"/>
    <row r="93994" customFormat="1" x14ac:dyDescent="0.25"/>
    <row r="93995" customFormat="1" x14ac:dyDescent="0.25"/>
    <row r="93996" customFormat="1" x14ac:dyDescent="0.25"/>
    <row r="93997" customFormat="1" x14ac:dyDescent="0.25"/>
    <row r="93998" customFormat="1" x14ac:dyDescent="0.25"/>
    <row r="93999" customFormat="1" x14ac:dyDescent="0.25"/>
    <row r="94000" customFormat="1" x14ac:dyDescent="0.25"/>
    <row r="94001" customFormat="1" x14ac:dyDescent="0.25"/>
    <row r="94002" customFormat="1" x14ac:dyDescent="0.25"/>
    <row r="94003" customFormat="1" x14ac:dyDescent="0.25"/>
    <row r="94004" customFormat="1" x14ac:dyDescent="0.25"/>
    <row r="94005" customFormat="1" x14ac:dyDescent="0.25"/>
    <row r="94006" customFormat="1" x14ac:dyDescent="0.25"/>
    <row r="94007" customFormat="1" x14ac:dyDescent="0.25"/>
    <row r="94008" customFormat="1" x14ac:dyDescent="0.25"/>
    <row r="94009" customFormat="1" x14ac:dyDescent="0.25"/>
    <row r="94010" customFormat="1" x14ac:dyDescent="0.25"/>
    <row r="94011" customFormat="1" x14ac:dyDescent="0.25"/>
    <row r="94012" customFormat="1" x14ac:dyDescent="0.25"/>
    <row r="94013" customFormat="1" x14ac:dyDescent="0.25"/>
    <row r="94014" customFormat="1" x14ac:dyDescent="0.25"/>
    <row r="94015" customFormat="1" x14ac:dyDescent="0.25"/>
    <row r="94016" customFormat="1" x14ac:dyDescent="0.25"/>
    <row r="94017" customFormat="1" x14ac:dyDescent="0.25"/>
    <row r="94018" customFormat="1" x14ac:dyDescent="0.25"/>
    <row r="94019" customFormat="1" x14ac:dyDescent="0.25"/>
    <row r="94020" customFormat="1" x14ac:dyDescent="0.25"/>
    <row r="94021" customFormat="1" x14ac:dyDescent="0.25"/>
    <row r="94022" customFormat="1" x14ac:dyDescent="0.25"/>
    <row r="94023" customFormat="1" x14ac:dyDescent="0.25"/>
    <row r="94024" customFormat="1" x14ac:dyDescent="0.25"/>
    <row r="94025" customFormat="1" x14ac:dyDescent="0.25"/>
    <row r="94026" customFormat="1" x14ac:dyDescent="0.25"/>
    <row r="94027" customFormat="1" x14ac:dyDescent="0.25"/>
    <row r="94028" customFormat="1" x14ac:dyDescent="0.25"/>
    <row r="94029" customFormat="1" x14ac:dyDescent="0.25"/>
    <row r="94030" customFormat="1" x14ac:dyDescent="0.25"/>
    <row r="94031" customFormat="1" x14ac:dyDescent="0.25"/>
    <row r="94032" customFormat="1" x14ac:dyDescent="0.25"/>
    <row r="94033" customFormat="1" x14ac:dyDescent="0.25"/>
    <row r="94034" customFormat="1" x14ac:dyDescent="0.25"/>
    <row r="94035" customFormat="1" x14ac:dyDescent="0.25"/>
    <row r="94036" customFormat="1" x14ac:dyDescent="0.25"/>
    <row r="94037" customFormat="1" x14ac:dyDescent="0.25"/>
    <row r="94038" customFormat="1" x14ac:dyDescent="0.25"/>
    <row r="94039" customFormat="1" x14ac:dyDescent="0.25"/>
    <row r="94040" customFormat="1" x14ac:dyDescent="0.25"/>
    <row r="94041" customFormat="1" x14ac:dyDescent="0.25"/>
    <row r="94042" customFormat="1" x14ac:dyDescent="0.25"/>
    <row r="94043" customFormat="1" x14ac:dyDescent="0.25"/>
    <row r="94044" customFormat="1" x14ac:dyDescent="0.25"/>
    <row r="94045" customFormat="1" x14ac:dyDescent="0.25"/>
    <row r="94046" customFormat="1" x14ac:dyDescent="0.25"/>
    <row r="94047" customFormat="1" x14ac:dyDescent="0.25"/>
    <row r="94048" customFormat="1" x14ac:dyDescent="0.25"/>
    <row r="94049" customFormat="1" x14ac:dyDescent="0.25"/>
    <row r="94050" customFormat="1" x14ac:dyDescent="0.25"/>
    <row r="94051" customFormat="1" x14ac:dyDescent="0.25"/>
    <row r="94052" customFormat="1" x14ac:dyDescent="0.25"/>
    <row r="94053" customFormat="1" x14ac:dyDescent="0.25"/>
    <row r="94054" customFormat="1" x14ac:dyDescent="0.25"/>
    <row r="94055" customFormat="1" x14ac:dyDescent="0.25"/>
    <row r="94056" customFormat="1" x14ac:dyDescent="0.25"/>
    <row r="94057" customFormat="1" x14ac:dyDescent="0.25"/>
    <row r="94058" customFormat="1" x14ac:dyDescent="0.25"/>
    <row r="94059" customFormat="1" x14ac:dyDescent="0.25"/>
    <row r="94060" customFormat="1" x14ac:dyDescent="0.25"/>
    <row r="94061" customFormat="1" x14ac:dyDescent="0.25"/>
    <row r="94062" customFormat="1" x14ac:dyDescent="0.25"/>
    <row r="94063" customFormat="1" x14ac:dyDescent="0.25"/>
    <row r="94064" customFormat="1" x14ac:dyDescent="0.25"/>
    <row r="94065" customFormat="1" x14ac:dyDescent="0.25"/>
    <row r="94066" customFormat="1" x14ac:dyDescent="0.25"/>
    <row r="94067" customFormat="1" x14ac:dyDescent="0.25"/>
    <row r="94068" customFormat="1" x14ac:dyDescent="0.25"/>
    <row r="94069" customFormat="1" x14ac:dyDescent="0.25"/>
    <row r="94070" customFormat="1" x14ac:dyDescent="0.25"/>
    <row r="94071" customFormat="1" x14ac:dyDescent="0.25"/>
    <row r="94072" customFormat="1" x14ac:dyDescent="0.25"/>
    <row r="94073" customFormat="1" x14ac:dyDescent="0.25"/>
    <row r="94074" customFormat="1" x14ac:dyDescent="0.25"/>
    <row r="94075" customFormat="1" x14ac:dyDescent="0.25"/>
    <row r="94076" customFormat="1" x14ac:dyDescent="0.25"/>
    <row r="94077" customFormat="1" x14ac:dyDescent="0.25"/>
    <row r="94078" customFormat="1" x14ac:dyDescent="0.25"/>
    <row r="94079" customFormat="1" x14ac:dyDescent="0.25"/>
    <row r="94080" customFormat="1" x14ac:dyDescent="0.25"/>
    <row r="94081" customFormat="1" x14ac:dyDescent="0.25"/>
    <row r="94082" customFormat="1" x14ac:dyDescent="0.25"/>
    <row r="94083" customFormat="1" x14ac:dyDescent="0.25"/>
    <row r="94084" customFormat="1" x14ac:dyDescent="0.25"/>
    <row r="94085" customFormat="1" x14ac:dyDescent="0.25"/>
    <row r="94086" customFormat="1" x14ac:dyDescent="0.25"/>
    <row r="94087" customFormat="1" x14ac:dyDescent="0.25"/>
    <row r="94088" customFormat="1" x14ac:dyDescent="0.25"/>
    <row r="94089" customFormat="1" x14ac:dyDescent="0.25"/>
    <row r="94090" customFormat="1" x14ac:dyDescent="0.25"/>
    <row r="94091" customFormat="1" x14ac:dyDescent="0.25"/>
    <row r="94092" customFormat="1" x14ac:dyDescent="0.25"/>
    <row r="94093" customFormat="1" x14ac:dyDescent="0.25"/>
    <row r="94094" customFormat="1" x14ac:dyDescent="0.25"/>
    <row r="94095" customFormat="1" x14ac:dyDescent="0.25"/>
    <row r="94096" customFormat="1" x14ac:dyDescent="0.25"/>
    <row r="94097" customFormat="1" x14ac:dyDescent="0.25"/>
    <row r="94098" customFormat="1" x14ac:dyDescent="0.25"/>
    <row r="94099" customFormat="1" x14ac:dyDescent="0.25"/>
    <row r="94100" customFormat="1" x14ac:dyDescent="0.25"/>
    <row r="94101" customFormat="1" x14ac:dyDescent="0.25"/>
    <row r="94102" customFormat="1" x14ac:dyDescent="0.25"/>
    <row r="94103" customFormat="1" x14ac:dyDescent="0.25"/>
    <row r="94104" customFormat="1" x14ac:dyDescent="0.25"/>
    <row r="94105" customFormat="1" x14ac:dyDescent="0.25"/>
    <row r="94106" customFormat="1" x14ac:dyDescent="0.25"/>
    <row r="94107" customFormat="1" x14ac:dyDescent="0.25"/>
    <row r="94108" customFormat="1" x14ac:dyDescent="0.25"/>
    <row r="94109" customFormat="1" x14ac:dyDescent="0.25"/>
    <row r="94110" customFormat="1" x14ac:dyDescent="0.25"/>
    <row r="94111" customFormat="1" x14ac:dyDescent="0.25"/>
    <row r="94112" customFormat="1" x14ac:dyDescent="0.25"/>
    <row r="94113" customFormat="1" x14ac:dyDescent="0.25"/>
    <row r="94114" customFormat="1" x14ac:dyDescent="0.25"/>
    <row r="94115" customFormat="1" x14ac:dyDescent="0.25"/>
    <row r="94116" customFormat="1" x14ac:dyDescent="0.25"/>
    <row r="94117" customFormat="1" x14ac:dyDescent="0.25"/>
    <row r="94118" customFormat="1" x14ac:dyDescent="0.25"/>
    <row r="94119" customFormat="1" x14ac:dyDescent="0.25"/>
    <row r="94120" customFormat="1" x14ac:dyDescent="0.25"/>
    <row r="94121" customFormat="1" x14ac:dyDescent="0.25"/>
    <row r="94122" customFormat="1" x14ac:dyDescent="0.25"/>
    <row r="94123" customFormat="1" x14ac:dyDescent="0.25"/>
    <row r="94124" customFormat="1" x14ac:dyDescent="0.25"/>
    <row r="94125" customFormat="1" x14ac:dyDescent="0.25"/>
    <row r="94126" customFormat="1" x14ac:dyDescent="0.25"/>
    <row r="94127" customFormat="1" x14ac:dyDescent="0.25"/>
    <row r="94128" customFormat="1" x14ac:dyDescent="0.25"/>
    <row r="94129" customFormat="1" x14ac:dyDescent="0.25"/>
    <row r="94130" customFormat="1" x14ac:dyDescent="0.25"/>
    <row r="94131" customFormat="1" x14ac:dyDescent="0.25"/>
    <row r="94132" customFormat="1" x14ac:dyDescent="0.25"/>
    <row r="94133" customFormat="1" x14ac:dyDescent="0.25"/>
    <row r="94134" customFormat="1" x14ac:dyDescent="0.25"/>
    <row r="94135" customFormat="1" x14ac:dyDescent="0.25"/>
    <row r="94136" customFormat="1" x14ac:dyDescent="0.25"/>
    <row r="94137" customFormat="1" x14ac:dyDescent="0.25"/>
    <row r="94138" customFormat="1" x14ac:dyDescent="0.25"/>
    <row r="94139" customFormat="1" x14ac:dyDescent="0.25"/>
    <row r="94140" customFormat="1" x14ac:dyDescent="0.25"/>
    <row r="94141" customFormat="1" x14ac:dyDescent="0.25"/>
    <row r="94142" customFormat="1" x14ac:dyDescent="0.25"/>
    <row r="94143" customFormat="1" x14ac:dyDescent="0.25"/>
    <row r="94144" customFormat="1" x14ac:dyDescent="0.25"/>
    <row r="94145" customFormat="1" x14ac:dyDescent="0.25"/>
    <row r="94146" customFormat="1" x14ac:dyDescent="0.25"/>
    <row r="94147" customFormat="1" x14ac:dyDescent="0.25"/>
    <row r="94148" customFormat="1" x14ac:dyDescent="0.25"/>
    <row r="94149" customFormat="1" x14ac:dyDescent="0.25"/>
    <row r="94150" customFormat="1" x14ac:dyDescent="0.25"/>
    <row r="94151" customFormat="1" x14ac:dyDescent="0.25"/>
    <row r="94152" customFormat="1" x14ac:dyDescent="0.25"/>
    <row r="94153" customFormat="1" x14ac:dyDescent="0.25"/>
    <row r="94154" customFormat="1" x14ac:dyDescent="0.25"/>
    <row r="94155" customFormat="1" x14ac:dyDescent="0.25"/>
    <row r="94156" customFormat="1" x14ac:dyDescent="0.25"/>
    <row r="94157" customFormat="1" x14ac:dyDescent="0.25"/>
    <row r="94158" customFormat="1" x14ac:dyDescent="0.25"/>
    <row r="94159" customFormat="1" x14ac:dyDescent="0.25"/>
    <row r="94160" customFormat="1" x14ac:dyDescent="0.25"/>
    <row r="94161" customFormat="1" x14ac:dyDescent="0.25"/>
    <row r="94162" customFormat="1" x14ac:dyDescent="0.25"/>
    <row r="94163" customFormat="1" x14ac:dyDescent="0.25"/>
    <row r="94164" customFormat="1" x14ac:dyDescent="0.25"/>
    <row r="94165" customFormat="1" x14ac:dyDescent="0.25"/>
    <row r="94166" customFormat="1" x14ac:dyDescent="0.25"/>
    <row r="94167" customFormat="1" x14ac:dyDescent="0.25"/>
    <row r="94168" customFormat="1" x14ac:dyDescent="0.25"/>
    <row r="94169" customFormat="1" x14ac:dyDescent="0.25"/>
    <row r="94170" customFormat="1" x14ac:dyDescent="0.25"/>
    <row r="94171" customFormat="1" x14ac:dyDescent="0.25"/>
    <row r="94172" customFormat="1" x14ac:dyDescent="0.25"/>
    <row r="94173" customFormat="1" x14ac:dyDescent="0.25"/>
    <row r="94174" customFormat="1" x14ac:dyDescent="0.25"/>
    <row r="94175" customFormat="1" x14ac:dyDescent="0.25"/>
    <row r="94176" customFormat="1" x14ac:dyDescent="0.25"/>
    <row r="94177" customFormat="1" x14ac:dyDescent="0.25"/>
    <row r="94178" customFormat="1" x14ac:dyDescent="0.25"/>
    <row r="94179" customFormat="1" x14ac:dyDescent="0.25"/>
    <row r="94180" customFormat="1" x14ac:dyDescent="0.25"/>
    <row r="94181" customFormat="1" x14ac:dyDescent="0.25"/>
    <row r="94182" customFormat="1" x14ac:dyDescent="0.25"/>
    <row r="94183" customFormat="1" x14ac:dyDescent="0.25"/>
    <row r="94184" customFormat="1" x14ac:dyDescent="0.25"/>
    <row r="94185" customFormat="1" x14ac:dyDescent="0.25"/>
    <row r="94186" customFormat="1" x14ac:dyDescent="0.25"/>
    <row r="94187" customFormat="1" x14ac:dyDescent="0.25"/>
    <row r="94188" customFormat="1" x14ac:dyDescent="0.25"/>
    <row r="94189" customFormat="1" x14ac:dyDescent="0.25"/>
    <row r="94190" customFormat="1" x14ac:dyDescent="0.25"/>
    <row r="94191" customFormat="1" x14ac:dyDescent="0.25"/>
    <row r="94192" customFormat="1" x14ac:dyDescent="0.25"/>
    <row r="94193" customFormat="1" x14ac:dyDescent="0.25"/>
    <row r="94194" customFormat="1" x14ac:dyDescent="0.25"/>
    <row r="94195" customFormat="1" x14ac:dyDescent="0.25"/>
    <row r="94196" customFormat="1" x14ac:dyDescent="0.25"/>
    <row r="94197" customFormat="1" x14ac:dyDescent="0.25"/>
    <row r="94198" customFormat="1" x14ac:dyDescent="0.25"/>
    <row r="94199" customFormat="1" x14ac:dyDescent="0.25"/>
    <row r="94200" customFormat="1" x14ac:dyDescent="0.25"/>
    <row r="94201" customFormat="1" x14ac:dyDescent="0.25"/>
    <row r="94202" customFormat="1" x14ac:dyDescent="0.25"/>
    <row r="94203" customFormat="1" x14ac:dyDescent="0.25"/>
    <row r="94204" customFormat="1" x14ac:dyDescent="0.25"/>
    <row r="94205" customFormat="1" x14ac:dyDescent="0.25"/>
    <row r="94206" customFormat="1" x14ac:dyDescent="0.25"/>
    <row r="94207" customFormat="1" x14ac:dyDescent="0.25"/>
    <row r="94208" customFormat="1" x14ac:dyDescent="0.25"/>
    <row r="94209" customFormat="1" x14ac:dyDescent="0.25"/>
    <row r="94210" customFormat="1" x14ac:dyDescent="0.25"/>
    <row r="94211" customFormat="1" x14ac:dyDescent="0.25"/>
    <row r="94212" customFormat="1" x14ac:dyDescent="0.25"/>
    <row r="94213" customFormat="1" x14ac:dyDescent="0.25"/>
    <row r="94214" customFormat="1" x14ac:dyDescent="0.25"/>
    <row r="94215" customFormat="1" x14ac:dyDescent="0.25"/>
    <row r="94216" customFormat="1" x14ac:dyDescent="0.25"/>
    <row r="94217" customFormat="1" x14ac:dyDescent="0.25"/>
    <row r="94218" customFormat="1" x14ac:dyDescent="0.25"/>
    <row r="94219" customFormat="1" x14ac:dyDescent="0.25"/>
    <row r="94220" customFormat="1" x14ac:dyDescent="0.25"/>
    <row r="94221" customFormat="1" x14ac:dyDescent="0.25"/>
    <row r="94222" customFormat="1" x14ac:dyDescent="0.25"/>
    <row r="94223" customFormat="1" x14ac:dyDescent="0.25"/>
    <row r="94224" customFormat="1" x14ac:dyDescent="0.25"/>
    <row r="94225" customFormat="1" x14ac:dyDescent="0.25"/>
    <row r="94226" customFormat="1" x14ac:dyDescent="0.25"/>
    <row r="94227" customFormat="1" x14ac:dyDescent="0.25"/>
    <row r="94228" customFormat="1" x14ac:dyDescent="0.25"/>
    <row r="94229" customFormat="1" x14ac:dyDescent="0.25"/>
    <row r="94230" customFormat="1" x14ac:dyDescent="0.25"/>
    <row r="94231" customFormat="1" x14ac:dyDescent="0.25"/>
    <row r="94232" customFormat="1" x14ac:dyDescent="0.25"/>
    <row r="94233" customFormat="1" x14ac:dyDescent="0.25"/>
    <row r="94234" customFormat="1" x14ac:dyDescent="0.25"/>
    <row r="94235" customFormat="1" x14ac:dyDescent="0.25"/>
    <row r="94236" customFormat="1" x14ac:dyDescent="0.25"/>
    <row r="94237" customFormat="1" x14ac:dyDescent="0.25"/>
    <row r="94238" customFormat="1" x14ac:dyDescent="0.25"/>
    <row r="94239" customFormat="1" x14ac:dyDescent="0.25"/>
    <row r="94240" customFormat="1" x14ac:dyDescent="0.25"/>
    <row r="94241" customFormat="1" x14ac:dyDescent="0.25"/>
    <row r="94242" customFormat="1" x14ac:dyDescent="0.25"/>
    <row r="94243" customFormat="1" x14ac:dyDescent="0.25"/>
    <row r="94244" customFormat="1" x14ac:dyDescent="0.25"/>
    <row r="94245" customFormat="1" x14ac:dyDescent="0.25"/>
    <row r="94246" customFormat="1" x14ac:dyDescent="0.25"/>
    <row r="94247" customFormat="1" x14ac:dyDescent="0.25"/>
    <row r="94248" customFormat="1" x14ac:dyDescent="0.25"/>
    <row r="94249" customFormat="1" x14ac:dyDescent="0.25"/>
    <row r="94250" customFormat="1" x14ac:dyDescent="0.25"/>
    <row r="94251" customFormat="1" x14ac:dyDescent="0.25"/>
    <row r="94252" customFormat="1" x14ac:dyDescent="0.25"/>
    <row r="94253" customFormat="1" x14ac:dyDescent="0.25"/>
    <row r="94254" customFormat="1" x14ac:dyDescent="0.25"/>
    <row r="94255" customFormat="1" x14ac:dyDescent="0.25"/>
    <row r="94256" customFormat="1" x14ac:dyDescent="0.25"/>
    <row r="94257" customFormat="1" x14ac:dyDescent="0.25"/>
    <row r="94258" customFormat="1" x14ac:dyDescent="0.25"/>
    <row r="94259" customFormat="1" x14ac:dyDescent="0.25"/>
    <row r="94260" customFormat="1" x14ac:dyDescent="0.25"/>
    <row r="94261" customFormat="1" x14ac:dyDescent="0.25"/>
    <row r="94262" customFormat="1" x14ac:dyDescent="0.25"/>
    <row r="94263" customFormat="1" x14ac:dyDescent="0.25"/>
    <row r="94264" customFormat="1" x14ac:dyDescent="0.25"/>
    <row r="94265" customFormat="1" x14ac:dyDescent="0.25"/>
    <row r="94266" customFormat="1" x14ac:dyDescent="0.25"/>
    <row r="94267" customFormat="1" x14ac:dyDescent="0.25"/>
    <row r="94268" customFormat="1" x14ac:dyDescent="0.25"/>
    <row r="94269" customFormat="1" x14ac:dyDescent="0.25"/>
    <row r="94270" customFormat="1" x14ac:dyDescent="0.25"/>
    <row r="94271" customFormat="1" x14ac:dyDescent="0.25"/>
    <row r="94272" customFormat="1" x14ac:dyDescent="0.25"/>
    <row r="94273" customFormat="1" x14ac:dyDescent="0.25"/>
    <row r="94274" customFormat="1" x14ac:dyDescent="0.25"/>
    <row r="94275" customFormat="1" x14ac:dyDescent="0.25"/>
    <row r="94276" customFormat="1" x14ac:dyDescent="0.25"/>
    <row r="94277" customFormat="1" x14ac:dyDescent="0.25"/>
    <row r="94278" customFormat="1" x14ac:dyDescent="0.25"/>
    <row r="94279" customFormat="1" x14ac:dyDescent="0.25"/>
    <row r="94280" customFormat="1" x14ac:dyDescent="0.25"/>
    <row r="94281" customFormat="1" x14ac:dyDescent="0.25"/>
    <row r="94282" customFormat="1" x14ac:dyDescent="0.25"/>
    <row r="94283" customFormat="1" x14ac:dyDescent="0.25"/>
    <row r="94284" customFormat="1" x14ac:dyDescent="0.25"/>
    <row r="94285" customFormat="1" x14ac:dyDescent="0.25"/>
    <row r="94286" customFormat="1" x14ac:dyDescent="0.25"/>
    <row r="94287" customFormat="1" x14ac:dyDescent="0.25"/>
    <row r="94288" customFormat="1" x14ac:dyDescent="0.25"/>
    <row r="94289" customFormat="1" x14ac:dyDescent="0.25"/>
    <row r="94290" customFormat="1" x14ac:dyDescent="0.25"/>
    <row r="94291" customFormat="1" x14ac:dyDescent="0.25"/>
    <row r="94292" customFormat="1" x14ac:dyDescent="0.25"/>
    <row r="94293" customFormat="1" x14ac:dyDescent="0.25"/>
    <row r="94294" customFormat="1" x14ac:dyDescent="0.25"/>
    <row r="94295" customFormat="1" x14ac:dyDescent="0.25"/>
    <row r="94296" customFormat="1" x14ac:dyDescent="0.25"/>
    <row r="94297" customFormat="1" x14ac:dyDescent="0.25"/>
    <row r="94298" customFormat="1" x14ac:dyDescent="0.25"/>
    <row r="94299" customFormat="1" x14ac:dyDescent="0.25"/>
    <row r="94300" customFormat="1" x14ac:dyDescent="0.25"/>
    <row r="94301" customFormat="1" x14ac:dyDescent="0.25"/>
    <row r="94302" customFormat="1" x14ac:dyDescent="0.25"/>
    <row r="94303" customFormat="1" x14ac:dyDescent="0.25"/>
    <row r="94304" customFormat="1" x14ac:dyDescent="0.25"/>
    <row r="94305" customFormat="1" x14ac:dyDescent="0.25"/>
    <row r="94306" customFormat="1" x14ac:dyDescent="0.25"/>
    <row r="94307" customFormat="1" x14ac:dyDescent="0.25"/>
    <row r="94308" customFormat="1" x14ac:dyDescent="0.25"/>
    <row r="94309" customFormat="1" x14ac:dyDescent="0.25"/>
    <row r="94310" customFormat="1" x14ac:dyDescent="0.25"/>
    <row r="94311" customFormat="1" x14ac:dyDescent="0.25"/>
    <row r="94312" customFormat="1" x14ac:dyDescent="0.25"/>
    <row r="94313" customFormat="1" x14ac:dyDescent="0.25"/>
    <row r="94314" customFormat="1" x14ac:dyDescent="0.25"/>
    <row r="94315" customFormat="1" x14ac:dyDescent="0.25"/>
    <row r="94316" customFormat="1" x14ac:dyDescent="0.25"/>
    <row r="94317" customFormat="1" x14ac:dyDescent="0.25"/>
    <row r="94318" customFormat="1" x14ac:dyDescent="0.25"/>
    <row r="94319" customFormat="1" x14ac:dyDescent="0.25"/>
    <row r="94320" customFormat="1" x14ac:dyDescent="0.25"/>
    <row r="94321" customFormat="1" x14ac:dyDescent="0.25"/>
    <row r="94322" customFormat="1" x14ac:dyDescent="0.25"/>
    <row r="94323" customFormat="1" x14ac:dyDescent="0.25"/>
    <row r="94324" customFormat="1" x14ac:dyDescent="0.25"/>
    <row r="94325" customFormat="1" x14ac:dyDescent="0.25"/>
    <row r="94326" customFormat="1" x14ac:dyDescent="0.25"/>
    <row r="94327" customFormat="1" x14ac:dyDescent="0.25"/>
    <row r="94328" customFormat="1" x14ac:dyDescent="0.25"/>
    <row r="94329" customFormat="1" x14ac:dyDescent="0.25"/>
    <row r="94330" customFormat="1" x14ac:dyDescent="0.25"/>
    <row r="94331" customFormat="1" x14ac:dyDescent="0.25"/>
    <row r="94332" customFormat="1" x14ac:dyDescent="0.25"/>
    <row r="94333" customFormat="1" x14ac:dyDescent="0.25"/>
    <row r="94334" customFormat="1" x14ac:dyDescent="0.25"/>
    <row r="94335" customFormat="1" x14ac:dyDescent="0.25"/>
    <row r="94336" customFormat="1" x14ac:dyDescent="0.25"/>
    <row r="94337" customFormat="1" x14ac:dyDescent="0.25"/>
    <row r="94338" customFormat="1" x14ac:dyDescent="0.25"/>
    <row r="94339" customFormat="1" x14ac:dyDescent="0.25"/>
    <row r="94340" customFormat="1" x14ac:dyDescent="0.25"/>
    <row r="94341" customFormat="1" x14ac:dyDescent="0.25"/>
    <row r="94342" customFormat="1" x14ac:dyDescent="0.25"/>
    <row r="94343" customFormat="1" x14ac:dyDescent="0.25"/>
    <row r="94344" customFormat="1" x14ac:dyDescent="0.25"/>
    <row r="94345" customFormat="1" x14ac:dyDescent="0.25"/>
    <row r="94346" customFormat="1" x14ac:dyDescent="0.25"/>
    <row r="94347" customFormat="1" x14ac:dyDescent="0.25"/>
    <row r="94348" customFormat="1" x14ac:dyDescent="0.25"/>
    <row r="94349" customFormat="1" x14ac:dyDescent="0.25"/>
    <row r="94350" customFormat="1" x14ac:dyDescent="0.25"/>
    <row r="94351" customFormat="1" x14ac:dyDescent="0.25"/>
    <row r="94352" customFormat="1" x14ac:dyDescent="0.25"/>
    <row r="94353" customFormat="1" x14ac:dyDescent="0.25"/>
    <row r="94354" customFormat="1" x14ac:dyDescent="0.25"/>
    <row r="94355" customFormat="1" x14ac:dyDescent="0.25"/>
    <row r="94356" customFormat="1" x14ac:dyDescent="0.25"/>
    <row r="94357" customFormat="1" x14ac:dyDescent="0.25"/>
    <row r="94358" customFormat="1" x14ac:dyDescent="0.25"/>
    <row r="94359" customFormat="1" x14ac:dyDescent="0.25"/>
    <row r="94360" customFormat="1" x14ac:dyDescent="0.25"/>
    <row r="94361" customFormat="1" x14ac:dyDescent="0.25"/>
    <row r="94362" customFormat="1" x14ac:dyDescent="0.25"/>
    <row r="94363" customFormat="1" x14ac:dyDescent="0.25"/>
    <row r="94364" customFormat="1" x14ac:dyDescent="0.25"/>
    <row r="94365" customFormat="1" x14ac:dyDescent="0.25"/>
    <row r="94366" customFormat="1" x14ac:dyDescent="0.25"/>
    <row r="94367" customFormat="1" x14ac:dyDescent="0.25"/>
    <row r="94368" customFormat="1" x14ac:dyDescent="0.25"/>
    <row r="94369" customFormat="1" x14ac:dyDescent="0.25"/>
    <row r="94370" customFormat="1" x14ac:dyDescent="0.25"/>
    <row r="94371" customFormat="1" x14ac:dyDescent="0.25"/>
    <row r="94372" customFormat="1" x14ac:dyDescent="0.25"/>
    <row r="94373" customFormat="1" x14ac:dyDescent="0.25"/>
    <row r="94374" customFormat="1" x14ac:dyDescent="0.25"/>
    <row r="94375" customFormat="1" x14ac:dyDescent="0.25"/>
    <row r="94376" customFormat="1" x14ac:dyDescent="0.25"/>
    <row r="94377" customFormat="1" x14ac:dyDescent="0.25"/>
    <row r="94378" customFormat="1" x14ac:dyDescent="0.25"/>
    <row r="94379" customFormat="1" x14ac:dyDescent="0.25"/>
    <row r="94380" customFormat="1" x14ac:dyDescent="0.25"/>
    <row r="94381" customFormat="1" x14ac:dyDescent="0.25"/>
    <row r="94382" customFormat="1" x14ac:dyDescent="0.25"/>
    <row r="94383" customFormat="1" x14ac:dyDescent="0.25"/>
    <row r="94384" customFormat="1" x14ac:dyDescent="0.25"/>
    <row r="94385" customFormat="1" x14ac:dyDescent="0.25"/>
    <row r="94386" customFormat="1" x14ac:dyDescent="0.25"/>
    <row r="94387" customFormat="1" x14ac:dyDescent="0.25"/>
    <row r="94388" customFormat="1" x14ac:dyDescent="0.25"/>
    <row r="94389" customFormat="1" x14ac:dyDescent="0.25"/>
    <row r="94390" customFormat="1" x14ac:dyDescent="0.25"/>
    <row r="94391" customFormat="1" x14ac:dyDescent="0.25"/>
    <row r="94392" customFormat="1" x14ac:dyDescent="0.25"/>
    <row r="94393" customFormat="1" x14ac:dyDescent="0.25"/>
    <row r="94394" customFormat="1" x14ac:dyDescent="0.25"/>
    <row r="94395" customFormat="1" x14ac:dyDescent="0.25"/>
    <row r="94396" customFormat="1" x14ac:dyDescent="0.25"/>
    <row r="94397" customFormat="1" x14ac:dyDescent="0.25"/>
    <row r="94398" customFormat="1" x14ac:dyDescent="0.25"/>
    <row r="94399" customFormat="1" x14ac:dyDescent="0.25"/>
    <row r="94400" customFormat="1" x14ac:dyDescent="0.25"/>
    <row r="94401" customFormat="1" x14ac:dyDescent="0.25"/>
    <row r="94402" customFormat="1" x14ac:dyDescent="0.25"/>
    <row r="94403" customFormat="1" x14ac:dyDescent="0.25"/>
    <row r="94404" customFormat="1" x14ac:dyDescent="0.25"/>
    <row r="94405" customFormat="1" x14ac:dyDescent="0.25"/>
    <row r="94406" customFormat="1" x14ac:dyDescent="0.25"/>
    <row r="94407" customFormat="1" x14ac:dyDescent="0.25"/>
    <row r="94408" customFormat="1" x14ac:dyDescent="0.25"/>
    <row r="94409" customFormat="1" x14ac:dyDescent="0.25"/>
    <row r="94410" customFormat="1" x14ac:dyDescent="0.25"/>
    <row r="94411" customFormat="1" x14ac:dyDescent="0.25"/>
    <row r="94412" customFormat="1" x14ac:dyDescent="0.25"/>
    <row r="94413" customFormat="1" x14ac:dyDescent="0.25"/>
    <row r="94414" customFormat="1" x14ac:dyDescent="0.25"/>
    <row r="94415" customFormat="1" x14ac:dyDescent="0.25"/>
    <row r="94416" customFormat="1" x14ac:dyDescent="0.25"/>
    <row r="94417" customFormat="1" x14ac:dyDescent="0.25"/>
    <row r="94418" customFormat="1" x14ac:dyDescent="0.25"/>
    <row r="94419" customFormat="1" x14ac:dyDescent="0.25"/>
    <row r="94420" customFormat="1" x14ac:dyDescent="0.25"/>
    <row r="94421" customFormat="1" x14ac:dyDescent="0.25"/>
    <row r="94422" customFormat="1" x14ac:dyDescent="0.25"/>
    <row r="94423" customFormat="1" x14ac:dyDescent="0.25"/>
    <row r="94424" customFormat="1" x14ac:dyDescent="0.25"/>
    <row r="94425" customFormat="1" x14ac:dyDescent="0.25"/>
    <row r="94426" customFormat="1" x14ac:dyDescent="0.25"/>
    <row r="94427" customFormat="1" x14ac:dyDescent="0.25"/>
    <row r="94428" customFormat="1" x14ac:dyDescent="0.25"/>
    <row r="94429" customFormat="1" x14ac:dyDescent="0.25"/>
    <row r="94430" customFormat="1" x14ac:dyDescent="0.25"/>
    <row r="94431" customFormat="1" x14ac:dyDescent="0.25"/>
    <row r="94432" customFormat="1" x14ac:dyDescent="0.25"/>
    <row r="94433" customFormat="1" x14ac:dyDescent="0.25"/>
    <row r="94434" customFormat="1" x14ac:dyDescent="0.25"/>
    <row r="94435" customFormat="1" x14ac:dyDescent="0.25"/>
    <row r="94436" customFormat="1" x14ac:dyDescent="0.25"/>
    <row r="94437" customFormat="1" x14ac:dyDescent="0.25"/>
    <row r="94438" customFormat="1" x14ac:dyDescent="0.25"/>
    <row r="94439" customFormat="1" x14ac:dyDescent="0.25"/>
    <row r="94440" customFormat="1" x14ac:dyDescent="0.25"/>
    <row r="94441" customFormat="1" x14ac:dyDescent="0.25"/>
    <row r="94442" customFormat="1" x14ac:dyDescent="0.25"/>
    <row r="94443" customFormat="1" x14ac:dyDescent="0.25"/>
    <row r="94444" customFormat="1" x14ac:dyDescent="0.25"/>
    <row r="94445" customFormat="1" x14ac:dyDescent="0.25"/>
    <row r="94446" customFormat="1" x14ac:dyDescent="0.25"/>
    <row r="94447" customFormat="1" x14ac:dyDescent="0.25"/>
    <row r="94448" customFormat="1" x14ac:dyDescent="0.25"/>
    <row r="94449" customFormat="1" x14ac:dyDescent="0.25"/>
    <row r="94450" customFormat="1" x14ac:dyDescent="0.25"/>
    <row r="94451" customFormat="1" x14ac:dyDescent="0.25"/>
    <row r="94452" customFormat="1" x14ac:dyDescent="0.25"/>
    <row r="94453" customFormat="1" x14ac:dyDescent="0.25"/>
    <row r="94454" customFormat="1" x14ac:dyDescent="0.25"/>
    <row r="94455" customFormat="1" x14ac:dyDescent="0.25"/>
    <row r="94456" customFormat="1" x14ac:dyDescent="0.25"/>
    <row r="94457" customFormat="1" x14ac:dyDescent="0.25"/>
    <row r="94458" customFormat="1" x14ac:dyDescent="0.25"/>
    <row r="94459" customFormat="1" x14ac:dyDescent="0.25"/>
    <row r="94460" customFormat="1" x14ac:dyDescent="0.25"/>
    <row r="94461" customFormat="1" x14ac:dyDescent="0.25"/>
    <row r="94462" customFormat="1" x14ac:dyDescent="0.25"/>
    <row r="94463" customFormat="1" x14ac:dyDescent="0.25"/>
    <row r="94464" customFormat="1" x14ac:dyDescent="0.25"/>
    <row r="94465" customFormat="1" x14ac:dyDescent="0.25"/>
    <row r="94466" customFormat="1" x14ac:dyDescent="0.25"/>
    <row r="94467" customFormat="1" x14ac:dyDescent="0.25"/>
    <row r="94468" customFormat="1" x14ac:dyDescent="0.25"/>
    <row r="94469" customFormat="1" x14ac:dyDescent="0.25"/>
    <row r="94470" customFormat="1" x14ac:dyDescent="0.25"/>
    <row r="94471" customFormat="1" x14ac:dyDescent="0.25"/>
    <row r="94472" customFormat="1" x14ac:dyDescent="0.25"/>
    <row r="94473" customFormat="1" x14ac:dyDescent="0.25"/>
    <row r="94474" customFormat="1" x14ac:dyDescent="0.25"/>
    <row r="94475" customFormat="1" x14ac:dyDescent="0.25"/>
    <row r="94476" customFormat="1" x14ac:dyDescent="0.25"/>
    <row r="94477" customFormat="1" x14ac:dyDescent="0.25"/>
    <row r="94478" customFormat="1" x14ac:dyDescent="0.25"/>
    <row r="94479" customFormat="1" x14ac:dyDescent="0.25"/>
    <row r="94480" customFormat="1" x14ac:dyDescent="0.25"/>
    <row r="94481" customFormat="1" x14ac:dyDescent="0.25"/>
    <row r="94482" customFormat="1" x14ac:dyDescent="0.25"/>
    <row r="94483" customFormat="1" x14ac:dyDescent="0.25"/>
    <row r="94484" customFormat="1" x14ac:dyDescent="0.25"/>
    <row r="94485" customFormat="1" x14ac:dyDescent="0.25"/>
    <row r="94486" customFormat="1" x14ac:dyDescent="0.25"/>
    <row r="94487" customFormat="1" x14ac:dyDescent="0.25"/>
    <row r="94488" customFormat="1" x14ac:dyDescent="0.25"/>
    <row r="94489" customFormat="1" x14ac:dyDescent="0.25"/>
    <row r="94490" customFormat="1" x14ac:dyDescent="0.25"/>
    <row r="94491" customFormat="1" x14ac:dyDescent="0.25"/>
    <row r="94492" customFormat="1" x14ac:dyDescent="0.25"/>
    <row r="94493" customFormat="1" x14ac:dyDescent="0.25"/>
    <row r="94494" customFormat="1" x14ac:dyDescent="0.25"/>
    <row r="94495" customFormat="1" x14ac:dyDescent="0.25"/>
    <row r="94496" customFormat="1" x14ac:dyDescent="0.25"/>
    <row r="94497" customFormat="1" x14ac:dyDescent="0.25"/>
    <row r="94498" customFormat="1" x14ac:dyDescent="0.25"/>
    <row r="94499" customFormat="1" x14ac:dyDescent="0.25"/>
    <row r="94500" customFormat="1" x14ac:dyDescent="0.25"/>
    <row r="94501" customFormat="1" x14ac:dyDescent="0.25"/>
    <row r="94502" customFormat="1" x14ac:dyDescent="0.25"/>
    <row r="94503" customFormat="1" x14ac:dyDescent="0.25"/>
    <row r="94504" customFormat="1" x14ac:dyDescent="0.25"/>
    <row r="94505" customFormat="1" x14ac:dyDescent="0.25"/>
    <row r="94506" customFormat="1" x14ac:dyDescent="0.25"/>
    <row r="94507" customFormat="1" x14ac:dyDescent="0.25"/>
    <row r="94508" customFormat="1" x14ac:dyDescent="0.25"/>
    <row r="94509" customFormat="1" x14ac:dyDescent="0.25"/>
    <row r="94510" customFormat="1" x14ac:dyDescent="0.25"/>
    <row r="94511" customFormat="1" x14ac:dyDescent="0.25"/>
    <row r="94512" customFormat="1" x14ac:dyDescent="0.25"/>
    <row r="94513" customFormat="1" x14ac:dyDescent="0.25"/>
    <row r="94514" customFormat="1" x14ac:dyDescent="0.25"/>
    <row r="94515" customFormat="1" x14ac:dyDescent="0.25"/>
    <row r="94516" customFormat="1" x14ac:dyDescent="0.25"/>
    <row r="94517" customFormat="1" x14ac:dyDescent="0.25"/>
    <row r="94518" customFormat="1" x14ac:dyDescent="0.25"/>
    <row r="94519" customFormat="1" x14ac:dyDescent="0.25"/>
    <row r="94520" customFormat="1" x14ac:dyDescent="0.25"/>
    <row r="94521" customFormat="1" x14ac:dyDescent="0.25"/>
    <row r="94522" customFormat="1" x14ac:dyDescent="0.25"/>
    <row r="94523" customFormat="1" x14ac:dyDescent="0.25"/>
    <row r="94524" customFormat="1" x14ac:dyDescent="0.25"/>
    <row r="94525" customFormat="1" x14ac:dyDescent="0.25"/>
    <row r="94526" customFormat="1" x14ac:dyDescent="0.25"/>
    <row r="94527" customFormat="1" x14ac:dyDescent="0.25"/>
    <row r="94528" customFormat="1" x14ac:dyDescent="0.25"/>
    <row r="94529" customFormat="1" x14ac:dyDescent="0.25"/>
    <row r="94530" customFormat="1" x14ac:dyDescent="0.25"/>
    <row r="94531" customFormat="1" x14ac:dyDescent="0.25"/>
    <row r="94532" customFormat="1" x14ac:dyDescent="0.25"/>
    <row r="94533" customFormat="1" x14ac:dyDescent="0.25"/>
    <row r="94534" customFormat="1" x14ac:dyDescent="0.25"/>
    <row r="94535" customFormat="1" x14ac:dyDescent="0.25"/>
    <row r="94536" customFormat="1" x14ac:dyDescent="0.25"/>
    <row r="94537" customFormat="1" x14ac:dyDescent="0.25"/>
    <row r="94538" customFormat="1" x14ac:dyDescent="0.25"/>
    <row r="94539" customFormat="1" x14ac:dyDescent="0.25"/>
    <row r="94540" customFormat="1" x14ac:dyDescent="0.25"/>
    <row r="94541" customFormat="1" x14ac:dyDescent="0.25"/>
    <row r="94542" customFormat="1" x14ac:dyDescent="0.25"/>
    <row r="94543" customFormat="1" x14ac:dyDescent="0.25"/>
    <row r="94544" customFormat="1" x14ac:dyDescent="0.25"/>
    <row r="94545" customFormat="1" x14ac:dyDescent="0.25"/>
    <row r="94546" customFormat="1" x14ac:dyDescent="0.25"/>
    <row r="94547" customFormat="1" x14ac:dyDescent="0.25"/>
    <row r="94548" customFormat="1" x14ac:dyDescent="0.25"/>
    <row r="94549" customFormat="1" x14ac:dyDescent="0.25"/>
    <row r="94550" customFormat="1" x14ac:dyDescent="0.25"/>
    <row r="94551" customFormat="1" x14ac:dyDescent="0.25"/>
    <row r="94552" customFormat="1" x14ac:dyDescent="0.25"/>
    <row r="94553" customFormat="1" x14ac:dyDescent="0.25"/>
    <row r="94554" customFormat="1" x14ac:dyDescent="0.25"/>
    <row r="94555" customFormat="1" x14ac:dyDescent="0.25"/>
    <row r="94556" customFormat="1" x14ac:dyDescent="0.25"/>
    <row r="94557" customFormat="1" x14ac:dyDescent="0.25"/>
    <row r="94558" customFormat="1" x14ac:dyDescent="0.25"/>
    <row r="94559" customFormat="1" x14ac:dyDescent="0.25"/>
    <row r="94560" customFormat="1" x14ac:dyDescent="0.25"/>
    <row r="94561" customFormat="1" x14ac:dyDescent="0.25"/>
    <row r="94562" customFormat="1" x14ac:dyDescent="0.25"/>
    <row r="94563" customFormat="1" x14ac:dyDescent="0.25"/>
    <row r="94564" customFormat="1" x14ac:dyDescent="0.25"/>
    <row r="94565" customFormat="1" x14ac:dyDescent="0.25"/>
    <row r="94566" customFormat="1" x14ac:dyDescent="0.25"/>
    <row r="94567" customFormat="1" x14ac:dyDescent="0.25"/>
    <row r="94568" customFormat="1" x14ac:dyDescent="0.25"/>
    <row r="94569" customFormat="1" x14ac:dyDescent="0.25"/>
    <row r="94570" customFormat="1" x14ac:dyDescent="0.25"/>
    <row r="94571" customFormat="1" x14ac:dyDescent="0.25"/>
    <row r="94572" customFormat="1" x14ac:dyDescent="0.25"/>
    <row r="94573" customFormat="1" x14ac:dyDescent="0.25"/>
    <row r="94574" customFormat="1" x14ac:dyDescent="0.25"/>
    <row r="94575" customFormat="1" x14ac:dyDescent="0.25"/>
    <row r="94576" customFormat="1" x14ac:dyDescent="0.25"/>
    <row r="94577" customFormat="1" x14ac:dyDescent="0.25"/>
    <row r="94578" customFormat="1" x14ac:dyDescent="0.25"/>
    <row r="94579" customFormat="1" x14ac:dyDescent="0.25"/>
    <row r="94580" customFormat="1" x14ac:dyDescent="0.25"/>
    <row r="94581" customFormat="1" x14ac:dyDescent="0.25"/>
    <row r="94582" customFormat="1" x14ac:dyDescent="0.25"/>
    <row r="94583" customFormat="1" x14ac:dyDescent="0.25"/>
    <row r="94584" customFormat="1" x14ac:dyDescent="0.25"/>
    <row r="94585" customFormat="1" x14ac:dyDescent="0.25"/>
    <row r="94586" customFormat="1" x14ac:dyDescent="0.25"/>
    <row r="94587" customFormat="1" x14ac:dyDescent="0.25"/>
    <row r="94588" customFormat="1" x14ac:dyDescent="0.25"/>
    <row r="94589" customFormat="1" x14ac:dyDescent="0.25"/>
    <row r="94590" customFormat="1" x14ac:dyDescent="0.25"/>
    <row r="94591" customFormat="1" x14ac:dyDescent="0.25"/>
    <row r="94592" customFormat="1" x14ac:dyDescent="0.25"/>
    <row r="94593" customFormat="1" x14ac:dyDescent="0.25"/>
    <row r="94594" customFormat="1" x14ac:dyDescent="0.25"/>
    <row r="94595" customFormat="1" x14ac:dyDescent="0.25"/>
    <row r="94596" customFormat="1" x14ac:dyDescent="0.25"/>
    <row r="94597" customFormat="1" x14ac:dyDescent="0.25"/>
    <row r="94598" customFormat="1" x14ac:dyDescent="0.25"/>
    <row r="94599" customFormat="1" x14ac:dyDescent="0.25"/>
    <row r="94600" customFormat="1" x14ac:dyDescent="0.25"/>
    <row r="94601" customFormat="1" x14ac:dyDescent="0.25"/>
    <row r="94602" customFormat="1" x14ac:dyDescent="0.25"/>
    <row r="94603" customFormat="1" x14ac:dyDescent="0.25"/>
    <row r="94604" customFormat="1" x14ac:dyDescent="0.25"/>
    <row r="94605" customFormat="1" x14ac:dyDescent="0.25"/>
    <row r="94606" customFormat="1" x14ac:dyDescent="0.25"/>
    <row r="94607" customFormat="1" x14ac:dyDescent="0.25"/>
    <row r="94608" customFormat="1" x14ac:dyDescent="0.25"/>
    <row r="94609" customFormat="1" x14ac:dyDescent="0.25"/>
    <row r="94610" customFormat="1" x14ac:dyDescent="0.25"/>
    <row r="94611" customFormat="1" x14ac:dyDescent="0.25"/>
    <row r="94612" customFormat="1" x14ac:dyDescent="0.25"/>
    <row r="94613" customFormat="1" x14ac:dyDescent="0.25"/>
    <row r="94614" customFormat="1" x14ac:dyDescent="0.25"/>
    <row r="94615" customFormat="1" x14ac:dyDescent="0.25"/>
    <row r="94616" customFormat="1" x14ac:dyDescent="0.25"/>
    <row r="94617" customFormat="1" x14ac:dyDescent="0.25"/>
    <row r="94618" customFormat="1" x14ac:dyDescent="0.25"/>
    <row r="94619" customFormat="1" x14ac:dyDescent="0.25"/>
    <row r="94620" customFormat="1" x14ac:dyDescent="0.25"/>
    <row r="94621" customFormat="1" x14ac:dyDescent="0.25"/>
    <row r="94622" customFormat="1" x14ac:dyDescent="0.25"/>
    <row r="94623" customFormat="1" x14ac:dyDescent="0.25"/>
    <row r="94624" customFormat="1" x14ac:dyDescent="0.25"/>
    <row r="94625" customFormat="1" x14ac:dyDescent="0.25"/>
    <row r="94626" customFormat="1" x14ac:dyDescent="0.25"/>
    <row r="94627" customFormat="1" x14ac:dyDescent="0.25"/>
    <row r="94628" customFormat="1" x14ac:dyDescent="0.25"/>
    <row r="94629" customFormat="1" x14ac:dyDescent="0.25"/>
    <row r="94630" customFormat="1" x14ac:dyDescent="0.25"/>
    <row r="94631" customFormat="1" x14ac:dyDescent="0.25"/>
    <row r="94632" customFormat="1" x14ac:dyDescent="0.25"/>
    <row r="94633" customFormat="1" x14ac:dyDescent="0.25"/>
    <row r="94634" customFormat="1" x14ac:dyDescent="0.25"/>
    <row r="94635" customFormat="1" x14ac:dyDescent="0.25"/>
    <row r="94636" customFormat="1" x14ac:dyDescent="0.25"/>
    <row r="94637" customFormat="1" x14ac:dyDescent="0.25"/>
    <row r="94638" customFormat="1" x14ac:dyDescent="0.25"/>
    <row r="94639" customFormat="1" x14ac:dyDescent="0.25"/>
    <row r="94640" customFormat="1" x14ac:dyDescent="0.25"/>
    <row r="94641" customFormat="1" x14ac:dyDescent="0.25"/>
    <row r="94642" customFormat="1" x14ac:dyDescent="0.25"/>
    <row r="94643" customFormat="1" x14ac:dyDescent="0.25"/>
    <row r="94644" customFormat="1" x14ac:dyDescent="0.25"/>
    <row r="94645" customFormat="1" x14ac:dyDescent="0.25"/>
    <row r="94646" customFormat="1" x14ac:dyDescent="0.25"/>
    <row r="94647" customFormat="1" x14ac:dyDescent="0.25"/>
    <row r="94648" customFormat="1" x14ac:dyDescent="0.25"/>
    <row r="94649" customFormat="1" x14ac:dyDescent="0.25"/>
    <row r="94650" customFormat="1" x14ac:dyDescent="0.25"/>
    <row r="94651" customFormat="1" x14ac:dyDescent="0.25"/>
    <row r="94652" customFormat="1" x14ac:dyDescent="0.25"/>
    <row r="94653" customFormat="1" x14ac:dyDescent="0.25"/>
    <row r="94654" customFormat="1" x14ac:dyDescent="0.25"/>
    <row r="94655" customFormat="1" x14ac:dyDescent="0.25"/>
    <row r="94656" customFormat="1" x14ac:dyDescent="0.25"/>
    <row r="94657" customFormat="1" x14ac:dyDescent="0.25"/>
    <row r="94658" customFormat="1" x14ac:dyDescent="0.25"/>
    <row r="94659" customFormat="1" x14ac:dyDescent="0.25"/>
    <row r="94660" customFormat="1" x14ac:dyDescent="0.25"/>
    <row r="94661" customFormat="1" x14ac:dyDescent="0.25"/>
    <row r="94662" customFormat="1" x14ac:dyDescent="0.25"/>
    <row r="94663" customFormat="1" x14ac:dyDescent="0.25"/>
    <row r="94664" customFormat="1" x14ac:dyDescent="0.25"/>
    <row r="94665" customFormat="1" x14ac:dyDescent="0.25"/>
    <row r="94666" customFormat="1" x14ac:dyDescent="0.25"/>
    <row r="94667" customFormat="1" x14ac:dyDescent="0.25"/>
    <row r="94668" customFormat="1" x14ac:dyDescent="0.25"/>
    <row r="94669" customFormat="1" x14ac:dyDescent="0.25"/>
    <row r="94670" customFormat="1" x14ac:dyDescent="0.25"/>
    <row r="94671" customFormat="1" x14ac:dyDescent="0.25"/>
    <row r="94672" customFormat="1" x14ac:dyDescent="0.25"/>
    <row r="94673" customFormat="1" x14ac:dyDescent="0.25"/>
    <row r="94674" customFormat="1" x14ac:dyDescent="0.25"/>
    <row r="94675" customFormat="1" x14ac:dyDescent="0.25"/>
    <row r="94676" customFormat="1" x14ac:dyDescent="0.25"/>
    <row r="94677" customFormat="1" x14ac:dyDescent="0.25"/>
    <row r="94678" customFormat="1" x14ac:dyDescent="0.25"/>
    <row r="94679" customFormat="1" x14ac:dyDescent="0.25"/>
    <row r="94680" customFormat="1" x14ac:dyDescent="0.25"/>
    <row r="94681" customFormat="1" x14ac:dyDescent="0.25"/>
    <row r="94682" customFormat="1" x14ac:dyDescent="0.25"/>
    <row r="94683" customFormat="1" x14ac:dyDescent="0.25"/>
    <row r="94684" customFormat="1" x14ac:dyDescent="0.25"/>
    <row r="94685" customFormat="1" x14ac:dyDescent="0.25"/>
    <row r="94686" customFormat="1" x14ac:dyDescent="0.25"/>
    <row r="94687" customFormat="1" x14ac:dyDescent="0.25"/>
    <row r="94688" customFormat="1" x14ac:dyDescent="0.25"/>
    <row r="94689" customFormat="1" x14ac:dyDescent="0.25"/>
    <row r="94690" customFormat="1" x14ac:dyDescent="0.25"/>
    <row r="94691" customFormat="1" x14ac:dyDescent="0.25"/>
    <row r="94692" customFormat="1" x14ac:dyDescent="0.25"/>
    <row r="94693" customFormat="1" x14ac:dyDescent="0.25"/>
    <row r="94694" customFormat="1" x14ac:dyDescent="0.25"/>
    <row r="94695" customFormat="1" x14ac:dyDescent="0.25"/>
    <row r="94696" customFormat="1" x14ac:dyDescent="0.25"/>
    <row r="94697" customFormat="1" x14ac:dyDescent="0.25"/>
    <row r="94698" customFormat="1" x14ac:dyDescent="0.25"/>
    <row r="94699" customFormat="1" x14ac:dyDescent="0.25"/>
    <row r="94700" customFormat="1" x14ac:dyDescent="0.25"/>
    <row r="94701" customFormat="1" x14ac:dyDescent="0.25"/>
    <row r="94702" customFormat="1" x14ac:dyDescent="0.25"/>
    <row r="94703" customFormat="1" x14ac:dyDescent="0.25"/>
    <row r="94704" customFormat="1" x14ac:dyDescent="0.25"/>
    <row r="94705" customFormat="1" x14ac:dyDescent="0.25"/>
    <row r="94706" customFormat="1" x14ac:dyDescent="0.25"/>
    <row r="94707" customFormat="1" x14ac:dyDescent="0.25"/>
    <row r="94708" customFormat="1" x14ac:dyDescent="0.25"/>
    <row r="94709" customFormat="1" x14ac:dyDescent="0.25"/>
    <row r="94710" customFormat="1" x14ac:dyDescent="0.25"/>
    <row r="94711" customFormat="1" x14ac:dyDescent="0.25"/>
    <row r="94712" customFormat="1" x14ac:dyDescent="0.25"/>
    <row r="94713" customFormat="1" x14ac:dyDescent="0.25"/>
    <row r="94714" customFormat="1" x14ac:dyDescent="0.25"/>
    <row r="94715" customFormat="1" x14ac:dyDescent="0.25"/>
    <row r="94716" customFormat="1" x14ac:dyDescent="0.25"/>
    <row r="94717" customFormat="1" x14ac:dyDescent="0.25"/>
    <row r="94718" customFormat="1" x14ac:dyDescent="0.25"/>
    <row r="94719" customFormat="1" x14ac:dyDescent="0.25"/>
    <row r="94720" customFormat="1" x14ac:dyDescent="0.25"/>
    <row r="94721" customFormat="1" x14ac:dyDescent="0.25"/>
    <row r="94722" customFormat="1" x14ac:dyDescent="0.25"/>
    <row r="94723" customFormat="1" x14ac:dyDescent="0.25"/>
    <row r="94724" customFormat="1" x14ac:dyDescent="0.25"/>
    <row r="94725" customFormat="1" x14ac:dyDescent="0.25"/>
    <row r="94726" customFormat="1" x14ac:dyDescent="0.25"/>
    <row r="94727" customFormat="1" x14ac:dyDescent="0.25"/>
    <row r="94728" customFormat="1" x14ac:dyDescent="0.25"/>
    <row r="94729" customFormat="1" x14ac:dyDescent="0.25"/>
    <row r="94730" customFormat="1" x14ac:dyDescent="0.25"/>
    <row r="94731" customFormat="1" x14ac:dyDescent="0.25"/>
    <row r="94732" customFormat="1" x14ac:dyDescent="0.25"/>
    <row r="94733" customFormat="1" x14ac:dyDescent="0.25"/>
    <row r="94734" customFormat="1" x14ac:dyDescent="0.25"/>
    <row r="94735" customFormat="1" x14ac:dyDescent="0.25"/>
    <row r="94736" customFormat="1" x14ac:dyDescent="0.25"/>
    <row r="94737" customFormat="1" x14ac:dyDescent="0.25"/>
    <row r="94738" customFormat="1" x14ac:dyDescent="0.25"/>
    <row r="94739" customFormat="1" x14ac:dyDescent="0.25"/>
    <row r="94740" customFormat="1" x14ac:dyDescent="0.25"/>
    <row r="94741" customFormat="1" x14ac:dyDescent="0.25"/>
    <row r="94742" customFormat="1" x14ac:dyDescent="0.25"/>
    <row r="94743" customFormat="1" x14ac:dyDescent="0.25"/>
    <row r="94744" customFormat="1" x14ac:dyDescent="0.25"/>
    <row r="94745" customFormat="1" x14ac:dyDescent="0.25"/>
    <row r="94746" customFormat="1" x14ac:dyDescent="0.25"/>
    <row r="94747" customFormat="1" x14ac:dyDescent="0.25"/>
    <row r="94748" customFormat="1" x14ac:dyDescent="0.25"/>
    <row r="94749" customFormat="1" x14ac:dyDescent="0.25"/>
    <row r="94750" customFormat="1" x14ac:dyDescent="0.25"/>
    <row r="94751" customFormat="1" x14ac:dyDescent="0.25"/>
    <row r="94752" customFormat="1" x14ac:dyDescent="0.25"/>
    <row r="94753" customFormat="1" x14ac:dyDescent="0.25"/>
    <row r="94754" customFormat="1" x14ac:dyDescent="0.25"/>
    <row r="94755" customFormat="1" x14ac:dyDescent="0.25"/>
    <row r="94756" customFormat="1" x14ac:dyDescent="0.25"/>
    <row r="94757" customFormat="1" x14ac:dyDescent="0.25"/>
    <row r="94758" customFormat="1" x14ac:dyDescent="0.25"/>
    <row r="94759" customFormat="1" x14ac:dyDescent="0.25"/>
    <row r="94760" customFormat="1" x14ac:dyDescent="0.25"/>
    <row r="94761" customFormat="1" x14ac:dyDescent="0.25"/>
    <row r="94762" customFormat="1" x14ac:dyDescent="0.25"/>
    <row r="94763" customFormat="1" x14ac:dyDescent="0.25"/>
    <row r="94764" customFormat="1" x14ac:dyDescent="0.25"/>
    <row r="94765" customFormat="1" x14ac:dyDescent="0.25"/>
    <row r="94766" customFormat="1" x14ac:dyDescent="0.25"/>
    <row r="94767" customFormat="1" x14ac:dyDescent="0.25"/>
    <row r="94768" customFormat="1" x14ac:dyDescent="0.25"/>
    <row r="94769" customFormat="1" x14ac:dyDescent="0.25"/>
    <row r="94770" customFormat="1" x14ac:dyDescent="0.25"/>
    <row r="94771" customFormat="1" x14ac:dyDescent="0.25"/>
    <row r="94772" customFormat="1" x14ac:dyDescent="0.25"/>
    <row r="94773" customFormat="1" x14ac:dyDescent="0.25"/>
    <row r="94774" customFormat="1" x14ac:dyDescent="0.25"/>
    <row r="94775" customFormat="1" x14ac:dyDescent="0.25"/>
    <row r="94776" customFormat="1" x14ac:dyDescent="0.25"/>
    <row r="94777" customFormat="1" x14ac:dyDescent="0.25"/>
    <row r="94778" customFormat="1" x14ac:dyDescent="0.25"/>
    <row r="94779" customFormat="1" x14ac:dyDescent="0.25"/>
    <row r="94780" customFormat="1" x14ac:dyDescent="0.25"/>
    <row r="94781" customFormat="1" x14ac:dyDescent="0.25"/>
    <row r="94782" customFormat="1" x14ac:dyDescent="0.25"/>
    <row r="94783" customFormat="1" x14ac:dyDescent="0.25"/>
    <row r="94784" customFormat="1" x14ac:dyDescent="0.25"/>
    <row r="94785" customFormat="1" x14ac:dyDescent="0.25"/>
    <row r="94786" customFormat="1" x14ac:dyDescent="0.25"/>
    <row r="94787" customFormat="1" x14ac:dyDescent="0.25"/>
    <row r="94788" customFormat="1" x14ac:dyDescent="0.25"/>
    <row r="94789" customFormat="1" x14ac:dyDescent="0.25"/>
    <row r="94790" customFormat="1" x14ac:dyDescent="0.25"/>
    <row r="94791" customFormat="1" x14ac:dyDescent="0.25"/>
    <row r="94792" customFormat="1" x14ac:dyDescent="0.25"/>
    <row r="94793" customFormat="1" x14ac:dyDescent="0.25"/>
    <row r="94794" customFormat="1" x14ac:dyDescent="0.25"/>
    <row r="94795" customFormat="1" x14ac:dyDescent="0.25"/>
    <row r="94796" customFormat="1" x14ac:dyDescent="0.25"/>
    <row r="94797" customFormat="1" x14ac:dyDescent="0.25"/>
    <row r="94798" customFormat="1" x14ac:dyDescent="0.25"/>
    <row r="94799" customFormat="1" x14ac:dyDescent="0.25"/>
    <row r="94800" customFormat="1" x14ac:dyDescent="0.25"/>
    <row r="94801" customFormat="1" x14ac:dyDescent="0.25"/>
    <row r="94802" customFormat="1" x14ac:dyDescent="0.25"/>
    <row r="94803" customFormat="1" x14ac:dyDescent="0.25"/>
    <row r="94804" customFormat="1" x14ac:dyDescent="0.25"/>
    <row r="94805" customFormat="1" x14ac:dyDescent="0.25"/>
    <row r="94806" customFormat="1" x14ac:dyDescent="0.25"/>
    <row r="94807" customFormat="1" x14ac:dyDescent="0.25"/>
    <row r="94808" customFormat="1" x14ac:dyDescent="0.25"/>
    <row r="94809" customFormat="1" x14ac:dyDescent="0.25"/>
    <row r="94810" customFormat="1" x14ac:dyDescent="0.25"/>
    <row r="94811" customFormat="1" x14ac:dyDescent="0.25"/>
    <row r="94812" customFormat="1" x14ac:dyDescent="0.25"/>
    <row r="94813" customFormat="1" x14ac:dyDescent="0.25"/>
    <row r="94814" customFormat="1" x14ac:dyDescent="0.25"/>
    <row r="94815" customFormat="1" x14ac:dyDescent="0.25"/>
    <row r="94816" customFormat="1" x14ac:dyDescent="0.25"/>
    <row r="94817" customFormat="1" x14ac:dyDescent="0.25"/>
    <row r="94818" customFormat="1" x14ac:dyDescent="0.25"/>
    <row r="94819" customFormat="1" x14ac:dyDescent="0.25"/>
    <row r="94820" customFormat="1" x14ac:dyDescent="0.25"/>
    <row r="94821" customFormat="1" x14ac:dyDescent="0.25"/>
    <row r="94822" customFormat="1" x14ac:dyDescent="0.25"/>
    <row r="94823" customFormat="1" x14ac:dyDescent="0.25"/>
    <row r="94824" customFormat="1" x14ac:dyDescent="0.25"/>
    <row r="94825" customFormat="1" x14ac:dyDescent="0.25"/>
    <row r="94826" customFormat="1" x14ac:dyDescent="0.25"/>
    <row r="94827" customFormat="1" x14ac:dyDescent="0.25"/>
    <row r="94828" customFormat="1" x14ac:dyDescent="0.25"/>
    <row r="94829" customFormat="1" x14ac:dyDescent="0.25"/>
    <row r="94830" customFormat="1" x14ac:dyDescent="0.25"/>
    <row r="94831" customFormat="1" x14ac:dyDescent="0.25"/>
    <row r="94832" customFormat="1" x14ac:dyDescent="0.25"/>
    <row r="94833" customFormat="1" x14ac:dyDescent="0.25"/>
    <row r="94834" customFormat="1" x14ac:dyDescent="0.25"/>
    <row r="94835" customFormat="1" x14ac:dyDescent="0.25"/>
    <row r="94836" customFormat="1" x14ac:dyDescent="0.25"/>
    <row r="94837" customFormat="1" x14ac:dyDescent="0.25"/>
    <row r="94838" customFormat="1" x14ac:dyDescent="0.25"/>
    <row r="94839" customFormat="1" x14ac:dyDescent="0.25"/>
    <row r="94840" customFormat="1" x14ac:dyDescent="0.25"/>
    <row r="94841" customFormat="1" x14ac:dyDescent="0.25"/>
    <row r="94842" customFormat="1" x14ac:dyDescent="0.25"/>
    <row r="94843" customFormat="1" x14ac:dyDescent="0.25"/>
    <row r="94844" customFormat="1" x14ac:dyDescent="0.25"/>
    <row r="94845" customFormat="1" x14ac:dyDescent="0.25"/>
    <row r="94846" customFormat="1" x14ac:dyDescent="0.25"/>
    <row r="94847" customFormat="1" x14ac:dyDescent="0.25"/>
    <row r="94848" customFormat="1" x14ac:dyDescent="0.25"/>
    <row r="94849" customFormat="1" x14ac:dyDescent="0.25"/>
    <row r="94850" customFormat="1" x14ac:dyDescent="0.25"/>
    <row r="94851" customFormat="1" x14ac:dyDescent="0.25"/>
    <row r="94852" customFormat="1" x14ac:dyDescent="0.25"/>
    <row r="94853" customFormat="1" x14ac:dyDescent="0.25"/>
    <row r="94854" customFormat="1" x14ac:dyDescent="0.25"/>
    <row r="94855" customFormat="1" x14ac:dyDescent="0.25"/>
    <row r="94856" customFormat="1" x14ac:dyDescent="0.25"/>
    <row r="94857" customFormat="1" x14ac:dyDescent="0.25"/>
    <row r="94858" customFormat="1" x14ac:dyDescent="0.25"/>
    <row r="94859" customFormat="1" x14ac:dyDescent="0.25"/>
    <row r="94860" customFormat="1" x14ac:dyDescent="0.25"/>
    <row r="94861" customFormat="1" x14ac:dyDescent="0.25"/>
    <row r="94862" customFormat="1" x14ac:dyDescent="0.25"/>
    <row r="94863" customFormat="1" x14ac:dyDescent="0.25"/>
    <row r="94864" customFormat="1" x14ac:dyDescent="0.25"/>
    <row r="94865" customFormat="1" x14ac:dyDescent="0.25"/>
    <row r="94866" customFormat="1" x14ac:dyDescent="0.25"/>
    <row r="94867" customFormat="1" x14ac:dyDescent="0.25"/>
    <row r="94868" customFormat="1" x14ac:dyDescent="0.25"/>
    <row r="94869" customFormat="1" x14ac:dyDescent="0.25"/>
    <row r="94870" customFormat="1" x14ac:dyDescent="0.25"/>
    <row r="94871" customFormat="1" x14ac:dyDescent="0.25"/>
    <row r="94872" customFormat="1" x14ac:dyDescent="0.25"/>
    <row r="94873" customFormat="1" x14ac:dyDescent="0.25"/>
    <row r="94874" customFormat="1" x14ac:dyDescent="0.25"/>
    <row r="94875" customFormat="1" x14ac:dyDescent="0.25"/>
    <row r="94876" customFormat="1" x14ac:dyDescent="0.25"/>
    <row r="94877" customFormat="1" x14ac:dyDescent="0.25"/>
    <row r="94878" customFormat="1" x14ac:dyDescent="0.25"/>
    <row r="94879" customFormat="1" x14ac:dyDescent="0.25"/>
    <row r="94880" customFormat="1" x14ac:dyDescent="0.25"/>
    <row r="94881" customFormat="1" x14ac:dyDescent="0.25"/>
    <row r="94882" customFormat="1" x14ac:dyDescent="0.25"/>
    <row r="94883" customFormat="1" x14ac:dyDescent="0.25"/>
    <row r="94884" customFormat="1" x14ac:dyDescent="0.25"/>
    <row r="94885" customFormat="1" x14ac:dyDescent="0.25"/>
    <row r="94886" customFormat="1" x14ac:dyDescent="0.25"/>
    <row r="94887" customFormat="1" x14ac:dyDescent="0.25"/>
    <row r="94888" customFormat="1" x14ac:dyDescent="0.25"/>
    <row r="94889" customFormat="1" x14ac:dyDescent="0.25"/>
    <row r="94890" customFormat="1" x14ac:dyDescent="0.25"/>
    <row r="94891" customFormat="1" x14ac:dyDescent="0.25"/>
    <row r="94892" customFormat="1" x14ac:dyDescent="0.25"/>
    <row r="94893" customFormat="1" x14ac:dyDescent="0.25"/>
    <row r="94894" customFormat="1" x14ac:dyDescent="0.25"/>
    <row r="94895" customFormat="1" x14ac:dyDescent="0.25"/>
    <row r="94896" customFormat="1" x14ac:dyDescent="0.25"/>
    <row r="94897" customFormat="1" x14ac:dyDescent="0.25"/>
    <row r="94898" customFormat="1" x14ac:dyDescent="0.25"/>
    <row r="94899" customFormat="1" x14ac:dyDescent="0.25"/>
    <row r="94900" customFormat="1" x14ac:dyDescent="0.25"/>
    <row r="94901" customFormat="1" x14ac:dyDescent="0.25"/>
    <row r="94902" customFormat="1" x14ac:dyDescent="0.25"/>
    <row r="94903" customFormat="1" x14ac:dyDescent="0.25"/>
    <row r="94904" customFormat="1" x14ac:dyDescent="0.25"/>
    <row r="94905" customFormat="1" x14ac:dyDescent="0.25"/>
    <row r="94906" customFormat="1" x14ac:dyDescent="0.25"/>
    <row r="94907" customFormat="1" x14ac:dyDescent="0.25"/>
    <row r="94908" customFormat="1" x14ac:dyDescent="0.25"/>
    <row r="94909" customFormat="1" x14ac:dyDescent="0.25"/>
    <row r="94910" customFormat="1" x14ac:dyDescent="0.25"/>
    <row r="94911" customFormat="1" x14ac:dyDescent="0.25"/>
    <row r="94912" customFormat="1" x14ac:dyDescent="0.25"/>
    <row r="94913" customFormat="1" x14ac:dyDescent="0.25"/>
    <row r="94914" customFormat="1" x14ac:dyDescent="0.25"/>
    <row r="94915" customFormat="1" x14ac:dyDescent="0.25"/>
    <row r="94916" customFormat="1" x14ac:dyDescent="0.25"/>
    <row r="94917" customFormat="1" x14ac:dyDescent="0.25"/>
    <row r="94918" customFormat="1" x14ac:dyDescent="0.25"/>
    <row r="94919" customFormat="1" x14ac:dyDescent="0.25"/>
    <row r="94920" customFormat="1" x14ac:dyDescent="0.25"/>
    <row r="94921" customFormat="1" x14ac:dyDescent="0.25"/>
    <row r="94922" customFormat="1" x14ac:dyDescent="0.25"/>
    <row r="94923" customFormat="1" x14ac:dyDescent="0.25"/>
    <row r="94924" customFormat="1" x14ac:dyDescent="0.25"/>
    <row r="94925" customFormat="1" x14ac:dyDescent="0.25"/>
    <row r="94926" customFormat="1" x14ac:dyDescent="0.25"/>
    <row r="94927" customFormat="1" x14ac:dyDescent="0.25"/>
    <row r="94928" customFormat="1" x14ac:dyDescent="0.25"/>
    <row r="94929" customFormat="1" x14ac:dyDescent="0.25"/>
    <row r="94930" customFormat="1" x14ac:dyDescent="0.25"/>
    <row r="94931" customFormat="1" x14ac:dyDescent="0.25"/>
    <row r="94932" customFormat="1" x14ac:dyDescent="0.25"/>
    <row r="94933" customFormat="1" x14ac:dyDescent="0.25"/>
    <row r="94934" customFormat="1" x14ac:dyDescent="0.25"/>
    <row r="94935" customFormat="1" x14ac:dyDescent="0.25"/>
    <row r="94936" customFormat="1" x14ac:dyDescent="0.25"/>
    <row r="94937" customFormat="1" x14ac:dyDescent="0.25"/>
    <row r="94938" customFormat="1" x14ac:dyDescent="0.25"/>
    <row r="94939" customFormat="1" x14ac:dyDescent="0.25"/>
    <row r="94940" customFormat="1" x14ac:dyDescent="0.25"/>
    <row r="94941" customFormat="1" x14ac:dyDescent="0.25"/>
    <row r="94942" customFormat="1" x14ac:dyDescent="0.25"/>
    <row r="94943" customFormat="1" x14ac:dyDescent="0.25"/>
    <row r="94944" customFormat="1" x14ac:dyDescent="0.25"/>
    <row r="94945" customFormat="1" x14ac:dyDescent="0.25"/>
    <row r="94946" customFormat="1" x14ac:dyDescent="0.25"/>
    <row r="94947" customFormat="1" x14ac:dyDescent="0.25"/>
    <row r="94948" customFormat="1" x14ac:dyDescent="0.25"/>
    <row r="94949" customFormat="1" x14ac:dyDescent="0.25"/>
    <row r="94950" customFormat="1" x14ac:dyDescent="0.25"/>
    <row r="94951" customFormat="1" x14ac:dyDescent="0.25"/>
    <row r="94952" customFormat="1" x14ac:dyDescent="0.25"/>
    <row r="94953" customFormat="1" x14ac:dyDescent="0.25"/>
    <row r="94954" customFormat="1" x14ac:dyDescent="0.25"/>
    <row r="94955" customFormat="1" x14ac:dyDescent="0.25"/>
    <row r="94956" customFormat="1" x14ac:dyDescent="0.25"/>
    <row r="94957" customFormat="1" x14ac:dyDescent="0.25"/>
    <row r="94958" customFormat="1" x14ac:dyDescent="0.25"/>
    <row r="94959" customFormat="1" x14ac:dyDescent="0.25"/>
    <row r="94960" customFormat="1" x14ac:dyDescent="0.25"/>
    <row r="94961" customFormat="1" x14ac:dyDescent="0.25"/>
    <row r="94962" customFormat="1" x14ac:dyDescent="0.25"/>
    <row r="94963" customFormat="1" x14ac:dyDescent="0.25"/>
    <row r="94964" customFormat="1" x14ac:dyDescent="0.25"/>
    <row r="94965" customFormat="1" x14ac:dyDescent="0.25"/>
    <row r="94966" customFormat="1" x14ac:dyDescent="0.25"/>
    <row r="94967" customFormat="1" x14ac:dyDescent="0.25"/>
    <row r="94968" customFormat="1" x14ac:dyDescent="0.25"/>
    <row r="94969" customFormat="1" x14ac:dyDescent="0.25"/>
    <row r="94970" customFormat="1" x14ac:dyDescent="0.25"/>
    <row r="94971" customFormat="1" x14ac:dyDescent="0.25"/>
    <row r="94972" customFormat="1" x14ac:dyDescent="0.25"/>
    <row r="94973" customFormat="1" x14ac:dyDescent="0.25"/>
    <row r="94974" customFormat="1" x14ac:dyDescent="0.25"/>
    <row r="94975" customFormat="1" x14ac:dyDescent="0.25"/>
    <row r="94976" customFormat="1" x14ac:dyDescent="0.25"/>
    <row r="94977" customFormat="1" x14ac:dyDescent="0.25"/>
    <row r="94978" customFormat="1" x14ac:dyDescent="0.25"/>
    <row r="94979" customFormat="1" x14ac:dyDescent="0.25"/>
    <row r="94980" customFormat="1" x14ac:dyDescent="0.25"/>
    <row r="94981" customFormat="1" x14ac:dyDescent="0.25"/>
    <row r="94982" customFormat="1" x14ac:dyDescent="0.25"/>
    <row r="94983" customFormat="1" x14ac:dyDescent="0.25"/>
    <row r="94984" customFormat="1" x14ac:dyDescent="0.25"/>
    <row r="94985" customFormat="1" x14ac:dyDescent="0.25"/>
    <row r="94986" customFormat="1" x14ac:dyDescent="0.25"/>
    <row r="94987" customFormat="1" x14ac:dyDescent="0.25"/>
    <row r="94988" customFormat="1" x14ac:dyDescent="0.25"/>
    <row r="94989" customFormat="1" x14ac:dyDescent="0.25"/>
    <row r="94990" customFormat="1" x14ac:dyDescent="0.25"/>
    <row r="94991" customFormat="1" x14ac:dyDescent="0.25"/>
    <row r="94992" customFormat="1" x14ac:dyDescent="0.25"/>
    <row r="94993" customFormat="1" x14ac:dyDescent="0.25"/>
    <row r="94994" customFormat="1" x14ac:dyDescent="0.25"/>
    <row r="94995" customFormat="1" x14ac:dyDescent="0.25"/>
    <row r="94996" customFormat="1" x14ac:dyDescent="0.25"/>
    <row r="94997" customFormat="1" x14ac:dyDescent="0.25"/>
    <row r="94998" customFormat="1" x14ac:dyDescent="0.25"/>
    <row r="94999" customFormat="1" x14ac:dyDescent="0.25"/>
    <row r="95000" customFormat="1" x14ac:dyDescent="0.25"/>
    <row r="95001" customFormat="1" x14ac:dyDescent="0.25"/>
    <row r="95002" customFormat="1" x14ac:dyDescent="0.25"/>
    <row r="95003" customFormat="1" x14ac:dyDescent="0.25"/>
    <row r="95004" customFormat="1" x14ac:dyDescent="0.25"/>
    <row r="95005" customFormat="1" x14ac:dyDescent="0.25"/>
    <row r="95006" customFormat="1" x14ac:dyDescent="0.25"/>
    <row r="95007" customFormat="1" x14ac:dyDescent="0.25"/>
    <row r="95008" customFormat="1" x14ac:dyDescent="0.25"/>
    <row r="95009" customFormat="1" x14ac:dyDescent="0.25"/>
    <row r="95010" customFormat="1" x14ac:dyDescent="0.25"/>
    <row r="95011" customFormat="1" x14ac:dyDescent="0.25"/>
    <row r="95012" customFormat="1" x14ac:dyDescent="0.25"/>
    <row r="95013" customFormat="1" x14ac:dyDescent="0.25"/>
    <row r="95014" customFormat="1" x14ac:dyDescent="0.25"/>
    <row r="95015" customFormat="1" x14ac:dyDescent="0.25"/>
    <row r="95016" customFormat="1" x14ac:dyDescent="0.25"/>
    <row r="95017" customFormat="1" x14ac:dyDescent="0.25"/>
    <row r="95018" customFormat="1" x14ac:dyDescent="0.25"/>
    <row r="95019" customFormat="1" x14ac:dyDescent="0.25"/>
    <row r="95020" customFormat="1" x14ac:dyDescent="0.25"/>
    <row r="95021" customFormat="1" x14ac:dyDescent="0.25"/>
    <row r="95022" customFormat="1" x14ac:dyDescent="0.25"/>
    <row r="95023" customFormat="1" x14ac:dyDescent="0.25"/>
    <row r="95024" customFormat="1" x14ac:dyDescent="0.25"/>
    <row r="95025" customFormat="1" x14ac:dyDescent="0.25"/>
    <row r="95026" customFormat="1" x14ac:dyDescent="0.25"/>
    <row r="95027" customFormat="1" x14ac:dyDescent="0.25"/>
    <row r="95028" customFormat="1" x14ac:dyDescent="0.25"/>
    <row r="95029" customFormat="1" x14ac:dyDescent="0.25"/>
    <row r="95030" customFormat="1" x14ac:dyDescent="0.25"/>
    <row r="95031" customFormat="1" x14ac:dyDescent="0.25"/>
    <row r="95032" customFormat="1" x14ac:dyDescent="0.25"/>
    <row r="95033" customFormat="1" x14ac:dyDescent="0.25"/>
    <row r="95034" customFormat="1" x14ac:dyDescent="0.25"/>
    <row r="95035" customFormat="1" x14ac:dyDescent="0.25"/>
    <row r="95036" customFormat="1" x14ac:dyDescent="0.25"/>
    <row r="95037" customFormat="1" x14ac:dyDescent="0.25"/>
    <row r="95038" customFormat="1" x14ac:dyDescent="0.25"/>
    <row r="95039" customFormat="1" x14ac:dyDescent="0.25"/>
    <row r="95040" customFormat="1" x14ac:dyDescent="0.25"/>
    <row r="95041" customFormat="1" x14ac:dyDescent="0.25"/>
    <row r="95042" customFormat="1" x14ac:dyDescent="0.25"/>
    <row r="95043" customFormat="1" x14ac:dyDescent="0.25"/>
    <row r="95044" customFormat="1" x14ac:dyDescent="0.25"/>
    <row r="95045" customFormat="1" x14ac:dyDescent="0.25"/>
    <row r="95046" customFormat="1" x14ac:dyDescent="0.25"/>
    <row r="95047" customFormat="1" x14ac:dyDescent="0.25"/>
    <row r="95048" customFormat="1" x14ac:dyDescent="0.25"/>
    <row r="95049" customFormat="1" x14ac:dyDescent="0.25"/>
    <row r="95050" customFormat="1" x14ac:dyDescent="0.25"/>
    <row r="95051" customFormat="1" x14ac:dyDescent="0.25"/>
    <row r="95052" customFormat="1" x14ac:dyDescent="0.25"/>
    <row r="95053" customFormat="1" x14ac:dyDescent="0.25"/>
    <row r="95054" customFormat="1" x14ac:dyDescent="0.25"/>
    <row r="95055" customFormat="1" x14ac:dyDescent="0.25"/>
    <row r="95056" customFormat="1" x14ac:dyDescent="0.25"/>
    <row r="95057" customFormat="1" x14ac:dyDescent="0.25"/>
    <row r="95058" customFormat="1" x14ac:dyDescent="0.25"/>
    <row r="95059" customFormat="1" x14ac:dyDescent="0.25"/>
    <row r="95060" customFormat="1" x14ac:dyDescent="0.25"/>
    <row r="95061" customFormat="1" x14ac:dyDescent="0.25"/>
    <row r="95062" customFormat="1" x14ac:dyDescent="0.25"/>
    <row r="95063" customFormat="1" x14ac:dyDescent="0.25"/>
    <row r="95064" customFormat="1" x14ac:dyDescent="0.25"/>
    <row r="95065" customFormat="1" x14ac:dyDescent="0.25"/>
    <row r="95066" customFormat="1" x14ac:dyDescent="0.25"/>
    <row r="95067" customFormat="1" x14ac:dyDescent="0.25"/>
    <row r="95068" customFormat="1" x14ac:dyDescent="0.25"/>
    <row r="95069" customFormat="1" x14ac:dyDescent="0.25"/>
    <row r="95070" customFormat="1" x14ac:dyDescent="0.25"/>
    <row r="95071" customFormat="1" x14ac:dyDescent="0.25"/>
    <row r="95072" customFormat="1" x14ac:dyDescent="0.25"/>
    <row r="95073" customFormat="1" x14ac:dyDescent="0.25"/>
    <row r="95074" customFormat="1" x14ac:dyDescent="0.25"/>
    <row r="95075" customFormat="1" x14ac:dyDescent="0.25"/>
    <row r="95076" customFormat="1" x14ac:dyDescent="0.25"/>
    <row r="95077" customFormat="1" x14ac:dyDescent="0.25"/>
    <row r="95078" customFormat="1" x14ac:dyDescent="0.25"/>
    <row r="95079" customFormat="1" x14ac:dyDescent="0.25"/>
    <row r="95080" customFormat="1" x14ac:dyDescent="0.25"/>
    <row r="95081" customFormat="1" x14ac:dyDescent="0.25"/>
    <row r="95082" customFormat="1" x14ac:dyDescent="0.25"/>
    <row r="95083" customFormat="1" x14ac:dyDescent="0.25"/>
    <row r="95084" customFormat="1" x14ac:dyDescent="0.25"/>
    <row r="95085" customFormat="1" x14ac:dyDescent="0.25"/>
    <row r="95086" customFormat="1" x14ac:dyDescent="0.25"/>
    <row r="95087" customFormat="1" x14ac:dyDescent="0.25"/>
    <row r="95088" customFormat="1" x14ac:dyDescent="0.25"/>
    <row r="95089" customFormat="1" x14ac:dyDescent="0.25"/>
    <row r="95090" customFormat="1" x14ac:dyDescent="0.25"/>
    <row r="95091" customFormat="1" x14ac:dyDescent="0.25"/>
    <row r="95092" customFormat="1" x14ac:dyDescent="0.25"/>
    <row r="95093" customFormat="1" x14ac:dyDescent="0.25"/>
    <row r="95094" customFormat="1" x14ac:dyDescent="0.25"/>
    <row r="95095" customFormat="1" x14ac:dyDescent="0.25"/>
    <row r="95096" customFormat="1" x14ac:dyDescent="0.25"/>
    <row r="95097" customFormat="1" x14ac:dyDescent="0.25"/>
    <row r="95098" customFormat="1" x14ac:dyDescent="0.25"/>
    <row r="95099" customFormat="1" x14ac:dyDescent="0.25"/>
    <row r="95100" customFormat="1" x14ac:dyDescent="0.25"/>
    <row r="95101" customFormat="1" x14ac:dyDescent="0.25"/>
    <row r="95102" customFormat="1" x14ac:dyDescent="0.25"/>
    <row r="95103" customFormat="1" x14ac:dyDescent="0.25"/>
    <row r="95104" customFormat="1" x14ac:dyDescent="0.25"/>
    <row r="95105" customFormat="1" x14ac:dyDescent="0.25"/>
    <row r="95106" customFormat="1" x14ac:dyDescent="0.25"/>
    <row r="95107" customFormat="1" x14ac:dyDescent="0.25"/>
    <row r="95108" customFormat="1" x14ac:dyDescent="0.25"/>
    <row r="95109" customFormat="1" x14ac:dyDescent="0.25"/>
    <row r="95110" customFormat="1" x14ac:dyDescent="0.25"/>
    <row r="95111" customFormat="1" x14ac:dyDescent="0.25"/>
    <row r="95112" customFormat="1" x14ac:dyDescent="0.25"/>
    <row r="95113" customFormat="1" x14ac:dyDescent="0.25"/>
    <row r="95114" customFormat="1" x14ac:dyDescent="0.25"/>
    <row r="95115" customFormat="1" x14ac:dyDescent="0.25"/>
    <row r="95116" customFormat="1" x14ac:dyDescent="0.25"/>
    <row r="95117" customFormat="1" x14ac:dyDescent="0.25"/>
    <row r="95118" customFormat="1" x14ac:dyDescent="0.25"/>
    <row r="95119" customFormat="1" x14ac:dyDescent="0.25"/>
    <row r="95120" customFormat="1" x14ac:dyDescent="0.25"/>
    <row r="95121" customFormat="1" x14ac:dyDescent="0.25"/>
    <row r="95122" customFormat="1" x14ac:dyDescent="0.25"/>
    <row r="95123" customFormat="1" x14ac:dyDescent="0.25"/>
    <row r="95124" customFormat="1" x14ac:dyDescent="0.25"/>
    <row r="95125" customFormat="1" x14ac:dyDescent="0.25"/>
    <row r="95126" customFormat="1" x14ac:dyDescent="0.25"/>
    <row r="95127" customFormat="1" x14ac:dyDescent="0.25"/>
    <row r="95128" customFormat="1" x14ac:dyDescent="0.25"/>
    <row r="95129" customFormat="1" x14ac:dyDescent="0.25"/>
    <row r="95130" customFormat="1" x14ac:dyDescent="0.25"/>
    <row r="95131" customFormat="1" x14ac:dyDescent="0.25"/>
    <row r="95132" customFormat="1" x14ac:dyDescent="0.25"/>
    <row r="95133" customFormat="1" x14ac:dyDescent="0.25"/>
    <row r="95134" customFormat="1" x14ac:dyDescent="0.25"/>
    <row r="95135" customFormat="1" x14ac:dyDescent="0.25"/>
    <row r="95136" customFormat="1" x14ac:dyDescent="0.25"/>
    <row r="95137" customFormat="1" x14ac:dyDescent="0.25"/>
    <row r="95138" customFormat="1" x14ac:dyDescent="0.25"/>
    <row r="95139" customFormat="1" x14ac:dyDescent="0.25"/>
    <row r="95140" customFormat="1" x14ac:dyDescent="0.25"/>
    <row r="95141" customFormat="1" x14ac:dyDescent="0.25"/>
    <row r="95142" customFormat="1" x14ac:dyDescent="0.25"/>
    <row r="95143" customFormat="1" x14ac:dyDescent="0.25"/>
    <row r="95144" customFormat="1" x14ac:dyDescent="0.25"/>
    <row r="95145" customFormat="1" x14ac:dyDescent="0.25"/>
    <row r="95146" customFormat="1" x14ac:dyDescent="0.25"/>
    <row r="95147" customFormat="1" x14ac:dyDescent="0.25"/>
    <row r="95148" customFormat="1" x14ac:dyDescent="0.25"/>
    <row r="95149" customFormat="1" x14ac:dyDescent="0.25"/>
    <row r="95150" customFormat="1" x14ac:dyDescent="0.25"/>
    <row r="95151" customFormat="1" x14ac:dyDescent="0.25"/>
    <row r="95152" customFormat="1" x14ac:dyDescent="0.25"/>
    <row r="95153" customFormat="1" x14ac:dyDescent="0.25"/>
    <row r="95154" customFormat="1" x14ac:dyDescent="0.25"/>
    <row r="95155" customFormat="1" x14ac:dyDescent="0.25"/>
    <row r="95156" customFormat="1" x14ac:dyDescent="0.25"/>
    <row r="95157" customFormat="1" x14ac:dyDescent="0.25"/>
    <row r="95158" customFormat="1" x14ac:dyDescent="0.25"/>
    <row r="95159" customFormat="1" x14ac:dyDescent="0.25"/>
    <row r="95160" customFormat="1" x14ac:dyDescent="0.25"/>
    <row r="95161" customFormat="1" x14ac:dyDescent="0.25"/>
    <row r="95162" customFormat="1" x14ac:dyDescent="0.25"/>
    <row r="95163" customFormat="1" x14ac:dyDescent="0.25"/>
    <row r="95164" customFormat="1" x14ac:dyDescent="0.25"/>
    <row r="95165" customFormat="1" x14ac:dyDescent="0.25"/>
    <row r="95166" customFormat="1" x14ac:dyDescent="0.25"/>
    <row r="95167" customFormat="1" x14ac:dyDescent="0.25"/>
    <row r="95168" customFormat="1" x14ac:dyDescent="0.25"/>
    <row r="95169" customFormat="1" x14ac:dyDescent="0.25"/>
    <row r="95170" customFormat="1" x14ac:dyDescent="0.25"/>
    <row r="95171" customFormat="1" x14ac:dyDescent="0.25"/>
    <row r="95172" customFormat="1" x14ac:dyDescent="0.25"/>
    <row r="95173" customFormat="1" x14ac:dyDescent="0.25"/>
    <row r="95174" customFormat="1" x14ac:dyDescent="0.25"/>
    <row r="95175" customFormat="1" x14ac:dyDescent="0.25"/>
    <row r="95176" customFormat="1" x14ac:dyDescent="0.25"/>
    <row r="95177" customFormat="1" x14ac:dyDescent="0.25"/>
    <row r="95178" customFormat="1" x14ac:dyDescent="0.25"/>
    <row r="95179" customFormat="1" x14ac:dyDescent="0.25"/>
    <row r="95180" customFormat="1" x14ac:dyDescent="0.25"/>
    <row r="95181" customFormat="1" x14ac:dyDescent="0.25"/>
    <row r="95182" customFormat="1" x14ac:dyDescent="0.25"/>
    <row r="95183" customFormat="1" x14ac:dyDescent="0.25"/>
    <row r="95184" customFormat="1" x14ac:dyDescent="0.25"/>
    <row r="95185" customFormat="1" x14ac:dyDescent="0.25"/>
    <row r="95186" customFormat="1" x14ac:dyDescent="0.25"/>
    <row r="95187" customFormat="1" x14ac:dyDescent="0.25"/>
    <row r="95188" customFormat="1" x14ac:dyDescent="0.25"/>
    <row r="95189" customFormat="1" x14ac:dyDescent="0.25"/>
    <row r="95190" customFormat="1" x14ac:dyDescent="0.25"/>
    <row r="95191" customFormat="1" x14ac:dyDescent="0.25"/>
    <row r="95192" customFormat="1" x14ac:dyDescent="0.25"/>
    <row r="95193" customFormat="1" x14ac:dyDescent="0.25"/>
    <row r="95194" customFormat="1" x14ac:dyDescent="0.25"/>
    <row r="95195" customFormat="1" x14ac:dyDescent="0.25"/>
    <row r="95196" customFormat="1" x14ac:dyDescent="0.25"/>
    <row r="95197" customFormat="1" x14ac:dyDescent="0.25"/>
    <row r="95198" customFormat="1" x14ac:dyDescent="0.25"/>
    <row r="95199" customFormat="1" x14ac:dyDescent="0.25"/>
    <row r="95200" customFormat="1" x14ac:dyDescent="0.25"/>
    <row r="95201" customFormat="1" x14ac:dyDescent="0.25"/>
    <row r="95202" customFormat="1" x14ac:dyDescent="0.25"/>
    <row r="95203" customFormat="1" x14ac:dyDescent="0.25"/>
    <row r="95204" customFormat="1" x14ac:dyDescent="0.25"/>
    <row r="95205" customFormat="1" x14ac:dyDescent="0.25"/>
    <row r="95206" customFormat="1" x14ac:dyDescent="0.25"/>
    <row r="95207" customFormat="1" x14ac:dyDescent="0.25"/>
    <row r="95208" customFormat="1" x14ac:dyDescent="0.25"/>
    <row r="95209" customFormat="1" x14ac:dyDescent="0.25"/>
    <row r="95210" customFormat="1" x14ac:dyDescent="0.25"/>
    <row r="95211" customFormat="1" x14ac:dyDescent="0.25"/>
    <row r="95212" customFormat="1" x14ac:dyDescent="0.25"/>
    <row r="95213" customFormat="1" x14ac:dyDescent="0.25"/>
    <row r="95214" customFormat="1" x14ac:dyDescent="0.25"/>
    <row r="95215" customFormat="1" x14ac:dyDescent="0.25"/>
    <row r="95216" customFormat="1" x14ac:dyDescent="0.25"/>
    <row r="95217" customFormat="1" x14ac:dyDescent="0.25"/>
    <row r="95218" customFormat="1" x14ac:dyDescent="0.25"/>
    <row r="95219" customFormat="1" x14ac:dyDescent="0.25"/>
    <row r="95220" customFormat="1" x14ac:dyDescent="0.25"/>
    <row r="95221" customFormat="1" x14ac:dyDescent="0.25"/>
    <row r="95222" customFormat="1" x14ac:dyDescent="0.25"/>
    <row r="95223" customFormat="1" x14ac:dyDescent="0.25"/>
    <row r="95224" customFormat="1" x14ac:dyDescent="0.25"/>
    <row r="95225" customFormat="1" x14ac:dyDescent="0.25"/>
    <row r="95226" customFormat="1" x14ac:dyDescent="0.25"/>
    <row r="95227" customFormat="1" x14ac:dyDescent="0.25"/>
    <row r="95228" customFormat="1" x14ac:dyDescent="0.25"/>
    <row r="95229" customFormat="1" x14ac:dyDescent="0.25"/>
    <row r="95230" customFormat="1" x14ac:dyDescent="0.25"/>
    <row r="95231" customFormat="1" x14ac:dyDescent="0.25"/>
    <row r="95232" customFormat="1" x14ac:dyDescent="0.25"/>
    <row r="95233" customFormat="1" x14ac:dyDescent="0.25"/>
    <row r="95234" customFormat="1" x14ac:dyDescent="0.25"/>
    <row r="95235" customFormat="1" x14ac:dyDescent="0.25"/>
    <row r="95236" customFormat="1" x14ac:dyDescent="0.25"/>
    <row r="95237" customFormat="1" x14ac:dyDescent="0.25"/>
    <row r="95238" customFormat="1" x14ac:dyDescent="0.25"/>
    <row r="95239" customFormat="1" x14ac:dyDescent="0.25"/>
    <row r="95240" customFormat="1" x14ac:dyDescent="0.25"/>
    <row r="95241" customFormat="1" x14ac:dyDescent="0.25"/>
    <row r="95242" customFormat="1" x14ac:dyDescent="0.25"/>
    <row r="95243" customFormat="1" x14ac:dyDescent="0.25"/>
    <row r="95244" customFormat="1" x14ac:dyDescent="0.25"/>
    <row r="95245" customFormat="1" x14ac:dyDescent="0.25"/>
    <row r="95246" customFormat="1" x14ac:dyDescent="0.25"/>
    <row r="95247" customFormat="1" x14ac:dyDescent="0.25"/>
    <row r="95248" customFormat="1" x14ac:dyDescent="0.25"/>
    <row r="95249" customFormat="1" x14ac:dyDescent="0.25"/>
    <row r="95250" customFormat="1" x14ac:dyDescent="0.25"/>
    <row r="95251" customFormat="1" x14ac:dyDescent="0.25"/>
    <row r="95252" customFormat="1" x14ac:dyDescent="0.25"/>
    <row r="95253" customFormat="1" x14ac:dyDescent="0.25"/>
    <row r="95254" customFormat="1" x14ac:dyDescent="0.25"/>
    <row r="95255" customFormat="1" x14ac:dyDescent="0.25"/>
    <row r="95256" customFormat="1" x14ac:dyDescent="0.25"/>
    <row r="95257" customFormat="1" x14ac:dyDescent="0.25"/>
    <row r="95258" customFormat="1" x14ac:dyDescent="0.25"/>
    <row r="95259" customFormat="1" x14ac:dyDescent="0.25"/>
    <row r="95260" customFormat="1" x14ac:dyDescent="0.25"/>
    <row r="95261" customFormat="1" x14ac:dyDescent="0.25"/>
    <row r="95262" customFormat="1" x14ac:dyDescent="0.25"/>
    <row r="95263" customFormat="1" x14ac:dyDescent="0.25"/>
    <row r="95264" customFormat="1" x14ac:dyDescent="0.25"/>
    <row r="95265" customFormat="1" x14ac:dyDescent="0.25"/>
    <row r="95266" customFormat="1" x14ac:dyDescent="0.25"/>
    <row r="95267" customFormat="1" x14ac:dyDescent="0.25"/>
    <row r="95268" customFormat="1" x14ac:dyDescent="0.25"/>
    <row r="95269" customFormat="1" x14ac:dyDescent="0.25"/>
    <row r="95270" customFormat="1" x14ac:dyDescent="0.25"/>
    <row r="95271" customFormat="1" x14ac:dyDescent="0.25"/>
    <row r="95272" customFormat="1" x14ac:dyDescent="0.25"/>
    <row r="95273" customFormat="1" x14ac:dyDescent="0.25"/>
    <row r="95274" customFormat="1" x14ac:dyDescent="0.25"/>
    <row r="95275" customFormat="1" x14ac:dyDescent="0.25"/>
    <row r="95276" customFormat="1" x14ac:dyDescent="0.25"/>
    <row r="95277" customFormat="1" x14ac:dyDescent="0.25"/>
    <row r="95278" customFormat="1" x14ac:dyDescent="0.25"/>
    <row r="95279" customFormat="1" x14ac:dyDescent="0.25"/>
    <row r="95280" customFormat="1" x14ac:dyDescent="0.25"/>
    <row r="95281" customFormat="1" x14ac:dyDescent="0.25"/>
    <row r="95282" customFormat="1" x14ac:dyDescent="0.25"/>
    <row r="95283" customFormat="1" x14ac:dyDescent="0.25"/>
    <row r="95284" customFormat="1" x14ac:dyDescent="0.25"/>
    <row r="95285" customFormat="1" x14ac:dyDescent="0.25"/>
    <row r="95286" customFormat="1" x14ac:dyDescent="0.25"/>
    <row r="95287" customFormat="1" x14ac:dyDescent="0.25"/>
    <row r="95288" customFormat="1" x14ac:dyDescent="0.25"/>
    <row r="95289" customFormat="1" x14ac:dyDescent="0.25"/>
    <row r="95290" customFormat="1" x14ac:dyDescent="0.25"/>
    <row r="95291" customFormat="1" x14ac:dyDescent="0.25"/>
    <row r="95292" customFormat="1" x14ac:dyDescent="0.25"/>
    <row r="95293" customFormat="1" x14ac:dyDescent="0.25"/>
    <row r="95294" customFormat="1" x14ac:dyDescent="0.25"/>
    <row r="95295" customFormat="1" x14ac:dyDescent="0.25"/>
    <row r="95296" customFormat="1" x14ac:dyDescent="0.25"/>
    <row r="95297" customFormat="1" x14ac:dyDescent="0.25"/>
    <row r="95298" customFormat="1" x14ac:dyDescent="0.25"/>
    <row r="95299" customFormat="1" x14ac:dyDescent="0.25"/>
    <row r="95300" customFormat="1" x14ac:dyDescent="0.25"/>
    <row r="95301" customFormat="1" x14ac:dyDescent="0.25"/>
    <row r="95302" customFormat="1" x14ac:dyDescent="0.25"/>
    <row r="95303" customFormat="1" x14ac:dyDescent="0.25"/>
    <row r="95304" customFormat="1" x14ac:dyDescent="0.25"/>
    <row r="95305" customFormat="1" x14ac:dyDescent="0.25"/>
    <row r="95306" customFormat="1" x14ac:dyDescent="0.25"/>
    <row r="95307" customFormat="1" x14ac:dyDescent="0.25"/>
    <row r="95308" customFormat="1" x14ac:dyDescent="0.25"/>
    <row r="95309" customFormat="1" x14ac:dyDescent="0.25"/>
    <row r="95310" customFormat="1" x14ac:dyDescent="0.25"/>
    <row r="95311" customFormat="1" x14ac:dyDescent="0.25"/>
    <row r="95312" customFormat="1" x14ac:dyDescent="0.25"/>
    <row r="95313" customFormat="1" x14ac:dyDescent="0.25"/>
    <row r="95314" customFormat="1" x14ac:dyDescent="0.25"/>
    <row r="95315" customFormat="1" x14ac:dyDescent="0.25"/>
    <row r="95316" customFormat="1" x14ac:dyDescent="0.25"/>
    <row r="95317" customFormat="1" x14ac:dyDescent="0.25"/>
    <row r="95318" customFormat="1" x14ac:dyDescent="0.25"/>
    <row r="95319" customFormat="1" x14ac:dyDescent="0.25"/>
    <row r="95320" customFormat="1" x14ac:dyDescent="0.25"/>
    <row r="95321" customFormat="1" x14ac:dyDescent="0.25"/>
    <row r="95322" customFormat="1" x14ac:dyDescent="0.25"/>
    <row r="95323" customFormat="1" x14ac:dyDescent="0.25"/>
    <row r="95324" customFormat="1" x14ac:dyDescent="0.25"/>
    <row r="95325" customFormat="1" x14ac:dyDescent="0.25"/>
    <row r="95326" customFormat="1" x14ac:dyDescent="0.25"/>
    <row r="95327" customFormat="1" x14ac:dyDescent="0.25"/>
    <row r="95328" customFormat="1" x14ac:dyDescent="0.25"/>
    <row r="95329" customFormat="1" x14ac:dyDescent="0.25"/>
    <row r="95330" customFormat="1" x14ac:dyDescent="0.25"/>
    <row r="95331" customFormat="1" x14ac:dyDescent="0.25"/>
    <row r="95332" customFormat="1" x14ac:dyDescent="0.25"/>
    <row r="95333" customFormat="1" x14ac:dyDescent="0.25"/>
    <row r="95334" customFormat="1" x14ac:dyDescent="0.25"/>
    <row r="95335" customFormat="1" x14ac:dyDescent="0.25"/>
    <row r="95336" customFormat="1" x14ac:dyDescent="0.25"/>
    <row r="95337" customFormat="1" x14ac:dyDescent="0.25"/>
    <row r="95338" customFormat="1" x14ac:dyDescent="0.25"/>
    <row r="95339" customFormat="1" x14ac:dyDescent="0.25"/>
    <row r="95340" customFormat="1" x14ac:dyDescent="0.25"/>
    <row r="95341" customFormat="1" x14ac:dyDescent="0.25"/>
    <row r="95342" customFormat="1" x14ac:dyDescent="0.25"/>
    <row r="95343" customFormat="1" x14ac:dyDescent="0.25"/>
    <row r="95344" customFormat="1" x14ac:dyDescent="0.25"/>
    <row r="95345" customFormat="1" x14ac:dyDescent="0.25"/>
    <row r="95346" customFormat="1" x14ac:dyDescent="0.25"/>
    <row r="95347" customFormat="1" x14ac:dyDescent="0.25"/>
    <row r="95348" customFormat="1" x14ac:dyDescent="0.25"/>
    <row r="95349" customFormat="1" x14ac:dyDescent="0.25"/>
    <row r="95350" customFormat="1" x14ac:dyDescent="0.25"/>
    <row r="95351" customFormat="1" x14ac:dyDescent="0.25"/>
    <row r="95352" customFormat="1" x14ac:dyDescent="0.25"/>
    <row r="95353" customFormat="1" x14ac:dyDescent="0.25"/>
    <row r="95354" customFormat="1" x14ac:dyDescent="0.25"/>
    <row r="95355" customFormat="1" x14ac:dyDescent="0.25"/>
    <row r="95356" customFormat="1" x14ac:dyDescent="0.25"/>
    <row r="95357" customFormat="1" x14ac:dyDescent="0.25"/>
    <row r="95358" customFormat="1" x14ac:dyDescent="0.25"/>
    <row r="95359" customFormat="1" x14ac:dyDescent="0.25"/>
    <row r="95360" customFormat="1" x14ac:dyDescent="0.25"/>
    <row r="95361" customFormat="1" x14ac:dyDescent="0.25"/>
    <row r="95362" customFormat="1" x14ac:dyDescent="0.25"/>
    <row r="95363" customFormat="1" x14ac:dyDescent="0.25"/>
    <row r="95364" customFormat="1" x14ac:dyDescent="0.25"/>
    <row r="95365" customFormat="1" x14ac:dyDescent="0.25"/>
    <row r="95366" customFormat="1" x14ac:dyDescent="0.25"/>
    <row r="95367" customFormat="1" x14ac:dyDescent="0.25"/>
    <row r="95368" customFormat="1" x14ac:dyDescent="0.25"/>
    <row r="95369" customFormat="1" x14ac:dyDescent="0.25"/>
    <row r="95370" customFormat="1" x14ac:dyDescent="0.25"/>
    <row r="95371" customFormat="1" x14ac:dyDescent="0.25"/>
    <row r="95372" customFormat="1" x14ac:dyDescent="0.25"/>
    <row r="95373" customFormat="1" x14ac:dyDescent="0.25"/>
    <row r="95374" customFormat="1" x14ac:dyDescent="0.25"/>
    <row r="95375" customFormat="1" x14ac:dyDescent="0.25"/>
    <row r="95376" customFormat="1" x14ac:dyDescent="0.25"/>
    <row r="95377" customFormat="1" x14ac:dyDescent="0.25"/>
    <row r="95378" customFormat="1" x14ac:dyDescent="0.25"/>
    <row r="95379" customFormat="1" x14ac:dyDescent="0.25"/>
    <row r="95380" customFormat="1" x14ac:dyDescent="0.25"/>
    <row r="95381" customFormat="1" x14ac:dyDescent="0.25"/>
    <row r="95382" customFormat="1" x14ac:dyDescent="0.25"/>
    <row r="95383" customFormat="1" x14ac:dyDescent="0.25"/>
    <row r="95384" customFormat="1" x14ac:dyDescent="0.25"/>
    <row r="95385" customFormat="1" x14ac:dyDescent="0.25"/>
    <row r="95386" customFormat="1" x14ac:dyDescent="0.25"/>
    <row r="95387" customFormat="1" x14ac:dyDescent="0.25"/>
    <row r="95388" customFormat="1" x14ac:dyDescent="0.25"/>
    <row r="95389" customFormat="1" x14ac:dyDescent="0.25"/>
    <row r="95390" customFormat="1" x14ac:dyDescent="0.25"/>
    <row r="95391" customFormat="1" x14ac:dyDescent="0.25"/>
    <row r="95392" customFormat="1" x14ac:dyDescent="0.25"/>
    <row r="95393" customFormat="1" x14ac:dyDescent="0.25"/>
    <row r="95394" customFormat="1" x14ac:dyDescent="0.25"/>
    <row r="95395" customFormat="1" x14ac:dyDescent="0.25"/>
    <row r="95396" customFormat="1" x14ac:dyDescent="0.25"/>
    <row r="95397" customFormat="1" x14ac:dyDescent="0.25"/>
    <row r="95398" customFormat="1" x14ac:dyDescent="0.25"/>
    <row r="95399" customFormat="1" x14ac:dyDescent="0.25"/>
    <row r="95400" customFormat="1" x14ac:dyDescent="0.25"/>
    <row r="95401" customFormat="1" x14ac:dyDescent="0.25"/>
    <row r="95402" customFormat="1" x14ac:dyDescent="0.25"/>
    <row r="95403" customFormat="1" x14ac:dyDescent="0.25"/>
    <row r="95404" customFormat="1" x14ac:dyDescent="0.25"/>
    <row r="95405" customFormat="1" x14ac:dyDescent="0.25"/>
    <row r="95406" customFormat="1" x14ac:dyDescent="0.25"/>
    <row r="95407" customFormat="1" x14ac:dyDescent="0.25"/>
    <row r="95408" customFormat="1" x14ac:dyDescent="0.25"/>
    <row r="95409" customFormat="1" x14ac:dyDescent="0.25"/>
    <row r="95410" customFormat="1" x14ac:dyDescent="0.25"/>
    <row r="95411" customFormat="1" x14ac:dyDescent="0.25"/>
    <row r="95412" customFormat="1" x14ac:dyDescent="0.25"/>
    <row r="95413" customFormat="1" x14ac:dyDescent="0.25"/>
    <row r="95414" customFormat="1" x14ac:dyDescent="0.25"/>
    <row r="95415" customFormat="1" x14ac:dyDescent="0.25"/>
    <row r="95416" customFormat="1" x14ac:dyDescent="0.25"/>
    <row r="95417" customFormat="1" x14ac:dyDescent="0.25"/>
    <row r="95418" customFormat="1" x14ac:dyDescent="0.25"/>
    <row r="95419" customFormat="1" x14ac:dyDescent="0.25"/>
    <row r="95420" customFormat="1" x14ac:dyDescent="0.25"/>
    <row r="95421" customFormat="1" x14ac:dyDescent="0.25"/>
    <row r="95422" customFormat="1" x14ac:dyDescent="0.25"/>
    <row r="95423" customFormat="1" x14ac:dyDescent="0.25"/>
    <row r="95424" customFormat="1" x14ac:dyDescent="0.25"/>
    <row r="95425" customFormat="1" x14ac:dyDescent="0.25"/>
    <row r="95426" customFormat="1" x14ac:dyDescent="0.25"/>
    <row r="95427" customFormat="1" x14ac:dyDescent="0.25"/>
    <row r="95428" customFormat="1" x14ac:dyDescent="0.25"/>
    <row r="95429" customFormat="1" x14ac:dyDescent="0.25"/>
    <row r="95430" customFormat="1" x14ac:dyDescent="0.25"/>
    <row r="95431" customFormat="1" x14ac:dyDescent="0.25"/>
    <row r="95432" customFormat="1" x14ac:dyDescent="0.25"/>
    <row r="95433" customFormat="1" x14ac:dyDescent="0.25"/>
    <row r="95434" customFormat="1" x14ac:dyDescent="0.25"/>
    <row r="95435" customFormat="1" x14ac:dyDescent="0.25"/>
    <row r="95436" customFormat="1" x14ac:dyDescent="0.25"/>
    <row r="95437" customFormat="1" x14ac:dyDescent="0.25"/>
    <row r="95438" customFormat="1" x14ac:dyDescent="0.25"/>
    <row r="95439" customFormat="1" x14ac:dyDescent="0.25"/>
    <row r="95440" customFormat="1" x14ac:dyDescent="0.25"/>
    <row r="95441" customFormat="1" x14ac:dyDescent="0.25"/>
    <row r="95442" customFormat="1" x14ac:dyDescent="0.25"/>
    <row r="95443" customFormat="1" x14ac:dyDescent="0.25"/>
    <row r="95444" customFormat="1" x14ac:dyDescent="0.25"/>
    <row r="95445" customFormat="1" x14ac:dyDescent="0.25"/>
    <row r="95446" customFormat="1" x14ac:dyDescent="0.25"/>
    <row r="95447" customFormat="1" x14ac:dyDescent="0.25"/>
    <row r="95448" customFormat="1" x14ac:dyDescent="0.25"/>
    <row r="95449" customFormat="1" x14ac:dyDescent="0.25"/>
    <row r="95450" customFormat="1" x14ac:dyDescent="0.25"/>
    <row r="95451" customFormat="1" x14ac:dyDescent="0.25"/>
    <row r="95452" customFormat="1" x14ac:dyDescent="0.25"/>
    <row r="95453" customFormat="1" x14ac:dyDescent="0.25"/>
    <row r="95454" customFormat="1" x14ac:dyDescent="0.25"/>
    <row r="95455" customFormat="1" x14ac:dyDescent="0.25"/>
    <row r="95456" customFormat="1" x14ac:dyDescent="0.25"/>
    <row r="95457" customFormat="1" x14ac:dyDescent="0.25"/>
    <row r="95458" customFormat="1" x14ac:dyDescent="0.25"/>
    <row r="95459" customFormat="1" x14ac:dyDescent="0.25"/>
    <row r="95460" customFormat="1" x14ac:dyDescent="0.25"/>
    <row r="95461" customFormat="1" x14ac:dyDescent="0.25"/>
    <row r="95462" customFormat="1" x14ac:dyDescent="0.25"/>
    <row r="95463" customFormat="1" x14ac:dyDescent="0.25"/>
    <row r="95464" customFormat="1" x14ac:dyDescent="0.25"/>
    <row r="95465" customFormat="1" x14ac:dyDescent="0.25"/>
    <row r="95466" customFormat="1" x14ac:dyDescent="0.25"/>
    <row r="95467" customFormat="1" x14ac:dyDescent="0.25"/>
    <row r="95468" customFormat="1" x14ac:dyDescent="0.25"/>
    <row r="95469" customFormat="1" x14ac:dyDescent="0.25"/>
    <row r="95470" customFormat="1" x14ac:dyDescent="0.25"/>
    <row r="95471" customFormat="1" x14ac:dyDescent="0.25"/>
    <row r="95472" customFormat="1" x14ac:dyDescent="0.25"/>
    <row r="95473" customFormat="1" x14ac:dyDescent="0.25"/>
    <row r="95474" customFormat="1" x14ac:dyDescent="0.25"/>
    <row r="95475" customFormat="1" x14ac:dyDescent="0.25"/>
    <row r="95476" customFormat="1" x14ac:dyDescent="0.25"/>
    <row r="95477" customFormat="1" x14ac:dyDescent="0.25"/>
    <row r="95478" customFormat="1" x14ac:dyDescent="0.25"/>
    <row r="95479" customFormat="1" x14ac:dyDescent="0.25"/>
    <row r="95480" customFormat="1" x14ac:dyDescent="0.25"/>
    <row r="95481" customFormat="1" x14ac:dyDescent="0.25"/>
    <row r="95482" customFormat="1" x14ac:dyDescent="0.25"/>
    <row r="95483" customFormat="1" x14ac:dyDescent="0.25"/>
    <row r="95484" customFormat="1" x14ac:dyDescent="0.25"/>
    <row r="95485" customFormat="1" x14ac:dyDescent="0.25"/>
    <row r="95486" customFormat="1" x14ac:dyDescent="0.25"/>
    <row r="95487" customFormat="1" x14ac:dyDescent="0.25"/>
    <row r="95488" customFormat="1" x14ac:dyDescent="0.25"/>
    <row r="95489" customFormat="1" x14ac:dyDescent="0.25"/>
    <row r="95490" customFormat="1" x14ac:dyDescent="0.25"/>
    <row r="95491" customFormat="1" x14ac:dyDescent="0.25"/>
    <row r="95492" customFormat="1" x14ac:dyDescent="0.25"/>
    <row r="95493" customFormat="1" x14ac:dyDescent="0.25"/>
    <row r="95494" customFormat="1" x14ac:dyDescent="0.25"/>
    <row r="95495" customFormat="1" x14ac:dyDescent="0.25"/>
    <row r="95496" customFormat="1" x14ac:dyDescent="0.25"/>
    <row r="95497" customFormat="1" x14ac:dyDescent="0.25"/>
    <row r="95498" customFormat="1" x14ac:dyDescent="0.25"/>
    <row r="95499" customFormat="1" x14ac:dyDescent="0.25"/>
    <row r="95500" customFormat="1" x14ac:dyDescent="0.25"/>
    <row r="95501" customFormat="1" x14ac:dyDescent="0.25"/>
    <row r="95502" customFormat="1" x14ac:dyDescent="0.25"/>
    <row r="95503" customFormat="1" x14ac:dyDescent="0.25"/>
    <row r="95504" customFormat="1" x14ac:dyDescent="0.25"/>
    <row r="95505" customFormat="1" x14ac:dyDescent="0.25"/>
    <row r="95506" customFormat="1" x14ac:dyDescent="0.25"/>
    <row r="95507" customFormat="1" x14ac:dyDescent="0.25"/>
    <row r="95508" customFormat="1" x14ac:dyDescent="0.25"/>
    <row r="95509" customFormat="1" x14ac:dyDescent="0.25"/>
    <row r="95510" customFormat="1" x14ac:dyDescent="0.25"/>
    <row r="95511" customFormat="1" x14ac:dyDescent="0.25"/>
    <row r="95512" customFormat="1" x14ac:dyDescent="0.25"/>
    <row r="95513" customFormat="1" x14ac:dyDescent="0.25"/>
    <row r="95514" customFormat="1" x14ac:dyDescent="0.25"/>
    <row r="95515" customFormat="1" x14ac:dyDescent="0.25"/>
    <row r="95516" customFormat="1" x14ac:dyDescent="0.25"/>
    <row r="95517" customFormat="1" x14ac:dyDescent="0.25"/>
    <row r="95518" customFormat="1" x14ac:dyDescent="0.25"/>
    <row r="95519" customFormat="1" x14ac:dyDescent="0.25"/>
    <row r="95520" customFormat="1" x14ac:dyDescent="0.25"/>
    <row r="95521" customFormat="1" x14ac:dyDescent="0.25"/>
    <row r="95522" customFormat="1" x14ac:dyDescent="0.25"/>
    <row r="95523" customFormat="1" x14ac:dyDescent="0.25"/>
    <row r="95524" customFormat="1" x14ac:dyDescent="0.25"/>
    <row r="95525" customFormat="1" x14ac:dyDescent="0.25"/>
    <row r="95526" customFormat="1" x14ac:dyDescent="0.25"/>
    <row r="95527" customFormat="1" x14ac:dyDescent="0.25"/>
    <row r="95528" customFormat="1" x14ac:dyDescent="0.25"/>
    <row r="95529" customFormat="1" x14ac:dyDescent="0.25"/>
    <row r="95530" customFormat="1" x14ac:dyDescent="0.25"/>
    <row r="95531" customFormat="1" x14ac:dyDescent="0.25"/>
    <row r="95532" customFormat="1" x14ac:dyDescent="0.25"/>
    <row r="95533" customFormat="1" x14ac:dyDescent="0.25"/>
    <row r="95534" customFormat="1" x14ac:dyDescent="0.25"/>
    <row r="95535" customFormat="1" x14ac:dyDescent="0.25"/>
    <row r="95536" customFormat="1" x14ac:dyDescent="0.25"/>
    <row r="95537" customFormat="1" x14ac:dyDescent="0.25"/>
    <row r="95538" customFormat="1" x14ac:dyDescent="0.25"/>
    <row r="95539" customFormat="1" x14ac:dyDescent="0.25"/>
    <row r="95540" customFormat="1" x14ac:dyDescent="0.25"/>
    <row r="95541" customFormat="1" x14ac:dyDescent="0.25"/>
    <row r="95542" customFormat="1" x14ac:dyDescent="0.25"/>
    <row r="95543" customFormat="1" x14ac:dyDescent="0.25"/>
    <row r="95544" customFormat="1" x14ac:dyDescent="0.25"/>
    <row r="95545" customFormat="1" x14ac:dyDescent="0.25"/>
    <row r="95546" customFormat="1" x14ac:dyDescent="0.25"/>
    <row r="95547" customFormat="1" x14ac:dyDescent="0.25"/>
    <row r="95548" customFormat="1" x14ac:dyDescent="0.25"/>
    <row r="95549" customFormat="1" x14ac:dyDescent="0.25"/>
    <row r="95550" customFormat="1" x14ac:dyDescent="0.25"/>
    <row r="95551" customFormat="1" x14ac:dyDescent="0.25"/>
    <row r="95552" customFormat="1" x14ac:dyDescent="0.25"/>
    <row r="95553" customFormat="1" x14ac:dyDescent="0.25"/>
    <row r="95554" customFormat="1" x14ac:dyDescent="0.25"/>
    <row r="95555" customFormat="1" x14ac:dyDescent="0.25"/>
    <row r="95556" customFormat="1" x14ac:dyDescent="0.25"/>
    <row r="95557" customFormat="1" x14ac:dyDescent="0.25"/>
    <row r="95558" customFormat="1" x14ac:dyDescent="0.25"/>
    <row r="95559" customFormat="1" x14ac:dyDescent="0.25"/>
    <row r="95560" customFormat="1" x14ac:dyDescent="0.25"/>
    <row r="95561" customFormat="1" x14ac:dyDescent="0.25"/>
    <row r="95562" customFormat="1" x14ac:dyDescent="0.25"/>
    <row r="95563" customFormat="1" x14ac:dyDescent="0.25"/>
    <row r="95564" customFormat="1" x14ac:dyDescent="0.25"/>
    <row r="95565" customFormat="1" x14ac:dyDescent="0.25"/>
    <row r="95566" customFormat="1" x14ac:dyDescent="0.25"/>
    <row r="95567" customFormat="1" x14ac:dyDescent="0.25"/>
    <row r="95568" customFormat="1" x14ac:dyDescent="0.25"/>
    <row r="95569" customFormat="1" x14ac:dyDescent="0.25"/>
    <row r="95570" customFormat="1" x14ac:dyDescent="0.25"/>
    <row r="95571" customFormat="1" x14ac:dyDescent="0.25"/>
    <row r="95572" customFormat="1" x14ac:dyDescent="0.25"/>
    <row r="95573" customFormat="1" x14ac:dyDescent="0.25"/>
    <row r="95574" customFormat="1" x14ac:dyDescent="0.25"/>
    <row r="95575" customFormat="1" x14ac:dyDescent="0.25"/>
    <row r="95576" customFormat="1" x14ac:dyDescent="0.25"/>
    <row r="95577" customFormat="1" x14ac:dyDescent="0.25"/>
    <row r="95578" customFormat="1" x14ac:dyDescent="0.25"/>
    <row r="95579" customFormat="1" x14ac:dyDescent="0.25"/>
    <row r="95580" customFormat="1" x14ac:dyDescent="0.25"/>
    <row r="95581" customFormat="1" x14ac:dyDescent="0.25"/>
    <row r="95582" customFormat="1" x14ac:dyDescent="0.25"/>
    <row r="95583" customFormat="1" x14ac:dyDescent="0.25"/>
    <row r="95584" customFormat="1" x14ac:dyDescent="0.25"/>
    <row r="95585" customFormat="1" x14ac:dyDescent="0.25"/>
    <row r="95586" customFormat="1" x14ac:dyDescent="0.25"/>
    <row r="95587" customFormat="1" x14ac:dyDescent="0.25"/>
    <row r="95588" customFormat="1" x14ac:dyDescent="0.25"/>
    <row r="95589" customFormat="1" x14ac:dyDescent="0.25"/>
    <row r="95590" customFormat="1" x14ac:dyDescent="0.25"/>
    <row r="95591" customFormat="1" x14ac:dyDescent="0.25"/>
    <row r="95592" customFormat="1" x14ac:dyDescent="0.25"/>
    <row r="95593" customFormat="1" x14ac:dyDescent="0.25"/>
    <row r="95594" customFormat="1" x14ac:dyDescent="0.25"/>
    <row r="95595" customFormat="1" x14ac:dyDescent="0.25"/>
    <row r="95596" customFormat="1" x14ac:dyDescent="0.25"/>
    <row r="95597" customFormat="1" x14ac:dyDescent="0.25"/>
    <row r="95598" customFormat="1" x14ac:dyDescent="0.25"/>
    <row r="95599" customFormat="1" x14ac:dyDescent="0.25"/>
    <row r="95600" customFormat="1" x14ac:dyDescent="0.25"/>
    <row r="95601" customFormat="1" x14ac:dyDescent="0.25"/>
    <row r="95602" customFormat="1" x14ac:dyDescent="0.25"/>
    <row r="95603" customFormat="1" x14ac:dyDescent="0.25"/>
    <row r="95604" customFormat="1" x14ac:dyDescent="0.25"/>
    <row r="95605" customFormat="1" x14ac:dyDescent="0.25"/>
    <row r="95606" customFormat="1" x14ac:dyDescent="0.25"/>
    <row r="95607" customFormat="1" x14ac:dyDescent="0.25"/>
    <row r="95608" customFormat="1" x14ac:dyDescent="0.25"/>
    <row r="95609" customFormat="1" x14ac:dyDescent="0.25"/>
    <row r="95610" customFormat="1" x14ac:dyDescent="0.25"/>
    <row r="95611" customFormat="1" x14ac:dyDescent="0.25"/>
    <row r="95612" customFormat="1" x14ac:dyDescent="0.25"/>
    <row r="95613" customFormat="1" x14ac:dyDescent="0.25"/>
    <row r="95614" customFormat="1" x14ac:dyDescent="0.25"/>
    <row r="95615" customFormat="1" x14ac:dyDescent="0.25"/>
    <row r="95616" customFormat="1" x14ac:dyDescent="0.25"/>
    <row r="95617" customFormat="1" x14ac:dyDescent="0.25"/>
    <row r="95618" customFormat="1" x14ac:dyDescent="0.25"/>
    <row r="95619" customFormat="1" x14ac:dyDescent="0.25"/>
    <row r="95620" customFormat="1" x14ac:dyDescent="0.25"/>
    <row r="95621" customFormat="1" x14ac:dyDescent="0.25"/>
    <row r="95622" customFormat="1" x14ac:dyDescent="0.25"/>
    <row r="95623" customFormat="1" x14ac:dyDescent="0.25"/>
    <row r="95624" customFormat="1" x14ac:dyDescent="0.25"/>
    <row r="95625" customFormat="1" x14ac:dyDescent="0.25"/>
    <row r="95626" customFormat="1" x14ac:dyDescent="0.25"/>
    <row r="95627" customFormat="1" x14ac:dyDescent="0.25"/>
    <row r="95628" customFormat="1" x14ac:dyDescent="0.25"/>
    <row r="95629" customFormat="1" x14ac:dyDescent="0.25"/>
    <row r="95630" customFormat="1" x14ac:dyDescent="0.25"/>
    <row r="95631" customFormat="1" x14ac:dyDescent="0.25"/>
    <row r="95632" customFormat="1" x14ac:dyDescent="0.25"/>
    <row r="95633" customFormat="1" x14ac:dyDescent="0.25"/>
    <row r="95634" customFormat="1" x14ac:dyDescent="0.25"/>
    <row r="95635" customFormat="1" x14ac:dyDescent="0.25"/>
    <row r="95636" customFormat="1" x14ac:dyDescent="0.25"/>
    <row r="95637" customFormat="1" x14ac:dyDescent="0.25"/>
    <row r="95638" customFormat="1" x14ac:dyDescent="0.25"/>
    <row r="95639" customFormat="1" x14ac:dyDescent="0.25"/>
    <row r="95640" customFormat="1" x14ac:dyDescent="0.25"/>
    <row r="95641" customFormat="1" x14ac:dyDescent="0.25"/>
    <row r="95642" customFormat="1" x14ac:dyDescent="0.25"/>
    <row r="95643" customFormat="1" x14ac:dyDescent="0.25"/>
    <row r="95644" customFormat="1" x14ac:dyDescent="0.25"/>
    <row r="95645" customFormat="1" x14ac:dyDescent="0.25"/>
    <row r="95646" customFormat="1" x14ac:dyDescent="0.25"/>
    <row r="95647" customFormat="1" x14ac:dyDescent="0.25"/>
    <row r="95648" customFormat="1" x14ac:dyDescent="0.25"/>
    <row r="95649" customFormat="1" x14ac:dyDescent="0.25"/>
    <row r="95650" customFormat="1" x14ac:dyDescent="0.25"/>
    <row r="95651" customFormat="1" x14ac:dyDescent="0.25"/>
    <row r="95652" customFormat="1" x14ac:dyDescent="0.25"/>
    <row r="95653" customFormat="1" x14ac:dyDescent="0.25"/>
    <row r="95654" customFormat="1" x14ac:dyDescent="0.25"/>
    <row r="95655" customFormat="1" x14ac:dyDescent="0.25"/>
    <row r="95656" customFormat="1" x14ac:dyDescent="0.25"/>
    <row r="95657" customFormat="1" x14ac:dyDescent="0.25"/>
    <row r="95658" customFormat="1" x14ac:dyDescent="0.25"/>
    <row r="95659" customFormat="1" x14ac:dyDescent="0.25"/>
    <row r="95660" customFormat="1" x14ac:dyDescent="0.25"/>
    <row r="95661" customFormat="1" x14ac:dyDescent="0.25"/>
    <row r="95662" customFormat="1" x14ac:dyDescent="0.25"/>
    <row r="95663" customFormat="1" x14ac:dyDescent="0.25"/>
    <row r="95664" customFormat="1" x14ac:dyDescent="0.25"/>
    <row r="95665" customFormat="1" x14ac:dyDescent="0.25"/>
    <row r="95666" customFormat="1" x14ac:dyDescent="0.25"/>
    <row r="95667" customFormat="1" x14ac:dyDescent="0.25"/>
    <row r="95668" customFormat="1" x14ac:dyDescent="0.25"/>
    <row r="95669" customFormat="1" x14ac:dyDescent="0.25"/>
    <row r="95670" customFormat="1" x14ac:dyDescent="0.25"/>
    <row r="95671" customFormat="1" x14ac:dyDescent="0.25"/>
    <row r="95672" customFormat="1" x14ac:dyDescent="0.25"/>
    <row r="95673" customFormat="1" x14ac:dyDescent="0.25"/>
    <row r="95674" customFormat="1" x14ac:dyDescent="0.25"/>
    <row r="95675" customFormat="1" x14ac:dyDescent="0.25"/>
    <row r="95676" customFormat="1" x14ac:dyDescent="0.25"/>
    <row r="95677" customFormat="1" x14ac:dyDescent="0.25"/>
    <row r="95678" customFormat="1" x14ac:dyDescent="0.25"/>
    <row r="95679" customFormat="1" x14ac:dyDescent="0.25"/>
    <row r="95680" customFormat="1" x14ac:dyDescent="0.25"/>
    <row r="95681" customFormat="1" x14ac:dyDescent="0.25"/>
    <row r="95682" customFormat="1" x14ac:dyDescent="0.25"/>
    <row r="95683" customFormat="1" x14ac:dyDescent="0.25"/>
    <row r="95684" customFormat="1" x14ac:dyDescent="0.25"/>
    <row r="95685" customFormat="1" x14ac:dyDescent="0.25"/>
    <row r="95686" customFormat="1" x14ac:dyDescent="0.25"/>
    <row r="95687" customFormat="1" x14ac:dyDescent="0.25"/>
    <row r="95688" customFormat="1" x14ac:dyDescent="0.25"/>
    <row r="95689" customFormat="1" x14ac:dyDescent="0.25"/>
    <row r="95690" customFormat="1" x14ac:dyDescent="0.25"/>
    <row r="95691" customFormat="1" x14ac:dyDescent="0.25"/>
    <row r="95692" customFormat="1" x14ac:dyDescent="0.25"/>
    <row r="95693" customFormat="1" x14ac:dyDescent="0.25"/>
    <row r="95694" customFormat="1" x14ac:dyDescent="0.25"/>
    <row r="95695" customFormat="1" x14ac:dyDescent="0.25"/>
    <row r="95696" customFormat="1" x14ac:dyDescent="0.25"/>
    <row r="95697" customFormat="1" x14ac:dyDescent="0.25"/>
    <row r="95698" customFormat="1" x14ac:dyDescent="0.25"/>
    <row r="95699" customFormat="1" x14ac:dyDescent="0.25"/>
    <row r="95700" customFormat="1" x14ac:dyDescent="0.25"/>
    <row r="95701" customFormat="1" x14ac:dyDescent="0.25"/>
    <row r="95702" customFormat="1" x14ac:dyDescent="0.25"/>
    <row r="95703" customFormat="1" x14ac:dyDescent="0.25"/>
    <row r="95704" customFormat="1" x14ac:dyDescent="0.25"/>
    <row r="95705" customFormat="1" x14ac:dyDescent="0.25"/>
    <row r="95706" customFormat="1" x14ac:dyDescent="0.25"/>
    <row r="95707" customFormat="1" x14ac:dyDescent="0.25"/>
    <row r="95708" customFormat="1" x14ac:dyDescent="0.25"/>
    <row r="95709" customFormat="1" x14ac:dyDescent="0.25"/>
    <row r="95710" customFormat="1" x14ac:dyDescent="0.25"/>
    <row r="95711" customFormat="1" x14ac:dyDescent="0.25"/>
    <row r="95712" customFormat="1" x14ac:dyDescent="0.25"/>
    <row r="95713" customFormat="1" x14ac:dyDescent="0.25"/>
    <row r="95714" customFormat="1" x14ac:dyDescent="0.25"/>
    <row r="95715" customFormat="1" x14ac:dyDescent="0.25"/>
    <row r="95716" customFormat="1" x14ac:dyDescent="0.25"/>
    <row r="95717" customFormat="1" x14ac:dyDescent="0.25"/>
    <row r="95718" customFormat="1" x14ac:dyDescent="0.25"/>
    <row r="95719" customFormat="1" x14ac:dyDescent="0.25"/>
    <row r="95720" customFormat="1" x14ac:dyDescent="0.25"/>
    <row r="95721" customFormat="1" x14ac:dyDescent="0.25"/>
    <row r="95722" customFormat="1" x14ac:dyDescent="0.25"/>
    <row r="95723" customFormat="1" x14ac:dyDescent="0.25"/>
    <row r="95724" customFormat="1" x14ac:dyDescent="0.25"/>
    <row r="95725" customFormat="1" x14ac:dyDescent="0.25"/>
    <row r="95726" customFormat="1" x14ac:dyDescent="0.25"/>
    <row r="95727" customFormat="1" x14ac:dyDescent="0.25"/>
    <row r="95728" customFormat="1" x14ac:dyDescent="0.25"/>
    <row r="95729" customFormat="1" x14ac:dyDescent="0.25"/>
    <row r="95730" customFormat="1" x14ac:dyDescent="0.25"/>
    <row r="95731" customFormat="1" x14ac:dyDescent="0.25"/>
    <row r="95732" customFormat="1" x14ac:dyDescent="0.25"/>
    <row r="95733" customFormat="1" x14ac:dyDescent="0.25"/>
    <row r="95734" customFormat="1" x14ac:dyDescent="0.25"/>
    <row r="95735" customFormat="1" x14ac:dyDescent="0.25"/>
    <row r="95736" customFormat="1" x14ac:dyDescent="0.25"/>
    <row r="95737" customFormat="1" x14ac:dyDescent="0.25"/>
    <row r="95738" customFormat="1" x14ac:dyDescent="0.25"/>
    <row r="95739" customFormat="1" x14ac:dyDescent="0.25"/>
    <row r="95740" customFormat="1" x14ac:dyDescent="0.25"/>
    <row r="95741" customFormat="1" x14ac:dyDescent="0.25"/>
    <row r="95742" customFormat="1" x14ac:dyDescent="0.25"/>
    <row r="95743" customFormat="1" x14ac:dyDescent="0.25"/>
    <row r="95744" customFormat="1" x14ac:dyDescent="0.25"/>
    <row r="95745" customFormat="1" x14ac:dyDescent="0.25"/>
    <row r="95746" customFormat="1" x14ac:dyDescent="0.25"/>
    <row r="95747" customFormat="1" x14ac:dyDescent="0.25"/>
    <row r="95748" customFormat="1" x14ac:dyDescent="0.25"/>
    <row r="95749" customFormat="1" x14ac:dyDescent="0.25"/>
    <row r="95750" customFormat="1" x14ac:dyDescent="0.25"/>
    <row r="95751" customFormat="1" x14ac:dyDescent="0.25"/>
    <row r="95752" customFormat="1" x14ac:dyDescent="0.25"/>
    <row r="95753" customFormat="1" x14ac:dyDescent="0.25"/>
    <row r="95754" customFormat="1" x14ac:dyDescent="0.25"/>
    <row r="95755" customFormat="1" x14ac:dyDescent="0.25"/>
    <row r="95756" customFormat="1" x14ac:dyDescent="0.25"/>
    <row r="95757" customFormat="1" x14ac:dyDescent="0.25"/>
    <row r="95758" customFormat="1" x14ac:dyDescent="0.25"/>
    <row r="95759" customFormat="1" x14ac:dyDescent="0.25"/>
    <row r="95760" customFormat="1" x14ac:dyDescent="0.25"/>
    <row r="95761" customFormat="1" x14ac:dyDescent="0.25"/>
    <row r="95762" customFormat="1" x14ac:dyDescent="0.25"/>
    <row r="95763" customFormat="1" x14ac:dyDescent="0.25"/>
    <row r="95764" customFormat="1" x14ac:dyDescent="0.25"/>
    <row r="95765" customFormat="1" x14ac:dyDescent="0.25"/>
    <row r="95766" customFormat="1" x14ac:dyDescent="0.25"/>
    <row r="95767" customFormat="1" x14ac:dyDescent="0.25"/>
    <row r="95768" customFormat="1" x14ac:dyDescent="0.25"/>
    <row r="95769" customFormat="1" x14ac:dyDescent="0.25"/>
    <row r="95770" customFormat="1" x14ac:dyDescent="0.25"/>
    <row r="95771" customFormat="1" x14ac:dyDescent="0.25"/>
    <row r="95772" customFormat="1" x14ac:dyDescent="0.25"/>
    <row r="95773" customFormat="1" x14ac:dyDescent="0.25"/>
    <row r="95774" customFormat="1" x14ac:dyDescent="0.25"/>
    <row r="95775" customFormat="1" x14ac:dyDescent="0.25"/>
    <row r="95776" customFormat="1" x14ac:dyDescent="0.25"/>
    <row r="95777" customFormat="1" x14ac:dyDescent="0.25"/>
    <row r="95778" customFormat="1" x14ac:dyDescent="0.25"/>
    <row r="95779" customFormat="1" x14ac:dyDescent="0.25"/>
    <row r="95780" customFormat="1" x14ac:dyDescent="0.25"/>
    <row r="95781" customFormat="1" x14ac:dyDescent="0.25"/>
    <row r="95782" customFormat="1" x14ac:dyDescent="0.25"/>
    <row r="95783" customFormat="1" x14ac:dyDescent="0.25"/>
    <row r="95784" customFormat="1" x14ac:dyDescent="0.25"/>
    <row r="95785" customFormat="1" x14ac:dyDescent="0.25"/>
    <row r="95786" customFormat="1" x14ac:dyDescent="0.25"/>
    <row r="95787" customFormat="1" x14ac:dyDescent="0.25"/>
    <row r="95788" customFormat="1" x14ac:dyDescent="0.25"/>
    <row r="95789" customFormat="1" x14ac:dyDescent="0.25"/>
    <row r="95790" customFormat="1" x14ac:dyDescent="0.25"/>
    <row r="95791" customFormat="1" x14ac:dyDescent="0.25"/>
    <row r="95792" customFormat="1" x14ac:dyDescent="0.25"/>
    <row r="95793" customFormat="1" x14ac:dyDescent="0.25"/>
    <row r="95794" customFormat="1" x14ac:dyDescent="0.25"/>
    <row r="95795" customFormat="1" x14ac:dyDescent="0.25"/>
    <row r="95796" customFormat="1" x14ac:dyDescent="0.25"/>
    <row r="95797" customFormat="1" x14ac:dyDescent="0.25"/>
    <row r="95798" customFormat="1" x14ac:dyDescent="0.25"/>
    <row r="95799" customFormat="1" x14ac:dyDescent="0.25"/>
    <row r="95800" customFormat="1" x14ac:dyDescent="0.25"/>
    <row r="95801" customFormat="1" x14ac:dyDescent="0.25"/>
    <row r="95802" customFormat="1" x14ac:dyDescent="0.25"/>
    <row r="95803" customFormat="1" x14ac:dyDescent="0.25"/>
    <row r="95804" customFormat="1" x14ac:dyDescent="0.25"/>
    <row r="95805" customFormat="1" x14ac:dyDescent="0.25"/>
    <row r="95806" customFormat="1" x14ac:dyDescent="0.25"/>
    <row r="95807" customFormat="1" x14ac:dyDescent="0.25"/>
    <row r="95808" customFormat="1" x14ac:dyDescent="0.25"/>
    <row r="95809" customFormat="1" x14ac:dyDescent="0.25"/>
    <row r="95810" customFormat="1" x14ac:dyDescent="0.25"/>
    <row r="95811" customFormat="1" x14ac:dyDescent="0.25"/>
    <row r="95812" customFormat="1" x14ac:dyDescent="0.25"/>
    <row r="95813" customFormat="1" x14ac:dyDescent="0.25"/>
    <row r="95814" customFormat="1" x14ac:dyDescent="0.25"/>
    <row r="95815" customFormat="1" x14ac:dyDescent="0.25"/>
    <row r="95816" customFormat="1" x14ac:dyDescent="0.25"/>
    <row r="95817" customFormat="1" x14ac:dyDescent="0.25"/>
    <row r="95818" customFormat="1" x14ac:dyDescent="0.25"/>
    <row r="95819" customFormat="1" x14ac:dyDescent="0.25"/>
    <row r="95820" customFormat="1" x14ac:dyDescent="0.25"/>
    <row r="95821" customFormat="1" x14ac:dyDescent="0.25"/>
    <row r="95822" customFormat="1" x14ac:dyDescent="0.25"/>
    <row r="95823" customFormat="1" x14ac:dyDescent="0.25"/>
    <row r="95824" customFormat="1" x14ac:dyDescent="0.25"/>
    <row r="95825" customFormat="1" x14ac:dyDescent="0.25"/>
    <row r="95826" customFormat="1" x14ac:dyDescent="0.25"/>
    <row r="95827" customFormat="1" x14ac:dyDescent="0.25"/>
    <row r="95828" customFormat="1" x14ac:dyDescent="0.25"/>
    <row r="95829" customFormat="1" x14ac:dyDescent="0.25"/>
    <row r="95830" customFormat="1" x14ac:dyDescent="0.25"/>
    <row r="95831" customFormat="1" x14ac:dyDescent="0.25"/>
    <row r="95832" customFormat="1" x14ac:dyDescent="0.25"/>
    <row r="95833" customFormat="1" x14ac:dyDescent="0.25"/>
    <row r="95834" customFormat="1" x14ac:dyDescent="0.25"/>
    <row r="95835" customFormat="1" x14ac:dyDescent="0.25"/>
    <row r="95836" customFormat="1" x14ac:dyDescent="0.25"/>
    <row r="95837" customFormat="1" x14ac:dyDescent="0.25"/>
    <row r="95838" customFormat="1" x14ac:dyDescent="0.25"/>
    <row r="95839" customFormat="1" x14ac:dyDescent="0.25"/>
    <row r="95840" customFormat="1" x14ac:dyDescent="0.25"/>
    <row r="95841" customFormat="1" x14ac:dyDescent="0.25"/>
    <row r="95842" customFormat="1" x14ac:dyDescent="0.25"/>
    <row r="95843" customFormat="1" x14ac:dyDescent="0.25"/>
    <row r="95844" customFormat="1" x14ac:dyDescent="0.25"/>
    <row r="95845" customFormat="1" x14ac:dyDescent="0.25"/>
    <row r="95846" customFormat="1" x14ac:dyDescent="0.25"/>
    <row r="95847" customFormat="1" x14ac:dyDescent="0.25"/>
    <row r="95848" customFormat="1" x14ac:dyDescent="0.25"/>
    <row r="95849" customFormat="1" x14ac:dyDescent="0.25"/>
    <row r="95850" customFormat="1" x14ac:dyDescent="0.25"/>
    <row r="95851" customFormat="1" x14ac:dyDescent="0.25"/>
    <row r="95852" customFormat="1" x14ac:dyDescent="0.25"/>
    <row r="95853" customFormat="1" x14ac:dyDescent="0.25"/>
    <row r="95854" customFormat="1" x14ac:dyDescent="0.25"/>
    <row r="95855" customFormat="1" x14ac:dyDescent="0.25"/>
    <row r="95856" customFormat="1" x14ac:dyDescent="0.25"/>
    <row r="95857" customFormat="1" x14ac:dyDescent="0.25"/>
    <row r="95858" customFormat="1" x14ac:dyDescent="0.25"/>
    <row r="95859" customFormat="1" x14ac:dyDescent="0.25"/>
    <row r="95860" customFormat="1" x14ac:dyDescent="0.25"/>
    <row r="95861" customFormat="1" x14ac:dyDescent="0.25"/>
    <row r="95862" customFormat="1" x14ac:dyDescent="0.25"/>
    <row r="95863" customFormat="1" x14ac:dyDescent="0.25"/>
    <row r="95864" customFormat="1" x14ac:dyDescent="0.25"/>
    <row r="95865" customFormat="1" x14ac:dyDescent="0.25"/>
    <row r="95866" customFormat="1" x14ac:dyDescent="0.25"/>
    <row r="95867" customFormat="1" x14ac:dyDescent="0.25"/>
    <row r="95868" customFormat="1" x14ac:dyDescent="0.25"/>
    <row r="95869" customFormat="1" x14ac:dyDescent="0.25"/>
    <row r="95870" customFormat="1" x14ac:dyDescent="0.25"/>
    <row r="95871" customFormat="1" x14ac:dyDescent="0.25"/>
    <row r="95872" customFormat="1" x14ac:dyDescent="0.25"/>
    <row r="95873" customFormat="1" x14ac:dyDescent="0.25"/>
    <row r="95874" customFormat="1" x14ac:dyDescent="0.25"/>
    <row r="95875" customFormat="1" x14ac:dyDescent="0.25"/>
    <row r="95876" customFormat="1" x14ac:dyDescent="0.25"/>
    <row r="95877" customFormat="1" x14ac:dyDescent="0.25"/>
    <row r="95878" customFormat="1" x14ac:dyDescent="0.25"/>
    <row r="95879" customFormat="1" x14ac:dyDescent="0.25"/>
    <row r="95880" customFormat="1" x14ac:dyDescent="0.25"/>
    <row r="95881" customFormat="1" x14ac:dyDescent="0.25"/>
    <row r="95882" customFormat="1" x14ac:dyDescent="0.25"/>
    <row r="95883" customFormat="1" x14ac:dyDescent="0.25"/>
    <row r="95884" customFormat="1" x14ac:dyDescent="0.25"/>
    <row r="95885" customFormat="1" x14ac:dyDescent="0.25"/>
    <row r="95886" customFormat="1" x14ac:dyDescent="0.25"/>
    <row r="95887" customFormat="1" x14ac:dyDescent="0.25"/>
    <row r="95888" customFormat="1" x14ac:dyDescent="0.25"/>
    <row r="95889" customFormat="1" x14ac:dyDescent="0.25"/>
    <row r="95890" customFormat="1" x14ac:dyDescent="0.25"/>
    <row r="95891" customFormat="1" x14ac:dyDescent="0.25"/>
    <row r="95892" customFormat="1" x14ac:dyDescent="0.25"/>
    <row r="95893" customFormat="1" x14ac:dyDescent="0.25"/>
    <row r="95894" customFormat="1" x14ac:dyDescent="0.25"/>
    <row r="95895" customFormat="1" x14ac:dyDescent="0.25"/>
    <row r="95896" customFormat="1" x14ac:dyDescent="0.25"/>
    <row r="95897" customFormat="1" x14ac:dyDescent="0.25"/>
    <row r="95898" customFormat="1" x14ac:dyDescent="0.25"/>
    <row r="95899" customFormat="1" x14ac:dyDescent="0.25"/>
    <row r="95900" customFormat="1" x14ac:dyDescent="0.25"/>
    <row r="95901" customFormat="1" x14ac:dyDescent="0.25"/>
    <row r="95902" customFormat="1" x14ac:dyDescent="0.25"/>
    <row r="95903" customFormat="1" x14ac:dyDescent="0.25"/>
    <row r="95904" customFormat="1" x14ac:dyDescent="0.25"/>
    <row r="95905" customFormat="1" x14ac:dyDescent="0.25"/>
    <row r="95906" customFormat="1" x14ac:dyDescent="0.25"/>
    <row r="95907" customFormat="1" x14ac:dyDescent="0.25"/>
    <row r="95908" customFormat="1" x14ac:dyDescent="0.25"/>
    <row r="95909" customFormat="1" x14ac:dyDescent="0.25"/>
    <row r="95910" customFormat="1" x14ac:dyDescent="0.25"/>
    <row r="95911" customFormat="1" x14ac:dyDescent="0.25"/>
    <row r="95912" customFormat="1" x14ac:dyDescent="0.25"/>
    <row r="95913" customFormat="1" x14ac:dyDescent="0.25"/>
    <row r="95914" customFormat="1" x14ac:dyDescent="0.25"/>
    <row r="95915" customFormat="1" x14ac:dyDescent="0.25"/>
    <row r="95916" customFormat="1" x14ac:dyDescent="0.25"/>
    <row r="95917" customFormat="1" x14ac:dyDescent="0.25"/>
    <row r="95918" customFormat="1" x14ac:dyDescent="0.25"/>
    <row r="95919" customFormat="1" x14ac:dyDescent="0.25"/>
    <row r="95920" customFormat="1" x14ac:dyDescent="0.25"/>
    <row r="95921" customFormat="1" x14ac:dyDescent="0.25"/>
    <row r="95922" customFormat="1" x14ac:dyDescent="0.25"/>
    <row r="95923" customFormat="1" x14ac:dyDescent="0.25"/>
    <row r="95924" customFormat="1" x14ac:dyDescent="0.25"/>
    <row r="95925" customFormat="1" x14ac:dyDescent="0.25"/>
    <row r="95926" customFormat="1" x14ac:dyDescent="0.25"/>
    <row r="95927" customFormat="1" x14ac:dyDescent="0.25"/>
    <row r="95928" customFormat="1" x14ac:dyDescent="0.25"/>
    <row r="95929" customFormat="1" x14ac:dyDescent="0.25"/>
    <row r="95930" customFormat="1" x14ac:dyDescent="0.25"/>
    <row r="95931" customFormat="1" x14ac:dyDescent="0.25"/>
    <row r="95932" customFormat="1" x14ac:dyDescent="0.25"/>
    <row r="95933" customFormat="1" x14ac:dyDescent="0.25"/>
    <row r="95934" customFormat="1" x14ac:dyDescent="0.25"/>
    <row r="95935" customFormat="1" x14ac:dyDescent="0.25"/>
    <row r="95936" customFormat="1" x14ac:dyDescent="0.25"/>
    <row r="95937" customFormat="1" x14ac:dyDescent="0.25"/>
    <row r="95938" customFormat="1" x14ac:dyDescent="0.25"/>
    <row r="95939" customFormat="1" x14ac:dyDescent="0.25"/>
    <row r="95940" customFormat="1" x14ac:dyDescent="0.25"/>
    <row r="95941" customFormat="1" x14ac:dyDescent="0.25"/>
    <row r="95942" customFormat="1" x14ac:dyDescent="0.25"/>
    <row r="95943" customFormat="1" x14ac:dyDescent="0.25"/>
    <row r="95944" customFormat="1" x14ac:dyDescent="0.25"/>
    <row r="95945" customFormat="1" x14ac:dyDescent="0.25"/>
    <row r="95946" customFormat="1" x14ac:dyDescent="0.25"/>
    <row r="95947" customFormat="1" x14ac:dyDescent="0.25"/>
    <row r="95948" customFormat="1" x14ac:dyDescent="0.25"/>
    <row r="95949" customFormat="1" x14ac:dyDescent="0.25"/>
    <row r="95950" customFormat="1" x14ac:dyDescent="0.25"/>
    <row r="95951" customFormat="1" x14ac:dyDescent="0.25"/>
    <row r="95952" customFormat="1" x14ac:dyDescent="0.25"/>
    <row r="95953" customFormat="1" x14ac:dyDescent="0.25"/>
    <row r="95954" customFormat="1" x14ac:dyDescent="0.25"/>
    <row r="95955" customFormat="1" x14ac:dyDescent="0.25"/>
    <row r="95956" customFormat="1" x14ac:dyDescent="0.25"/>
    <row r="95957" customFormat="1" x14ac:dyDescent="0.25"/>
    <row r="95958" customFormat="1" x14ac:dyDescent="0.25"/>
    <row r="95959" customFormat="1" x14ac:dyDescent="0.25"/>
    <row r="95960" customFormat="1" x14ac:dyDescent="0.25"/>
    <row r="95961" customFormat="1" x14ac:dyDescent="0.25"/>
    <row r="95962" customFormat="1" x14ac:dyDescent="0.25"/>
    <row r="95963" customFormat="1" x14ac:dyDescent="0.25"/>
    <row r="95964" customFormat="1" x14ac:dyDescent="0.25"/>
    <row r="95965" customFormat="1" x14ac:dyDescent="0.25"/>
    <row r="95966" customFormat="1" x14ac:dyDescent="0.25"/>
    <row r="95967" customFormat="1" x14ac:dyDescent="0.25"/>
    <row r="95968" customFormat="1" x14ac:dyDescent="0.25"/>
    <row r="95969" customFormat="1" x14ac:dyDescent="0.25"/>
    <row r="95970" customFormat="1" x14ac:dyDescent="0.25"/>
    <row r="95971" customFormat="1" x14ac:dyDescent="0.25"/>
    <row r="95972" customFormat="1" x14ac:dyDescent="0.25"/>
    <row r="95973" customFormat="1" x14ac:dyDescent="0.25"/>
    <row r="95974" customFormat="1" x14ac:dyDescent="0.25"/>
    <row r="95975" customFormat="1" x14ac:dyDescent="0.25"/>
    <row r="95976" customFormat="1" x14ac:dyDescent="0.25"/>
    <row r="95977" customFormat="1" x14ac:dyDescent="0.25"/>
    <row r="95978" customFormat="1" x14ac:dyDescent="0.25"/>
    <row r="95979" customFormat="1" x14ac:dyDescent="0.25"/>
    <row r="95980" customFormat="1" x14ac:dyDescent="0.25"/>
    <row r="95981" customFormat="1" x14ac:dyDescent="0.25"/>
    <row r="95982" customFormat="1" x14ac:dyDescent="0.25"/>
    <row r="95983" customFormat="1" x14ac:dyDescent="0.25"/>
    <row r="95984" customFormat="1" x14ac:dyDescent="0.25"/>
    <row r="95985" customFormat="1" x14ac:dyDescent="0.25"/>
    <row r="95986" customFormat="1" x14ac:dyDescent="0.25"/>
    <row r="95987" customFormat="1" x14ac:dyDescent="0.25"/>
    <row r="95988" customFormat="1" x14ac:dyDescent="0.25"/>
    <row r="95989" customFormat="1" x14ac:dyDescent="0.25"/>
    <row r="95990" customFormat="1" x14ac:dyDescent="0.25"/>
    <row r="95991" customFormat="1" x14ac:dyDescent="0.25"/>
    <row r="95992" customFormat="1" x14ac:dyDescent="0.25"/>
    <row r="95993" customFormat="1" x14ac:dyDescent="0.25"/>
    <row r="95994" customFormat="1" x14ac:dyDescent="0.25"/>
    <row r="95995" customFormat="1" x14ac:dyDescent="0.25"/>
    <row r="95996" customFormat="1" x14ac:dyDescent="0.25"/>
    <row r="95997" customFormat="1" x14ac:dyDescent="0.25"/>
    <row r="95998" customFormat="1" x14ac:dyDescent="0.25"/>
    <row r="95999" customFormat="1" x14ac:dyDescent="0.25"/>
    <row r="96000" customFormat="1" x14ac:dyDescent="0.25"/>
    <row r="96001" customFormat="1" x14ac:dyDescent="0.25"/>
    <row r="96002" customFormat="1" x14ac:dyDescent="0.25"/>
    <row r="96003" customFormat="1" x14ac:dyDescent="0.25"/>
    <row r="96004" customFormat="1" x14ac:dyDescent="0.25"/>
    <row r="96005" customFormat="1" x14ac:dyDescent="0.25"/>
    <row r="96006" customFormat="1" x14ac:dyDescent="0.25"/>
    <row r="96007" customFormat="1" x14ac:dyDescent="0.25"/>
    <row r="96008" customFormat="1" x14ac:dyDescent="0.25"/>
    <row r="96009" customFormat="1" x14ac:dyDescent="0.25"/>
    <row r="96010" customFormat="1" x14ac:dyDescent="0.25"/>
    <row r="96011" customFormat="1" x14ac:dyDescent="0.25"/>
    <row r="96012" customFormat="1" x14ac:dyDescent="0.25"/>
    <row r="96013" customFormat="1" x14ac:dyDescent="0.25"/>
    <row r="96014" customFormat="1" x14ac:dyDescent="0.25"/>
    <row r="96015" customFormat="1" x14ac:dyDescent="0.25"/>
    <row r="96016" customFormat="1" x14ac:dyDescent="0.25"/>
    <row r="96017" customFormat="1" x14ac:dyDescent="0.25"/>
    <row r="96018" customFormat="1" x14ac:dyDescent="0.25"/>
    <row r="96019" customFormat="1" x14ac:dyDescent="0.25"/>
    <row r="96020" customFormat="1" x14ac:dyDescent="0.25"/>
    <row r="96021" customFormat="1" x14ac:dyDescent="0.25"/>
    <row r="96022" customFormat="1" x14ac:dyDescent="0.25"/>
    <row r="96023" customFormat="1" x14ac:dyDescent="0.25"/>
    <row r="96024" customFormat="1" x14ac:dyDescent="0.25"/>
    <row r="96025" customFormat="1" x14ac:dyDescent="0.25"/>
    <row r="96026" customFormat="1" x14ac:dyDescent="0.25"/>
    <row r="96027" customFormat="1" x14ac:dyDescent="0.25"/>
    <row r="96028" customFormat="1" x14ac:dyDescent="0.25"/>
    <row r="96029" customFormat="1" x14ac:dyDescent="0.25"/>
    <row r="96030" customFormat="1" x14ac:dyDescent="0.25"/>
    <row r="96031" customFormat="1" x14ac:dyDescent="0.25"/>
    <row r="96032" customFormat="1" x14ac:dyDescent="0.25"/>
    <row r="96033" customFormat="1" x14ac:dyDescent="0.25"/>
    <row r="96034" customFormat="1" x14ac:dyDescent="0.25"/>
    <row r="96035" customFormat="1" x14ac:dyDescent="0.25"/>
    <row r="96036" customFormat="1" x14ac:dyDescent="0.25"/>
    <row r="96037" customFormat="1" x14ac:dyDescent="0.25"/>
    <row r="96038" customFormat="1" x14ac:dyDescent="0.25"/>
    <row r="96039" customFormat="1" x14ac:dyDescent="0.25"/>
    <row r="96040" customFormat="1" x14ac:dyDescent="0.25"/>
    <row r="96041" customFormat="1" x14ac:dyDescent="0.25"/>
    <row r="96042" customFormat="1" x14ac:dyDescent="0.25"/>
    <row r="96043" customFormat="1" x14ac:dyDescent="0.25"/>
    <row r="96044" customFormat="1" x14ac:dyDescent="0.25"/>
    <row r="96045" customFormat="1" x14ac:dyDescent="0.25"/>
    <row r="96046" customFormat="1" x14ac:dyDescent="0.25"/>
    <row r="96047" customFormat="1" x14ac:dyDescent="0.25"/>
    <row r="96048" customFormat="1" x14ac:dyDescent="0.25"/>
    <row r="96049" customFormat="1" x14ac:dyDescent="0.25"/>
    <row r="96050" customFormat="1" x14ac:dyDescent="0.25"/>
    <row r="96051" customFormat="1" x14ac:dyDescent="0.25"/>
    <row r="96052" customFormat="1" x14ac:dyDescent="0.25"/>
    <row r="96053" customFormat="1" x14ac:dyDescent="0.25"/>
    <row r="96054" customFormat="1" x14ac:dyDescent="0.25"/>
    <row r="96055" customFormat="1" x14ac:dyDescent="0.25"/>
    <row r="96056" customFormat="1" x14ac:dyDescent="0.25"/>
    <row r="96057" customFormat="1" x14ac:dyDescent="0.25"/>
    <row r="96058" customFormat="1" x14ac:dyDescent="0.25"/>
    <row r="96059" customFormat="1" x14ac:dyDescent="0.25"/>
    <row r="96060" customFormat="1" x14ac:dyDescent="0.25"/>
    <row r="96061" customFormat="1" x14ac:dyDescent="0.25"/>
    <row r="96062" customFormat="1" x14ac:dyDescent="0.25"/>
    <row r="96063" customFormat="1" x14ac:dyDescent="0.25"/>
    <row r="96064" customFormat="1" x14ac:dyDescent="0.25"/>
    <row r="96065" customFormat="1" x14ac:dyDescent="0.25"/>
    <row r="96066" customFormat="1" x14ac:dyDescent="0.25"/>
    <row r="96067" customFormat="1" x14ac:dyDescent="0.25"/>
    <row r="96068" customFormat="1" x14ac:dyDescent="0.25"/>
    <row r="96069" customFormat="1" x14ac:dyDescent="0.25"/>
    <row r="96070" customFormat="1" x14ac:dyDescent="0.25"/>
    <row r="96071" customFormat="1" x14ac:dyDescent="0.25"/>
    <row r="96072" customFormat="1" x14ac:dyDescent="0.25"/>
    <row r="96073" customFormat="1" x14ac:dyDescent="0.25"/>
    <row r="96074" customFormat="1" x14ac:dyDescent="0.25"/>
    <row r="96075" customFormat="1" x14ac:dyDescent="0.25"/>
    <row r="96076" customFormat="1" x14ac:dyDescent="0.25"/>
    <row r="96077" customFormat="1" x14ac:dyDescent="0.25"/>
    <row r="96078" customFormat="1" x14ac:dyDescent="0.25"/>
    <row r="96079" customFormat="1" x14ac:dyDescent="0.25"/>
    <row r="96080" customFormat="1" x14ac:dyDescent="0.25"/>
    <row r="96081" customFormat="1" x14ac:dyDescent="0.25"/>
    <row r="96082" customFormat="1" x14ac:dyDescent="0.25"/>
    <row r="96083" customFormat="1" x14ac:dyDescent="0.25"/>
    <row r="96084" customFormat="1" x14ac:dyDescent="0.25"/>
    <row r="96085" customFormat="1" x14ac:dyDescent="0.25"/>
    <row r="96086" customFormat="1" x14ac:dyDescent="0.25"/>
    <row r="96087" customFormat="1" x14ac:dyDescent="0.25"/>
    <row r="96088" customFormat="1" x14ac:dyDescent="0.25"/>
    <row r="96089" customFormat="1" x14ac:dyDescent="0.25"/>
    <row r="96090" customFormat="1" x14ac:dyDescent="0.25"/>
    <row r="96091" customFormat="1" x14ac:dyDescent="0.25"/>
    <row r="96092" customFormat="1" x14ac:dyDescent="0.25"/>
    <row r="96093" customFormat="1" x14ac:dyDescent="0.25"/>
    <row r="96094" customFormat="1" x14ac:dyDescent="0.25"/>
    <row r="96095" customFormat="1" x14ac:dyDescent="0.25"/>
    <row r="96096" customFormat="1" x14ac:dyDescent="0.25"/>
    <row r="96097" customFormat="1" x14ac:dyDescent="0.25"/>
    <row r="96098" customFormat="1" x14ac:dyDescent="0.25"/>
    <row r="96099" customFormat="1" x14ac:dyDescent="0.25"/>
    <row r="96100" customFormat="1" x14ac:dyDescent="0.25"/>
    <row r="96101" customFormat="1" x14ac:dyDescent="0.25"/>
    <row r="96102" customFormat="1" x14ac:dyDescent="0.25"/>
    <row r="96103" customFormat="1" x14ac:dyDescent="0.25"/>
    <row r="96104" customFormat="1" x14ac:dyDescent="0.25"/>
    <row r="96105" customFormat="1" x14ac:dyDescent="0.25"/>
    <row r="96106" customFormat="1" x14ac:dyDescent="0.25"/>
    <row r="96107" customFormat="1" x14ac:dyDescent="0.25"/>
    <row r="96108" customFormat="1" x14ac:dyDescent="0.25"/>
    <row r="96109" customFormat="1" x14ac:dyDescent="0.25"/>
    <row r="96110" customFormat="1" x14ac:dyDescent="0.25"/>
    <row r="96111" customFormat="1" x14ac:dyDescent="0.25"/>
    <row r="96112" customFormat="1" x14ac:dyDescent="0.25"/>
    <row r="96113" customFormat="1" x14ac:dyDescent="0.25"/>
    <row r="96114" customFormat="1" x14ac:dyDescent="0.25"/>
    <row r="96115" customFormat="1" x14ac:dyDescent="0.25"/>
    <row r="96116" customFormat="1" x14ac:dyDescent="0.25"/>
    <row r="96117" customFormat="1" x14ac:dyDescent="0.25"/>
    <row r="96118" customFormat="1" x14ac:dyDescent="0.25"/>
    <row r="96119" customFormat="1" x14ac:dyDescent="0.25"/>
    <row r="96120" customFormat="1" x14ac:dyDescent="0.25"/>
    <row r="96121" customFormat="1" x14ac:dyDescent="0.25"/>
    <row r="96122" customFormat="1" x14ac:dyDescent="0.25"/>
    <row r="96123" customFormat="1" x14ac:dyDescent="0.25"/>
    <row r="96124" customFormat="1" x14ac:dyDescent="0.25"/>
    <row r="96125" customFormat="1" x14ac:dyDescent="0.25"/>
    <row r="96126" customFormat="1" x14ac:dyDescent="0.25"/>
    <row r="96127" customFormat="1" x14ac:dyDescent="0.25"/>
    <row r="96128" customFormat="1" x14ac:dyDescent="0.25"/>
    <row r="96129" customFormat="1" x14ac:dyDescent="0.25"/>
    <row r="96130" customFormat="1" x14ac:dyDescent="0.25"/>
    <row r="96131" customFormat="1" x14ac:dyDescent="0.25"/>
    <row r="96132" customFormat="1" x14ac:dyDescent="0.25"/>
    <row r="96133" customFormat="1" x14ac:dyDescent="0.25"/>
    <row r="96134" customFormat="1" x14ac:dyDescent="0.25"/>
    <row r="96135" customFormat="1" x14ac:dyDescent="0.25"/>
    <row r="96136" customFormat="1" x14ac:dyDescent="0.25"/>
    <row r="96137" customFormat="1" x14ac:dyDescent="0.25"/>
    <row r="96138" customFormat="1" x14ac:dyDescent="0.25"/>
    <row r="96139" customFormat="1" x14ac:dyDescent="0.25"/>
    <row r="96140" customFormat="1" x14ac:dyDescent="0.25"/>
    <row r="96141" customFormat="1" x14ac:dyDescent="0.25"/>
    <row r="96142" customFormat="1" x14ac:dyDescent="0.25"/>
    <row r="96143" customFormat="1" x14ac:dyDescent="0.25"/>
    <row r="96144" customFormat="1" x14ac:dyDescent="0.25"/>
    <row r="96145" customFormat="1" x14ac:dyDescent="0.25"/>
    <row r="96146" customFormat="1" x14ac:dyDescent="0.25"/>
    <row r="96147" customFormat="1" x14ac:dyDescent="0.25"/>
    <row r="96148" customFormat="1" x14ac:dyDescent="0.25"/>
    <row r="96149" customFormat="1" x14ac:dyDescent="0.25"/>
    <row r="96150" customFormat="1" x14ac:dyDescent="0.25"/>
    <row r="96151" customFormat="1" x14ac:dyDescent="0.25"/>
    <row r="96152" customFormat="1" x14ac:dyDescent="0.25"/>
    <row r="96153" customFormat="1" x14ac:dyDescent="0.25"/>
    <row r="96154" customFormat="1" x14ac:dyDescent="0.25"/>
    <row r="96155" customFormat="1" x14ac:dyDescent="0.25"/>
    <row r="96156" customFormat="1" x14ac:dyDescent="0.25"/>
    <row r="96157" customFormat="1" x14ac:dyDescent="0.25"/>
    <row r="96158" customFormat="1" x14ac:dyDescent="0.25"/>
    <row r="96159" customFormat="1" x14ac:dyDescent="0.25"/>
    <row r="96160" customFormat="1" x14ac:dyDescent="0.25"/>
    <row r="96161" customFormat="1" x14ac:dyDescent="0.25"/>
    <row r="96162" customFormat="1" x14ac:dyDescent="0.25"/>
    <row r="96163" customFormat="1" x14ac:dyDescent="0.25"/>
    <row r="96164" customFormat="1" x14ac:dyDescent="0.25"/>
    <row r="96165" customFormat="1" x14ac:dyDescent="0.25"/>
    <row r="96166" customFormat="1" x14ac:dyDescent="0.25"/>
    <row r="96167" customFormat="1" x14ac:dyDescent="0.25"/>
    <row r="96168" customFormat="1" x14ac:dyDescent="0.25"/>
    <row r="96169" customFormat="1" x14ac:dyDescent="0.25"/>
    <row r="96170" customFormat="1" x14ac:dyDescent="0.25"/>
    <row r="96171" customFormat="1" x14ac:dyDescent="0.25"/>
    <row r="96172" customFormat="1" x14ac:dyDescent="0.25"/>
    <row r="96173" customFormat="1" x14ac:dyDescent="0.25"/>
    <row r="96174" customFormat="1" x14ac:dyDescent="0.25"/>
    <row r="96175" customFormat="1" x14ac:dyDescent="0.25"/>
    <row r="96176" customFormat="1" x14ac:dyDescent="0.25"/>
    <row r="96177" customFormat="1" x14ac:dyDescent="0.25"/>
    <row r="96178" customFormat="1" x14ac:dyDescent="0.25"/>
    <row r="96179" customFormat="1" x14ac:dyDescent="0.25"/>
    <row r="96180" customFormat="1" x14ac:dyDescent="0.25"/>
    <row r="96181" customFormat="1" x14ac:dyDescent="0.25"/>
    <row r="96182" customFormat="1" x14ac:dyDescent="0.25"/>
    <row r="96183" customFormat="1" x14ac:dyDescent="0.25"/>
    <row r="96184" customFormat="1" x14ac:dyDescent="0.25"/>
    <row r="96185" customFormat="1" x14ac:dyDescent="0.25"/>
    <row r="96186" customFormat="1" x14ac:dyDescent="0.25"/>
    <row r="96187" customFormat="1" x14ac:dyDescent="0.25"/>
    <row r="96188" customFormat="1" x14ac:dyDescent="0.25"/>
    <row r="96189" customFormat="1" x14ac:dyDescent="0.25"/>
    <row r="96190" customFormat="1" x14ac:dyDescent="0.25"/>
    <row r="96191" customFormat="1" x14ac:dyDescent="0.25"/>
    <row r="96192" customFormat="1" x14ac:dyDescent="0.25"/>
    <row r="96193" customFormat="1" x14ac:dyDescent="0.25"/>
    <row r="96194" customFormat="1" x14ac:dyDescent="0.25"/>
    <row r="96195" customFormat="1" x14ac:dyDescent="0.25"/>
    <row r="96196" customFormat="1" x14ac:dyDescent="0.25"/>
    <row r="96197" customFormat="1" x14ac:dyDescent="0.25"/>
    <row r="96198" customFormat="1" x14ac:dyDescent="0.25"/>
    <row r="96199" customFormat="1" x14ac:dyDescent="0.25"/>
    <row r="96200" customFormat="1" x14ac:dyDescent="0.25"/>
    <row r="96201" customFormat="1" x14ac:dyDescent="0.25"/>
    <row r="96202" customFormat="1" x14ac:dyDescent="0.25"/>
    <row r="96203" customFormat="1" x14ac:dyDescent="0.25"/>
    <row r="96204" customFormat="1" x14ac:dyDescent="0.25"/>
    <row r="96205" customFormat="1" x14ac:dyDescent="0.25"/>
    <row r="96206" customFormat="1" x14ac:dyDescent="0.25"/>
    <row r="96207" customFormat="1" x14ac:dyDescent="0.25"/>
    <row r="96208" customFormat="1" x14ac:dyDescent="0.25"/>
    <row r="96209" customFormat="1" x14ac:dyDescent="0.25"/>
    <row r="96210" customFormat="1" x14ac:dyDescent="0.25"/>
    <row r="96211" customFormat="1" x14ac:dyDescent="0.25"/>
    <row r="96212" customFormat="1" x14ac:dyDescent="0.25"/>
    <row r="96213" customFormat="1" x14ac:dyDescent="0.25"/>
    <row r="96214" customFormat="1" x14ac:dyDescent="0.25"/>
    <row r="96215" customFormat="1" x14ac:dyDescent="0.25"/>
    <row r="96216" customFormat="1" x14ac:dyDescent="0.25"/>
    <row r="96217" customFormat="1" x14ac:dyDescent="0.25"/>
    <row r="96218" customFormat="1" x14ac:dyDescent="0.25"/>
    <row r="96219" customFormat="1" x14ac:dyDescent="0.25"/>
    <row r="96220" customFormat="1" x14ac:dyDescent="0.25"/>
    <row r="96221" customFormat="1" x14ac:dyDescent="0.25"/>
    <row r="96222" customFormat="1" x14ac:dyDescent="0.25"/>
    <row r="96223" customFormat="1" x14ac:dyDescent="0.25"/>
    <row r="96224" customFormat="1" x14ac:dyDescent="0.25"/>
    <row r="96225" customFormat="1" x14ac:dyDescent="0.25"/>
    <row r="96226" customFormat="1" x14ac:dyDescent="0.25"/>
    <row r="96227" customFormat="1" x14ac:dyDescent="0.25"/>
    <row r="96228" customFormat="1" x14ac:dyDescent="0.25"/>
    <row r="96229" customFormat="1" x14ac:dyDescent="0.25"/>
    <row r="96230" customFormat="1" x14ac:dyDescent="0.25"/>
    <row r="96231" customFormat="1" x14ac:dyDescent="0.25"/>
    <row r="96232" customFormat="1" x14ac:dyDescent="0.25"/>
    <row r="96233" customFormat="1" x14ac:dyDescent="0.25"/>
    <row r="96234" customFormat="1" x14ac:dyDescent="0.25"/>
    <row r="96235" customFormat="1" x14ac:dyDescent="0.25"/>
    <row r="96236" customFormat="1" x14ac:dyDescent="0.25"/>
    <row r="96237" customFormat="1" x14ac:dyDescent="0.25"/>
    <row r="96238" customFormat="1" x14ac:dyDescent="0.25"/>
    <row r="96239" customFormat="1" x14ac:dyDescent="0.25"/>
    <row r="96240" customFormat="1" x14ac:dyDescent="0.25"/>
    <row r="96241" customFormat="1" x14ac:dyDescent="0.25"/>
    <row r="96242" customFormat="1" x14ac:dyDescent="0.25"/>
    <row r="96243" customFormat="1" x14ac:dyDescent="0.25"/>
    <row r="96244" customFormat="1" x14ac:dyDescent="0.25"/>
    <row r="96245" customFormat="1" x14ac:dyDescent="0.25"/>
    <row r="96246" customFormat="1" x14ac:dyDescent="0.25"/>
    <row r="96247" customFormat="1" x14ac:dyDescent="0.25"/>
    <row r="96248" customFormat="1" x14ac:dyDescent="0.25"/>
    <row r="96249" customFormat="1" x14ac:dyDescent="0.25"/>
    <row r="96250" customFormat="1" x14ac:dyDescent="0.25"/>
    <row r="96251" customFormat="1" x14ac:dyDescent="0.25"/>
    <row r="96252" customFormat="1" x14ac:dyDescent="0.25"/>
    <row r="96253" customFormat="1" x14ac:dyDescent="0.25"/>
    <row r="96254" customFormat="1" x14ac:dyDescent="0.25"/>
    <row r="96255" customFormat="1" x14ac:dyDescent="0.25"/>
    <row r="96256" customFormat="1" x14ac:dyDescent="0.25"/>
    <row r="96257" customFormat="1" x14ac:dyDescent="0.25"/>
    <row r="96258" customFormat="1" x14ac:dyDescent="0.25"/>
    <row r="96259" customFormat="1" x14ac:dyDescent="0.25"/>
    <row r="96260" customFormat="1" x14ac:dyDescent="0.25"/>
    <row r="96261" customFormat="1" x14ac:dyDescent="0.25"/>
    <row r="96262" customFormat="1" x14ac:dyDescent="0.25"/>
    <row r="96263" customFormat="1" x14ac:dyDescent="0.25"/>
    <row r="96264" customFormat="1" x14ac:dyDescent="0.25"/>
    <row r="96265" customFormat="1" x14ac:dyDescent="0.25"/>
    <row r="96266" customFormat="1" x14ac:dyDescent="0.25"/>
    <row r="96267" customFormat="1" x14ac:dyDescent="0.25"/>
    <row r="96268" customFormat="1" x14ac:dyDescent="0.25"/>
    <row r="96269" customFormat="1" x14ac:dyDescent="0.25"/>
    <row r="96270" customFormat="1" x14ac:dyDescent="0.25"/>
    <row r="96271" customFormat="1" x14ac:dyDescent="0.25"/>
    <row r="96272" customFormat="1" x14ac:dyDescent="0.25"/>
    <row r="96273" customFormat="1" x14ac:dyDescent="0.25"/>
    <row r="96274" customFormat="1" x14ac:dyDescent="0.25"/>
    <row r="96275" customFormat="1" x14ac:dyDescent="0.25"/>
    <row r="96276" customFormat="1" x14ac:dyDescent="0.25"/>
    <row r="96277" customFormat="1" x14ac:dyDescent="0.25"/>
    <row r="96278" customFormat="1" x14ac:dyDescent="0.25"/>
    <row r="96279" customFormat="1" x14ac:dyDescent="0.25"/>
    <row r="96280" customFormat="1" x14ac:dyDescent="0.25"/>
    <row r="96281" customFormat="1" x14ac:dyDescent="0.25"/>
    <row r="96282" customFormat="1" x14ac:dyDescent="0.25"/>
    <row r="96283" customFormat="1" x14ac:dyDescent="0.25"/>
    <row r="96284" customFormat="1" x14ac:dyDescent="0.25"/>
    <row r="96285" customFormat="1" x14ac:dyDescent="0.25"/>
    <row r="96286" customFormat="1" x14ac:dyDescent="0.25"/>
    <row r="96287" customFormat="1" x14ac:dyDescent="0.25"/>
    <row r="96288" customFormat="1" x14ac:dyDescent="0.25"/>
    <row r="96289" customFormat="1" x14ac:dyDescent="0.25"/>
    <row r="96290" customFormat="1" x14ac:dyDescent="0.25"/>
    <row r="96291" customFormat="1" x14ac:dyDescent="0.25"/>
    <row r="96292" customFormat="1" x14ac:dyDescent="0.25"/>
    <row r="96293" customFormat="1" x14ac:dyDescent="0.25"/>
    <row r="96294" customFormat="1" x14ac:dyDescent="0.25"/>
    <row r="96295" customFormat="1" x14ac:dyDescent="0.25"/>
    <row r="96296" customFormat="1" x14ac:dyDescent="0.25"/>
    <row r="96297" customFormat="1" x14ac:dyDescent="0.25"/>
    <row r="96298" customFormat="1" x14ac:dyDescent="0.25"/>
    <row r="96299" customFormat="1" x14ac:dyDescent="0.25"/>
    <row r="96300" customFormat="1" x14ac:dyDescent="0.25"/>
    <row r="96301" customFormat="1" x14ac:dyDescent="0.25"/>
    <row r="96302" customFormat="1" x14ac:dyDescent="0.25"/>
    <row r="96303" customFormat="1" x14ac:dyDescent="0.25"/>
    <row r="96304" customFormat="1" x14ac:dyDescent="0.25"/>
    <row r="96305" customFormat="1" x14ac:dyDescent="0.25"/>
    <row r="96306" customFormat="1" x14ac:dyDescent="0.25"/>
    <row r="96307" customFormat="1" x14ac:dyDescent="0.25"/>
    <row r="96308" customFormat="1" x14ac:dyDescent="0.25"/>
    <row r="96309" customFormat="1" x14ac:dyDescent="0.25"/>
    <row r="96310" customFormat="1" x14ac:dyDescent="0.25"/>
    <row r="96311" customFormat="1" x14ac:dyDescent="0.25"/>
    <row r="96312" customFormat="1" x14ac:dyDescent="0.25"/>
    <row r="96313" customFormat="1" x14ac:dyDescent="0.25"/>
    <row r="96314" customFormat="1" x14ac:dyDescent="0.25"/>
    <row r="96315" customFormat="1" x14ac:dyDescent="0.25"/>
    <row r="96316" customFormat="1" x14ac:dyDescent="0.25"/>
    <row r="96317" customFormat="1" x14ac:dyDescent="0.25"/>
    <row r="96318" customFormat="1" x14ac:dyDescent="0.25"/>
    <row r="96319" customFormat="1" x14ac:dyDescent="0.25"/>
    <row r="96320" customFormat="1" x14ac:dyDescent="0.25"/>
    <row r="96321" customFormat="1" x14ac:dyDescent="0.25"/>
    <row r="96322" customFormat="1" x14ac:dyDescent="0.25"/>
    <row r="96323" customFormat="1" x14ac:dyDescent="0.25"/>
    <row r="96324" customFormat="1" x14ac:dyDescent="0.25"/>
    <row r="96325" customFormat="1" x14ac:dyDescent="0.25"/>
    <row r="96326" customFormat="1" x14ac:dyDescent="0.25"/>
    <row r="96327" customFormat="1" x14ac:dyDescent="0.25"/>
    <row r="96328" customFormat="1" x14ac:dyDescent="0.25"/>
    <row r="96329" customFormat="1" x14ac:dyDescent="0.25"/>
    <row r="96330" customFormat="1" x14ac:dyDescent="0.25"/>
    <row r="96331" customFormat="1" x14ac:dyDescent="0.25"/>
    <row r="96332" customFormat="1" x14ac:dyDescent="0.25"/>
    <row r="96333" customFormat="1" x14ac:dyDescent="0.25"/>
    <row r="96334" customFormat="1" x14ac:dyDescent="0.25"/>
    <row r="96335" customFormat="1" x14ac:dyDescent="0.25"/>
    <row r="96336" customFormat="1" x14ac:dyDescent="0.25"/>
    <row r="96337" customFormat="1" x14ac:dyDescent="0.25"/>
    <row r="96338" customFormat="1" x14ac:dyDescent="0.25"/>
    <row r="96339" customFormat="1" x14ac:dyDescent="0.25"/>
    <row r="96340" customFormat="1" x14ac:dyDescent="0.25"/>
    <row r="96341" customFormat="1" x14ac:dyDescent="0.25"/>
    <row r="96342" customFormat="1" x14ac:dyDescent="0.25"/>
    <row r="96343" customFormat="1" x14ac:dyDescent="0.25"/>
    <row r="96344" customFormat="1" x14ac:dyDescent="0.25"/>
    <row r="96345" customFormat="1" x14ac:dyDescent="0.25"/>
    <row r="96346" customFormat="1" x14ac:dyDescent="0.25"/>
    <row r="96347" customFormat="1" x14ac:dyDescent="0.25"/>
    <row r="96348" customFormat="1" x14ac:dyDescent="0.25"/>
    <row r="96349" customFormat="1" x14ac:dyDescent="0.25"/>
    <row r="96350" customFormat="1" x14ac:dyDescent="0.25"/>
    <row r="96351" customFormat="1" x14ac:dyDescent="0.25"/>
    <row r="96352" customFormat="1" x14ac:dyDescent="0.25"/>
    <row r="96353" customFormat="1" x14ac:dyDescent="0.25"/>
    <row r="96354" customFormat="1" x14ac:dyDescent="0.25"/>
    <row r="96355" customFormat="1" x14ac:dyDescent="0.25"/>
    <row r="96356" customFormat="1" x14ac:dyDescent="0.25"/>
    <row r="96357" customFormat="1" x14ac:dyDescent="0.25"/>
    <row r="96358" customFormat="1" x14ac:dyDescent="0.25"/>
    <row r="96359" customFormat="1" x14ac:dyDescent="0.25"/>
    <row r="96360" customFormat="1" x14ac:dyDescent="0.25"/>
    <row r="96361" customFormat="1" x14ac:dyDescent="0.25"/>
    <row r="96362" customFormat="1" x14ac:dyDescent="0.25"/>
    <row r="96363" customFormat="1" x14ac:dyDescent="0.25"/>
    <row r="96364" customFormat="1" x14ac:dyDescent="0.25"/>
    <row r="96365" customFormat="1" x14ac:dyDescent="0.25"/>
    <row r="96366" customFormat="1" x14ac:dyDescent="0.25"/>
    <row r="96367" customFormat="1" x14ac:dyDescent="0.25"/>
    <row r="96368" customFormat="1" x14ac:dyDescent="0.25"/>
    <row r="96369" customFormat="1" x14ac:dyDescent="0.25"/>
    <row r="96370" customFormat="1" x14ac:dyDescent="0.25"/>
    <row r="96371" customFormat="1" x14ac:dyDescent="0.25"/>
    <row r="96372" customFormat="1" x14ac:dyDescent="0.25"/>
    <row r="96373" customFormat="1" x14ac:dyDescent="0.25"/>
    <row r="96374" customFormat="1" x14ac:dyDescent="0.25"/>
    <row r="96375" customFormat="1" x14ac:dyDescent="0.25"/>
    <row r="96376" customFormat="1" x14ac:dyDescent="0.25"/>
    <row r="96377" customFormat="1" x14ac:dyDescent="0.25"/>
    <row r="96378" customFormat="1" x14ac:dyDescent="0.25"/>
    <row r="96379" customFormat="1" x14ac:dyDescent="0.25"/>
    <row r="96380" customFormat="1" x14ac:dyDescent="0.25"/>
    <row r="96381" customFormat="1" x14ac:dyDescent="0.25"/>
    <row r="96382" customFormat="1" x14ac:dyDescent="0.25"/>
    <row r="96383" customFormat="1" x14ac:dyDescent="0.25"/>
    <row r="96384" customFormat="1" x14ac:dyDescent="0.25"/>
    <row r="96385" customFormat="1" x14ac:dyDescent="0.25"/>
    <row r="96386" customFormat="1" x14ac:dyDescent="0.25"/>
    <row r="96387" customFormat="1" x14ac:dyDescent="0.25"/>
    <row r="96388" customFormat="1" x14ac:dyDescent="0.25"/>
    <row r="96389" customFormat="1" x14ac:dyDescent="0.25"/>
    <row r="96390" customFormat="1" x14ac:dyDescent="0.25"/>
    <row r="96391" customFormat="1" x14ac:dyDescent="0.25"/>
    <row r="96392" customFormat="1" x14ac:dyDescent="0.25"/>
    <row r="96393" customFormat="1" x14ac:dyDescent="0.25"/>
    <row r="96394" customFormat="1" x14ac:dyDescent="0.25"/>
    <row r="96395" customFormat="1" x14ac:dyDescent="0.25"/>
    <row r="96396" customFormat="1" x14ac:dyDescent="0.25"/>
    <row r="96397" customFormat="1" x14ac:dyDescent="0.25"/>
    <row r="96398" customFormat="1" x14ac:dyDescent="0.25"/>
    <row r="96399" customFormat="1" x14ac:dyDescent="0.25"/>
    <row r="96400" customFormat="1" x14ac:dyDescent="0.25"/>
    <row r="96401" customFormat="1" x14ac:dyDescent="0.25"/>
    <row r="96402" customFormat="1" x14ac:dyDescent="0.25"/>
    <row r="96403" customFormat="1" x14ac:dyDescent="0.25"/>
    <row r="96404" customFormat="1" x14ac:dyDescent="0.25"/>
    <row r="96405" customFormat="1" x14ac:dyDescent="0.25"/>
    <row r="96406" customFormat="1" x14ac:dyDescent="0.25"/>
    <row r="96407" customFormat="1" x14ac:dyDescent="0.25"/>
    <row r="96408" customFormat="1" x14ac:dyDescent="0.25"/>
    <row r="96409" customFormat="1" x14ac:dyDescent="0.25"/>
    <row r="96410" customFormat="1" x14ac:dyDescent="0.25"/>
    <row r="96411" customFormat="1" x14ac:dyDescent="0.25"/>
    <row r="96412" customFormat="1" x14ac:dyDescent="0.25"/>
    <row r="96413" customFormat="1" x14ac:dyDescent="0.25"/>
    <row r="96414" customFormat="1" x14ac:dyDescent="0.25"/>
    <row r="96415" customFormat="1" x14ac:dyDescent="0.25"/>
    <row r="96416" customFormat="1" x14ac:dyDescent="0.25"/>
    <row r="96417" customFormat="1" x14ac:dyDescent="0.25"/>
    <row r="96418" customFormat="1" x14ac:dyDescent="0.25"/>
    <row r="96419" customFormat="1" x14ac:dyDescent="0.25"/>
    <row r="96420" customFormat="1" x14ac:dyDescent="0.25"/>
    <row r="96421" customFormat="1" x14ac:dyDescent="0.25"/>
    <row r="96422" customFormat="1" x14ac:dyDescent="0.25"/>
    <row r="96423" customFormat="1" x14ac:dyDescent="0.25"/>
    <row r="96424" customFormat="1" x14ac:dyDescent="0.25"/>
    <row r="96425" customFormat="1" x14ac:dyDescent="0.25"/>
    <row r="96426" customFormat="1" x14ac:dyDescent="0.25"/>
    <row r="96427" customFormat="1" x14ac:dyDescent="0.25"/>
    <row r="96428" customFormat="1" x14ac:dyDescent="0.25"/>
    <row r="96429" customFormat="1" x14ac:dyDescent="0.25"/>
    <row r="96430" customFormat="1" x14ac:dyDescent="0.25"/>
    <row r="96431" customFormat="1" x14ac:dyDescent="0.25"/>
    <row r="96432" customFormat="1" x14ac:dyDescent="0.25"/>
    <row r="96433" customFormat="1" x14ac:dyDescent="0.25"/>
    <row r="96434" customFormat="1" x14ac:dyDescent="0.25"/>
    <row r="96435" customFormat="1" x14ac:dyDescent="0.25"/>
    <row r="96436" customFormat="1" x14ac:dyDescent="0.25"/>
    <row r="96437" customFormat="1" x14ac:dyDescent="0.25"/>
    <row r="96438" customFormat="1" x14ac:dyDescent="0.25"/>
    <row r="96439" customFormat="1" x14ac:dyDescent="0.25"/>
    <row r="96440" customFormat="1" x14ac:dyDescent="0.25"/>
    <row r="96441" customFormat="1" x14ac:dyDescent="0.25"/>
    <row r="96442" customFormat="1" x14ac:dyDescent="0.25"/>
    <row r="96443" customFormat="1" x14ac:dyDescent="0.25"/>
    <row r="96444" customFormat="1" x14ac:dyDescent="0.25"/>
    <row r="96445" customFormat="1" x14ac:dyDescent="0.25"/>
    <row r="96446" customFormat="1" x14ac:dyDescent="0.25"/>
    <row r="96447" customFormat="1" x14ac:dyDescent="0.25"/>
    <row r="96448" customFormat="1" x14ac:dyDescent="0.25"/>
    <row r="96449" customFormat="1" x14ac:dyDescent="0.25"/>
    <row r="96450" customFormat="1" x14ac:dyDescent="0.25"/>
    <row r="96451" customFormat="1" x14ac:dyDescent="0.25"/>
    <row r="96452" customFormat="1" x14ac:dyDescent="0.25"/>
    <row r="96453" customFormat="1" x14ac:dyDescent="0.25"/>
    <row r="96454" customFormat="1" x14ac:dyDescent="0.25"/>
    <row r="96455" customFormat="1" x14ac:dyDescent="0.25"/>
    <row r="96456" customFormat="1" x14ac:dyDescent="0.25"/>
    <row r="96457" customFormat="1" x14ac:dyDescent="0.25"/>
    <row r="96458" customFormat="1" x14ac:dyDescent="0.25"/>
    <row r="96459" customFormat="1" x14ac:dyDescent="0.25"/>
    <row r="96460" customFormat="1" x14ac:dyDescent="0.25"/>
    <row r="96461" customFormat="1" x14ac:dyDescent="0.25"/>
    <row r="96462" customFormat="1" x14ac:dyDescent="0.25"/>
    <row r="96463" customFormat="1" x14ac:dyDescent="0.25"/>
    <row r="96464" customFormat="1" x14ac:dyDescent="0.25"/>
    <row r="96465" customFormat="1" x14ac:dyDescent="0.25"/>
    <row r="96466" customFormat="1" x14ac:dyDescent="0.25"/>
    <row r="96467" customFormat="1" x14ac:dyDescent="0.25"/>
    <row r="96468" customFormat="1" x14ac:dyDescent="0.25"/>
    <row r="96469" customFormat="1" x14ac:dyDescent="0.25"/>
    <row r="96470" customFormat="1" x14ac:dyDescent="0.25"/>
    <row r="96471" customFormat="1" x14ac:dyDescent="0.25"/>
    <row r="96472" customFormat="1" x14ac:dyDescent="0.25"/>
    <row r="96473" customFormat="1" x14ac:dyDescent="0.25"/>
    <row r="96474" customFormat="1" x14ac:dyDescent="0.25"/>
    <row r="96475" customFormat="1" x14ac:dyDescent="0.25"/>
    <row r="96476" customFormat="1" x14ac:dyDescent="0.25"/>
    <row r="96477" customFormat="1" x14ac:dyDescent="0.25"/>
    <row r="96478" customFormat="1" x14ac:dyDescent="0.25"/>
    <row r="96479" customFormat="1" x14ac:dyDescent="0.25"/>
    <row r="96480" customFormat="1" x14ac:dyDescent="0.25"/>
    <row r="96481" customFormat="1" x14ac:dyDescent="0.25"/>
    <row r="96482" customFormat="1" x14ac:dyDescent="0.25"/>
    <row r="96483" customFormat="1" x14ac:dyDescent="0.25"/>
    <row r="96484" customFormat="1" x14ac:dyDescent="0.25"/>
    <row r="96485" customFormat="1" x14ac:dyDescent="0.25"/>
    <row r="96486" customFormat="1" x14ac:dyDescent="0.25"/>
    <row r="96487" customFormat="1" x14ac:dyDescent="0.25"/>
    <row r="96488" customFormat="1" x14ac:dyDescent="0.25"/>
    <row r="96489" customFormat="1" x14ac:dyDescent="0.25"/>
    <row r="96490" customFormat="1" x14ac:dyDescent="0.25"/>
    <row r="96491" customFormat="1" x14ac:dyDescent="0.25"/>
    <row r="96492" customFormat="1" x14ac:dyDescent="0.25"/>
    <row r="96493" customFormat="1" x14ac:dyDescent="0.25"/>
    <row r="96494" customFormat="1" x14ac:dyDescent="0.25"/>
    <row r="96495" customFormat="1" x14ac:dyDescent="0.25"/>
    <row r="96496" customFormat="1" x14ac:dyDescent="0.25"/>
    <row r="96497" customFormat="1" x14ac:dyDescent="0.25"/>
    <row r="96498" customFormat="1" x14ac:dyDescent="0.25"/>
    <row r="96499" customFormat="1" x14ac:dyDescent="0.25"/>
    <row r="96500" customFormat="1" x14ac:dyDescent="0.25"/>
    <row r="96501" customFormat="1" x14ac:dyDescent="0.25"/>
    <row r="96502" customFormat="1" x14ac:dyDescent="0.25"/>
    <row r="96503" customFormat="1" x14ac:dyDescent="0.25"/>
    <row r="96504" customFormat="1" x14ac:dyDescent="0.25"/>
    <row r="96505" customFormat="1" x14ac:dyDescent="0.25"/>
    <row r="96506" customFormat="1" x14ac:dyDescent="0.25"/>
    <row r="96507" customFormat="1" x14ac:dyDescent="0.25"/>
    <row r="96508" customFormat="1" x14ac:dyDescent="0.25"/>
    <row r="96509" customFormat="1" x14ac:dyDescent="0.25"/>
    <row r="96510" customFormat="1" x14ac:dyDescent="0.25"/>
    <row r="96511" customFormat="1" x14ac:dyDescent="0.25"/>
    <row r="96512" customFormat="1" x14ac:dyDescent="0.25"/>
    <row r="96513" customFormat="1" x14ac:dyDescent="0.25"/>
    <row r="96514" customFormat="1" x14ac:dyDescent="0.25"/>
    <row r="96515" customFormat="1" x14ac:dyDescent="0.25"/>
    <row r="96516" customFormat="1" x14ac:dyDescent="0.25"/>
    <row r="96517" customFormat="1" x14ac:dyDescent="0.25"/>
    <row r="96518" customFormat="1" x14ac:dyDescent="0.25"/>
    <row r="96519" customFormat="1" x14ac:dyDescent="0.25"/>
    <row r="96520" customFormat="1" x14ac:dyDescent="0.25"/>
    <row r="96521" customFormat="1" x14ac:dyDescent="0.25"/>
    <row r="96522" customFormat="1" x14ac:dyDescent="0.25"/>
    <row r="96523" customFormat="1" x14ac:dyDescent="0.25"/>
    <row r="96524" customFormat="1" x14ac:dyDescent="0.25"/>
    <row r="96525" customFormat="1" x14ac:dyDescent="0.25"/>
    <row r="96526" customFormat="1" x14ac:dyDescent="0.25"/>
    <row r="96527" customFormat="1" x14ac:dyDescent="0.25"/>
    <row r="96528" customFormat="1" x14ac:dyDescent="0.25"/>
    <row r="96529" customFormat="1" x14ac:dyDescent="0.25"/>
    <row r="96530" customFormat="1" x14ac:dyDescent="0.25"/>
    <row r="96531" customFormat="1" x14ac:dyDescent="0.25"/>
    <row r="96532" customFormat="1" x14ac:dyDescent="0.25"/>
    <row r="96533" customFormat="1" x14ac:dyDescent="0.25"/>
    <row r="96534" customFormat="1" x14ac:dyDescent="0.25"/>
    <row r="96535" customFormat="1" x14ac:dyDescent="0.25"/>
    <row r="96536" customFormat="1" x14ac:dyDescent="0.25"/>
    <row r="96537" customFormat="1" x14ac:dyDescent="0.25"/>
    <row r="96538" customFormat="1" x14ac:dyDescent="0.25"/>
    <row r="96539" customFormat="1" x14ac:dyDescent="0.25"/>
    <row r="96540" customFormat="1" x14ac:dyDescent="0.25"/>
    <row r="96541" customFormat="1" x14ac:dyDescent="0.25"/>
    <row r="96542" customFormat="1" x14ac:dyDescent="0.25"/>
    <row r="96543" customFormat="1" x14ac:dyDescent="0.25"/>
    <row r="96544" customFormat="1" x14ac:dyDescent="0.25"/>
    <row r="96545" customFormat="1" x14ac:dyDescent="0.25"/>
    <row r="96546" customFormat="1" x14ac:dyDescent="0.25"/>
    <row r="96547" customFormat="1" x14ac:dyDescent="0.25"/>
    <row r="96548" customFormat="1" x14ac:dyDescent="0.25"/>
    <row r="96549" customFormat="1" x14ac:dyDescent="0.25"/>
    <row r="96550" customFormat="1" x14ac:dyDescent="0.25"/>
    <row r="96551" customFormat="1" x14ac:dyDescent="0.25"/>
    <row r="96552" customFormat="1" x14ac:dyDescent="0.25"/>
    <row r="96553" customFormat="1" x14ac:dyDescent="0.25"/>
    <row r="96554" customFormat="1" x14ac:dyDescent="0.25"/>
    <row r="96555" customFormat="1" x14ac:dyDescent="0.25"/>
    <row r="96556" customFormat="1" x14ac:dyDescent="0.25"/>
    <row r="96557" customFormat="1" x14ac:dyDescent="0.25"/>
    <row r="96558" customFormat="1" x14ac:dyDescent="0.25"/>
    <row r="96559" customFormat="1" x14ac:dyDescent="0.25"/>
    <row r="96560" customFormat="1" x14ac:dyDescent="0.25"/>
    <row r="96561" customFormat="1" x14ac:dyDescent="0.25"/>
    <row r="96562" customFormat="1" x14ac:dyDescent="0.25"/>
    <row r="96563" customFormat="1" x14ac:dyDescent="0.25"/>
    <row r="96564" customFormat="1" x14ac:dyDescent="0.25"/>
    <row r="96565" customFormat="1" x14ac:dyDescent="0.25"/>
    <row r="96566" customFormat="1" x14ac:dyDescent="0.25"/>
    <row r="96567" customFormat="1" x14ac:dyDescent="0.25"/>
    <row r="96568" customFormat="1" x14ac:dyDescent="0.25"/>
    <row r="96569" customFormat="1" x14ac:dyDescent="0.25"/>
    <row r="96570" customFormat="1" x14ac:dyDescent="0.25"/>
    <row r="96571" customFormat="1" x14ac:dyDescent="0.25"/>
    <row r="96572" customFormat="1" x14ac:dyDescent="0.25"/>
    <row r="96573" customFormat="1" x14ac:dyDescent="0.25"/>
    <row r="96574" customFormat="1" x14ac:dyDescent="0.25"/>
    <row r="96575" customFormat="1" x14ac:dyDescent="0.25"/>
    <row r="96576" customFormat="1" x14ac:dyDescent="0.25"/>
    <row r="96577" customFormat="1" x14ac:dyDescent="0.25"/>
    <row r="96578" customFormat="1" x14ac:dyDescent="0.25"/>
    <row r="96579" customFormat="1" x14ac:dyDescent="0.25"/>
    <row r="96580" customFormat="1" x14ac:dyDescent="0.25"/>
    <row r="96581" customFormat="1" x14ac:dyDescent="0.25"/>
    <row r="96582" customFormat="1" x14ac:dyDescent="0.25"/>
    <row r="96583" customFormat="1" x14ac:dyDescent="0.25"/>
    <row r="96584" customFormat="1" x14ac:dyDescent="0.25"/>
    <row r="96585" customFormat="1" x14ac:dyDescent="0.25"/>
    <row r="96586" customFormat="1" x14ac:dyDescent="0.25"/>
    <row r="96587" customFormat="1" x14ac:dyDescent="0.25"/>
    <row r="96588" customFormat="1" x14ac:dyDescent="0.25"/>
    <row r="96589" customFormat="1" x14ac:dyDescent="0.25"/>
    <row r="96590" customFormat="1" x14ac:dyDescent="0.25"/>
    <row r="96591" customFormat="1" x14ac:dyDescent="0.25"/>
    <row r="96592" customFormat="1" x14ac:dyDescent="0.25"/>
    <row r="96593" customFormat="1" x14ac:dyDescent="0.25"/>
    <row r="96594" customFormat="1" x14ac:dyDescent="0.25"/>
    <row r="96595" customFormat="1" x14ac:dyDescent="0.25"/>
    <row r="96596" customFormat="1" x14ac:dyDescent="0.25"/>
    <row r="96597" customFormat="1" x14ac:dyDescent="0.25"/>
    <row r="96598" customFormat="1" x14ac:dyDescent="0.25"/>
    <row r="96599" customFormat="1" x14ac:dyDescent="0.25"/>
    <row r="96600" customFormat="1" x14ac:dyDescent="0.25"/>
    <row r="96601" customFormat="1" x14ac:dyDescent="0.25"/>
    <row r="96602" customFormat="1" x14ac:dyDescent="0.25"/>
    <row r="96603" customFormat="1" x14ac:dyDescent="0.25"/>
    <row r="96604" customFormat="1" x14ac:dyDescent="0.25"/>
    <row r="96605" customFormat="1" x14ac:dyDescent="0.25"/>
    <row r="96606" customFormat="1" x14ac:dyDescent="0.25"/>
    <row r="96607" customFormat="1" x14ac:dyDescent="0.25"/>
    <row r="96608" customFormat="1" x14ac:dyDescent="0.25"/>
    <row r="96609" customFormat="1" x14ac:dyDescent="0.25"/>
    <row r="96610" customFormat="1" x14ac:dyDescent="0.25"/>
    <row r="96611" customFormat="1" x14ac:dyDescent="0.25"/>
    <row r="96612" customFormat="1" x14ac:dyDescent="0.25"/>
    <row r="96613" customFormat="1" x14ac:dyDescent="0.25"/>
    <row r="96614" customFormat="1" x14ac:dyDescent="0.25"/>
    <row r="96615" customFormat="1" x14ac:dyDescent="0.25"/>
    <row r="96616" customFormat="1" x14ac:dyDescent="0.25"/>
    <row r="96617" customFormat="1" x14ac:dyDescent="0.25"/>
    <row r="96618" customFormat="1" x14ac:dyDescent="0.25"/>
    <row r="96619" customFormat="1" x14ac:dyDescent="0.25"/>
    <row r="96620" customFormat="1" x14ac:dyDescent="0.25"/>
    <row r="96621" customFormat="1" x14ac:dyDescent="0.25"/>
    <row r="96622" customFormat="1" x14ac:dyDescent="0.25"/>
    <row r="96623" customFormat="1" x14ac:dyDescent="0.25"/>
    <row r="96624" customFormat="1" x14ac:dyDescent="0.25"/>
    <row r="96625" customFormat="1" x14ac:dyDescent="0.25"/>
    <row r="96626" customFormat="1" x14ac:dyDescent="0.25"/>
    <row r="96627" customFormat="1" x14ac:dyDescent="0.25"/>
    <row r="96628" customFormat="1" x14ac:dyDescent="0.25"/>
    <row r="96629" customFormat="1" x14ac:dyDescent="0.25"/>
    <row r="96630" customFormat="1" x14ac:dyDescent="0.25"/>
    <row r="96631" customFormat="1" x14ac:dyDescent="0.25"/>
    <row r="96632" customFormat="1" x14ac:dyDescent="0.25"/>
    <row r="96633" customFormat="1" x14ac:dyDescent="0.25"/>
    <row r="96634" customFormat="1" x14ac:dyDescent="0.25"/>
    <row r="96635" customFormat="1" x14ac:dyDescent="0.25"/>
    <row r="96636" customFormat="1" x14ac:dyDescent="0.25"/>
    <row r="96637" customFormat="1" x14ac:dyDescent="0.25"/>
    <row r="96638" customFormat="1" x14ac:dyDescent="0.25"/>
    <row r="96639" customFormat="1" x14ac:dyDescent="0.25"/>
    <row r="96640" customFormat="1" x14ac:dyDescent="0.25"/>
    <row r="96641" customFormat="1" x14ac:dyDescent="0.25"/>
    <row r="96642" customFormat="1" x14ac:dyDescent="0.25"/>
    <row r="96643" customFormat="1" x14ac:dyDescent="0.25"/>
    <row r="96644" customFormat="1" x14ac:dyDescent="0.25"/>
    <row r="96645" customFormat="1" x14ac:dyDescent="0.25"/>
    <row r="96646" customFormat="1" x14ac:dyDescent="0.25"/>
    <row r="96647" customFormat="1" x14ac:dyDescent="0.25"/>
    <row r="96648" customFormat="1" x14ac:dyDescent="0.25"/>
    <row r="96649" customFormat="1" x14ac:dyDescent="0.25"/>
    <row r="96650" customFormat="1" x14ac:dyDescent="0.25"/>
    <row r="96651" customFormat="1" x14ac:dyDescent="0.25"/>
    <row r="96652" customFormat="1" x14ac:dyDescent="0.25"/>
    <row r="96653" customFormat="1" x14ac:dyDescent="0.25"/>
    <row r="96654" customFormat="1" x14ac:dyDescent="0.25"/>
    <row r="96655" customFormat="1" x14ac:dyDescent="0.25"/>
    <row r="96656" customFormat="1" x14ac:dyDescent="0.25"/>
    <row r="96657" customFormat="1" x14ac:dyDescent="0.25"/>
    <row r="96658" customFormat="1" x14ac:dyDescent="0.25"/>
    <row r="96659" customFormat="1" x14ac:dyDescent="0.25"/>
    <row r="96660" customFormat="1" x14ac:dyDescent="0.25"/>
    <row r="96661" customFormat="1" x14ac:dyDescent="0.25"/>
    <row r="96662" customFormat="1" x14ac:dyDescent="0.25"/>
    <row r="96663" customFormat="1" x14ac:dyDescent="0.25"/>
    <row r="96664" customFormat="1" x14ac:dyDescent="0.25"/>
    <row r="96665" customFormat="1" x14ac:dyDescent="0.25"/>
    <row r="96666" customFormat="1" x14ac:dyDescent="0.25"/>
    <row r="96667" customFormat="1" x14ac:dyDescent="0.25"/>
    <row r="96668" customFormat="1" x14ac:dyDescent="0.25"/>
    <row r="96669" customFormat="1" x14ac:dyDescent="0.25"/>
    <row r="96670" customFormat="1" x14ac:dyDescent="0.25"/>
    <row r="96671" customFormat="1" x14ac:dyDescent="0.25"/>
    <row r="96672" customFormat="1" x14ac:dyDescent="0.25"/>
    <row r="96673" customFormat="1" x14ac:dyDescent="0.25"/>
    <row r="96674" customFormat="1" x14ac:dyDescent="0.25"/>
    <row r="96675" customFormat="1" x14ac:dyDescent="0.25"/>
    <row r="96676" customFormat="1" x14ac:dyDescent="0.25"/>
    <row r="96677" customFormat="1" x14ac:dyDescent="0.25"/>
    <row r="96678" customFormat="1" x14ac:dyDescent="0.25"/>
    <row r="96679" customFormat="1" x14ac:dyDescent="0.25"/>
    <row r="96680" customFormat="1" x14ac:dyDescent="0.25"/>
    <row r="96681" customFormat="1" x14ac:dyDescent="0.25"/>
    <row r="96682" customFormat="1" x14ac:dyDescent="0.25"/>
    <row r="96683" customFormat="1" x14ac:dyDescent="0.25"/>
    <row r="96684" customFormat="1" x14ac:dyDescent="0.25"/>
    <row r="96685" customFormat="1" x14ac:dyDescent="0.25"/>
    <row r="96686" customFormat="1" x14ac:dyDescent="0.25"/>
    <row r="96687" customFormat="1" x14ac:dyDescent="0.25"/>
    <row r="96688" customFormat="1" x14ac:dyDescent="0.25"/>
    <row r="96689" customFormat="1" x14ac:dyDescent="0.25"/>
    <row r="96690" customFormat="1" x14ac:dyDescent="0.25"/>
    <row r="96691" customFormat="1" x14ac:dyDescent="0.25"/>
    <row r="96692" customFormat="1" x14ac:dyDescent="0.25"/>
    <row r="96693" customFormat="1" x14ac:dyDescent="0.25"/>
    <row r="96694" customFormat="1" x14ac:dyDescent="0.25"/>
    <row r="96695" customFormat="1" x14ac:dyDescent="0.25"/>
    <row r="96696" customFormat="1" x14ac:dyDescent="0.25"/>
    <row r="96697" customFormat="1" x14ac:dyDescent="0.25"/>
    <row r="96698" customFormat="1" x14ac:dyDescent="0.25"/>
    <row r="96699" customFormat="1" x14ac:dyDescent="0.25"/>
    <row r="96700" customFormat="1" x14ac:dyDescent="0.25"/>
    <row r="96701" customFormat="1" x14ac:dyDescent="0.25"/>
    <row r="96702" customFormat="1" x14ac:dyDescent="0.25"/>
    <row r="96703" customFormat="1" x14ac:dyDescent="0.25"/>
    <row r="96704" customFormat="1" x14ac:dyDescent="0.25"/>
    <row r="96705" customFormat="1" x14ac:dyDescent="0.25"/>
    <row r="96706" customFormat="1" x14ac:dyDescent="0.25"/>
    <row r="96707" customFormat="1" x14ac:dyDescent="0.25"/>
    <row r="96708" customFormat="1" x14ac:dyDescent="0.25"/>
    <row r="96709" customFormat="1" x14ac:dyDescent="0.25"/>
    <row r="96710" customFormat="1" x14ac:dyDescent="0.25"/>
    <row r="96711" customFormat="1" x14ac:dyDescent="0.25"/>
    <row r="96712" customFormat="1" x14ac:dyDescent="0.25"/>
    <row r="96713" customFormat="1" x14ac:dyDescent="0.25"/>
    <row r="96714" customFormat="1" x14ac:dyDescent="0.25"/>
    <row r="96715" customFormat="1" x14ac:dyDescent="0.25"/>
    <row r="96716" customFormat="1" x14ac:dyDescent="0.25"/>
    <row r="96717" customFormat="1" x14ac:dyDescent="0.25"/>
    <row r="96718" customFormat="1" x14ac:dyDescent="0.25"/>
    <row r="96719" customFormat="1" x14ac:dyDescent="0.25"/>
    <row r="96720" customFormat="1" x14ac:dyDescent="0.25"/>
    <row r="96721" customFormat="1" x14ac:dyDescent="0.25"/>
    <row r="96722" customFormat="1" x14ac:dyDescent="0.25"/>
    <row r="96723" customFormat="1" x14ac:dyDescent="0.25"/>
    <row r="96724" customFormat="1" x14ac:dyDescent="0.25"/>
    <row r="96725" customFormat="1" x14ac:dyDescent="0.25"/>
    <row r="96726" customFormat="1" x14ac:dyDescent="0.25"/>
    <row r="96727" customFormat="1" x14ac:dyDescent="0.25"/>
    <row r="96728" customFormat="1" x14ac:dyDescent="0.25"/>
    <row r="96729" customFormat="1" x14ac:dyDescent="0.25"/>
    <row r="96730" customFormat="1" x14ac:dyDescent="0.25"/>
    <row r="96731" customFormat="1" x14ac:dyDescent="0.25"/>
    <row r="96732" customFormat="1" x14ac:dyDescent="0.25"/>
    <row r="96733" customFormat="1" x14ac:dyDescent="0.25"/>
    <row r="96734" customFormat="1" x14ac:dyDescent="0.25"/>
    <row r="96735" customFormat="1" x14ac:dyDescent="0.25"/>
    <row r="96736" customFormat="1" x14ac:dyDescent="0.25"/>
    <row r="96737" customFormat="1" x14ac:dyDescent="0.25"/>
    <row r="96738" customFormat="1" x14ac:dyDescent="0.25"/>
    <row r="96739" customFormat="1" x14ac:dyDescent="0.25"/>
    <row r="96740" customFormat="1" x14ac:dyDescent="0.25"/>
    <row r="96741" customFormat="1" x14ac:dyDescent="0.25"/>
    <row r="96742" customFormat="1" x14ac:dyDescent="0.25"/>
    <row r="96743" customFormat="1" x14ac:dyDescent="0.25"/>
    <row r="96744" customFormat="1" x14ac:dyDescent="0.25"/>
    <row r="96745" customFormat="1" x14ac:dyDescent="0.25"/>
    <row r="96746" customFormat="1" x14ac:dyDescent="0.25"/>
    <row r="96747" customFormat="1" x14ac:dyDescent="0.25"/>
    <row r="96748" customFormat="1" x14ac:dyDescent="0.25"/>
    <row r="96749" customFormat="1" x14ac:dyDescent="0.25"/>
    <row r="96750" customFormat="1" x14ac:dyDescent="0.25"/>
    <row r="96751" customFormat="1" x14ac:dyDescent="0.25"/>
    <row r="96752" customFormat="1" x14ac:dyDescent="0.25"/>
    <row r="96753" customFormat="1" x14ac:dyDescent="0.25"/>
    <row r="96754" customFormat="1" x14ac:dyDescent="0.25"/>
    <row r="96755" customFormat="1" x14ac:dyDescent="0.25"/>
    <row r="96756" customFormat="1" x14ac:dyDescent="0.25"/>
    <row r="96757" customFormat="1" x14ac:dyDescent="0.25"/>
    <row r="96758" customFormat="1" x14ac:dyDescent="0.25"/>
    <row r="96759" customFormat="1" x14ac:dyDescent="0.25"/>
    <row r="96760" customFormat="1" x14ac:dyDescent="0.25"/>
    <row r="96761" customFormat="1" x14ac:dyDescent="0.25"/>
    <row r="96762" customFormat="1" x14ac:dyDescent="0.25"/>
    <row r="96763" customFormat="1" x14ac:dyDescent="0.25"/>
    <row r="96764" customFormat="1" x14ac:dyDescent="0.25"/>
    <row r="96765" customFormat="1" x14ac:dyDescent="0.25"/>
    <row r="96766" customFormat="1" x14ac:dyDescent="0.25"/>
    <row r="96767" customFormat="1" x14ac:dyDescent="0.25"/>
    <row r="96768" customFormat="1" x14ac:dyDescent="0.25"/>
    <row r="96769" customFormat="1" x14ac:dyDescent="0.25"/>
    <row r="96770" customFormat="1" x14ac:dyDescent="0.25"/>
    <row r="96771" customFormat="1" x14ac:dyDescent="0.25"/>
    <row r="96772" customFormat="1" x14ac:dyDescent="0.25"/>
    <row r="96773" customFormat="1" x14ac:dyDescent="0.25"/>
    <row r="96774" customFormat="1" x14ac:dyDescent="0.25"/>
    <row r="96775" customFormat="1" x14ac:dyDescent="0.25"/>
    <row r="96776" customFormat="1" x14ac:dyDescent="0.25"/>
    <row r="96777" customFormat="1" x14ac:dyDescent="0.25"/>
    <row r="96778" customFormat="1" x14ac:dyDescent="0.25"/>
    <row r="96779" customFormat="1" x14ac:dyDescent="0.25"/>
    <row r="96780" customFormat="1" x14ac:dyDescent="0.25"/>
    <row r="96781" customFormat="1" x14ac:dyDescent="0.25"/>
    <row r="96782" customFormat="1" x14ac:dyDescent="0.25"/>
    <row r="96783" customFormat="1" x14ac:dyDescent="0.25"/>
    <row r="96784" customFormat="1" x14ac:dyDescent="0.25"/>
    <row r="96785" customFormat="1" x14ac:dyDescent="0.25"/>
    <row r="96786" customFormat="1" x14ac:dyDescent="0.25"/>
    <row r="96787" customFormat="1" x14ac:dyDescent="0.25"/>
    <row r="96788" customFormat="1" x14ac:dyDescent="0.25"/>
    <row r="96789" customFormat="1" x14ac:dyDescent="0.25"/>
    <row r="96790" customFormat="1" x14ac:dyDescent="0.25"/>
    <row r="96791" customFormat="1" x14ac:dyDescent="0.25"/>
    <row r="96792" customFormat="1" x14ac:dyDescent="0.25"/>
    <row r="96793" customFormat="1" x14ac:dyDescent="0.25"/>
    <row r="96794" customFormat="1" x14ac:dyDescent="0.25"/>
    <row r="96795" customFormat="1" x14ac:dyDescent="0.25"/>
    <row r="96796" customFormat="1" x14ac:dyDescent="0.25"/>
    <row r="96797" customFormat="1" x14ac:dyDescent="0.25"/>
    <row r="96798" customFormat="1" x14ac:dyDescent="0.25"/>
    <row r="96799" customFormat="1" x14ac:dyDescent="0.25"/>
    <row r="96800" customFormat="1" x14ac:dyDescent="0.25"/>
    <row r="96801" customFormat="1" x14ac:dyDescent="0.25"/>
    <row r="96802" customFormat="1" x14ac:dyDescent="0.25"/>
    <row r="96803" customFormat="1" x14ac:dyDescent="0.25"/>
    <row r="96804" customFormat="1" x14ac:dyDescent="0.25"/>
    <row r="96805" customFormat="1" x14ac:dyDescent="0.25"/>
    <row r="96806" customFormat="1" x14ac:dyDescent="0.25"/>
    <row r="96807" customFormat="1" x14ac:dyDescent="0.25"/>
    <row r="96808" customFormat="1" x14ac:dyDescent="0.25"/>
    <row r="96809" customFormat="1" x14ac:dyDescent="0.25"/>
    <row r="96810" customFormat="1" x14ac:dyDescent="0.25"/>
    <row r="96811" customFormat="1" x14ac:dyDescent="0.25"/>
    <row r="96812" customFormat="1" x14ac:dyDescent="0.25"/>
    <row r="96813" customFormat="1" x14ac:dyDescent="0.25"/>
    <row r="96814" customFormat="1" x14ac:dyDescent="0.25"/>
    <row r="96815" customFormat="1" x14ac:dyDescent="0.25"/>
    <row r="96816" customFormat="1" x14ac:dyDescent="0.25"/>
    <row r="96817" customFormat="1" x14ac:dyDescent="0.25"/>
    <row r="96818" customFormat="1" x14ac:dyDescent="0.25"/>
    <row r="96819" customFormat="1" x14ac:dyDescent="0.25"/>
    <row r="96820" customFormat="1" x14ac:dyDescent="0.25"/>
    <row r="96821" customFormat="1" x14ac:dyDescent="0.25"/>
    <row r="96822" customFormat="1" x14ac:dyDescent="0.25"/>
    <row r="96823" customFormat="1" x14ac:dyDescent="0.25"/>
    <row r="96824" customFormat="1" x14ac:dyDescent="0.25"/>
    <row r="96825" customFormat="1" x14ac:dyDescent="0.25"/>
    <row r="96826" customFormat="1" x14ac:dyDescent="0.25"/>
    <row r="96827" customFormat="1" x14ac:dyDescent="0.25"/>
    <row r="96828" customFormat="1" x14ac:dyDescent="0.25"/>
    <row r="96829" customFormat="1" x14ac:dyDescent="0.25"/>
    <row r="96830" customFormat="1" x14ac:dyDescent="0.25"/>
    <row r="96831" customFormat="1" x14ac:dyDescent="0.25"/>
    <row r="96832" customFormat="1" x14ac:dyDescent="0.25"/>
    <row r="96833" customFormat="1" x14ac:dyDescent="0.25"/>
    <row r="96834" customFormat="1" x14ac:dyDescent="0.25"/>
    <row r="96835" customFormat="1" x14ac:dyDescent="0.25"/>
    <row r="96836" customFormat="1" x14ac:dyDescent="0.25"/>
    <row r="96837" customFormat="1" x14ac:dyDescent="0.25"/>
    <row r="96838" customFormat="1" x14ac:dyDescent="0.25"/>
    <row r="96839" customFormat="1" x14ac:dyDescent="0.25"/>
    <row r="96840" customFormat="1" x14ac:dyDescent="0.25"/>
    <row r="96841" customFormat="1" x14ac:dyDescent="0.25"/>
    <row r="96842" customFormat="1" x14ac:dyDescent="0.25"/>
    <row r="96843" customFormat="1" x14ac:dyDescent="0.25"/>
    <row r="96844" customFormat="1" x14ac:dyDescent="0.25"/>
    <row r="96845" customFormat="1" x14ac:dyDescent="0.25"/>
    <row r="96846" customFormat="1" x14ac:dyDescent="0.25"/>
    <row r="96847" customFormat="1" x14ac:dyDescent="0.25"/>
    <row r="96848" customFormat="1" x14ac:dyDescent="0.25"/>
    <row r="96849" customFormat="1" x14ac:dyDescent="0.25"/>
    <row r="96850" customFormat="1" x14ac:dyDescent="0.25"/>
    <row r="96851" customFormat="1" x14ac:dyDescent="0.25"/>
    <row r="96852" customFormat="1" x14ac:dyDescent="0.25"/>
    <row r="96853" customFormat="1" x14ac:dyDescent="0.25"/>
    <row r="96854" customFormat="1" x14ac:dyDescent="0.25"/>
    <row r="96855" customFormat="1" x14ac:dyDescent="0.25"/>
    <row r="96856" customFormat="1" x14ac:dyDescent="0.25"/>
    <row r="96857" customFormat="1" x14ac:dyDescent="0.25"/>
    <row r="96858" customFormat="1" x14ac:dyDescent="0.25"/>
    <row r="96859" customFormat="1" x14ac:dyDescent="0.25"/>
    <row r="96860" customFormat="1" x14ac:dyDescent="0.25"/>
    <row r="96861" customFormat="1" x14ac:dyDescent="0.25"/>
    <row r="96862" customFormat="1" x14ac:dyDescent="0.25"/>
    <row r="96863" customFormat="1" x14ac:dyDescent="0.25"/>
    <row r="96864" customFormat="1" x14ac:dyDescent="0.25"/>
    <row r="96865" customFormat="1" x14ac:dyDescent="0.25"/>
    <row r="96866" customFormat="1" x14ac:dyDescent="0.25"/>
    <row r="96867" customFormat="1" x14ac:dyDescent="0.25"/>
    <row r="96868" customFormat="1" x14ac:dyDescent="0.25"/>
    <row r="96869" customFormat="1" x14ac:dyDescent="0.25"/>
    <row r="96870" customFormat="1" x14ac:dyDescent="0.25"/>
    <row r="96871" customFormat="1" x14ac:dyDescent="0.25"/>
    <row r="96872" customFormat="1" x14ac:dyDescent="0.25"/>
    <row r="96873" customFormat="1" x14ac:dyDescent="0.25"/>
    <row r="96874" customFormat="1" x14ac:dyDescent="0.25"/>
    <row r="96875" customFormat="1" x14ac:dyDescent="0.25"/>
    <row r="96876" customFormat="1" x14ac:dyDescent="0.25"/>
    <row r="96877" customFormat="1" x14ac:dyDescent="0.25"/>
    <row r="96878" customFormat="1" x14ac:dyDescent="0.25"/>
    <row r="96879" customFormat="1" x14ac:dyDescent="0.25"/>
    <row r="96880" customFormat="1" x14ac:dyDescent="0.25"/>
    <row r="96881" customFormat="1" x14ac:dyDescent="0.25"/>
    <row r="96882" customFormat="1" x14ac:dyDescent="0.25"/>
    <row r="96883" customFormat="1" x14ac:dyDescent="0.25"/>
    <row r="96884" customFormat="1" x14ac:dyDescent="0.25"/>
    <row r="96885" customFormat="1" x14ac:dyDescent="0.25"/>
    <row r="96886" customFormat="1" x14ac:dyDescent="0.25"/>
    <row r="96887" customFormat="1" x14ac:dyDescent="0.25"/>
    <row r="96888" customFormat="1" x14ac:dyDescent="0.25"/>
    <row r="96889" customFormat="1" x14ac:dyDescent="0.25"/>
    <row r="96890" customFormat="1" x14ac:dyDescent="0.25"/>
    <row r="96891" customFormat="1" x14ac:dyDescent="0.25"/>
    <row r="96892" customFormat="1" x14ac:dyDescent="0.25"/>
    <row r="96893" customFormat="1" x14ac:dyDescent="0.25"/>
    <row r="96894" customFormat="1" x14ac:dyDescent="0.25"/>
    <row r="96895" customFormat="1" x14ac:dyDescent="0.25"/>
    <row r="96896" customFormat="1" x14ac:dyDescent="0.25"/>
    <row r="96897" customFormat="1" x14ac:dyDescent="0.25"/>
    <row r="96898" customFormat="1" x14ac:dyDescent="0.25"/>
    <row r="96899" customFormat="1" x14ac:dyDescent="0.25"/>
    <row r="96900" customFormat="1" x14ac:dyDescent="0.25"/>
    <row r="96901" customFormat="1" x14ac:dyDescent="0.25"/>
    <row r="96902" customFormat="1" x14ac:dyDescent="0.25"/>
    <row r="96903" customFormat="1" x14ac:dyDescent="0.25"/>
    <row r="96904" customFormat="1" x14ac:dyDescent="0.25"/>
    <row r="96905" customFormat="1" x14ac:dyDescent="0.25"/>
    <row r="96906" customFormat="1" x14ac:dyDescent="0.25"/>
    <row r="96907" customFormat="1" x14ac:dyDescent="0.25"/>
    <row r="96908" customFormat="1" x14ac:dyDescent="0.25"/>
    <row r="96909" customFormat="1" x14ac:dyDescent="0.25"/>
    <row r="96910" customFormat="1" x14ac:dyDescent="0.25"/>
    <row r="96911" customFormat="1" x14ac:dyDescent="0.25"/>
    <row r="96912" customFormat="1" x14ac:dyDescent="0.25"/>
    <row r="96913" customFormat="1" x14ac:dyDescent="0.25"/>
    <row r="96914" customFormat="1" x14ac:dyDescent="0.25"/>
    <row r="96915" customFormat="1" x14ac:dyDescent="0.25"/>
    <row r="96916" customFormat="1" x14ac:dyDescent="0.25"/>
    <row r="96917" customFormat="1" x14ac:dyDescent="0.25"/>
    <row r="96918" customFormat="1" x14ac:dyDescent="0.25"/>
    <row r="96919" customFormat="1" x14ac:dyDescent="0.25"/>
    <row r="96920" customFormat="1" x14ac:dyDescent="0.25"/>
    <row r="96921" customFormat="1" x14ac:dyDescent="0.25"/>
    <row r="96922" customFormat="1" x14ac:dyDescent="0.25"/>
    <row r="96923" customFormat="1" x14ac:dyDescent="0.25"/>
    <row r="96924" customFormat="1" x14ac:dyDescent="0.25"/>
    <row r="96925" customFormat="1" x14ac:dyDescent="0.25"/>
    <row r="96926" customFormat="1" x14ac:dyDescent="0.25"/>
    <row r="96927" customFormat="1" x14ac:dyDescent="0.25"/>
    <row r="96928" customFormat="1" x14ac:dyDescent="0.25"/>
    <row r="96929" customFormat="1" x14ac:dyDescent="0.25"/>
    <row r="96930" customFormat="1" x14ac:dyDescent="0.25"/>
    <row r="96931" customFormat="1" x14ac:dyDescent="0.25"/>
    <row r="96932" customFormat="1" x14ac:dyDescent="0.25"/>
    <row r="96933" customFormat="1" x14ac:dyDescent="0.25"/>
    <row r="96934" customFormat="1" x14ac:dyDescent="0.25"/>
    <row r="96935" customFormat="1" x14ac:dyDescent="0.25"/>
    <row r="96936" customFormat="1" x14ac:dyDescent="0.25"/>
    <row r="96937" customFormat="1" x14ac:dyDescent="0.25"/>
    <row r="96938" customFormat="1" x14ac:dyDescent="0.25"/>
    <row r="96939" customFormat="1" x14ac:dyDescent="0.25"/>
    <row r="96940" customFormat="1" x14ac:dyDescent="0.25"/>
    <row r="96941" customFormat="1" x14ac:dyDescent="0.25"/>
    <row r="96942" customFormat="1" x14ac:dyDescent="0.25"/>
    <row r="96943" customFormat="1" x14ac:dyDescent="0.25"/>
    <row r="96944" customFormat="1" x14ac:dyDescent="0.25"/>
    <row r="96945" customFormat="1" x14ac:dyDescent="0.25"/>
    <row r="96946" customFormat="1" x14ac:dyDescent="0.25"/>
    <row r="96947" customFormat="1" x14ac:dyDescent="0.25"/>
    <row r="96948" customFormat="1" x14ac:dyDescent="0.25"/>
    <row r="96949" customFormat="1" x14ac:dyDescent="0.25"/>
    <row r="96950" customFormat="1" x14ac:dyDescent="0.25"/>
    <row r="96951" customFormat="1" x14ac:dyDescent="0.25"/>
    <row r="96952" customFormat="1" x14ac:dyDescent="0.25"/>
    <row r="96953" customFormat="1" x14ac:dyDescent="0.25"/>
    <row r="96954" customFormat="1" x14ac:dyDescent="0.25"/>
    <row r="96955" customFormat="1" x14ac:dyDescent="0.25"/>
    <row r="96956" customFormat="1" x14ac:dyDescent="0.25"/>
    <row r="96957" customFormat="1" x14ac:dyDescent="0.25"/>
    <row r="96958" customFormat="1" x14ac:dyDescent="0.25"/>
    <row r="96959" customFormat="1" x14ac:dyDescent="0.25"/>
    <row r="96960" customFormat="1" x14ac:dyDescent="0.25"/>
    <row r="96961" customFormat="1" x14ac:dyDescent="0.25"/>
    <row r="96962" customFormat="1" x14ac:dyDescent="0.25"/>
    <row r="96963" customFormat="1" x14ac:dyDescent="0.25"/>
    <row r="96964" customFormat="1" x14ac:dyDescent="0.25"/>
    <row r="96965" customFormat="1" x14ac:dyDescent="0.25"/>
    <row r="96966" customFormat="1" x14ac:dyDescent="0.25"/>
    <row r="96967" customFormat="1" x14ac:dyDescent="0.25"/>
    <row r="96968" customFormat="1" x14ac:dyDescent="0.25"/>
    <row r="96969" customFormat="1" x14ac:dyDescent="0.25"/>
    <row r="96970" customFormat="1" x14ac:dyDescent="0.25"/>
    <row r="96971" customFormat="1" x14ac:dyDescent="0.25"/>
    <row r="96972" customFormat="1" x14ac:dyDescent="0.25"/>
    <row r="96973" customFormat="1" x14ac:dyDescent="0.25"/>
    <row r="96974" customFormat="1" x14ac:dyDescent="0.25"/>
    <row r="96975" customFormat="1" x14ac:dyDescent="0.25"/>
    <row r="96976" customFormat="1" x14ac:dyDescent="0.25"/>
    <row r="96977" customFormat="1" x14ac:dyDescent="0.25"/>
    <row r="96978" customFormat="1" x14ac:dyDescent="0.25"/>
    <row r="96979" customFormat="1" x14ac:dyDescent="0.25"/>
    <row r="96980" customFormat="1" x14ac:dyDescent="0.25"/>
    <row r="96981" customFormat="1" x14ac:dyDescent="0.25"/>
    <row r="96982" customFormat="1" x14ac:dyDescent="0.25"/>
    <row r="96983" customFormat="1" x14ac:dyDescent="0.25"/>
    <row r="96984" customFormat="1" x14ac:dyDescent="0.25"/>
    <row r="96985" customFormat="1" x14ac:dyDescent="0.25"/>
    <row r="96986" customFormat="1" x14ac:dyDescent="0.25"/>
    <row r="96987" customFormat="1" x14ac:dyDescent="0.25"/>
    <row r="96988" customFormat="1" x14ac:dyDescent="0.25"/>
    <row r="96989" customFormat="1" x14ac:dyDescent="0.25"/>
    <row r="96990" customFormat="1" x14ac:dyDescent="0.25"/>
    <row r="96991" customFormat="1" x14ac:dyDescent="0.25"/>
    <row r="96992" customFormat="1" x14ac:dyDescent="0.25"/>
    <row r="96993" customFormat="1" x14ac:dyDescent="0.25"/>
    <row r="96994" customFormat="1" x14ac:dyDescent="0.25"/>
    <row r="96995" customFormat="1" x14ac:dyDescent="0.25"/>
    <row r="96996" customFormat="1" x14ac:dyDescent="0.25"/>
    <row r="96997" customFormat="1" x14ac:dyDescent="0.25"/>
    <row r="96998" customFormat="1" x14ac:dyDescent="0.25"/>
    <row r="96999" customFormat="1" x14ac:dyDescent="0.25"/>
    <row r="97000" customFormat="1" x14ac:dyDescent="0.25"/>
    <row r="97001" customFormat="1" x14ac:dyDescent="0.25"/>
    <row r="97002" customFormat="1" x14ac:dyDescent="0.25"/>
    <row r="97003" customFormat="1" x14ac:dyDescent="0.25"/>
    <row r="97004" customFormat="1" x14ac:dyDescent="0.25"/>
    <row r="97005" customFormat="1" x14ac:dyDescent="0.25"/>
    <row r="97006" customFormat="1" x14ac:dyDescent="0.25"/>
    <row r="97007" customFormat="1" x14ac:dyDescent="0.25"/>
    <row r="97008" customFormat="1" x14ac:dyDescent="0.25"/>
    <row r="97009" customFormat="1" x14ac:dyDescent="0.25"/>
    <row r="97010" customFormat="1" x14ac:dyDescent="0.25"/>
    <row r="97011" customFormat="1" x14ac:dyDescent="0.25"/>
    <row r="97012" customFormat="1" x14ac:dyDescent="0.25"/>
    <row r="97013" customFormat="1" x14ac:dyDescent="0.25"/>
    <row r="97014" customFormat="1" x14ac:dyDescent="0.25"/>
    <row r="97015" customFormat="1" x14ac:dyDescent="0.25"/>
    <row r="97016" customFormat="1" x14ac:dyDescent="0.25"/>
    <row r="97017" customFormat="1" x14ac:dyDescent="0.25"/>
    <row r="97018" customFormat="1" x14ac:dyDescent="0.25"/>
    <row r="97019" customFormat="1" x14ac:dyDescent="0.25"/>
    <row r="97020" customFormat="1" x14ac:dyDescent="0.25"/>
    <row r="97021" customFormat="1" x14ac:dyDescent="0.25"/>
    <row r="97022" customFormat="1" x14ac:dyDescent="0.25"/>
    <row r="97023" customFormat="1" x14ac:dyDescent="0.25"/>
    <row r="97024" customFormat="1" x14ac:dyDescent="0.25"/>
    <row r="97025" customFormat="1" x14ac:dyDescent="0.25"/>
    <row r="97026" customFormat="1" x14ac:dyDescent="0.25"/>
    <row r="97027" customFormat="1" x14ac:dyDescent="0.25"/>
    <row r="97028" customFormat="1" x14ac:dyDescent="0.25"/>
    <row r="97029" customFormat="1" x14ac:dyDescent="0.25"/>
    <row r="97030" customFormat="1" x14ac:dyDescent="0.25"/>
    <row r="97031" customFormat="1" x14ac:dyDescent="0.25"/>
    <row r="97032" customFormat="1" x14ac:dyDescent="0.25"/>
    <row r="97033" customFormat="1" x14ac:dyDescent="0.25"/>
    <row r="97034" customFormat="1" x14ac:dyDescent="0.25"/>
    <row r="97035" customFormat="1" x14ac:dyDescent="0.25"/>
    <row r="97036" customFormat="1" x14ac:dyDescent="0.25"/>
    <row r="97037" customFormat="1" x14ac:dyDescent="0.25"/>
    <row r="97038" customFormat="1" x14ac:dyDescent="0.25"/>
    <row r="97039" customFormat="1" x14ac:dyDescent="0.25"/>
    <row r="97040" customFormat="1" x14ac:dyDescent="0.25"/>
    <row r="97041" customFormat="1" x14ac:dyDescent="0.25"/>
    <row r="97042" customFormat="1" x14ac:dyDescent="0.25"/>
    <row r="97043" customFormat="1" x14ac:dyDescent="0.25"/>
    <row r="97044" customFormat="1" x14ac:dyDescent="0.25"/>
    <row r="97045" customFormat="1" x14ac:dyDescent="0.25"/>
    <row r="97046" customFormat="1" x14ac:dyDescent="0.25"/>
    <row r="97047" customFormat="1" x14ac:dyDescent="0.25"/>
    <row r="97048" customFormat="1" x14ac:dyDescent="0.25"/>
    <row r="97049" customFormat="1" x14ac:dyDescent="0.25"/>
    <row r="97050" customFormat="1" x14ac:dyDescent="0.25"/>
    <row r="97051" customFormat="1" x14ac:dyDescent="0.25"/>
    <row r="97052" customFormat="1" x14ac:dyDescent="0.25"/>
    <row r="97053" customFormat="1" x14ac:dyDescent="0.25"/>
    <row r="97054" customFormat="1" x14ac:dyDescent="0.25"/>
    <row r="97055" customFormat="1" x14ac:dyDescent="0.25"/>
    <row r="97056" customFormat="1" x14ac:dyDescent="0.25"/>
    <row r="97057" customFormat="1" x14ac:dyDescent="0.25"/>
    <row r="97058" customFormat="1" x14ac:dyDescent="0.25"/>
    <row r="97059" customFormat="1" x14ac:dyDescent="0.25"/>
    <row r="97060" customFormat="1" x14ac:dyDescent="0.25"/>
    <row r="97061" customFormat="1" x14ac:dyDescent="0.25"/>
    <row r="97062" customFormat="1" x14ac:dyDescent="0.25"/>
    <row r="97063" customFormat="1" x14ac:dyDescent="0.25"/>
    <row r="97064" customFormat="1" x14ac:dyDescent="0.25"/>
    <row r="97065" customFormat="1" x14ac:dyDescent="0.25"/>
    <row r="97066" customFormat="1" x14ac:dyDescent="0.25"/>
    <row r="97067" customFormat="1" x14ac:dyDescent="0.25"/>
    <row r="97068" customFormat="1" x14ac:dyDescent="0.25"/>
    <row r="97069" customFormat="1" x14ac:dyDescent="0.25"/>
    <row r="97070" customFormat="1" x14ac:dyDescent="0.25"/>
    <row r="97071" customFormat="1" x14ac:dyDescent="0.25"/>
    <row r="97072" customFormat="1" x14ac:dyDescent="0.25"/>
    <row r="97073" customFormat="1" x14ac:dyDescent="0.25"/>
    <row r="97074" customFormat="1" x14ac:dyDescent="0.25"/>
    <row r="97075" customFormat="1" x14ac:dyDescent="0.25"/>
    <row r="97076" customFormat="1" x14ac:dyDescent="0.25"/>
    <row r="97077" customFormat="1" x14ac:dyDescent="0.25"/>
    <row r="97078" customFormat="1" x14ac:dyDescent="0.25"/>
    <row r="97079" customFormat="1" x14ac:dyDescent="0.25"/>
    <row r="97080" customFormat="1" x14ac:dyDescent="0.25"/>
    <row r="97081" customFormat="1" x14ac:dyDescent="0.25"/>
    <row r="97082" customFormat="1" x14ac:dyDescent="0.25"/>
    <row r="97083" customFormat="1" x14ac:dyDescent="0.25"/>
    <row r="97084" customFormat="1" x14ac:dyDescent="0.25"/>
    <row r="97085" customFormat="1" x14ac:dyDescent="0.25"/>
    <row r="97086" customFormat="1" x14ac:dyDescent="0.25"/>
    <row r="97087" customFormat="1" x14ac:dyDescent="0.25"/>
    <row r="97088" customFormat="1" x14ac:dyDescent="0.25"/>
    <row r="97089" customFormat="1" x14ac:dyDescent="0.25"/>
    <row r="97090" customFormat="1" x14ac:dyDescent="0.25"/>
    <row r="97091" customFormat="1" x14ac:dyDescent="0.25"/>
    <row r="97092" customFormat="1" x14ac:dyDescent="0.25"/>
    <row r="97093" customFormat="1" x14ac:dyDescent="0.25"/>
    <row r="97094" customFormat="1" x14ac:dyDescent="0.25"/>
    <row r="97095" customFormat="1" x14ac:dyDescent="0.25"/>
    <row r="97096" customFormat="1" x14ac:dyDescent="0.25"/>
    <row r="97097" customFormat="1" x14ac:dyDescent="0.25"/>
    <row r="97098" customFormat="1" x14ac:dyDescent="0.25"/>
    <row r="97099" customFormat="1" x14ac:dyDescent="0.25"/>
    <row r="97100" customFormat="1" x14ac:dyDescent="0.25"/>
    <row r="97101" customFormat="1" x14ac:dyDescent="0.25"/>
    <row r="97102" customFormat="1" x14ac:dyDescent="0.25"/>
    <row r="97103" customFormat="1" x14ac:dyDescent="0.25"/>
    <row r="97104" customFormat="1" x14ac:dyDescent="0.25"/>
    <row r="97105" customFormat="1" x14ac:dyDescent="0.25"/>
    <row r="97106" customFormat="1" x14ac:dyDescent="0.25"/>
    <row r="97107" customFormat="1" x14ac:dyDescent="0.25"/>
    <row r="97108" customFormat="1" x14ac:dyDescent="0.25"/>
    <row r="97109" customFormat="1" x14ac:dyDescent="0.25"/>
    <row r="97110" customFormat="1" x14ac:dyDescent="0.25"/>
    <row r="97111" customFormat="1" x14ac:dyDescent="0.25"/>
    <row r="97112" customFormat="1" x14ac:dyDescent="0.25"/>
    <row r="97113" customFormat="1" x14ac:dyDescent="0.25"/>
    <row r="97114" customFormat="1" x14ac:dyDescent="0.25"/>
    <row r="97115" customFormat="1" x14ac:dyDescent="0.25"/>
    <row r="97116" customFormat="1" x14ac:dyDescent="0.25"/>
    <row r="97117" customFormat="1" x14ac:dyDescent="0.25"/>
    <row r="97118" customFormat="1" x14ac:dyDescent="0.25"/>
    <row r="97119" customFormat="1" x14ac:dyDescent="0.25"/>
    <row r="97120" customFormat="1" x14ac:dyDescent="0.25"/>
    <row r="97121" customFormat="1" x14ac:dyDescent="0.25"/>
    <row r="97122" customFormat="1" x14ac:dyDescent="0.25"/>
    <row r="97123" customFormat="1" x14ac:dyDescent="0.25"/>
    <row r="97124" customFormat="1" x14ac:dyDescent="0.25"/>
    <row r="97125" customFormat="1" x14ac:dyDescent="0.25"/>
    <row r="97126" customFormat="1" x14ac:dyDescent="0.25"/>
    <row r="97127" customFormat="1" x14ac:dyDescent="0.25"/>
    <row r="97128" customFormat="1" x14ac:dyDescent="0.25"/>
    <row r="97129" customFormat="1" x14ac:dyDescent="0.25"/>
    <row r="97130" customFormat="1" x14ac:dyDescent="0.25"/>
    <row r="97131" customFormat="1" x14ac:dyDescent="0.25"/>
    <row r="97132" customFormat="1" x14ac:dyDescent="0.25"/>
    <row r="97133" customFormat="1" x14ac:dyDescent="0.25"/>
    <row r="97134" customFormat="1" x14ac:dyDescent="0.25"/>
    <row r="97135" customFormat="1" x14ac:dyDescent="0.25"/>
    <row r="97136" customFormat="1" x14ac:dyDescent="0.25"/>
    <row r="97137" customFormat="1" x14ac:dyDescent="0.25"/>
    <row r="97138" customFormat="1" x14ac:dyDescent="0.25"/>
    <row r="97139" customFormat="1" x14ac:dyDescent="0.25"/>
    <row r="97140" customFormat="1" x14ac:dyDescent="0.25"/>
    <row r="97141" customFormat="1" x14ac:dyDescent="0.25"/>
    <row r="97142" customFormat="1" x14ac:dyDescent="0.25"/>
    <row r="97143" customFormat="1" x14ac:dyDescent="0.25"/>
    <row r="97144" customFormat="1" x14ac:dyDescent="0.25"/>
    <row r="97145" customFormat="1" x14ac:dyDescent="0.25"/>
    <row r="97146" customFormat="1" x14ac:dyDescent="0.25"/>
    <row r="97147" customFormat="1" x14ac:dyDescent="0.25"/>
    <row r="97148" customFormat="1" x14ac:dyDescent="0.25"/>
    <row r="97149" customFormat="1" x14ac:dyDescent="0.25"/>
    <row r="97150" customFormat="1" x14ac:dyDescent="0.25"/>
    <row r="97151" customFormat="1" x14ac:dyDescent="0.25"/>
    <row r="97152" customFormat="1" x14ac:dyDescent="0.25"/>
    <row r="97153" customFormat="1" x14ac:dyDescent="0.25"/>
    <row r="97154" customFormat="1" x14ac:dyDescent="0.25"/>
    <row r="97155" customFormat="1" x14ac:dyDescent="0.25"/>
    <row r="97156" customFormat="1" x14ac:dyDescent="0.25"/>
    <row r="97157" customFormat="1" x14ac:dyDescent="0.25"/>
    <row r="97158" customFormat="1" x14ac:dyDescent="0.25"/>
    <row r="97159" customFormat="1" x14ac:dyDescent="0.25"/>
    <row r="97160" customFormat="1" x14ac:dyDescent="0.25"/>
    <row r="97161" customFormat="1" x14ac:dyDescent="0.25"/>
    <row r="97162" customFormat="1" x14ac:dyDescent="0.25"/>
    <row r="97163" customFormat="1" x14ac:dyDescent="0.25"/>
    <row r="97164" customFormat="1" x14ac:dyDescent="0.25"/>
    <row r="97165" customFormat="1" x14ac:dyDescent="0.25"/>
    <row r="97166" customFormat="1" x14ac:dyDescent="0.25"/>
    <row r="97167" customFormat="1" x14ac:dyDescent="0.25"/>
    <row r="97168" customFormat="1" x14ac:dyDescent="0.25"/>
    <row r="97169" customFormat="1" x14ac:dyDescent="0.25"/>
    <row r="97170" customFormat="1" x14ac:dyDescent="0.25"/>
    <row r="97171" customFormat="1" x14ac:dyDescent="0.25"/>
    <row r="97172" customFormat="1" x14ac:dyDescent="0.25"/>
    <row r="97173" customFormat="1" x14ac:dyDescent="0.25"/>
    <row r="97174" customFormat="1" x14ac:dyDescent="0.25"/>
    <row r="97175" customFormat="1" x14ac:dyDescent="0.25"/>
    <row r="97176" customFormat="1" x14ac:dyDescent="0.25"/>
    <row r="97177" customFormat="1" x14ac:dyDescent="0.25"/>
    <row r="97178" customFormat="1" x14ac:dyDescent="0.25"/>
    <row r="97179" customFormat="1" x14ac:dyDescent="0.25"/>
    <row r="97180" customFormat="1" x14ac:dyDescent="0.25"/>
    <row r="97181" customFormat="1" x14ac:dyDescent="0.25"/>
    <row r="97182" customFormat="1" x14ac:dyDescent="0.25"/>
    <row r="97183" customFormat="1" x14ac:dyDescent="0.25"/>
    <row r="97184" customFormat="1" x14ac:dyDescent="0.25"/>
    <row r="97185" customFormat="1" x14ac:dyDescent="0.25"/>
    <row r="97186" customFormat="1" x14ac:dyDescent="0.25"/>
    <row r="97187" customFormat="1" x14ac:dyDescent="0.25"/>
    <row r="97188" customFormat="1" x14ac:dyDescent="0.25"/>
    <row r="97189" customFormat="1" x14ac:dyDescent="0.25"/>
    <row r="97190" customFormat="1" x14ac:dyDescent="0.25"/>
    <row r="97191" customFormat="1" x14ac:dyDescent="0.25"/>
    <row r="97192" customFormat="1" x14ac:dyDescent="0.25"/>
    <row r="97193" customFormat="1" x14ac:dyDescent="0.25"/>
    <row r="97194" customFormat="1" x14ac:dyDescent="0.25"/>
    <row r="97195" customFormat="1" x14ac:dyDescent="0.25"/>
    <row r="97196" customFormat="1" x14ac:dyDescent="0.25"/>
    <row r="97197" customFormat="1" x14ac:dyDescent="0.25"/>
    <row r="97198" customFormat="1" x14ac:dyDescent="0.25"/>
    <row r="97199" customFormat="1" x14ac:dyDescent="0.25"/>
    <row r="97200" customFormat="1" x14ac:dyDescent="0.25"/>
    <row r="97201" customFormat="1" x14ac:dyDescent="0.25"/>
    <row r="97202" customFormat="1" x14ac:dyDescent="0.25"/>
    <row r="97203" customFormat="1" x14ac:dyDescent="0.25"/>
    <row r="97204" customFormat="1" x14ac:dyDescent="0.25"/>
    <row r="97205" customFormat="1" x14ac:dyDescent="0.25"/>
    <row r="97206" customFormat="1" x14ac:dyDescent="0.25"/>
    <row r="97207" customFormat="1" x14ac:dyDescent="0.25"/>
    <row r="97208" customFormat="1" x14ac:dyDescent="0.25"/>
    <row r="97209" customFormat="1" x14ac:dyDescent="0.25"/>
    <row r="97210" customFormat="1" x14ac:dyDescent="0.25"/>
    <row r="97211" customFormat="1" x14ac:dyDescent="0.25"/>
    <row r="97212" customFormat="1" x14ac:dyDescent="0.25"/>
    <row r="97213" customFormat="1" x14ac:dyDescent="0.25"/>
    <row r="97214" customFormat="1" x14ac:dyDescent="0.25"/>
    <row r="97215" customFormat="1" x14ac:dyDescent="0.25"/>
    <row r="97216" customFormat="1" x14ac:dyDescent="0.25"/>
    <row r="97217" customFormat="1" x14ac:dyDescent="0.25"/>
    <row r="97218" customFormat="1" x14ac:dyDescent="0.25"/>
    <row r="97219" customFormat="1" x14ac:dyDescent="0.25"/>
    <row r="97220" customFormat="1" x14ac:dyDescent="0.25"/>
    <row r="97221" customFormat="1" x14ac:dyDescent="0.25"/>
    <row r="97222" customFormat="1" x14ac:dyDescent="0.25"/>
    <row r="97223" customFormat="1" x14ac:dyDescent="0.25"/>
    <row r="97224" customFormat="1" x14ac:dyDescent="0.25"/>
    <row r="97225" customFormat="1" x14ac:dyDescent="0.25"/>
    <row r="97226" customFormat="1" x14ac:dyDescent="0.25"/>
    <row r="97227" customFormat="1" x14ac:dyDescent="0.25"/>
    <row r="97228" customFormat="1" x14ac:dyDescent="0.25"/>
    <row r="97229" customFormat="1" x14ac:dyDescent="0.25"/>
    <row r="97230" customFormat="1" x14ac:dyDescent="0.25"/>
    <row r="97231" customFormat="1" x14ac:dyDescent="0.25"/>
    <row r="97232" customFormat="1" x14ac:dyDescent="0.25"/>
    <row r="97233" customFormat="1" x14ac:dyDescent="0.25"/>
    <row r="97234" customFormat="1" x14ac:dyDescent="0.25"/>
    <row r="97235" customFormat="1" x14ac:dyDescent="0.25"/>
    <row r="97236" customFormat="1" x14ac:dyDescent="0.25"/>
    <row r="97237" customFormat="1" x14ac:dyDescent="0.25"/>
    <row r="97238" customFormat="1" x14ac:dyDescent="0.25"/>
    <row r="97239" customFormat="1" x14ac:dyDescent="0.25"/>
    <row r="97240" customFormat="1" x14ac:dyDescent="0.25"/>
    <row r="97241" customFormat="1" x14ac:dyDescent="0.25"/>
    <row r="97242" customFormat="1" x14ac:dyDescent="0.25"/>
    <row r="97243" customFormat="1" x14ac:dyDescent="0.25"/>
    <row r="97244" customFormat="1" x14ac:dyDescent="0.25"/>
    <row r="97245" customFormat="1" x14ac:dyDescent="0.25"/>
    <row r="97246" customFormat="1" x14ac:dyDescent="0.25"/>
    <row r="97247" customFormat="1" x14ac:dyDescent="0.25"/>
    <row r="97248" customFormat="1" x14ac:dyDescent="0.25"/>
    <row r="97249" customFormat="1" x14ac:dyDescent="0.25"/>
    <row r="97250" customFormat="1" x14ac:dyDescent="0.25"/>
    <row r="97251" customFormat="1" x14ac:dyDescent="0.25"/>
    <row r="97252" customFormat="1" x14ac:dyDescent="0.25"/>
    <row r="97253" customFormat="1" x14ac:dyDescent="0.25"/>
    <row r="97254" customFormat="1" x14ac:dyDescent="0.25"/>
    <row r="97255" customFormat="1" x14ac:dyDescent="0.25"/>
    <row r="97256" customFormat="1" x14ac:dyDescent="0.25"/>
    <row r="97257" customFormat="1" x14ac:dyDescent="0.25"/>
    <row r="97258" customFormat="1" x14ac:dyDescent="0.25"/>
    <row r="97259" customFormat="1" x14ac:dyDescent="0.25"/>
    <row r="97260" customFormat="1" x14ac:dyDescent="0.25"/>
    <row r="97261" customFormat="1" x14ac:dyDescent="0.25"/>
    <row r="97262" customFormat="1" x14ac:dyDescent="0.25"/>
    <row r="97263" customFormat="1" x14ac:dyDescent="0.25"/>
    <row r="97264" customFormat="1" x14ac:dyDescent="0.25"/>
    <row r="97265" customFormat="1" x14ac:dyDescent="0.25"/>
    <row r="97266" customFormat="1" x14ac:dyDescent="0.25"/>
    <row r="97267" customFormat="1" x14ac:dyDescent="0.25"/>
    <row r="97268" customFormat="1" x14ac:dyDescent="0.25"/>
    <row r="97269" customFormat="1" x14ac:dyDescent="0.25"/>
    <row r="97270" customFormat="1" x14ac:dyDescent="0.25"/>
    <row r="97271" customFormat="1" x14ac:dyDescent="0.25"/>
    <row r="97272" customFormat="1" x14ac:dyDescent="0.25"/>
    <row r="97273" customFormat="1" x14ac:dyDescent="0.25"/>
    <row r="97274" customFormat="1" x14ac:dyDescent="0.25"/>
    <row r="97275" customFormat="1" x14ac:dyDescent="0.25"/>
    <row r="97276" customFormat="1" x14ac:dyDescent="0.25"/>
    <row r="97277" customFormat="1" x14ac:dyDescent="0.25"/>
    <row r="97278" customFormat="1" x14ac:dyDescent="0.25"/>
    <row r="97279" customFormat="1" x14ac:dyDescent="0.25"/>
    <row r="97280" customFormat="1" x14ac:dyDescent="0.25"/>
    <row r="97281" customFormat="1" x14ac:dyDescent="0.25"/>
    <row r="97282" customFormat="1" x14ac:dyDescent="0.25"/>
    <row r="97283" customFormat="1" x14ac:dyDescent="0.25"/>
    <row r="97284" customFormat="1" x14ac:dyDescent="0.25"/>
    <row r="97285" customFormat="1" x14ac:dyDescent="0.25"/>
    <row r="97286" customFormat="1" x14ac:dyDescent="0.25"/>
    <row r="97287" customFormat="1" x14ac:dyDescent="0.25"/>
    <row r="97288" customFormat="1" x14ac:dyDescent="0.25"/>
    <row r="97289" customFormat="1" x14ac:dyDescent="0.25"/>
    <row r="97290" customFormat="1" x14ac:dyDescent="0.25"/>
    <row r="97291" customFormat="1" x14ac:dyDescent="0.25"/>
    <row r="97292" customFormat="1" x14ac:dyDescent="0.25"/>
    <row r="97293" customFormat="1" x14ac:dyDescent="0.25"/>
    <row r="97294" customFormat="1" x14ac:dyDescent="0.25"/>
    <row r="97295" customFormat="1" x14ac:dyDescent="0.25"/>
    <row r="97296" customFormat="1" x14ac:dyDescent="0.25"/>
    <row r="97297" customFormat="1" x14ac:dyDescent="0.25"/>
    <row r="97298" customFormat="1" x14ac:dyDescent="0.25"/>
    <row r="97299" customFormat="1" x14ac:dyDescent="0.25"/>
    <row r="97300" customFormat="1" x14ac:dyDescent="0.25"/>
    <row r="97301" customFormat="1" x14ac:dyDescent="0.25"/>
    <row r="97302" customFormat="1" x14ac:dyDescent="0.25"/>
    <row r="97303" customFormat="1" x14ac:dyDescent="0.25"/>
    <row r="97304" customFormat="1" x14ac:dyDescent="0.25"/>
    <row r="97305" customFormat="1" x14ac:dyDescent="0.25"/>
    <row r="97306" customFormat="1" x14ac:dyDescent="0.25"/>
    <row r="97307" customFormat="1" x14ac:dyDescent="0.25"/>
    <row r="97308" customFormat="1" x14ac:dyDescent="0.25"/>
    <row r="97309" customFormat="1" x14ac:dyDescent="0.25"/>
    <row r="97310" customFormat="1" x14ac:dyDescent="0.25"/>
    <row r="97311" customFormat="1" x14ac:dyDescent="0.25"/>
    <row r="97312" customFormat="1" x14ac:dyDescent="0.25"/>
    <row r="97313" customFormat="1" x14ac:dyDescent="0.25"/>
    <row r="97314" customFormat="1" x14ac:dyDescent="0.25"/>
    <row r="97315" customFormat="1" x14ac:dyDescent="0.25"/>
    <row r="97316" customFormat="1" x14ac:dyDescent="0.25"/>
    <row r="97317" customFormat="1" x14ac:dyDescent="0.25"/>
    <row r="97318" customFormat="1" x14ac:dyDescent="0.25"/>
    <row r="97319" customFormat="1" x14ac:dyDescent="0.25"/>
    <row r="97320" customFormat="1" x14ac:dyDescent="0.25"/>
    <row r="97321" customFormat="1" x14ac:dyDescent="0.25"/>
    <row r="97322" customFormat="1" x14ac:dyDescent="0.25"/>
    <row r="97323" customFormat="1" x14ac:dyDescent="0.25"/>
    <row r="97324" customFormat="1" x14ac:dyDescent="0.25"/>
    <row r="97325" customFormat="1" x14ac:dyDescent="0.25"/>
    <row r="97326" customFormat="1" x14ac:dyDescent="0.25"/>
    <row r="97327" customFormat="1" x14ac:dyDescent="0.25"/>
    <row r="97328" customFormat="1" x14ac:dyDescent="0.25"/>
    <row r="97329" customFormat="1" x14ac:dyDescent="0.25"/>
    <row r="97330" customFormat="1" x14ac:dyDescent="0.25"/>
    <row r="97331" customFormat="1" x14ac:dyDescent="0.25"/>
    <row r="97332" customFormat="1" x14ac:dyDescent="0.25"/>
    <row r="97333" customFormat="1" x14ac:dyDescent="0.25"/>
    <row r="97334" customFormat="1" x14ac:dyDescent="0.25"/>
    <row r="97335" customFormat="1" x14ac:dyDescent="0.25"/>
    <row r="97336" customFormat="1" x14ac:dyDescent="0.25"/>
    <row r="97337" customFormat="1" x14ac:dyDescent="0.25"/>
    <row r="97338" customFormat="1" x14ac:dyDescent="0.25"/>
    <row r="97339" customFormat="1" x14ac:dyDescent="0.25"/>
    <row r="97340" customFormat="1" x14ac:dyDescent="0.25"/>
    <row r="97341" customFormat="1" x14ac:dyDescent="0.25"/>
    <row r="97342" customFormat="1" x14ac:dyDescent="0.25"/>
    <row r="97343" customFormat="1" x14ac:dyDescent="0.25"/>
    <row r="97344" customFormat="1" x14ac:dyDescent="0.25"/>
    <row r="97345" customFormat="1" x14ac:dyDescent="0.25"/>
    <row r="97346" customFormat="1" x14ac:dyDescent="0.25"/>
    <row r="97347" customFormat="1" x14ac:dyDescent="0.25"/>
    <row r="97348" customFormat="1" x14ac:dyDescent="0.25"/>
    <row r="97349" customFormat="1" x14ac:dyDescent="0.25"/>
    <row r="97350" customFormat="1" x14ac:dyDescent="0.25"/>
    <row r="97351" customFormat="1" x14ac:dyDescent="0.25"/>
    <row r="97352" customFormat="1" x14ac:dyDescent="0.25"/>
    <row r="97353" customFormat="1" x14ac:dyDescent="0.25"/>
    <row r="97354" customFormat="1" x14ac:dyDescent="0.25"/>
    <row r="97355" customFormat="1" x14ac:dyDescent="0.25"/>
    <row r="97356" customFormat="1" x14ac:dyDescent="0.25"/>
    <row r="97357" customFormat="1" x14ac:dyDescent="0.25"/>
    <row r="97358" customFormat="1" x14ac:dyDescent="0.25"/>
    <row r="97359" customFormat="1" x14ac:dyDescent="0.25"/>
    <row r="97360" customFormat="1" x14ac:dyDescent="0.25"/>
    <row r="97361" customFormat="1" x14ac:dyDescent="0.25"/>
    <row r="97362" customFormat="1" x14ac:dyDescent="0.25"/>
    <row r="97363" customFormat="1" x14ac:dyDescent="0.25"/>
    <row r="97364" customFormat="1" x14ac:dyDescent="0.25"/>
    <row r="97365" customFormat="1" x14ac:dyDescent="0.25"/>
    <row r="97366" customFormat="1" x14ac:dyDescent="0.25"/>
    <row r="97367" customFormat="1" x14ac:dyDescent="0.25"/>
    <row r="97368" customFormat="1" x14ac:dyDescent="0.25"/>
    <row r="97369" customFormat="1" x14ac:dyDescent="0.25"/>
    <row r="97370" customFormat="1" x14ac:dyDescent="0.25"/>
    <row r="97371" customFormat="1" x14ac:dyDescent="0.25"/>
    <row r="97372" customFormat="1" x14ac:dyDescent="0.25"/>
    <row r="97373" customFormat="1" x14ac:dyDescent="0.25"/>
    <row r="97374" customFormat="1" x14ac:dyDescent="0.25"/>
    <row r="97375" customFormat="1" x14ac:dyDescent="0.25"/>
    <row r="97376" customFormat="1" x14ac:dyDescent="0.25"/>
    <row r="97377" customFormat="1" x14ac:dyDescent="0.25"/>
    <row r="97378" customFormat="1" x14ac:dyDescent="0.25"/>
    <row r="97379" customFormat="1" x14ac:dyDescent="0.25"/>
    <row r="97380" customFormat="1" x14ac:dyDescent="0.25"/>
    <row r="97381" customFormat="1" x14ac:dyDescent="0.25"/>
    <row r="97382" customFormat="1" x14ac:dyDescent="0.25"/>
    <row r="97383" customFormat="1" x14ac:dyDescent="0.25"/>
    <row r="97384" customFormat="1" x14ac:dyDescent="0.25"/>
    <row r="97385" customFormat="1" x14ac:dyDescent="0.25"/>
    <row r="97386" customFormat="1" x14ac:dyDescent="0.25"/>
    <row r="97387" customFormat="1" x14ac:dyDescent="0.25"/>
    <row r="97388" customFormat="1" x14ac:dyDescent="0.25"/>
    <row r="97389" customFormat="1" x14ac:dyDescent="0.25"/>
    <row r="97390" customFormat="1" x14ac:dyDescent="0.25"/>
    <row r="97391" customFormat="1" x14ac:dyDescent="0.25"/>
    <row r="97392" customFormat="1" x14ac:dyDescent="0.25"/>
    <row r="97393" customFormat="1" x14ac:dyDescent="0.25"/>
    <row r="97394" customFormat="1" x14ac:dyDescent="0.25"/>
    <row r="97395" customFormat="1" x14ac:dyDescent="0.25"/>
    <row r="97396" customFormat="1" x14ac:dyDescent="0.25"/>
    <row r="97397" customFormat="1" x14ac:dyDescent="0.25"/>
    <row r="97398" customFormat="1" x14ac:dyDescent="0.25"/>
    <row r="97399" customFormat="1" x14ac:dyDescent="0.25"/>
    <row r="97400" customFormat="1" x14ac:dyDescent="0.25"/>
    <row r="97401" customFormat="1" x14ac:dyDescent="0.25"/>
    <row r="97402" customFormat="1" x14ac:dyDescent="0.25"/>
    <row r="97403" customFormat="1" x14ac:dyDescent="0.25"/>
    <row r="97404" customFormat="1" x14ac:dyDescent="0.25"/>
    <row r="97405" customFormat="1" x14ac:dyDescent="0.25"/>
    <row r="97406" customFormat="1" x14ac:dyDescent="0.25"/>
    <row r="97407" customFormat="1" x14ac:dyDescent="0.25"/>
    <row r="97408" customFormat="1" x14ac:dyDescent="0.25"/>
    <row r="97409" customFormat="1" x14ac:dyDescent="0.25"/>
    <row r="97410" customFormat="1" x14ac:dyDescent="0.25"/>
    <row r="97411" customFormat="1" x14ac:dyDescent="0.25"/>
    <row r="97412" customFormat="1" x14ac:dyDescent="0.25"/>
    <row r="97413" customFormat="1" x14ac:dyDescent="0.25"/>
    <row r="97414" customFormat="1" x14ac:dyDescent="0.25"/>
    <row r="97415" customFormat="1" x14ac:dyDescent="0.25"/>
    <row r="97416" customFormat="1" x14ac:dyDescent="0.25"/>
    <row r="97417" customFormat="1" x14ac:dyDescent="0.25"/>
    <row r="97418" customFormat="1" x14ac:dyDescent="0.25"/>
    <row r="97419" customFormat="1" x14ac:dyDescent="0.25"/>
    <row r="97420" customFormat="1" x14ac:dyDescent="0.25"/>
    <row r="97421" customFormat="1" x14ac:dyDescent="0.25"/>
    <row r="97422" customFormat="1" x14ac:dyDescent="0.25"/>
    <row r="97423" customFormat="1" x14ac:dyDescent="0.25"/>
    <row r="97424" customFormat="1" x14ac:dyDescent="0.25"/>
    <row r="97425" customFormat="1" x14ac:dyDescent="0.25"/>
    <row r="97426" customFormat="1" x14ac:dyDescent="0.25"/>
    <row r="97427" customFormat="1" x14ac:dyDescent="0.25"/>
    <row r="97428" customFormat="1" x14ac:dyDescent="0.25"/>
    <row r="97429" customFormat="1" x14ac:dyDescent="0.25"/>
    <row r="97430" customFormat="1" x14ac:dyDescent="0.25"/>
    <row r="97431" customFormat="1" x14ac:dyDescent="0.25"/>
    <row r="97432" customFormat="1" x14ac:dyDescent="0.25"/>
    <row r="97433" customFormat="1" x14ac:dyDescent="0.25"/>
    <row r="97434" customFormat="1" x14ac:dyDescent="0.25"/>
    <row r="97435" customFormat="1" x14ac:dyDescent="0.25"/>
    <row r="97436" customFormat="1" x14ac:dyDescent="0.25"/>
    <row r="97437" customFormat="1" x14ac:dyDescent="0.25"/>
    <row r="97438" customFormat="1" x14ac:dyDescent="0.25"/>
    <row r="97439" customFormat="1" x14ac:dyDescent="0.25"/>
    <row r="97440" customFormat="1" x14ac:dyDescent="0.25"/>
    <row r="97441" customFormat="1" x14ac:dyDescent="0.25"/>
    <row r="97442" customFormat="1" x14ac:dyDescent="0.25"/>
    <row r="97443" customFormat="1" x14ac:dyDescent="0.25"/>
    <row r="97444" customFormat="1" x14ac:dyDescent="0.25"/>
    <row r="97445" customFormat="1" x14ac:dyDescent="0.25"/>
    <row r="97446" customFormat="1" x14ac:dyDescent="0.25"/>
    <row r="97447" customFormat="1" x14ac:dyDescent="0.25"/>
    <row r="97448" customFormat="1" x14ac:dyDescent="0.25"/>
    <row r="97449" customFormat="1" x14ac:dyDescent="0.25"/>
    <row r="97450" customFormat="1" x14ac:dyDescent="0.25"/>
    <row r="97451" customFormat="1" x14ac:dyDescent="0.25"/>
    <row r="97452" customFormat="1" x14ac:dyDescent="0.25"/>
    <row r="97453" customFormat="1" x14ac:dyDescent="0.25"/>
    <row r="97454" customFormat="1" x14ac:dyDescent="0.25"/>
    <row r="97455" customFormat="1" x14ac:dyDescent="0.25"/>
    <row r="97456" customFormat="1" x14ac:dyDescent="0.25"/>
    <row r="97457" customFormat="1" x14ac:dyDescent="0.25"/>
    <row r="97458" customFormat="1" x14ac:dyDescent="0.25"/>
    <row r="97459" customFormat="1" x14ac:dyDescent="0.25"/>
    <row r="97460" customFormat="1" x14ac:dyDescent="0.25"/>
    <row r="97461" customFormat="1" x14ac:dyDescent="0.25"/>
    <row r="97462" customFormat="1" x14ac:dyDescent="0.25"/>
    <row r="97463" customFormat="1" x14ac:dyDescent="0.25"/>
    <row r="97464" customFormat="1" x14ac:dyDescent="0.25"/>
    <row r="97465" customFormat="1" x14ac:dyDescent="0.25"/>
    <row r="97466" customFormat="1" x14ac:dyDescent="0.25"/>
    <row r="97467" customFormat="1" x14ac:dyDescent="0.25"/>
    <row r="97468" customFormat="1" x14ac:dyDescent="0.25"/>
    <row r="97469" customFormat="1" x14ac:dyDescent="0.25"/>
    <row r="97470" customFormat="1" x14ac:dyDescent="0.25"/>
    <row r="97471" customFormat="1" x14ac:dyDescent="0.25"/>
    <row r="97472" customFormat="1" x14ac:dyDescent="0.25"/>
    <row r="97473" customFormat="1" x14ac:dyDescent="0.25"/>
    <row r="97474" customFormat="1" x14ac:dyDescent="0.25"/>
    <row r="97475" customFormat="1" x14ac:dyDescent="0.25"/>
    <row r="97476" customFormat="1" x14ac:dyDescent="0.25"/>
    <row r="97477" customFormat="1" x14ac:dyDescent="0.25"/>
    <row r="97478" customFormat="1" x14ac:dyDescent="0.25"/>
    <row r="97479" customFormat="1" x14ac:dyDescent="0.25"/>
    <row r="97480" customFormat="1" x14ac:dyDescent="0.25"/>
    <row r="97481" customFormat="1" x14ac:dyDescent="0.25"/>
    <row r="97482" customFormat="1" x14ac:dyDescent="0.25"/>
    <row r="97483" customFormat="1" x14ac:dyDescent="0.25"/>
    <row r="97484" customFormat="1" x14ac:dyDescent="0.25"/>
    <row r="97485" customFormat="1" x14ac:dyDescent="0.25"/>
    <row r="97486" customFormat="1" x14ac:dyDescent="0.25"/>
    <row r="97487" customFormat="1" x14ac:dyDescent="0.25"/>
    <row r="97488" customFormat="1" x14ac:dyDescent="0.25"/>
    <row r="97489" customFormat="1" x14ac:dyDescent="0.25"/>
    <row r="97490" customFormat="1" x14ac:dyDescent="0.25"/>
    <row r="97491" customFormat="1" x14ac:dyDescent="0.25"/>
    <row r="97492" customFormat="1" x14ac:dyDescent="0.25"/>
    <row r="97493" customFormat="1" x14ac:dyDescent="0.25"/>
    <row r="97494" customFormat="1" x14ac:dyDescent="0.25"/>
    <row r="97495" customFormat="1" x14ac:dyDescent="0.25"/>
    <row r="97496" customFormat="1" x14ac:dyDescent="0.25"/>
    <row r="97497" customFormat="1" x14ac:dyDescent="0.25"/>
    <row r="97498" customFormat="1" x14ac:dyDescent="0.25"/>
    <row r="97499" customFormat="1" x14ac:dyDescent="0.25"/>
    <row r="97500" customFormat="1" x14ac:dyDescent="0.25"/>
    <row r="97501" customFormat="1" x14ac:dyDescent="0.25"/>
    <row r="97502" customFormat="1" x14ac:dyDescent="0.25"/>
    <row r="97503" customFormat="1" x14ac:dyDescent="0.25"/>
    <row r="97504" customFormat="1" x14ac:dyDescent="0.25"/>
    <row r="97505" customFormat="1" x14ac:dyDescent="0.25"/>
    <row r="97506" customFormat="1" x14ac:dyDescent="0.25"/>
    <row r="97507" customFormat="1" x14ac:dyDescent="0.25"/>
    <row r="97508" customFormat="1" x14ac:dyDescent="0.25"/>
    <row r="97509" customFormat="1" x14ac:dyDescent="0.25"/>
    <row r="97510" customFormat="1" x14ac:dyDescent="0.25"/>
    <row r="97511" customFormat="1" x14ac:dyDescent="0.25"/>
    <row r="97512" customFormat="1" x14ac:dyDescent="0.25"/>
    <row r="97513" customFormat="1" x14ac:dyDescent="0.25"/>
    <row r="97514" customFormat="1" x14ac:dyDescent="0.25"/>
    <row r="97515" customFormat="1" x14ac:dyDescent="0.25"/>
    <row r="97516" customFormat="1" x14ac:dyDescent="0.25"/>
    <row r="97517" customFormat="1" x14ac:dyDescent="0.25"/>
    <row r="97518" customFormat="1" x14ac:dyDescent="0.25"/>
    <row r="97519" customFormat="1" x14ac:dyDescent="0.25"/>
    <row r="97520" customFormat="1" x14ac:dyDescent="0.25"/>
    <row r="97521" customFormat="1" x14ac:dyDescent="0.25"/>
    <row r="97522" customFormat="1" x14ac:dyDescent="0.25"/>
    <row r="97523" customFormat="1" x14ac:dyDescent="0.25"/>
    <row r="97524" customFormat="1" x14ac:dyDescent="0.25"/>
    <row r="97525" customFormat="1" x14ac:dyDescent="0.25"/>
    <row r="97526" customFormat="1" x14ac:dyDescent="0.25"/>
    <row r="97527" customFormat="1" x14ac:dyDescent="0.25"/>
    <row r="97528" customFormat="1" x14ac:dyDescent="0.25"/>
    <row r="97529" customFormat="1" x14ac:dyDescent="0.25"/>
    <row r="97530" customFormat="1" x14ac:dyDescent="0.25"/>
    <row r="97531" customFormat="1" x14ac:dyDescent="0.25"/>
    <row r="97532" customFormat="1" x14ac:dyDescent="0.25"/>
    <row r="97533" customFormat="1" x14ac:dyDescent="0.25"/>
    <row r="97534" customFormat="1" x14ac:dyDescent="0.25"/>
    <row r="97535" customFormat="1" x14ac:dyDescent="0.25"/>
    <row r="97536" customFormat="1" x14ac:dyDescent="0.25"/>
    <row r="97537" customFormat="1" x14ac:dyDescent="0.25"/>
    <row r="97538" customFormat="1" x14ac:dyDescent="0.25"/>
    <row r="97539" customFormat="1" x14ac:dyDescent="0.25"/>
    <row r="97540" customFormat="1" x14ac:dyDescent="0.25"/>
    <row r="97541" customFormat="1" x14ac:dyDescent="0.25"/>
    <row r="97542" customFormat="1" x14ac:dyDescent="0.25"/>
    <row r="97543" customFormat="1" x14ac:dyDescent="0.25"/>
    <row r="97544" customFormat="1" x14ac:dyDescent="0.25"/>
    <row r="97545" customFormat="1" x14ac:dyDescent="0.25"/>
    <row r="97546" customFormat="1" x14ac:dyDescent="0.25"/>
    <row r="97547" customFormat="1" x14ac:dyDescent="0.25"/>
    <row r="97548" customFormat="1" x14ac:dyDescent="0.25"/>
    <row r="97549" customFormat="1" x14ac:dyDescent="0.25"/>
    <row r="97550" customFormat="1" x14ac:dyDescent="0.25"/>
    <row r="97551" customFormat="1" x14ac:dyDescent="0.25"/>
    <row r="97552" customFormat="1" x14ac:dyDescent="0.25"/>
    <row r="97553" customFormat="1" x14ac:dyDescent="0.25"/>
    <row r="97554" customFormat="1" x14ac:dyDescent="0.25"/>
    <row r="97555" customFormat="1" x14ac:dyDescent="0.25"/>
    <row r="97556" customFormat="1" x14ac:dyDescent="0.25"/>
    <row r="97557" customFormat="1" x14ac:dyDescent="0.25"/>
    <row r="97558" customFormat="1" x14ac:dyDescent="0.25"/>
    <row r="97559" customFormat="1" x14ac:dyDescent="0.25"/>
    <row r="97560" customFormat="1" x14ac:dyDescent="0.25"/>
    <row r="97561" customFormat="1" x14ac:dyDescent="0.25"/>
    <row r="97562" customFormat="1" x14ac:dyDescent="0.25"/>
    <row r="97563" customFormat="1" x14ac:dyDescent="0.25"/>
    <row r="97564" customFormat="1" x14ac:dyDescent="0.25"/>
    <row r="97565" customFormat="1" x14ac:dyDescent="0.25"/>
    <row r="97566" customFormat="1" x14ac:dyDescent="0.25"/>
    <row r="97567" customFormat="1" x14ac:dyDescent="0.25"/>
    <row r="97568" customFormat="1" x14ac:dyDescent="0.25"/>
    <row r="97569" customFormat="1" x14ac:dyDescent="0.25"/>
    <row r="97570" customFormat="1" x14ac:dyDescent="0.25"/>
    <row r="97571" customFormat="1" x14ac:dyDescent="0.25"/>
    <row r="97572" customFormat="1" x14ac:dyDescent="0.25"/>
    <row r="97573" customFormat="1" x14ac:dyDescent="0.25"/>
    <row r="97574" customFormat="1" x14ac:dyDescent="0.25"/>
    <row r="97575" customFormat="1" x14ac:dyDescent="0.25"/>
    <row r="97576" customFormat="1" x14ac:dyDescent="0.25"/>
    <row r="97577" customFormat="1" x14ac:dyDescent="0.25"/>
    <row r="97578" customFormat="1" x14ac:dyDescent="0.25"/>
    <row r="97579" customFormat="1" x14ac:dyDescent="0.25"/>
    <row r="97580" customFormat="1" x14ac:dyDescent="0.25"/>
    <row r="97581" customFormat="1" x14ac:dyDescent="0.25"/>
    <row r="97582" customFormat="1" x14ac:dyDescent="0.25"/>
    <row r="97583" customFormat="1" x14ac:dyDescent="0.25"/>
    <row r="97584" customFormat="1" x14ac:dyDescent="0.25"/>
    <row r="97585" customFormat="1" x14ac:dyDescent="0.25"/>
    <row r="97586" customFormat="1" x14ac:dyDescent="0.25"/>
    <row r="97587" customFormat="1" x14ac:dyDescent="0.25"/>
    <row r="97588" customFormat="1" x14ac:dyDescent="0.25"/>
    <row r="97589" customFormat="1" x14ac:dyDescent="0.25"/>
    <row r="97590" customFormat="1" x14ac:dyDescent="0.25"/>
    <row r="97591" customFormat="1" x14ac:dyDescent="0.25"/>
    <row r="97592" customFormat="1" x14ac:dyDescent="0.25"/>
    <row r="97593" customFormat="1" x14ac:dyDescent="0.25"/>
    <row r="97594" customFormat="1" x14ac:dyDescent="0.25"/>
    <row r="97595" customFormat="1" x14ac:dyDescent="0.25"/>
    <row r="97596" customFormat="1" x14ac:dyDescent="0.25"/>
    <row r="97597" customFormat="1" x14ac:dyDescent="0.25"/>
    <row r="97598" customFormat="1" x14ac:dyDescent="0.25"/>
    <row r="97599" customFormat="1" x14ac:dyDescent="0.25"/>
    <row r="97600" customFormat="1" x14ac:dyDescent="0.25"/>
    <row r="97601" customFormat="1" x14ac:dyDescent="0.25"/>
    <row r="97602" customFormat="1" x14ac:dyDescent="0.25"/>
    <row r="97603" customFormat="1" x14ac:dyDescent="0.25"/>
    <row r="97604" customFormat="1" x14ac:dyDescent="0.25"/>
    <row r="97605" customFormat="1" x14ac:dyDescent="0.25"/>
    <row r="97606" customFormat="1" x14ac:dyDescent="0.25"/>
    <row r="97607" customFormat="1" x14ac:dyDescent="0.25"/>
    <row r="97608" customFormat="1" x14ac:dyDescent="0.25"/>
    <row r="97609" customFormat="1" x14ac:dyDescent="0.25"/>
    <row r="97610" customFormat="1" x14ac:dyDescent="0.25"/>
    <row r="97611" customFormat="1" x14ac:dyDescent="0.25"/>
    <row r="97612" customFormat="1" x14ac:dyDescent="0.25"/>
    <row r="97613" customFormat="1" x14ac:dyDescent="0.25"/>
    <row r="97614" customFormat="1" x14ac:dyDescent="0.25"/>
    <row r="97615" customFormat="1" x14ac:dyDescent="0.25"/>
    <row r="97616" customFormat="1" x14ac:dyDescent="0.25"/>
    <row r="97617" customFormat="1" x14ac:dyDescent="0.25"/>
    <row r="97618" customFormat="1" x14ac:dyDescent="0.25"/>
    <row r="97619" customFormat="1" x14ac:dyDescent="0.25"/>
    <row r="97620" customFormat="1" x14ac:dyDescent="0.25"/>
    <row r="97621" customFormat="1" x14ac:dyDescent="0.25"/>
    <row r="97622" customFormat="1" x14ac:dyDescent="0.25"/>
    <row r="97623" customFormat="1" x14ac:dyDescent="0.25"/>
    <row r="97624" customFormat="1" x14ac:dyDescent="0.25"/>
    <row r="97625" customFormat="1" x14ac:dyDescent="0.25"/>
    <row r="97626" customFormat="1" x14ac:dyDescent="0.25"/>
    <row r="97627" customFormat="1" x14ac:dyDescent="0.25"/>
    <row r="97628" customFormat="1" x14ac:dyDescent="0.25"/>
    <row r="97629" customFormat="1" x14ac:dyDescent="0.25"/>
    <row r="97630" customFormat="1" x14ac:dyDescent="0.25"/>
    <row r="97631" customFormat="1" x14ac:dyDescent="0.25"/>
    <row r="97632" customFormat="1" x14ac:dyDescent="0.25"/>
    <row r="97633" customFormat="1" x14ac:dyDescent="0.25"/>
    <row r="97634" customFormat="1" x14ac:dyDescent="0.25"/>
    <row r="97635" customFormat="1" x14ac:dyDescent="0.25"/>
    <row r="97636" customFormat="1" x14ac:dyDescent="0.25"/>
    <row r="97637" customFormat="1" x14ac:dyDescent="0.25"/>
    <row r="97638" customFormat="1" x14ac:dyDescent="0.25"/>
    <row r="97639" customFormat="1" x14ac:dyDescent="0.25"/>
    <row r="97640" customFormat="1" x14ac:dyDescent="0.25"/>
    <row r="97641" customFormat="1" x14ac:dyDescent="0.25"/>
    <row r="97642" customFormat="1" x14ac:dyDescent="0.25"/>
    <row r="97643" customFormat="1" x14ac:dyDescent="0.25"/>
    <row r="97644" customFormat="1" x14ac:dyDescent="0.25"/>
    <row r="97645" customFormat="1" x14ac:dyDescent="0.25"/>
    <row r="97646" customFormat="1" x14ac:dyDescent="0.25"/>
    <row r="97647" customFormat="1" x14ac:dyDescent="0.25"/>
    <row r="97648" customFormat="1" x14ac:dyDescent="0.25"/>
    <row r="97649" customFormat="1" x14ac:dyDescent="0.25"/>
    <row r="97650" customFormat="1" x14ac:dyDescent="0.25"/>
    <row r="97651" customFormat="1" x14ac:dyDescent="0.25"/>
    <row r="97652" customFormat="1" x14ac:dyDescent="0.25"/>
    <row r="97653" customFormat="1" x14ac:dyDescent="0.25"/>
    <row r="97654" customFormat="1" x14ac:dyDescent="0.25"/>
    <row r="97655" customFormat="1" x14ac:dyDescent="0.25"/>
    <row r="97656" customFormat="1" x14ac:dyDescent="0.25"/>
    <row r="97657" customFormat="1" x14ac:dyDescent="0.25"/>
    <row r="97658" customFormat="1" x14ac:dyDescent="0.25"/>
    <row r="97659" customFormat="1" x14ac:dyDescent="0.25"/>
    <row r="97660" customFormat="1" x14ac:dyDescent="0.25"/>
    <row r="97661" customFormat="1" x14ac:dyDescent="0.25"/>
    <row r="97662" customFormat="1" x14ac:dyDescent="0.25"/>
    <row r="97663" customFormat="1" x14ac:dyDescent="0.25"/>
    <row r="97664" customFormat="1" x14ac:dyDescent="0.25"/>
    <row r="97665" customFormat="1" x14ac:dyDescent="0.25"/>
    <row r="97666" customFormat="1" x14ac:dyDescent="0.25"/>
    <row r="97667" customFormat="1" x14ac:dyDescent="0.25"/>
    <row r="97668" customFormat="1" x14ac:dyDescent="0.25"/>
    <row r="97669" customFormat="1" x14ac:dyDescent="0.25"/>
    <row r="97670" customFormat="1" x14ac:dyDescent="0.25"/>
    <row r="97671" customFormat="1" x14ac:dyDescent="0.25"/>
    <row r="97672" customFormat="1" x14ac:dyDescent="0.25"/>
    <row r="97673" customFormat="1" x14ac:dyDescent="0.25"/>
    <row r="97674" customFormat="1" x14ac:dyDescent="0.25"/>
    <row r="97675" customFormat="1" x14ac:dyDescent="0.25"/>
    <row r="97676" customFormat="1" x14ac:dyDescent="0.25"/>
    <row r="97677" customFormat="1" x14ac:dyDescent="0.25"/>
    <row r="97678" customFormat="1" x14ac:dyDescent="0.25"/>
    <row r="97679" customFormat="1" x14ac:dyDescent="0.25"/>
    <row r="97680" customFormat="1" x14ac:dyDescent="0.25"/>
    <row r="97681" customFormat="1" x14ac:dyDescent="0.25"/>
    <row r="97682" customFormat="1" x14ac:dyDescent="0.25"/>
    <row r="97683" customFormat="1" x14ac:dyDescent="0.25"/>
    <row r="97684" customFormat="1" x14ac:dyDescent="0.25"/>
    <row r="97685" customFormat="1" x14ac:dyDescent="0.25"/>
    <row r="97686" customFormat="1" x14ac:dyDescent="0.25"/>
    <row r="97687" customFormat="1" x14ac:dyDescent="0.25"/>
    <row r="97688" customFormat="1" x14ac:dyDescent="0.25"/>
    <row r="97689" customFormat="1" x14ac:dyDescent="0.25"/>
    <row r="97690" customFormat="1" x14ac:dyDescent="0.25"/>
    <row r="97691" customFormat="1" x14ac:dyDescent="0.25"/>
    <row r="97692" customFormat="1" x14ac:dyDescent="0.25"/>
    <row r="97693" customFormat="1" x14ac:dyDescent="0.25"/>
    <row r="97694" customFormat="1" x14ac:dyDescent="0.25"/>
    <row r="97695" customFormat="1" x14ac:dyDescent="0.25"/>
    <row r="97696" customFormat="1" x14ac:dyDescent="0.25"/>
    <row r="97697" customFormat="1" x14ac:dyDescent="0.25"/>
    <row r="97698" customFormat="1" x14ac:dyDescent="0.25"/>
    <row r="97699" customFormat="1" x14ac:dyDescent="0.25"/>
    <row r="97700" customFormat="1" x14ac:dyDescent="0.25"/>
    <row r="97701" customFormat="1" x14ac:dyDescent="0.25"/>
    <row r="97702" customFormat="1" x14ac:dyDescent="0.25"/>
    <row r="97703" customFormat="1" x14ac:dyDescent="0.25"/>
    <row r="97704" customFormat="1" x14ac:dyDescent="0.25"/>
    <row r="97705" customFormat="1" x14ac:dyDescent="0.25"/>
    <row r="97706" customFormat="1" x14ac:dyDescent="0.25"/>
    <row r="97707" customFormat="1" x14ac:dyDescent="0.25"/>
    <row r="97708" customFormat="1" x14ac:dyDescent="0.25"/>
    <row r="97709" customFormat="1" x14ac:dyDescent="0.25"/>
    <row r="97710" customFormat="1" x14ac:dyDescent="0.25"/>
    <row r="97711" customFormat="1" x14ac:dyDescent="0.25"/>
    <row r="97712" customFormat="1" x14ac:dyDescent="0.25"/>
    <row r="97713" customFormat="1" x14ac:dyDescent="0.25"/>
    <row r="97714" customFormat="1" x14ac:dyDescent="0.25"/>
    <row r="97715" customFormat="1" x14ac:dyDescent="0.25"/>
    <row r="97716" customFormat="1" x14ac:dyDescent="0.25"/>
    <row r="97717" customFormat="1" x14ac:dyDescent="0.25"/>
    <row r="97718" customFormat="1" x14ac:dyDescent="0.25"/>
    <row r="97719" customFormat="1" x14ac:dyDescent="0.25"/>
    <row r="97720" customFormat="1" x14ac:dyDescent="0.25"/>
    <row r="97721" customFormat="1" x14ac:dyDescent="0.25"/>
    <row r="97722" customFormat="1" x14ac:dyDescent="0.25"/>
    <row r="97723" customFormat="1" x14ac:dyDescent="0.25"/>
    <row r="97724" customFormat="1" x14ac:dyDescent="0.25"/>
    <row r="97725" customFormat="1" x14ac:dyDescent="0.25"/>
    <row r="97726" customFormat="1" x14ac:dyDescent="0.25"/>
    <row r="97727" customFormat="1" x14ac:dyDescent="0.25"/>
    <row r="97728" customFormat="1" x14ac:dyDescent="0.25"/>
    <row r="97729" customFormat="1" x14ac:dyDescent="0.25"/>
    <row r="97730" customFormat="1" x14ac:dyDescent="0.25"/>
    <row r="97731" customFormat="1" x14ac:dyDescent="0.25"/>
    <row r="97732" customFormat="1" x14ac:dyDescent="0.25"/>
    <row r="97733" customFormat="1" x14ac:dyDescent="0.25"/>
    <row r="97734" customFormat="1" x14ac:dyDescent="0.25"/>
    <row r="97735" customFormat="1" x14ac:dyDescent="0.25"/>
    <row r="97736" customFormat="1" x14ac:dyDescent="0.25"/>
    <row r="97737" customFormat="1" x14ac:dyDescent="0.25"/>
    <row r="97738" customFormat="1" x14ac:dyDescent="0.25"/>
    <row r="97739" customFormat="1" x14ac:dyDescent="0.25"/>
    <row r="97740" customFormat="1" x14ac:dyDescent="0.25"/>
    <row r="97741" customFormat="1" x14ac:dyDescent="0.25"/>
    <row r="97742" customFormat="1" x14ac:dyDescent="0.25"/>
    <row r="97743" customFormat="1" x14ac:dyDescent="0.25"/>
    <row r="97744" customFormat="1" x14ac:dyDescent="0.25"/>
    <row r="97745" customFormat="1" x14ac:dyDescent="0.25"/>
    <row r="97746" customFormat="1" x14ac:dyDescent="0.25"/>
    <row r="97747" customFormat="1" x14ac:dyDescent="0.25"/>
    <row r="97748" customFormat="1" x14ac:dyDescent="0.25"/>
    <row r="97749" customFormat="1" x14ac:dyDescent="0.25"/>
    <row r="97750" customFormat="1" x14ac:dyDescent="0.25"/>
    <row r="97751" customFormat="1" x14ac:dyDescent="0.25"/>
    <row r="97752" customFormat="1" x14ac:dyDescent="0.25"/>
    <row r="97753" customFormat="1" x14ac:dyDescent="0.25"/>
    <row r="97754" customFormat="1" x14ac:dyDescent="0.25"/>
    <row r="97755" customFormat="1" x14ac:dyDescent="0.25"/>
    <row r="97756" customFormat="1" x14ac:dyDescent="0.25"/>
    <row r="97757" customFormat="1" x14ac:dyDescent="0.25"/>
    <row r="97758" customFormat="1" x14ac:dyDescent="0.25"/>
    <row r="97759" customFormat="1" x14ac:dyDescent="0.25"/>
    <row r="97760" customFormat="1" x14ac:dyDescent="0.25"/>
    <row r="97761" customFormat="1" x14ac:dyDescent="0.25"/>
    <row r="97762" customFormat="1" x14ac:dyDescent="0.25"/>
    <row r="97763" customFormat="1" x14ac:dyDescent="0.25"/>
    <row r="97764" customFormat="1" x14ac:dyDescent="0.25"/>
    <row r="97765" customFormat="1" x14ac:dyDescent="0.25"/>
    <row r="97766" customFormat="1" x14ac:dyDescent="0.25"/>
    <row r="97767" customFormat="1" x14ac:dyDescent="0.25"/>
    <row r="97768" customFormat="1" x14ac:dyDescent="0.25"/>
    <row r="97769" customFormat="1" x14ac:dyDescent="0.25"/>
    <row r="97770" customFormat="1" x14ac:dyDescent="0.25"/>
    <row r="97771" customFormat="1" x14ac:dyDescent="0.25"/>
    <row r="97772" customFormat="1" x14ac:dyDescent="0.25"/>
    <row r="97773" customFormat="1" x14ac:dyDescent="0.25"/>
    <row r="97774" customFormat="1" x14ac:dyDescent="0.25"/>
    <row r="97775" customFormat="1" x14ac:dyDescent="0.25"/>
    <row r="97776" customFormat="1" x14ac:dyDescent="0.25"/>
    <row r="97777" customFormat="1" x14ac:dyDescent="0.25"/>
    <row r="97778" customFormat="1" x14ac:dyDescent="0.25"/>
    <row r="97779" customFormat="1" x14ac:dyDescent="0.25"/>
    <row r="97780" customFormat="1" x14ac:dyDescent="0.25"/>
    <row r="97781" customFormat="1" x14ac:dyDescent="0.25"/>
    <row r="97782" customFormat="1" x14ac:dyDescent="0.25"/>
    <row r="97783" customFormat="1" x14ac:dyDescent="0.25"/>
    <row r="97784" customFormat="1" x14ac:dyDescent="0.25"/>
    <row r="97785" customFormat="1" x14ac:dyDescent="0.25"/>
    <row r="97786" customFormat="1" x14ac:dyDescent="0.25"/>
    <row r="97787" customFormat="1" x14ac:dyDescent="0.25"/>
    <row r="97788" customFormat="1" x14ac:dyDescent="0.25"/>
    <row r="97789" customFormat="1" x14ac:dyDescent="0.25"/>
    <row r="97790" customFormat="1" x14ac:dyDescent="0.25"/>
    <row r="97791" customFormat="1" x14ac:dyDescent="0.25"/>
    <row r="97792" customFormat="1" x14ac:dyDescent="0.25"/>
    <row r="97793" customFormat="1" x14ac:dyDescent="0.25"/>
    <row r="97794" customFormat="1" x14ac:dyDescent="0.25"/>
    <row r="97795" customFormat="1" x14ac:dyDescent="0.25"/>
    <row r="97796" customFormat="1" x14ac:dyDescent="0.25"/>
    <row r="97797" customFormat="1" x14ac:dyDescent="0.25"/>
    <row r="97798" customFormat="1" x14ac:dyDescent="0.25"/>
    <row r="97799" customFormat="1" x14ac:dyDescent="0.25"/>
    <row r="97800" customFormat="1" x14ac:dyDescent="0.25"/>
    <row r="97801" customFormat="1" x14ac:dyDescent="0.25"/>
    <row r="97802" customFormat="1" x14ac:dyDescent="0.25"/>
    <row r="97803" customFormat="1" x14ac:dyDescent="0.25"/>
    <row r="97804" customFormat="1" x14ac:dyDescent="0.25"/>
    <row r="97805" customFormat="1" x14ac:dyDescent="0.25"/>
    <row r="97806" customFormat="1" x14ac:dyDescent="0.25"/>
    <row r="97807" customFormat="1" x14ac:dyDescent="0.25"/>
    <row r="97808" customFormat="1" x14ac:dyDescent="0.25"/>
    <row r="97809" customFormat="1" x14ac:dyDescent="0.25"/>
    <row r="97810" customFormat="1" x14ac:dyDescent="0.25"/>
    <row r="97811" customFormat="1" x14ac:dyDescent="0.25"/>
    <row r="97812" customFormat="1" x14ac:dyDescent="0.25"/>
    <row r="97813" customFormat="1" x14ac:dyDescent="0.25"/>
    <row r="97814" customFormat="1" x14ac:dyDescent="0.25"/>
    <row r="97815" customFormat="1" x14ac:dyDescent="0.25"/>
    <row r="97816" customFormat="1" x14ac:dyDescent="0.25"/>
    <row r="97817" customFormat="1" x14ac:dyDescent="0.25"/>
    <row r="97818" customFormat="1" x14ac:dyDescent="0.25"/>
    <row r="97819" customFormat="1" x14ac:dyDescent="0.25"/>
    <row r="97820" customFormat="1" x14ac:dyDescent="0.25"/>
    <row r="97821" customFormat="1" x14ac:dyDescent="0.25"/>
    <row r="97822" customFormat="1" x14ac:dyDescent="0.25"/>
    <row r="97823" customFormat="1" x14ac:dyDescent="0.25"/>
    <row r="97824" customFormat="1" x14ac:dyDescent="0.25"/>
    <row r="97825" customFormat="1" x14ac:dyDescent="0.25"/>
    <row r="97826" customFormat="1" x14ac:dyDescent="0.25"/>
    <row r="97827" customFormat="1" x14ac:dyDescent="0.25"/>
    <row r="97828" customFormat="1" x14ac:dyDescent="0.25"/>
    <row r="97829" customFormat="1" x14ac:dyDescent="0.25"/>
    <row r="97830" customFormat="1" x14ac:dyDescent="0.25"/>
    <row r="97831" customFormat="1" x14ac:dyDescent="0.25"/>
    <row r="97832" customFormat="1" x14ac:dyDescent="0.25"/>
    <row r="97833" customFormat="1" x14ac:dyDescent="0.25"/>
    <row r="97834" customFormat="1" x14ac:dyDescent="0.25"/>
    <row r="97835" customFormat="1" x14ac:dyDescent="0.25"/>
    <row r="97836" customFormat="1" x14ac:dyDescent="0.25"/>
    <row r="97837" customFormat="1" x14ac:dyDescent="0.25"/>
    <row r="97838" customFormat="1" x14ac:dyDescent="0.25"/>
    <row r="97839" customFormat="1" x14ac:dyDescent="0.25"/>
    <row r="97840" customFormat="1" x14ac:dyDescent="0.25"/>
    <row r="97841" customFormat="1" x14ac:dyDescent="0.25"/>
    <row r="97842" customFormat="1" x14ac:dyDescent="0.25"/>
    <row r="97843" customFormat="1" x14ac:dyDescent="0.25"/>
    <row r="97844" customFormat="1" x14ac:dyDescent="0.25"/>
    <row r="97845" customFormat="1" x14ac:dyDescent="0.25"/>
    <row r="97846" customFormat="1" x14ac:dyDescent="0.25"/>
    <row r="97847" customFormat="1" x14ac:dyDescent="0.25"/>
    <row r="97848" customFormat="1" x14ac:dyDescent="0.25"/>
    <row r="97849" customFormat="1" x14ac:dyDescent="0.25"/>
    <row r="97850" customFormat="1" x14ac:dyDescent="0.25"/>
    <row r="97851" customFormat="1" x14ac:dyDescent="0.25"/>
    <row r="97852" customFormat="1" x14ac:dyDescent="0.25"/>
    <row r="97853" customFormat="1" x14ac:dyDescent="0.25"/>
    <row r="97854" customFormat="1" x14ac:dyDescent="0.25"/>
    <row r="97855" customFormat="1" x14ac:dyDescent="0.25"/>
    <row r="97856" customFormat="1" x14ac:dyDescent="0.25"/>
    <row r="97857" customFormat="1" x14ac:dyDescent="0.25"/>
    <row r="97858" customFormat="1" x14ac:dyDescent="0.25"/>
    <row r="97859" customFormat="1" x14ac:dyDescent="0.25"/>
    <row r="97860" customFormat="1" x14ac:dyDescent="0.25"/>
    <row r="97861" customFormat="1" x14ac:dyDescent="0.25"/>
    <row r="97862" customFormat="1" x14ac:dyDescent="0.25"/>
    <row r="97863" customFormat="1" x14ac:dyDescent="0.25"/>
    <row r="97864" customFormat="1" x14ac:dyDescent="0.25"/>
    <row r="97865" customFormat="1" x14ac:dyDescent="0.25"/>
    <row r="97866" customFormat="1" x14ac:dyDescent="0.25"/>
    <row r="97867" customFormat="1" x14ac:dyDescent="0.25"/>
    <row r="97868" customFormat="1" x14ac:dyDescent="0.25"/>
    <row r="97869" customFormat="1" x14ac:dyDescent="0.25"/>
    <row r="97870" customFormat="1" x14ac:dyDescent="0.25"/>
    <row r="97871" customFormat="1" x14ac:dyDescent="0.25"/>
    <row r="97872" customFormat="1" x14ac:dyDescent="0.25"/>
    <row r="97873" customFormat="1" x14ac:dyDescent="0.25"/>
    <row r="97874" customFormat="1" x14ac:dyDescent="0.25"/>
    <row r="97875" customFormat="1" x14ac:dyDescent="0.25"/>
    <row r="97876" customFormat="1" x14ac:dyDescent="0.25"/>
    <row r="97877" customFormat="1" x14ac:dyDescent="0.25"/>
    <row r="97878" customFormat="1" x14ac:dyDescent="0.25"/>
    <row r="97879" customFormat="1" x14ac:dyDescent="0.25"/>
    <row r="97880" customFormat="1" x14ac:dyDescent="0.25"/>
    <row r="97881" customFormat="1" x14ac:dyDescent="0.25"/>
    <row r="97882" customFormat="1" x14ac:dyDescent="0.25"/>
    <row r="97883" customFormat="1" x14ac:dyDescent="0.25"/>
    <row r="97884" customFormat="1" x14ac:dyDescent="0.25"/>
    <row r="97885" customFormat="1" x14ac:dyDescent="0.25"/>
    <row r="97886" customFormat="1" x14ac:dyDescent="0.25"/>
    <row r="97887" customFormat="1" x14ac:dyDescent="0.25"/>
    <row r="97888" customFormat="1" x14ac:dyDescent="0.25"/>
    <row r="97889" customFormat="1" x14ac:dyDescent="0.25"/>
    <row r="97890" customFormat="1" x14ac:dyDescent="0.25"/>
    <row r="97891" customFormat="1" x14ac:dyDescent="0.25"/>
    <row r="97892" customFormat="1" x14ac:dyDescent="0.25"/>
    <row r="97893" customFormat="1" x14ac:dyDescent="0.25"/>
    <row r="97894" customFormat="1" x14ac:dyDescent="0.25"/>
    <row r="97895" customFormat="1" x14ac:dyDescent="0.25"/>
    <row r="97896" customFormat="1" x14ac:dyDescent="0.25"/>
    <row r="97897" customFormat="1" x14ac:dyDescent="0.25"/>
    <row r="97898" customFormat="1" x14ac:dyDescent="0.25"/>
    <row r="97899" customFormat="1" x14ac:dyDescent="0.25"/>
    <row r="97900" customFormat="1" x14ac:dyDescent="0.25"/>
    <row r="97901" customFormat="1" x14ac:dyDescent="0.25"/>
    <row r="97902" customFormat="1" x14ac:dyDescent="0.25"/>
    <row r="97903" customFormat="1" x14ac:dyDescent="0.25"/>
    <row r="97904" customFormat="1" x14ac:dyDescent="0.25"/>
    <row r="97905" customFormat="1" x14ac:dyDescent="0.25"/>
    <row r="97906" customFormat="1" x14ac:dyDescent="0.25"/>
    <row r="97907" customFormat="1" x14ac:dyDescent="0.25"/>
    <row r="97908" customFormat="1" x14ac:dyDescent="0.25"/>
    <row r="97909" customFormat="1" x14ac:dyDescent="0.25"/>
    <row r="97910" customFormat="1" x14ac:dyDescent="0.25"/>
    <row r="97911" customFormat="1" x14ac:dyDescent="0.25"/>
    <row r="97912" customFormat="1" x14ac:dyDescent="0.25"/>
    <row r="97913" customFormat="1" x14ac:dyDescent="0.25"/>
    <row r="97914" customFormat="1" x14ac:dyDescent="0.25"/>
    <row r="97915" customFormat="1" x14ac:dyDescent="0.25"/>
    <row r="97916" customFormat="1" x14ac:dyDescent="0.25"/>
    <row r="97917" customFormat="1" x14ac:dyDescent="0.25"/>
    <row r="97918" customFormat="1" x14ac:dyDescent="0.25"/>
    <row r="97919" customFormat="1" x14ac:dyDescent="0.25"/>
    <row r="97920" customFormat="1" x14ac:dyDescent="0.25"/>
    <row r="97921" customFormat="1" x14ac:dyDescent="0.25"/>
    <row r="97922" customFormat="1" x14ac:dyDescent="0.25"/>
    <row r="97923" customFormat="1" x14ac:dyDescent="0.25"/>
    <row r="97924" customFormat="1" x14ac:dyDescent="0.25"/>
    <row r="97925" customFormat="1" x14ac:dyDescent="0.25"/>
    <row r="97926" customFormat="1" x14ac:dyDescent="0.25"/>
    <row r="97927" customFormat="1" x14ac:dyDescent="0.25"/>
    <row r="97928" customFormat="1" x14ac:dyDescent="0.25"/>
    <row r="97929" customFormat="1" x14ac:dyDescent="0.25"/>
    <row r="97930" customFormat="1" x14ac:dyDescent="0.25"/>
    <row r="97931" customFormat="1" x14ac:dyDescent="0.25"/>
    <row r="97932" customFormat="1" x14ac:dyDescent="0.25"/>
    <row r="97933" customFormat="1" x14ac:dyDescent="0.25"/>
    <row r="97934" customFormat="1" x14ac:dyDescent="0.25"/>
    <row r="97935" customFormat="1" x14ac:dyDescent="0.25"/>
    <row r="97936" customFormat="1" x14ac:dyDescent="0.25"/>
    <row r="97937" customFormat="1" x14ac:dyDescent="0.25"/>
    <row r="97938" customFormat="1" x14ac:dyDescent="0.25"/>
    <row r="97939" customFormat="1" x14ac:dyDescent="0.25"/>
    <row r="97940" customFormat="1" x14ac:dyDescent="0.25"/>
    <row r="97941" customFormat="1" x14ac:dyDescent="0.25"/>
    <row r="97942" customFormat="1" x14ac:dyDescent="0.25"/>
    <row r="97943" customFormat="1" x14ac:dyDescent="0.25"/>
    <row r="97944" customFormat="1" x14ac:dyDescent="0.25"/>
    <row r="97945" customFormat="1" x14ac:dyDescent="0.25"/>
    <row r="97946" customFormat="1" x14ac:dyDescent="0.25"/>
    <row r="97947" customFormat="1" x14ac:dyDescent="0.25"/>
    <row r="97948" customFormat="1" x14ac:dyDescent="0.25"/>
    <row r="97949" customFormat="1" x14ac:dyDescent="0.25"/>
    <row r="97950" customFormat="1" x14ac:dyDescent="0.25"/>
    <row r="97951" customFormat="1" x14ac:dyDescent="0.25"/>
    <row r="97952" customFormat="1" x14ac:dyDescent="0.25"/>
    <row r="97953" customFormat="1" x14ac:dyDescent="0.25"/>
    <row r="97954" customFormat="1" x14ac:dyDescent="0.25"/>
    <row r="97955" customFormat="1" x14ac:dyDescent="0.25"/>
    <row r="97956" customFormat="1" x14ac:dyDescent="0.25"/>
    <row r="97957" customFormat="1" x14ac:dyDescent="0.25"/>
    <row r="97958" customFormat="1" x14ac:dyDescent="0.25"/>
    <row r="97959" customFormat="1" x14ac:dyDescent="0.25"/>
    <row r="97960" customFormat="1" x14ac:dyDescent="0.25"/>
    <row r="97961" customFormat="1" x14ac:dyDescent="0.25"/>
    <row r="97962" customFormat="1" x14ac:dyDescent="0.25"/>
    <row r="97963" customFormat="1" x14ac:dyDescent="0.25"/>
    <row r="97964" customFormat="1" x14ac:dyDescent="0.25"/>
    <row r="97965" customFormat="1" x14ac:dyDescent="0.25"/>
    <row r="97966" customFormat="1" x14ac:dyDescent="0.25"/>
    <row r="97967" customFormat="1" x14ac:dyDescent="0.25"/>
    <row r="97968" customFormat="1" x14ac:dyDescent="0.25"/>
    <row r="97969" customFormat="1" x14ac:dyDescent="0.25"/>
    <row r="97970" customFormat="1" x14ac:dyDescent="0.25"/>
    <row r="97971" customFormat="1" x14ac:dyDescent="0.25"/>
    <row r="97972" customFormat="1" x14ac:dyDescent="0.25"/>
    <row r="97973" customFormat="1" x14ac:dyDescent="0.25"/>
    <row r="97974" customFormat="1" x14ac:dyDescent="0.25"/>
    <row r="97975" customFormat="1" x14ac:dyDescent="0.25"/>
    <row r="97976" customFormat="1" x14ac:dyDescent="0.25"/>
    <row r="97977" customFormat="1" x14ac:dyDescent="0.25"/>
    <row r="97978" customFormat="1" x14ac:dyDescent="0.25"/>
    <row r="97979" customFormat="1" x14ac:dyDescent="0.25"/>
    <row r="97980" customFormat="1" x14ac:dyDescent="0.25"/>
    <row r="97981" customFormat="1" x14ac:dyDescent="0.25"/>
    <row r="97982" customFormat="1" x14ac:dyDescent="0.25"/>
    <row r="97983" customFormat="1" x14ac:dyDescent="0.25"/>
    <row r="97984" customFormat="1" x14ac:dyDescent="0.25"/>
    <row r="97985" customFormat="1" x14ac:dyDescent="0.25"/>
    <row r="97986" customFormat="1" x14ac:dyDescent="0.25"/>
    <row r="97987" customFormat="1" x14ac:dyDescent="0.25"/>
    <row r="97988" customFormat="1" x14ac:dyDescent="0.25"/>
    <row r="97989" customFormat="1" x14ac:dyDescent="0.25"/>
    <row r="97990" customFormat="1" x14ac:dyDescent="0.25"/>
    <row r="97991" customFormat="1" x14ac:dyDescent="0.25"/>
    <row r="97992" customFormat="1" x14ac:dyDescent="0.25"/>
    <row r="97993" customFormat="1" x14ac:dyDescent="0.25"/>
    <row r="97994" customFormat="1" x14ac:dyDescent="0.25"/>
    <row r="97995" customFormat="1" x14ac:dyDescent="0.25"/>
    <row r="97996" customFormat="1" x14ac:dyDescent="0.25"/>
    <row r="97997" customFormat="1" x14ac:dyDescent="0.25"/>
    <row r="97998" customFormat="1" x14ac:dyDescent="0.25"/>
    <row r="97999" customFormat="1" x14ac:dyDescent="0.25"/>
    <row r="98000" customFormat="1" x14ac:dyDescent="0.25"/>
    <row r="98001" customFormat="1" x14ac:dyDescent="0.25"/>
    <row r="98002" customFormat="1" x14ac:dyDescent="0.25"/>
    <row r="98003" customFormat="1" x14ac:dyDescent="0.25"/>
    <row r="98004" customFormat="1" x14ac:dyDescent="0.25"/>
    <row r="98005" customFormat="1" x14ac:dyDescent="0.25"/>
    <row r="98006" customFormat="1" x14ac:dyDescent="0.25"/>
    <row r="98007" customFormat="1" x14ac:dyDescent="0.25"/>
    <row r="98008" customFormat="1" x14ac:dyDescent="0.25"/>
    <row r="98009" customFormat="1" x14ac:dyDescent="0.25"/>
    <row r="98010" customFormat="1" x14ac:dyDescent="0.25"/>
    <row r="98011" customFormat="1" x14ac:dyDescent="0.25"/>
    <row r="98012" customFormat="1" x14ac:dyDescent="0.25"/>
    <row r="98013" customFormat="1" x14ac:dyDescent="0.25"/>
    <row r="98014" customFormat="1" x14ac:dyDescent="0.25"/>
    <row r="98015" customFormat="1" x14ac:dyDescent="0.25"/>
    <row r="98016" customFormat="1" x14ac:dyDescent="0.25"/>
    <row r="98017" customFormat="1" x14ac:dyDescent="0.25"/>
    <row r="98018" customFormat="1" x14ac:dyDescent="0.25"/>
    <row r="98019" customFormat="1" x14ac:dyDescent="0.25"/>
    <row r="98020" customFormat="1" x14ac:dyDescent="0.25"/>
    <row r="98021" customFormat="1" x14ac:dyDescent="0.25"/>
    <row r="98022" customFormat="1" x14ac:dyDescent="0.25"/>
    <row r="98023" customFormat="1" x14ac:dyDescent="0.25"/>
    <row r="98024" customFormat="1" x14ac:dyDescent="0.25"/>
    <row r="98025" customFormat="1" x14ac:dyDescent="0.25"/>
    <row r="98026" customFormat="1" x14ac:dyDescent="0.25"/>
    <row r="98027" customFormat="1" x14ac:dyDescent="0.25"/>
    <row r="98028" customFormat="1" x14ac:dyDescent="0.25"/>
    <row r="98029" customFormat="1" x14ac:dyDescent="0.25"/>
    <row r="98030" customFormat="1" x14ac:dyDescent="0.25"/>
    <row r="98031" customFormat="1" x14ac:dyDescent="0.25"/>
    <row r="98032" customFormat="1" x14ac:dyDescent="0.25"/>
    <row r="98033" customFormat="1" x14ac:dyDescent="0.25"/>
    <row r="98034" customFormat="1" x14ac:dyDescent="0.25"/>
    <row r="98035" customFormat="1" x14ac:dyDescent="0.25"/>
    <row r="98036" customFormat="1" x14ac:dyDescent="0.25"/>
    <row r="98037" customFormat="1" x14ac:dyDescent="0.25"/>
    <row r="98038" customFormat="1" x14ac:dyDescent="0.25"/>
    <row r="98039" customFormat="1" x14ac:dyDescent="0.25"/>
    <row r="98040" customFormat="1" x14ac:dyDescent="0.25"/>
    <row r="98041" customFormat="1" x14ac:dyDescent="0.25"/>
    <row r="98042" customFormat="1" x14ac:dyDescent="0.25"/>
    <row r="98043" customFormat="1" x14ac:dyDescent="0.25"/>
    <row r="98044" customFormat="1" x14ac:dyDescent="0.25"/>
    <row r="98045" customFormat="1" x14ac:dyDescent="0.25"/>
    <row r="98046" customFormat="1" x14ac:dyDescent="0.25"/>
    <row r="98047" customFormat="1" x14ac:dyDescent="0.25"/>
    <row r="98048" customFormat="1" x14ac:dyDescent="0.25"/>
    <row r="98049" customFormat="1" x14ac:dyDescent="0.25"/>
    <row r="98050" customFormat="1" x14ac:dyDescent="0.25"/>
    <row r="98051" customFormat="1" x14ac:dyDescent="0.25"/>
    <row r="98052" customFormat="1" x14ac:dyDescent="0.25"/>
    <row r="98053" customFormat="1" x14ac:dyDescent="0.25"/>
    <row r="98054" customFormat="1" x14ac:dyDescent="0.25"/>
    <row r="98055" customFormat="1" x14ac:dyDescent="0.25"/>
    <row r="98056" customFormat="1" x14ac:dyDescent="0.25"/>
    <row r="98057" customFormat="1" x14ac:dyDescent="0.25"/>
    <row r="98058" customFormat="1" x14ac:dyDescent="0.25"/>
    <row r="98059" customFormat="1" x14ac:dyDescent="0.25"/>
    <row r="98060" customFormat="1" x14ac:dyDescent="0.25"/>
    <row r="98061" customFormat="1" x14ac:dyDescent="0.25"/>
    <row r="98062" customFormat="1" x14ac:dyDescent="0.25"/>
    <row r="98063" customFormat="1" x14ac:dyDescent="0.25"/>
    <row r="98064" customFormat="1" x14ac:dyDescent="0.25"/>
    <row r="98065" customFormat="1" x14ac:dyDescent="0.25"/>
    <row r="98066" customFormat="1" x14ac:dyDescent="0.25"/>
    <row r="98067" customFormat="1" x14ac:dyDescent="0.25"/>
    <row r="98068" customFormat="1" x14ac:dyDescent="0.25"/>
    <row r="98069" customFormat="1" x14ac:dyDescent="0.25"/>
    <row r="98070" customFormat="1" x14ac:dyDescent="0.25"/>
    <row r="98071" customFormat="1" x14ac:dyDescent="0.25"/>
    <row r="98072" customFormat="1" x14ac:dyDescent="0.25"/>
    <row r="98073" customFormat="1" x14ac:dyDescent="0.25"/>
    <row r="98074" customFormat="1" x14ac:dyDescent="0.25"/>
    <row r="98075" customFormat="1" x14ac:dyDescent="0.25"/>
    <row r="98076" customFormat="1" x14ac:dyDescent="0.25"/>
    <row r="98077" customFormat="1" x14ac:dyDescent="0.25"/>
    <row r="98078" customFormat="1" x14ac:dyDescent="0.25"/>
    <row r="98079" customFormat="1" x14ac:dyDescent="0.25"/>
    <row r="98080" customFormat="1" x14ac:dyDescent="0.25"/>
    <row r="98081" customFormat="1" x14ac:dyDescent="0.25"/>
    <row r="98082" customFormat="1" x14ac:dyDescent="0.25"/>
    <row r="98083" customFormat="1" x14ac:dyDescent="0.25"/>
    <row r="98084" customFormat="1" x14ac:dyDescent="0.25"/>
    <row r="98085" customFormat="1" x14ac:dyDescent="0.25"/>
    <row r="98086" customFormat="1" x14ac:dyDescent="0.25"/>
    <row r="98087" customFormat="1" x14ac:dyDescent="0.25"/>
    <row r="98088" customFormat="1" x14ac:dyDescent="0.25"/>
    <row r="98089" customFormat="1" x14ac:dyDescent="0.25"/>
    <row r="98090" customFormat="1" x14ac:dyDescent="0.25"/>
    <row r="98091" customFormat="1" x14ac:dyDescent="0.25"/>
    <row r="98092" customFormat="1" x14ac:dyDescent="0.25"/>
    <row r="98093" customFormat="1" x14ac:dyDescent="0.25"/>
    <row r="98094" customFormat="1" x14ac:dyDescent="0.25"/>
    <row r="98095" customFormat="1" x14ac:dyDescent="0.25"/>
    <row r="98096" customFormat="1" x14ac:dyDescent="0.25"/>
    <row r="98097" customFormat="1" x14ac:dyDescent="0.25"/>
    <row r="98098" customFormat="1" x14ac:dyDescent="0.25"/>
    <row r="98099" customFormat="1" x14ac:dyDescent="0.25"/>
    <row r="98100" customFormat="1" x14ac:dyDescent="0.25"/>
    <row r="98101" customFormat="1" x14ac:dyDescent="0.25"/>
    <row r="98102" customFormat="1" x14ac:dyDescent="0.25"/>
    <row r="98103" customFormat="1" x14ac:dyDescent="0.25"/>
    <row r="98104" customFormat="1" x14ac:dyDescent="0.25"/>
    <row r="98105" customFormat="1" x14ac:dyDescent="0.25"/>
    <row r="98106" customFormat="1" x14ac:dyDescent="0.25"/>
    <row r="98107" customFormat="1" x14ac:dyDescent="0.25"/>
    <row r="98108" customFormat="1" x14ac:dyDescent="0.25"/>
    <row r="98109" customFormat="1" x14ac:dyDescent="0.25"/>
    <row r="98110" customFormat="1" x14ac:dyDescent="0.25"/>
    <row r="98111" customFormat="1" x14ac:dyDescent="0.25"/>
    <row r="98112" customFormat="1" x14ac:dyDescent="0.25"/>
    <row r="98113" customFormat="1" x14ac:dyDescent="0.25"/>
    <row r="98114" customFormat="1" x14ac:dyDescent="0.25"/>
    <row r="98115" customFormat="1" x14ac:dyDescent="0.25"/>
    <row r="98116" customFormat="1" x14ac:dyDescent="0.25"/>
    <row r="98117" customFormat="1" x14ac:dyDescent="0.25"/>
    <row r="98118" customFormat="1" x14ac:dyDescent="0.25"/>
    <row r="98119" customFormat="1" x14ac:dyDescent="0.25"/>
    <row r="98120" customFormat="1" x14ac:dyDescent="0.25"/>
    <row r="98121" customFormat="1" x14ac:dyDescent="0.25"/>
    <row r="98122" customFormat="1" x14ac:dyDescent="0.25"/>
    <row r="98123" customFormat="1" x14ac:dyDescent="0.25"/>
    <row r="98124" customFormat="1" x14ac:dyDescent="0.25"/>
    <row r="98125" customFormat="1" x14ac:dyDescent="0.25"/>
    <row r="98126" customFormat="1" x14ac:dyDescent="0.25"/>
    <row r="98127" customFormat="1" x14ac:dyDescent="0.25"/>
    <row r="98128" customFormat="1" x14ac:dyDescent="0.25"/>
    <row r="98129" customFormat="1" x14ac:dyDescent="0.25"/>
    <row r="98130" customFormat="1" x14ac:dyDescent="0.25"/>
    <row r="98131" customFormat="1" x14ac:dyDescent="0.25"/>
    <row r="98132" customFormat="1" x14ac:dyDescent="0.25"/>
    <row r="98133" customFormat="1" x14ac:dyDescent="0.25"/>
    <row r="98134" customFormat="1" x14ac:dyDescent="0.25"/>
    <row r="98135" customFormat="1" x14ac:dyDescent="0.25"/>
    <row r="98136" customFormat="1" x14ac:dyDescent="0.25"/>
    <row r="98137" customFormat="1" x14ac:dyDescent="0.25"/>
    <row r="98138" customFormat="1" x14ac:dyDescent="0.25"/>
    <row r="98139" customFormat="1" x14ac:dyDescent="0.25"/>
    <row r="98140" customFormat="1" x14ac:dyDescent="0.25"/>
    <row r="98141" customFormat="1" x14ac:dyDescent="0.25"/>
    <row r="98142" customFormat="1" x14ac:dyDescent="0.25"/>
    <row r="98143" customFormat="1" x14ac:dyDescent="0.25"/>
    <row r="98144" customFormat="1" x14ac:dyDescent="0.25"/>
    <row r="98145" customFormat="1" x14ac:dyDescent="0.25"/>
    <row r="98146" customFormat="1" x14ac:dyDescent="0.25"/>
    <row r="98147" customFormat="1" x14ac:dyDescent="0.25"/>
    <row r="98148" customFormat="1" x14ac:dyDescent="0.25"/>
    <row r="98149" customFormat="1" x14ac:dyDescent="0.25"/>
    <row r="98150" customFormat="1" x14ac:dyDescent="0.25"/>
    <row r="98151" customFormat="1" x14ac:dyDescent="0.25"/>
    <row r="98152" customFormat="1" x14ac:dyDescent="0.25"/>
    <row r="98153" customFormat="1" x14ac:dyDescent="0.25"/>
    <row r="98154" customFormat="1" x14ac:dyDescent="0.25"/>
    <row r="98155" customFormat="1" x14ac:dyDescent="0.25"/>
    <row r="98156" customFormat="1" x14ac:dyDescent="0.25"/>
    <row r="98157" customFormat="1" x14ac:dyDescent="0.25"/>
    <row r="98158" customFormat="1" x14ac:dyDescent="0.25"/>
    <row r="98159" customFormat="1" x14ac:dyDescent="0.25"/>
    <row r="98160" customFormat="1" x14ac:dyDescent="0.25"/>
    <row r="98161" customFormat="1" x14ac:dyDescent="0.25"/>
    <row r="98162" customFormat="1" x14ac:dyDescent="0.25"/>
    <row r="98163" customFormat="1" x14ac:dyDescent="0.25"/>
    <row r="98164" customFormat="1" x14ac:dyDescent="0.25"/>
    <row r="98165" customFormat="1" x14ac:dyDescent="0.25"/>
    <row r="98166" customFormat="1" x14ac:dyDescent="0.25"/>
    <row r="98167" customFormat="1" x14ac:dyDescent="0.25"/>
    <row r="98168" customFormat="1" x14ac:dyDescent="0.25"/>
    <row r="98169" customFormat="1" x14ac:dyDescent="0.25"/>
    <row r="98170" customFormat="1" x14ac:dyDescent="0.25"/>
    <row r="98171" customFormat="1" x14ac:dyDescent="0.25"/>
    <row r="98172" customFormat="1" x14ac:dyDescent="0.25"/>
    <row r="98173" customFormat="1" x14ac:dyDescent="0.25"/>
    <row r="98174" customFormat="1" x14ac:dyDescent="0.25"/>
    <row r="98175" customFormat="1" x14ac:dyDescent="0.25"/>
    <row r="98176" customFormat="1" x14ac:dyDescent="0.25"/>
    <row r="98177" customFormat="1" x14ac:dyDescent="0.25"/>
    <row r="98178" customFormat="1" x14ac:dyDescent="0.25"/>
    <row r="98179" customFormat="1" x14ac:dyDescent="0.25"/>
    <row r="98180" customFormat="1" x14ac:dyDescent="0.25"/>
    <row r="98181" customFormat="1" x14ac:dyDescent="0.25"/>
    <row r="98182" customFormat="1" x14ac:dyDescent="0.25"/>
    <row r="98183" customFormat="1" x14ac:dyDescent="0.25"/>
    <row r="98184" customFormat="1" x14ac:dyDescent="0.25"/>
    <row r="98185" customFormat="1" x14ac:dyDescent="0.25"/>
    <row r="98186" customFormat="1" x14ac:dyDescent="0.25"/>
    <row r="98187" customFormat="1" x14ac:dyDescent="0.25"/>
    <row r="98188" customFormat="1" x14ac:dyDescent="0.25"/>
    <row r="98189" customFormat="1" x14ac:dyDescent="0.25"/>
    <row r="98190" customFormat="1" x14ac:dyDescent="0.25"/>
    <row r="98191" customFormat="1" x14ac:dyDescent="0.25"/>
    <row r="98192" customFormat="1" x14ac:dyDescent="0.25"/>
    <row r="98193" customFormat="1" x14ac:dyDescent="0.25"/>
    <row r="98194" customFormat="1" x14ac:dyDescent="0.25"/>
    <row r="98195" customFormat="1" x14ac:dyDescent="0.25"/>
    <row r="98196" customFormat="1" x14ac:dyDescent="0.25"/>
    <row r="98197" customFormat="1" x14ac:dyDescent="0.25"/>
    <row r="98198" customFormat="1" x14ac:dyDescent="0.25"/>
    <row r="98199" customFormat="1" x14ac:dyDescent="0.25"/>
    <row r="98200" customFormat="1" x14ac:dyDescent="0.25"/>
    <row r="98201" customFormat="1" x14ac:dyDescent="0.25"/>
    <row r="98202" customFormat="1" x14ac:dyDescent="0.25"/>
    <row r="98203" customFormat="1" x14ac:dyDescent="0.25"/>
    <row r="98204" customFormat="1" x14ac:dyDescent="0.25"/>
    <row r="98205" customFormat="1" x14ac:dyDescent="0.25"/>
    <row r="98206" customFormat="1" x14ac:dyDescent="0.25"/>
    <row r="98207" customFormat="1" x14ac:dyDescent="0.25"/>
    <row r="98208" customFormat="1" x14ac:dyDescent="0.25"/>
    <row r="98209" customFormat="1" x14ac:dyDescent="0.25"/>
    <row r="98210" customFormat="1" x14ac:dyDescent="0.25"/>
    <row r="98211" customFormat="1" x14ac:dyDescent="0.25"/>
    <row r="98212" customFormat="1" x14ac:dyDescent="0.25"/>
    <row r="98213" customFormat="1" x14ac:dyDescent="0.25"/>
    <row r="98214" customFormat="1" x14ac:dyDescent="0.25"/>
    <row r="98215" customFormat="1" x14ac:dyDescent="0.25"/>
    <row r="98216" customFormat="1" x14ac:dyDescent="0.25"/>
    <row r="98217" customFormat="1" x14ac:dyDescent="0.25"/>
    <row r="98218" customFormat="1" x14ac:dyDescent="0.25"/>
    <row r="98219" customFormat="1" x14ac:dyDescent="0.25"/>
    <row r="98220" customFormat="1" x14ac:dyDescent="0.25"/>
    <row r="98221" customFormat="1" x14ac:dyDescent="0.25"/>
    <row r="98222" customFormat="1" x14ac:dyDescent="0.25"/>
    <row r="98223" customFormat="1" x14ac:dyDescent="0.25"/>
    <row r="98224" customFormat="1" x14ac:dyDescent="0.25"/>
    <row r="98225" customFormat="1" x14ac:dyDescent="0.25"/>
    <row r="98226" customFormat="1" x14ac:dyDescent="0.25"/>
    <row r="98227" customFormat="1" x14ac:dyDescent="0.25"/>
    <row r="98228" customFormat="1" x14ac:dyDescent="0.25"/>
    <row r="98229" customFormat="1" x14ac:dyDescent="0.25"/>
    <row r="98230" customFormat="1" x14ac:dyDescent="0.25"/>
    <row r="98231" customFormat="1" x14ac:dyDescent="0.25"/>
    <row r="98232" customFormat="1" x14ac:dyDescent="0.25"/>
    <row r="98233" customFormat="1" x14ac:dyDescent="0.25"/>
    <row r="98234" customFormat="1" x14ac:dyDescent="0.25"/>
    <row r="98235" customFormat="1" x14ac:dyDescent="0.25"/>
    <row r="98236" customFormat="1" x14ac:dyDescent="0.25"/>
    <row r="98237" customFormat="1" x14ac:dyDescent="0.25"/>
    <row r="98238" customFormat="1" x14ac:dyDescent="0.25"/>
    <row r="98239" customFormat="1" x14ac:dyDescent="0.25"/>
    <row r="98240" customFormat="1" x14ac:dyDescent="0.25"/>
    <row r="98241" customFormat="1" x14ac:dyDescent="0.25"/>
    <row r="98242" customFormat="1" x14ac:dyDescent="0.25"/>
    <row r="98243" customFormat="1" x14ac:dyDescent="0.25"/>
    <row r="98244" customFormat="1" x14ac:dyDescent="0.25"/>
    <row r="98245" customFormat="1" x14ac:dyDescent="0.25"/>
    <row r="98246" customFormat="1" x14ac:dyDescent="0.25"/>
    <row r="98247" customFormat="1" x14ac:dyDescent="0.25"/>
    <row r="98248" customFormat="1" x14ac:dyDescent="0.25"/>
    <row r="98249" customFormat="1" x14ac:dyDescent="0.25"/>
    <row r="98250" customFormat="1" x14ac:dyDescent="0.25"/>
    <row r="98251" customFormat="1" x14ac:dyDescent="0.25"/>
    <row r="98252" customFormat="1" x14ac:dyDescent="0.25"/>
    <row r="98253" customFormat="1" x14ac:dyDescent="0.25"/>
    <row r="98254" customFormat="1" x14ac:dyDescent="0.25"/>
    <row r="98255" customFormat="1" x14ac:dyDescent="0.25"/>
    <row r="98256" customFormat="1" x14ac:dyDescent="0.25"/>
    <row r="98257" customFormat="1" x14ac:dyDescent="0.25"/>
    <row r="98258" customFormat="1" x14ac:dyDescent="0.25"/>
    <row r="98259" customFormat="1" x14ac:dyDescent="0.25"/>
    <row r="98260" customFormat="1" x14ac:dyDescent="0.25"/>
    <row r="98261" customFormat="1" x14ac:dyDescent="0.25"/>
    <row r="98262" customFormat="1" x14ac:dyDescent="0.25"/>
    <row r="98263" customFormat="1" x14ac:dyDescent="0.25"/>
    <row r="98264" customFormat="1" x14ac:dyDescent="0.25"/>
    <row r="98265" customFormat="1" x14ac:dyDescent="0.25"/>
    <row r="98266" customFormat="1" x14ac:dyDescent="0.25"/>
    <row r="98267" customFormat="1" x14ac:dyDescent="0.25"/>
    <row r="98268" customFormat="1" x14ac:dyDescent="0.25"/>
    <row r="98269" customFormat="1" x14ac:dyDescent="0.25"/>
    <row r="98270" customFormat="1" x14ac:dyDescent="0.25"/>
    <row r="98271" customFormat="1" x14ac:dyDescent="0.25"/>
    <row r="98272" customFormat="1" x14ac:dyDescent="0.25"/>
    <row r="98273" customFormat="1" x14ac:dyDescent="0.25"/>
    <row r="98274" customFormat="1" x14ac:dyDescent="0.25"/>
    <row r="98275" customFormat="1" x14ac:dyDescent="0.25"/>
    <row r="98276" customFormat="1" x14ac:dyDescent="0.25"/>
    <row r="98277" customFormat="1" x14ac:dyDescent="0.25"/>
    <row r="98278" customFormat="1" x14ac:dyDescent="0.25"/>
    <row r="98279" customFormat="1" x14ac:dyDescent="0.25"/>
    <row r="98280" customFormat="1" x14ac:dyDescent="0.25"/>
    <row r="98281" customFormat="1" x14ac:dyDescent="0.25"/>
    <row r="98282" customFormat="1" x14ac:dyDescent="0.25"/>
    <row r="98283" customFormat="1" x14ac:dyDescent="0.25"/>
    <row r="98284" customFormat="1" x14ac:dyDescent="0.25"/>
    <row r="98285" customFormat="1" x14ac:dyDescent="0.25"/>
    <row r="98286" customFormat="1" x14ac:dyDescent="0.25"/>
    <row r="98287" customFormat="1" x14ac:dyDescent="0.25"/>
    <row r="98288" customFormat="1" x14ac:dyDescent="0.25"/>
    <row r="98289" customFormat="1" x14ac:dyDescent="0.25"/>
    <row r="98290" customFormat="1" x14ac:dyDescent="0.25"/>
    <row r="98291" customFormat="1" x14ac:dyDescent="0.25"/>
    <row r="98292" customFormat="1" x14ac:dyDescent="0.25"/>
    <row r="98293" customFormat="1" x14ac:dyDescent="0.25"/>
    <row r="98294" customFormat="1" x14ac:dyDescent="0.25"/>
    <row r="98295" customFormat="1" x14ac:dyDescent="0.25"/>
    <row r="98296" customFormat="1" x14ac:dyDescent="0.25"/>
    <row r="98297" customFormat="1" x14ac:dyDescent="0.25"/>
    <row r="98298" customFormat="1" x14ac:dyDescent="0.25"/>
    <row r="98299" customFormat="1" x14ac:dyDescent="0.25"/>
    <row r="98300" customFormat="1" x14ac:dyDescent="0.25"/>
    <row r="98301" customFormat="1" x14ac:dyDescent="0.25"/>
    <row r="98302" customFormat="1" x14ac:dyDescent="0.25"/>
    <row r="98303" customFormat="1" x14ac:dyDescent="0.25"/>
    <row r="98304" customFormat="1" x14ac:dyDescent="0.25"/>
    <row r="98305" customFormat="1" x14ac:dyDescent="0.25"/>
    <row r="98306" customFormat="1" x14ac:dyDescent="0.25"/>
    <row r="98307" customFormat="1" x14ac:dyDescent="0.25"/>
    <row r="98308" customFormat="1" x14ac:dyDescent="0.25"/>
    <row r="98309" customFormat="1" x14ac:dyDescent="0.25"/>
    <row r="98310" customFormat="1" x14ac:dyDescent="0.25"/>
    <row r="98311" customFormat="1" x14ac:dyDescent="0.25"/>
    <row r="98312" customFormat="1" x14ac:dyDescent="0.25"/>
    <row r="98313" customFormat="1" x14ac:dyDescent="0.25"/>
    <row r="98314" customFormat="1" x14ac:dyDescent="0.25"/>
    <row r="98315" customFormat="1" x14ac:dyDescent="0.25"/>
    <row r="98316" customFormat="1" x14ac:dyDescent="0.25"/>
    <row r="98317" customFormat="1" x14ac:dyDescent="0.25"/>
    <row r="98318" customFormat="1" x14ac:dyDescent="0.25"/>
    <row r="98319" customFormat="1" x14ac:dyDescent="0.25"/>
    <row r="98320" customFormat="1" x14ac:dyDescent="0.25"/>
    <row r="98321" customFormat="1" x14ac:dyDescent="0.25"/>
    <row r="98322" customFormat="1" x14ac:dyDescent="0.25"/>
    <row r="98323" customFormat="1" x14ac:dyDescent="0.25"/>
    <row r="98324" customFormat="1" x14ac:dyDescent="0.25"/>
    <row r="98325" customFormat="1" x14ac:dyDescent="0.25"/>
    <row r="98326" customFormat="1" x14ac:dyDescent="0.25"/>
    <row r="98327" customFormat="1" x14ac:dyDescent="0.25"/>
    <row r="98328" customFormat="1" x14ac:dyDescent="0.25"/>
    <row r="98329" customFormat="1" x14ac:dyDescent="0.25"/>
    <row r="98330" customFormat="1" x14ac:dyDescent="0.25"/>
    <row r="98331" customFormat="1" x14ac:dyDescent="0.25"/>
    <row r="98332" customFormat="1" x14ac:dyDescent="0.25"/>
    <row r="98333" customFormat="1" x14ac:dyDescent="0.25"/>
    <row r="98334" customFormat="1" x14ac:dyDescent="0.25"/>
    <row r="98335" customFormat="1" x14ac:dyDescent="0.25"/>
    <row r="98336" customFormat="1" x14ac:dyDescent="0.25"/>
    <row r="98337" customFormat="1" x14ac:dyDescent="0.25"/>
    <row r="98338" customFormat="1" x14ac:dyDescent="0.25"/>
    <row r="98339" customFormat="1" x14ac:dyDescent="0.25"/>
    <row r="98340" customFormat="1" x14ac:dyDescent="0.25"/>
    <row r="98341" customFormat="1" x14ac:dyDescent="0.25"/>
    <row r="98342" customFormat="1" x14ac:dyDescent="0.25"/>
    <row r="98343" customFormat="1" x14ac:dyDescent="0.25"/>
    <row r="98344" customFormat="1" x14ac:dyDescent="0.25"/>
    <row r="98345" customFormat="1" x14ac:dyDescent="0.25"/>
    <row r="98346" customFormat="1" x14ac:dyDescent="0.25"/>
    <row r="98347" customFormat="1" x14ac:dyDescent="0.25"/>
    <row r="98348" customFormat="1" x14ac:dyDescent="0.25"/>
    <row r="98349" customFormat="1" x14ac:dyDescent="0.25"/>
    <row r="98350" customFormat="1" x14ac:dyDescent="0.25"/>
    <row r="98351" customFormat="1" x14ac:dyDescent="0.25"/>
    <row r="98352" customFormat="1" x14ac:dyDescent="0.25"/>
    <row r="98353" customFormat="1" x14ac:dyDescent="0.25"/>
    <row r="98354" customFormat="1" x14ac:dyDescent="0.25"/>
    <row r="98355" customFormat="1" x14ac:dyDescent="0.25"/>
    <row r="98356" customFormat="1" x14ac:dyDescent="0.25"/>
    <row r="98357" customFormat="1" x14ac:dyDescent="0.25"/>
    <row r="98358" customFormat="1" x14ac:dyDescent="0.25"/>
    <row r="98359" customFormat="1" x14ac:dyDescent="0.25"/>
    <row r="98360" customFormat="1" x14ac:dyDescent="0.25"/>
    <row r="98361" customFormat="1" x14ac:dyDescent="0.25"/>
    <row r="98362" customFormat="1" x14ac:dyDescent="0.25"/>
    <row r="98363" customFormat="1" x14ac:dyDescent="0.25"/>
    <row r="98364" customFormat="1" x14ac:dyDescent="0.25"/>
    <row r="98365" customFormat="1" x14ac:dyDescent="0.25"/>
    <row r="98366" customFormat="1" x14ac:dyDescent="0.25"/>
    <row r="98367" customFormat="1" x14ac:dyDescent="0.25"/>
    <row r="98368" customFormat="1" x14ac:dyDescent="0.25"/>
    <row r="98369" customFormat="1" x14ac:dyDescent="0.25"/>
    <row r="98370" customFormat="1" x14ac:dyDescent="0.25"/>
    <row r="98371" customFormat="1" x14ac:dyDescent="0.25"/>
    <row r="98372" customFormat="1" x14ac:dyDescent="0.25"/>
    <row r="98373" customFormat="1" x14ac:dyDescent="0.25"/>
    <row r="98374" customFormat="1" x14ac:dyDescent="0.25"/>
    <row r="98375" customFormat="1" x14ac:dyDescent="0.25"/>
    <row r="98376" customFormat="1" x14ac:dyDescent="0.25"/>
    <row r="98377" customFormat="1" x14ac:dyDescent="0.25"/>
    <row r="98378" customFormat="1" x14ac:dyDescent="0.25"/>
    <row r="98379" customFormat="1" x14ac:dyDescent="0.25"/>
    <row r="98380" customFormat="1" x14ac:dyDescent="0.25"/>
    <row r="98381" customFormat="1" x14ac:dyDescent="0.25"/>
    <row r="98382" customFormat="1" x14ac:dyDescent="0.25"/>
    <row r="98383" customFormat="1" x14ac:dyDescent="0.25"/>
    <row r="98384" customFormat="1" x14ac:dyDescent="0.25"/>
    <row r="98385" customFormat="1" x14ac:dyDescent="0.25"/>
    <row r="98386" customFormat="1" x14ac:dyDescent="0.25"/>
    <row r="98387" customFormat="1" x14ac:dyDescent="0.25"/>
    <row r="98388" customFormat="1" x14ac:dyDescent="0.25"/>
    <row r="98389" customFormat="1" x14ac:dyDescent="0.25"/>
    <row r="98390" customFormat="1" x14ac:dyDescent="0.25"/>
    <row r="98391" customFormat="1" x14ac:dyDescent="0.25"/>
    <row r="98392" customFormat="1" x14ac:dyDescent="0.25"/>
    <row r="98393" customFormat="1" x14ac:dyDescent="0.25"/>
    <row r="98394" customFormat="1" x14ac:dyDescent="0.25"/>
    <row r="98395" customFormat="1" x14ac:dyDescent="0.25"/>
    <row r="98396" customFormat="1" x14ac:dyDescent="0.25"/>
    <row r="98397" customFormat="1" x14ac:dyDescent="0.25"/>
    <row r="98398" customFormat="1" x14ac:dyDescent="0.25"/>
    <row r="98399" customFormat="1" x14ac:dyDescent="0.25"/>
    <row r="98400" customFormat="1" x14ac:dyDescent="0.25"/>
    <row r="98401" customFormat="1" x14ac:dyDescent="0.25"/>
    <row r="98402" customFormat="1" x14ac:dyDescent="0.25"/>
    <row r="98403" customFormat="1" x14ac:dyDescent="0.25"/>
    <row r="98404" customFormat="1" x14ac:dyDescent="0.25"/>
    <row r="98405" customFormat="1" x14ac:dyDescent="0.25"/>
    <row r="98406" customFormat="1" x14ac:dyDescent="0.25"/>
    <row r="98407" customFormat="1" x14ac:dyDescent="0.25"/>
    <row r="98408" customFormat="1" x14ac:dyDescent="0.25"/>
    <row r="98409" customFormat="1" x14ac:dyDescent="0.25"/>
    <row r="98410" customFormat="1" x14ac:dyDescent="0.25"/>
    <row r="98411" customFormat="1" x14ac:dyDescent="0.25"/>
    <row r="98412" customFormat="1" x14ac:dyDescent="0.25"/>
    <row r="98413" customFormat="1" x14ac:dyDescent="0.25"/>
    <row r="98414" customFormat="1" x14ac:dyDescent="0.25"/>
    <row r="98415" customFormat="1" x14ac:dyDescent="0.25"/>
    <row r="98416" customFormat="1" x14ac:dyDescent="0.25"/>
    <row r="98417" customFormat="1" x14ac:dyDescent="0.25"/>
    <row r="98418" customFormat="1" x14ac:dyDescent="0.25"/>
    <row r="98419" customFormat="1" x14ac:dyDescent="0.25"/>
    <row r="98420" customFormat="1" x14ac:dyDescent="0.25"/>
    <row r="98421" customFormat="1" x14ac:dyDescent="0.25"/>
    <row r="98422" customFormat="1" x14ac:dyDescent="0.25"/>
    <row r="98423" customFormat="1" x14ac:dyDescent="0.25"/>
    <row r="98424" customFormat="1" x14ac:dyDescent="0.25"/>
    <row r="98425" customFormat="1" x14ac:dyDescent="0.25"/>
    <row r="98426" customFormat="1" x14ac:dyDescent="0.25"/>
    <row r="98427" customFormat="1" x14ac:dyDescent="0.25"/>
    <row r="98428" customFormat="1" x14ac:dyDescent="0.25"/>
    <row r="98429" customFormat="1" x14ac:dyDescent="0.25"/>
    <row r="98430" customFormat="1" x14ac:dyDescent="0.25"/>
    <row r="98431" customFormat="1" x14ac:dyDescent="0.25"/>
    <row r="98432" customFormat="1" x14ac:dyDescent="0.25"/>
    <row r="98433" customFormat="1" x14ac:dyDescent="0.25"/>
    <row r="98434" customFormat="1" x14ac:dyDescent="0.25"/>
    <row r="98435" customFormat="1" x14ac:dyDescent="0.25"/>
    <row r="98436" customFormat="1" x14ac:dyDescent="0.25"/>
    <row r="98437" customFormat="1" x14ac:dyDescent="0.25"/>
    <row r="98438" customFormat="1" x14ac:dyDescent="0.25"/>
    <row r="98439" customFormat="1" x14ac:dyDescent="0.25"/>
    <row r="98440" customFormat="1" x14ac:dyDescent="0.25"/>
    <row r="98441" customFormat="1" x14ac:dyDescent="0.25"/>
    <row r="98442" customFormat="1" x14ac:dyDescent="0.25"/>
    <row r="98443" customFormat="1" x14ac:dyDescent="0.25"/>
    <row r="98444" customFormat="1" x14ac:dyDescent="0.25"/>
    <row r="98445" customFormat="1" x14ac:dyDescent="0.25"/>
    <row r="98446" customFormat="1" x14ac:dyDescent="0.25"/>
    <row r="98447" customFormat="1" x14ac:dyDescent="0.25"/>
    <row r="98448" customFormat="1" x14ac:dyDescent="0.25"/>
    <row r="98449" customFormat="1" x14ac:dyDescent="0.25"/>
    <row r="98450" customFormat="1" x14ac:dyDescent="0.25"/>
    <row r="98451" customFormat="1" x14ac:dyDescent="0.25"/>
    <row r="98452" customFormat="1" x14ac:dyDescent="0.25"/>
    <row r="98453" customFormat="1" x14ac:dyDescent="0.25"/>
    <row r="98454" customFormat="1" x14ac:dyDescent="0.25"/>
    <row r="98455" customFormat="1" x14ac:dyDescent="0.25"/>
    <row r="98456" customFormat="1" x14ac:dyDescent="0.25"/>
    <row r="98457" customFormat="1" x14ac:dyDescent="0.25"/>
    <row r="98458" customFormat="1" x14ac:dyDescent="0.25"/>
    <row r="98459" customFormat="1" x14ac:dyDescent="0.25"/>
    <row r="98460" customFormat="1" x14ac:dyDescent="0.25"/>
    <row r="98461" customFormat="1" x14ac:dyDescent="0.25"/>
    <row r="98462" customFormat="1" x14ac:dyDescent="0.25"/>
    <row r="98463" customFormat="1" x14ac:dyDescent="0.25"/>
    <row r="98464" customFormat="1" x14ac:dyDescent="0.25"/>
    <row r="98465" customFormat="1" x14ac:dyDescent="0.25"/>
    <row r="98466" customFormat="1" x14ac:dyDescent="0.25"/>
    <row r="98467" customFormat="1" x14ac:dyDescent="0.25"/>
    <row r="98468" customFormat="1" x14ac:dyDescent="0.25"/>
    <row r="98469" customFormat="1" x14ac:dyDescent="0.25"/>
    <row r="98470" customFormat="1" x14ac:dyDescent="0.25"/>
    <row r="98471" customFormat="1" x14ac:dyDescent="0.25"/>
    <row r="98472" customFormat="1" x14ac:dyDescent="0.25"/>
    <row r="98473" customFormat="1" x14ac:dyDescent="0.25"/>
    <row r="98474" customFormat="1" x14ac:dyDescent="0.25"/>
    <row r="98475" customFormat="1" x14ac:dyDescent="0.25"/>
    <row r="98476" customFormat="1" x14ac:dyDescent="0.25"/>
    <row r="98477" customFormat="1" x14ac:dyDescent="0.25"/>
    <row r="98478" customFormat="1" x14ac:dyDescent="0.25"/>
    <row r="98479" customFormat="1" x14ac:dyDescent="0.25"/>
    <row r="98480" customFormat="1" x14ac:dyDescent="0.25"/>
    <row r="98481" customFormat="1" x14ac:dyDescent="0.25"/>
    <row r="98482" customFormat="1" x14ac:dyDescent="0.25"/>
    <row r="98483" customFormat="1" x14ac:dyDescent="0.25"/>
    <row r="98484" customFormat="1" x14ac:dyDescent="0.25"/>
    <row r="98485" customFormat="1" x14ac:dyDescent="0.25"/>
    <row r="98486" customFormat="1" x14ac:dyDescent="0.25"/>
    <row r="98487" customFormat="1" x14ac:dyDescent="0.25"/>
    <row r="98488" customFormat="1" x14ac:dyDescent="0.25"/>
    <row r="98489" customFormat="1" x14ac:dyDescent="0.25"/>
    <row r="98490" customFormat="1" x14ac:dyDescent="0.25"/>
    <row r="98491" customFormat="1" x14ac:dyDescent="0.25"/>
    <row r="98492" customFormat="1" x14ac:dyDescent="0.25"/>
    <row r="98493" customFormat="1" x14ac:dyDescent="0.25"/>
    <row r="98494" customFormat="1" x14ac:dyDescent="0.25"/>
    <row r="98495" customFormat="1" x14ac:dyDescent="0.25"/>
    <row r="98496" customFormat="1" x14ac:dyDescent="0.25"/>
    <row r="98497" customFormat="1" x14ac:dyDescent="0.25"/>
    <row r="98498" customFormat="1" x14ac:dyDescent="0.25"/>
    <row r="98499" customFormat="1" x14ac:dyDescent="0.25"/>
    <row r="98500" customFormat="1" x14ac:dyDescent="0.25"/>
    <row r="98501" customFormat="1" x14ac:dyDescent="0.25"/>
    <row r="98502" customFormat="1" x14ac:dyDescent="0.25"/>
    <row r="98503" customFormat="1" x14ac:dyDescent="0.25"/>
    <row r="98504" customFormat="1" x14ac:dyDescent="0.25"/>
    <row r="98505" customFormat="1" x14ac:dyDescent="0.25"/>
    <row r="98506" customFormat="1" x14ac:dyDescent="0.25"/>
    <row r="98507" customFormat="1" x14ac:dyDescent="0.25"/>
    <row r="98508" customFormat="1" x14ac:dyDescent="0.25"/>
    <row r="98509" customFormat="1" x14ac:dyDescent="0.25"/>
    <row r="98510" customFormat="1" x14ac:dyDescent="0.25"/>
    <row r="98511" customFormat="1" x14ac:dyDescent="0.25"/>
    <row r="98512" customFormat="1" x14ac:dyDescent="0.25"/>
    <row r="98513" customFormat="1" x14ac:dyDescent="0.25"/>
    <row r="98514" customFormat="1" x14ac:dyDescent="0.25"/>
    <row r="98515" customFormat="1" x14ac:dyDescent="0.25"/>
    <row r="98516" customFormat="1" x14ac:dyDescent="0.25"/>
    <row r="98517" customFormat="1" x14ac:dyDescent="0.25"/>
    <row r="98518" customFormat="1" x14ac:dyDescent="0.25"/>
    <row r="98519" customFormat="1" x14ac:dyDescent="0.25"/>
    <row r="98520" customFormat="1" x14ac:dyDescent="0.25"/>
    <row r="98521" customFormat="1" x14ac:dyDescent="0.25"/>
    <row r="98522" customFormat="1" x14ac:dyDescent="0.25"/>
    <row r="98523" customFormat="1" x14ac:dyDescent="0.25"/>
    <row r="98524" customFormat="1" x14ac:dyDescent="0.25"/>
    <row r="98525" customFormat="1" x14ac:dyDescent="0.25"/>
    <row r="98526" customFormat="1" x14ac:dyDescent="0.25"/>
    <row r="98527" customFormat="1" x14ac:dyDescent="0.25"/>
    <row r="98528" customFormat="1" x14ac:dyDescent="0.25"/>
    <row r="98529" customFormat="1" x14ac:dyDescent="0.25"/>
    <row r="98530" customFormat="1" x14ac:dyDescent="0.25"/>
    <row r="98531" customFormat="1" x14ac:dyDescent="0.25"/>
    <row r="98532" customFormat="1" x14ac:dyDescent="0.25"/>
    <row r="98533" customFormat="1" x14ac:dyDescent="0.25"/>
    <row r="98534" customFormat="1" x14ac:dyDescent="0.25"/>
    <row r="98535" customFormat="1" x14ac:dyDescent="0.25"/>
    <row r="98536" customFormat="1" x14ac:dyDescent="0.25"/>
    <row r="98537" customFormat="1" x14ac:dyDescent="0.25"/>
    <row r="98538" customFormat="1" x14ac:dyDescent="0.25"/>
    <row r="98539" customFormat="1" x14ac:dyDescent="0.25"/>
    <row r="98540" customFormat="1" x14ac:dyDescent="0.25"/>
    <row r="98541" customFormat="1" x14ac:dyDescent="0.25"/>
    <row r="98542" customFormat="1" x14ac:dyDescent="0.25"/>
    <row r="98543" customFormat="1" x14ac:dyDescent="0.25"/>
    <row r="98544" customFormat="1" x14ac:dyDescent="0.25"/>
    <row r="98545" customFormat="1" x14ac:dyDescent="0.25"/>
    <row r="98546" customFormat="1" x14ac:dyDescent="0.25"/>
    <row r="98547" customFormat="1" x14ac:dyDescent="0.25"/>
    <row r="98548" customFormat="1" x14ac:dyDescent="0.25"/>
    <row r="98549" customFormat="1" x14ac:dyDescent="0.25"/>
    <row r="98550" customFormat="1" x14ac:dyDescent="0.25"/>
    <row r="98551" customFormat="1" x14ac:dyDescent="0.25"/>
    <row r="98552" customFormat="1" x14ac:dyDescent="0.25"/>
    <row r="98553" customFormat="1" x14ac:dyDescent="0.25"/>
    <row r="98554" customFormat="1" x14ac:dyDescent="0.25"/>
    <row r="98555" customFormat="1" x14ac:dyDescent="0.25"/>
    <row r="98556" customFormat="1" x14ac:dyDescent="0.25"/>
    <row r="98557" customFormat="1" x14ac:dyDescent="0.25"/>
    <row r="98558" customFormat="1" x14ac:dyDescent="0.25"/>
    <row r="98559" customFormat="1" x14ac:dyDescent="0.25"/>
    <row r="98560" customFormat="1" x14ac:dyDescent="0.25"/>
    <row r="98561" customFormat="1" x14ac:dyDescent="0.25"/>
    <row r="98562" customFormat="1" x14ac:dyDescent="0.25"/>
    <row r="98563" customFormat="1" x14ac:dyDescent="0.25"/>
    <row r="98564" customFormat="1" x14ac:dyDescent="0.25"/>
    <row r="98565" customFormat="1" x14ac:dyDescent="0.25"/>
    <row r="98566" customFormat="1" x14ac:dyDescent="0.25"/>
    <row r="98567" customFormat="1" x14ac:dyDescent="0.25"/>
    <row r="98568" customFormat="1" x14ac:dyDescent="0.25"/>
    <row r="98569" customFormat="1" x14ac:dyDescent="0.25"/>
    <row r="98570" customFormat="1" x14ac:dyDescent="0.25"/>
    <row r="98571" customFormat="1" x14ac:dyDescent="0.25"/>
    <row r="98572" customFormat="1" x14ac:dyDescent="0.25"/>
    <row r="98573" customFormat="1" x14ac:dyDescent="0.25"/>
    <row r="98574" customFormat="1" x14ac:dyDescent="0.25"/>
    <row r="98575" customFormat="1" x14ac:dyDescent="0.25"/>
    <row r="98576" customFormat="1" x14ac:dyDescent="0.25"/>
    <row r="98577" customFormat="1" x14ac:dyDescent="0.25"/>
    <row r="98578" customFormat="1" x14ac:dyDescent="0.25"/>
    <row r="98579" customFormat="1" x14ac:dyDescent="0.25"/>
    <row r="98580" customFormat="1" x14ac:dyDescent="0.25"/>
    <row r="98581" customFormat="1" x14ac:dyDescent="0.25"/>
    <row r="98582" customFormat="1" x14ac:dyDescent="0.25"/>
    <row r="98583" customFormat="1" x14ac:dyDescent="0.25"/>
    <row r="98584" customFormat="1" x14ac:dyDescent="0.25"/>
    <row r="98585" customFormat="1" x14ac:dyDescent="0.25"/>
    <row r="98586" customFormat="1" x14ac:dyDescent="0.25"/>
    <row r="98587" customFormat="1" x14ac:dyDescent="0.25"/>
    <row r="98588" customFormat="1" x14ac:dyDescent="0.25"/>
    <row r="98589" customFormat="1" x14ac:dyDescent="0.25"/>
    <row r="98590" customFormat="1" x14ac:dyDescent="0.25"/>
    <row r="98591" customFormat="1" x14ac:dyDescent="0.25"/>
    <row r="98592" customFormat="1" x14ac:dyDescent="0.25"/>
    <row r="98593" customFormat="1" x14ac:dyDescent="0.25"/>
    <row r="98594" customFormat="1" x14ac:dyDescent="0.25"/>
    <row r="98595" customFormat="1" x14ac:dyDescent="0.25"/>
    <row r="98596" customFormat="1" x14ac:dyDescent="0.25"/>
    <row r="98597" customFormat="1" x14ac:dyDescent="0.25"/>
    <row r="98598" customFormat="1" x14ac:dyDescent="0.25"/>
    <row r="98599" customFormat="1" x14ac:dyDescent="0.25"/>
    <row r="98600" customFormat="1" x14ac:dyDescent="0.25"/>
    <row r="98601" customFormat="1" x14ac:dyDescent="0.25"/>
    <row r="98602" customFormat="1" x14ac:dyDescent="0.25"/>
    <row r="98603" customFormat="1" x14ac:dyDescent="0.25"/>
    <row r="98604" customFormat="1" x14ac:dyDescent="0.25"/>
    <row r="98605" customFormat="1" x14ac:dyDescent="0.25"/>
    <row r="98606" customFormat="1" x14ac:dyDescent="0.25"/>
    <row r="98607" customFormat="1" x14ac:dyDescent="0.25"/>
    <row r="98608" customFormat="1" x14ac:dyDescent="0.25"/>
    <row r="98609" customFormat="1" x14ac:dyDescent="0.25"/>
    <row r="98610" customFormat="1" x14ac:dyDescent="0.25"/>
    <row r="98611" customFormat="1" x14ac:dyDescent="0.25"/>
    <row r="98612" customFormat="1" x14ac:dyDescent="0.25"/>
    <row r="98613" customFormat="1" x14ac:dyDescent="0.25"/>
    <row r="98614" customFormat="1" x14ac:dyDescent="0.25"/>
    <row r="98615" customFormat="1" x14ac:dyDescent="0.25"/>
    <row r="98616" customFormat="1" x14ac:dyDescent="0.25"/>
    <row r="98617" customFormat="1" x14ac:dyDescent="0.25"/>
    <row r="98618" customFormat="1" x14ac:dyDescent="0.25"/>
    <row r="98619" customFormat="1" x14ac:dyDescent="0.25"/>
    <row r="98620" customFormat="1" x14ac:dyDescent="0.25"/>
    <row r="98621" customFormat="1" x14ac:dyDescent="0.25"/>
    <row r="98622" customFormat="1" x14ac:dyDescent="0.25"/>
    <row r="98623" customFormat="1" x14ac:dyDescent="0.25"/>
    <row r="98624" customFormat="1" x14ac:dyDescent="0.25"/>
    <row r="98625" customFormat="1" x14ac:dyDescent="0.25"/>
    <row r="98626" customFormat="1" x14ac:dyDescent="0.25"/>
    <row r="98627" customFormat="1" x14ac:dyDescent="0.25"/>
    <row r="98628" customFormat="1" x14ac:dyDescent="0.25"/>
    <row r="98629" customFormat="1" x14ac:dyDescent="0.25"/>
    <row r="98630" customFormat="1" x14ac:dyDescent="0.25"/>
    <row r="98631" customFormat="1" x14ac:dyDescent="0.25"/>
    <row r="98632" customFormat="1" x14ac:dyDescent="0.25"/>
    <row r="98633" customFormat="1" x14ac:dyDescent="0.25"/>
    <row r="98634" customFormat="1" x14ac:dyDescent="0.25"/>
    <row r="98635" customFormat="1" x14ac:dyDescent="0.25"/>
    <row r="98636" customFormat="1" x14ac:dyDescent="0.25"/>
    <row r="98637" customFormat="1" x14ac:dyDescent="0.25"/>
    <row r="98638" customFormat="1" x14ac:dyDescent="0.25"/>
    <row r="98639" customFormat="1" x14ac:dyDescent="0.25"/>
    <row r="98640" customFormat="1" x14ac:dyDescent="0.25"/>
    <row r="98641" customFormat="1" x14ac:dyDescent="0.25"/>
    <row r="98642" customFormat="1" x14ac:dyDescent="0.25"/>
    <row r="98643" customFormat="1" x14ac:dyDescent="0.25"/>
    <row r="98644" customFormat="1" x14ac:dyDescent="0.25"/>
    <row r="98645" customFormat="1" x14ac:dyDescent="0.25"/>
    <row r="98646" customFormat="1" x14ac:dyDescent="0.25"/>
    <row r="98647" customFormat="1" x14ac:dyDescent="0.25"/>
    <row r="98648" customFormat="1" x14ac:dyDescent="0.25"/>
    <row r="98649" customFormat="1" x14ac:dyDescent="0.25"/>
    <row r="98650" customFormat="1" x14ac:dyDescent="0.25"/>
    <row r="98651" customFormat="1" x14ac:dyDescent="0.25"/>
    <row r="98652" customFormat="1" x14ac:dyDescent="0.25"/>
    <row r="98653" customFormat="1" x14ac:dyDescent="0.25"/>
    <row r="98654" customFormat="1" x14ac:dyDescent="0.25"/>
    <row r="98655" customFormat="1" x14ac:dyDescent="0.25"/>
    <row r="98656" customFormat="1" x14ac:dyDescent="0.25"/>
    <row r="98657" customFormat="1" x14ac:dyDescent="0.25"/>
    <row r="98658" customFormat="1" x14ac:dyDescent="0.25"/>
    <row r="98659" customFormat="1" x14ac:dyDescent="0.25"/>
    <row r="98660" customFormat="1" x14ac:dyDescent="0.25"/>
    <row r="98661" customFormat="1" x14ac:dyDescent="0.25"/>
    <row r="98662" customFormat="1" x14ac:dyDescent="0.25"/>
    <row r="98663" customFormat="1" x14ac:dyDescent="0.25"/>
    <row r="98664" customFormat="1" x14ac:dyDescent="0.25"/>
    <row r="98665" customFormat="1" x14ac:dyDescent="0.25"/>
    <row r="98666" customFormat="1" x14ac:dyDescent="0.25"/>
    <row r="98667" customFormat="1" x14ac:dyDescent="0.25"/>
    <row r="98668" customFormat="1" x14ac:dyDescent="0.25"/>
    <row r="98669" customFormat="1" x14ac:dyDescent="0.25"/>
    <row r="98670" customFormat="1" x14ac:dyDescent="0.25"/>
    <row r="98671" customFormat="1" x14ac:dyDescent="0.25"/>
    <row r="98672" customFormat="1" x14ac:dyDescent="0.25"/>
    <row r="98673" customFormat="1" x14ac:dyDescent="0.25"/>
    <row r="98674" customFormat="1" x14ac:dyDescent="0.25"/>
    <row r="98675" customFormat="1" x14ac:dyDescent="0.25"/>
    <row r="98676" customFormat="1" x14ac:dyDescent="0.25"/>
    <row r="98677" customFormat="1" x14ac:dyDescent="0.25"/>
    <row r="98678" customFormat="1" x14ac:dyDescent="0.25"/>
    <row r="98679" customFormat="1" x14ac:dyDescent="0.25"/>
    <row r="98680" customFormat="1" x14ac:dyDescent="0.25"/>
    <row r="98681" customFormat="1" x14ac:dyDescent="0.25"/>
    <row r="98682" customFormat="1" x14ac:dyDescent="0.25"/>
    <row r="98683" customFormat="1" x14ac:dyDescent="0.25"/>
    <row r="98684" customFormat="1" x14ac:dyDescent="0.25"/>
    <row r="98685" customFormat="1" x14ac:dyDescent="0.25"/>
    <row r="98686" customFormat="1" x14ac:dyDescent="0.25"/>
    <row r="98687" customFormat="1" x14ac:dyDescent="0.25"/>
    <row r="98688" customFormat="1" x14ac:dyDescent="0.25"/>
    <row r="98689" customFormat="1" x14ac:dyDescent="0.25"/>
    <row r="98690" customFormat="1" x14ac:dyDescent="0.25"/>
    <row r="98691" customFormat="1" x14ac:dyDescent="0.25"/>
    <row r="98692" customFormat="1" x14ac:dyDescent="0.25"/>
    <row r="98693" customFormat="1" x14ac:dyDescent="0.25"/>
    <row r="98694" customFormat="1" x14ac:dyDescent="0.25"/>
    <row r="98695" customFormat="1" x14ac:dyDescent="0.25"/>
    <row r="98696" customFormat="1" x14ac:dyDescent="0.25"/>
    <row r="98697" customFormat="1" x14ac:dyDescent="0.25"/>
    <row r="98698" customFormat="1" x14ac:dyDescent="0.25"/>
    <row r="98699" customFormat="1" x14ac:dyDescent="0.25"/>
    <row r="98700" customFormat="1" x14ac:dyDescent="0.25"/>
    <row r="98701" customFormat="1" x14ac:dyDescent="0.25"/>
    <row r="98702" customFormat="1" x14ac:dyDescent="0.25"/>
    <row r="98703" customFormat="1" x14ac:dyDescent="0.25"/>
    <row r="98704" customFormat="1" x14ac:dyDescent="0.25"/>
    <row r="98705" customFormat="1" x14ac:dyDescent="0.25"/>
    <row r="98706" customFormat="1" x14ac:dyDescent="0.25"/>
    <row r="98707" customFormat="1" x14ac:dyDescent="0.25"/>
    <row r="98708" customFormat="1" x14ac:dyDescent="0.25"/>
    <row r="98709" customFormat="1" x14ac:dyDescent="0.25"/>
    <row r="98710" customFormat="1" x14ac:dyDescent="0.25"/>
    <row r="98711" customFormat="1" x14ac:dyDescent="0.25"/>
    <row r="98712" customFormat="1" x14ac:dyDescent="0.25"/>
    <row r="98713" customFormat="1" x14ac:dyDescent="0.25"/>
    <row r="98714" customFormat="1" x14ac:dyDescent="0.25"/>
    <row r="98715" customFormat="1" x14ac:dyDescent="0.25"/>
    <row r="98716" customFormat="1" x14ac:dyDescent="0.25"/>
    <row r="98717" customFormat="1" x14ac:dyDescent="0.25"/>
    <row r="98718" customFormat="1" x14ac:dyDescent="0.25"/>
    <row r="98719" customFormat="1" x14ac:dyDescent="0.25"/>
    <row r="98720" customFormat="1" x14ac:dyDescent="0.25"/>
    <row r="98721" customFormat="1" x14ac:dyDescent="0.25"/>
    <row r="98722" customFormat="1" x14ac:dyDescent="0.25"/>
    <row r="98723" customFormat="1" x14ac:dyDescent="0.25"/>
    <row r="98724" customFormat="1" x14ac:dyDescent="0.25"/>
    <row r="98725" customFormat="1" x14ac:dyDescent="0.25"/>
    <row r="98726" customFormat="1" x14ac:dyDescent="0.25"/>
    <row r="98727" customFormat="1" x14ac:dyDescent="0.25"/>
    <row r="98728" customFormat="1" x14ac:dyDescent="0.25"/>
    <row r="98729" customFormat="1" x14ac:dyDescent="0.25"/>
    <row r="98730" customFormat="1" x14ac:dyDescent="0.25"/>
    <row r="98731" customFormat="1" x14ac:dyDescent="0.25"/>
    <row r="98732" customFormat="1" x14ac:dyDescent="0.25"/>
    <row r="98733" customFormat="1" x14ac:dyDescent="0.25"/>
    <row r="98734" customFormat="1" x14ac:dyDescent="0.25"/>
    <row r="98735" customFormat="1" x14ac:dyDescent="0.25"/>
    <row r="98736" customFormat="1" x14ac:dyDescent="0.25"/>
    <row r="98737" customFormat="1" x14ac:dyDescent="0.25"/>
    <row r="98738" customFormat="1" x14ac:dyDescent="0.25"/>
    <row r="98739" customFormat="1" x14ac:dyDescent="0.25"/>
    <row r="98740" customFormat="1" x14ac:dyDescent="0.25"/>
    <row r="98741" customFormat="1" x14ac:dyDescent="0.25"/>
    <row r="98742" customFormat="1" x14ac:dyDescent="0.25"/>
    <row r="98743" customFormat="1" x14ac:dyDescent="0.25"/>
    <row r="98744" customFormat="1" x14ac:dyDescent="0.25"/>
    <row r="98745" customFormat="1" x14ac:dyDescent="0.25"/>
    <row r="98746" customFormat="1" x14ac:dyDescent="0.25"/>
    <row r="98747" customFormat="1" x14ac:dyDescent="0.25"/>
    <row r="98748" customFormat="1" x14ac:dyDescent="0.25"/>
    <row r="98749" customFormat="1" x14ac:dyDescent="0.25"/>
    <row r="98750" customFormat="1" x14ac:dyDescent="0.25"/>
    <row r="98751" customFormat="1" x14ac:dyDescent="0.25"/>
    <row r="98752" customFormat="1" x14ac:dyDescent="0.25"/>
    <row r="98753" customFormat="1" x14ac:dyDescent="0.25"/>
    <row r="98754" customFormat="1" x14ac:dyDescent="0.25"/>
    <row r="98755" customFormat="1" x14ac:dyDescent="0.25"/>
    <row r="98756" customFormat="1" x14ac:dyDescent="0.25"/>
    <row r="98757" customFormat="1" x14ac:dyDescent="0.25"/>
    <row r="98758" customFormat="1" x14ac:dyDescent="0.25"/>
    <row r="98759" customFormat="1" x14ac:dyDescent="0.25"/>
    <row r="98760" customFormat="1" x14ac:dyDescent="0.25"/>
    <row r="98761" customFormat="1" x14ac:dyDescent="0.25"/>
    <row r="98762" customFormat="1" x14ac:dyDescent="0.25"/>
    <row r="98763" customFormat="1" x14ac:dyDescent="0.25"/>
    <row r="98764" customFormat="1" x14ac:dyDescent="0.25"/>
    <row r="98765" customFormat="1" x14ac:dyDescent="0.25"/>
    <row r="98766" customFormat="1" x14ac:dyDescent="0.25"/>
    <row r="98767" customFormat="1" x14ac:dyDescent="0.25"/>
    <row r="98768" customFormat="1" x14ac:dyDescent="0.25"/>
    <row r="98769" customFormat="1" x14ac:dyDescent="0.25"/>
    <row r="98770" customFormat="1" x14ac:dyDescent="0.25"/>
    <row r="98771" customFormat="1" x14ac:dyDescent="0.25"/>
    <row r="98772" customFormat="1" x14ac:dyDescent="0.25"/>
    <row r="98773" customFormat="1" x14ac:dyDescent="0.25"/>
    <row r="98774" customFormat="1" x14ac:dyDescent="0.25"/>
    <row r="98775" customFormat="1" x14ac:dyDescent="0.25"/>
    <row r="98776" customFormat="1" x14ac:dyDescent="0.25"/>
    <row r="98777" customFormat="1" x14ac:dyDescent="0.25"/>
    <row r="98778" customFormat="1" x14ac:dyDescent="0.25"/>
    <row r="98779" customFormat="1" x14ac:dyDescent="0.25"/>
    <row r="98780" customFormat="1" x14ac:dyDescent="0.25"/>
    <row r="98781" customFormat="1" x14ac:dyDescent="0.25"/>
    <row r="98782" customFormat="1" x14ac:dyDescent="0.25"/>
    <row r="98783" customFormat="1" x14ac:dyDescent="0.25"/>
    <row r="98784" customFormat="1" x14ac:dyDescent="0.25"/>
    <row r="98785" customFormat="1" x14ac:dyDescent="0.25"/>
    <row r="98786" customFormat="1" x14ac:dyDescent="0.25"/>
    <row r="98787" customFormat="1" x14ac:dyDescent="0.25"/>
    <row r="98788" customFormat="1" x14ac:dyDescent="0.25"/>
    <row r="98789" customFormat="1" x14ac:dyDescent="0.25"/>
    <row r="98790" customFormat="1" x14ac:dyDescent="0.25"/>
    <row r="98791" customFormat="1" x14ac:dyDescent="0.25"/>
    <row r="98792" customFormat="1" x14ac:dyDescent="0.25"/>
    <row r="98793" customFormat="1" x14ac:dyDescent="0.25"/>
    <row r="98794" customFormat="1" x14ac:dyDescent="0.25"/>
    <row r="98795" customFormat="1" x14ac:dyDescent="0.25"/>
    <row r="98796" customFormat="1" x14ac:dyDescent="0.25"/>
    <row r="98797" customFormat="1" x14ac:dyDescent="0.25"/>
    <row r="98798" customFormat="1" x14ac:dyDescent="0.25"/>
    <row r="98799" customFormat="1" x14ac:dyDescent="0.25"/>
    <row r="98800" customFormat="1" x14ac:dyDescent="0.25"/>
    <row r="98801" customFormat="1" x14ac:dyDescent="0.25"/>
    <row r="98802" customFormat="1" x14ac:dyDescent="0.25"/>
    <row r="98803" customFormat="1" x14ac:dyDescent="0.25"/>
    <row r="98804" customFormat="1" x14ac:dyDescent="0.25"/>
    <row r="98805" customFormat="1" x14ac:dyDescent="0.25"/>
    <row r="98806" customFormat="1" x14ac:dyDescent="0.25"/>
    <row r="98807" customFormat="1" x14ac:dyDescent="0.25"/>
    <row r="98808" customFormat="1" x14ac:dyDescent="0.25"/>
    <row r="98809" customFormat="1" x14ac:dyDescent="0.25"/>
    <row r="98810" customFormat="1" x14ac:dyDescent="0.25"/>
    <row r="98811" customFormat="1" x14ac:dyDescent="0.25"/>
    <row r="98812" customFormat="1" x14ac:dyDescent="0.25"/>
    <row r="98813" customFormat="1" x14ac:dyDescent="0.25"/>
    <row r="98814" customFormat="1" x14ac:dyDescent="0.25"/>
    <row r="98815" customFormat="1" x14ac:dyDescent="0.25"/>
    <row r="98816" customFormat="1" x14ac:dyDescent="0.25"/>
    <row r="98817" customFormat="1" x14ac:dyDescent="0.25"/>
    <row r="98818" customFormat="1" x14ac:dyDescent="0.25"/>
    <row r="98819" customFormat="1" x14ac:dyDescent="0.25"/>
    <row r="98820" customFormat="1" x14ac:dyDescent="0.25"/>
    <row r="98821" customFormat="1" x14ac:dyDescent="0.25"/>
    <row r="98822" customFormat="1" x14ac:dyDescent="0.25"/>
    <row r="98823" customFormat="1" x14ac:dyDescent="0.25"/>
    <row r="98824" customFormat="1" x14ac:dyDescent="0.25"/>
    <row r="98825" customFormat="1" x14ac:dyDescent="0.25"/>
    <row r="98826" customFormat="1" x14ac:dyDescent="0.25"/>
    <row r="98827" customFormat="1" x14ac:dyDescent="0.25"/>
    <row r="98828" customFormat="1" x14ac:dyDescent="0.25"/>
    <row r="98829" customFormat="1" x14ac:dyDescent="0.25"/>
    <row r="98830" customFormat="1" x14ac:dyDescent="0.25"/>
    <row r="98831" customFormat="1" x14ac:dyDescent="0.25"/>
    <row r="98832" customFormat="1" x14ac:dyDescent="0.25"/>
    <row r="98833" customFormat="1" x14ac:dyDescent="0.25"/>
    <row r="98834" customFormat="1" x14ac:dyDescent="0.25"/>
    <row r="98835" customFormat="1" x14ac:dyDescent="0.25"/>
    <row r="98836" customFormat="1" x14ac:dyDescent="0.25"/>
    <row r="98837" customFormat="1" x14ac:dyDescent="0.25"/>
    <row r="98838" customFormat="1" x14ac:dyDescent="0.25"/>
    <row r="98839" customFormat="1" x14ac:dyDescent="0.25"/>
    <row r="98840" customFormat="1" x14ac:dyDescent="0.25"/>
    <row r="98841" customFormat="1" x14ac:dyDescent="0.25"/>
    <row r="98842" customFormat="1" x14ac:dyDescent="0.25"/>
    <row r="98843" customFormat="1" x14ac:dyDescent="0.25"/>
    <row r="98844" customFormat="1" x14ac:dyDescent="0.25"/>
    <row r="98845" customFormat="1" x14ac:dyDescent="0.25"/>
    <row r="98846" customFormat="1" x14ac:dyDescent="0.25"/>
    <row r="98847" customFormat="1" x14ac:dyDescent="0.25"/>
    <row r="98848" customFormat="1" x14ac:dyDescent="0.25"/>
    <row r="98849" customFormat="1" x14ac:dyDescent="0.25"/>
    <row r="98850" customFormat="1" x14ac:dyDescent="0.25"/>
    <row r="98851" customFormat="1" x14ac:dyDescent="0.25"/>
    <row r="98852" customFormat="1" x14ac:dyDescent="0.25"/>
    <row r="98853" customFormat="1" x14ac:dyDescent="0.25"/>
    <row r="98854" customFormat="1" x14ac:dyDescent="0.25"/>
    <row r="98855" customFormat="1" x14ac:dyDescent="0.25"/>
    <row r="98856" customFormat="1" x14ac:dyDescent="0.25"/>
    <row r="98857" customFormat="1" x14ac:dyDescent="0.25"/>
    <row r="98858" customFormat="1" x14ac:dyDescent="0.25"/>
    <row r="98859" customFormat="1" x14ac:dyDescent="0.25"/>
    <row r="98860" customFormat="1" x14ac:dyDescent="0.25"/>
    <row r="98861" customFormat="1" x14ac:dyDescent="0.25"/>
    <row r="98862" customFormat="1" x14ac:dyDescent="0.25"/>
    <row r="98863" customFormat="1" x14ac:dyDescent="0.25"/>
    <row r="98864" customFormat="1" x14ac:dyDescent="0.25"/>
    <row r="98865" customFormat="1" x14ac:dyDescent="0.25"/>
    <row r="98866" customFormat="1" x14ac:dyDescent="0.25"/>
    <row r="98867" customFormat="1" x14ac:dyDescent="0.25"/>
    <row r="98868" customFormat="1" x14ac:dyDescent="0.25"/>
    <row r="98869" customFormat="1" x14ac:dyDescent="0.25"/>
    <row r="98870" customFormat="1" x14ac:dyDescent="0.25"/>
    <row r="98871" customFormat="1" x14ac:dyDescent="0.25"/>
    <row r="98872" customFormat="1" x14ac:dyDescent="0.25"/>
    <row r="98873" customFormat="1" x14ac:dyDescent="0.25"/>
    <row r="98874" customFormat="1" x14ac:dyDescent="0.25"/>
    <row r="98875" customFormat="1" x14ac:dyDescent="0.25"/>
    <row r="98876" customFormat="1" x14ac:dyDescent="0.25"/>
    <row r="98877" customFormat="1" x14ac:dyDescent="0.25"/>
    <row r="98878" customFormat="1" x14ac:dyDescent="0.25"/>
    <row r="98879" customFormat="1" x14ac:dyDescent="0.25"/>
    <row r="98880" customFormat="1" x14ac:dyDescent="0.25"/>
    <row r="98881" customFormat="1" x14ac:dyDescent="0.25"/>
    <row r="98882" customFormat="1" x14ac:dyDescent="0.25"/>
    <row r="98883" customFormat="1" x14ac:dyDescent="0.25"/>
    <row r="98884" customFormat="1" x14ac:dyDescent="0.25"/>
    <row r="98885" customFormat="1" x14ac:dyDescent="0.25"/>
    <row r="98886" customFormat="1" x14ac:dyDescent="0.25"/>
    <row r="98887" customFormat="1" x14ac:dyDescent="0.25"/>
    <row r="98888" customFormat="1" x14ac:dyDescent="0.25"/>
    <row r="98889" customFormat="1" x14ac:dyDescent="0.25"/>
    <row r="98890" customFormat="1" x14ac:dyDescent="0.25"/>
    <row r="98891" customFormat="1" x14ac:dyDescent="0.25"/>
    <row r="98892" customFormat="1" x14ac:dyDescent="0.25"/>
    <row r="98893" customFormat="1" x14ac:dyDescent="0.25"/>
    <row r="98894" customFormat="1" x14ac:dyDescent="0.25"/>
    <row r="98895" customFormat="1" x14ac:dyDescent="0.25"/>
    <row r="98896" customFormat="1" x14ac:dyDescent="0.25"/>
    <row r="98897" customFormat="1" x14ac:dyDescent="0.25"/>
    <row r="98898" customFormat="1" x14ac:dyDescent="0.25"/>
    <row r="98899" customFormat="1" x14ac:dyDescent="0.25"/>
    <row r="98900" customFormat="1" x14ac:dyDescent="0.25"/>
    <row r="98901" customFormat="1" x14ac:dyDescent="0.25"/>
    <row r="98902" customFormat="1" x14ac:dyDescent="0.25"/>
    <row r="98903" customFormat="1" x14ac:dyDescent="0.25"/>
    <row r="98904" customFormat="1" x14ac:dyDescent="0.25"/>
    <row r="98905" customFormat="1" x14ac:dyDescent="0.25"/>
    <row r="98906" customFormat="1" x14ac:dyDescent="0.25"/>
    <row r="98907" customFormat="1" x14ac:dyDescent="0.25"/>
    <row r="98908" customFormat="1" x14ac:dyDescent="0.25"/>
    <row r="98909" customFormat="1" x14ac:dyDescent="0.25"/>
    <row r="98910" customFormat="1" x14ac:dyDescent="0.25"/>
    <row r="98911" customFormat="1" x14ac:dyDescent="0.25"/>
    <row r="98912" customFormat="1" x14ac:dyDescent="0.25"/>
    <row r="98913" customFormat="1" x14ac:dyDescent="0.25"/>
    <row r="98914" customFormat="1" x14ac:dyDescent="0.25"/>
    <row r="98915" customFormat="1" x14ac:dyDescent="0.25"/>
    <row r="98916" customFormat="1" x14ac:dyDescent="0.25"/>
    <row r="98917" customFormat="1" x14ac:dyDescent="0.25"/>
    <row r="98918" customFormat="1" x14ac:dyDescent="0.25"/>
    <row r="98919" customFormat="1" x14ac:dyDescent="0.25"/>
    <row r="98920" customFormat="1" x14ac:dyDescent="0.25"/>
    <row r="98921" customFormat="1" x14ac:dyDescent="0.25"/>
    <row r="98922" customFormat="1" x14ac:dyDescent="0.25"/>
    <row r="98923" customFormat="1" x14ac:dyDescent="0.25"/>
    <row r="98924" customFormat="1" x14ac:dyDescent="0.25"/>
    <row r="98925" customFormat="1" x14ac:dyDescent="0.25"/>
    <row r="98926" customFormat="1" x14ac:dyDescent="0.25"/>
    <row r="98927" customFormat="1" x14ac:dyDescent="0.25"/>
    <row r="98928" customFormat="1" x14ac:dyDescent="0.25"/>
    <row r="98929" customFormat="1" x14ac:dyDescent="0.25"/>
    <row r="98930" customFormat="1" x14ac:dyDescent="0.25"/>
    <row r="98931" customFormat="1" x14ac:dyDescent="0.25"/>
    <row r="98932" customFormat="1" x14ac:dyDescent="0.25"/>
    <row r="98933" customFormat="1" x14ac:dyDescent="0.25"/>
    <row r="98934" customFormat="1" x14ac:dyDescent="0.25"/>
    <row r="98935" customFormat="1" x14ac:dyDescent="0.25"/>
    <row r="98936" customFormat="1" x14ac:dyDescent="0.25"/>
    <row r="98937" customFormat="1" x14ac:dyDescent="0.25"/>
    <row r="98938" customFormat="1" x14ac:dyDescent="0.25"/>
    <row r="98939" customFormat="1" x14ac:dyDescent="0.25"/>
    <row r="98940" customFormat="1" x14ac:dyDescent="0.25"/>
    <row r="98941" customFormat="1" x14ac:dyDescent="0.25"/>
    <row r="98942" customFormat="1" x14ac:dyDescent="0.25"/>
    <row r="98943" customFormat="1" x14ac:dyDescent="0.25"/>
    <row r="98944" customFormat="1" x14ac:dyDescent="0.25"/>
    <row r="98945" customFormat="1" x14ac:dyDescent="0.25"/>
    <row r="98946" customFormat="1" x14ac:dyDescent="0.25"/>
    <row r="98947" customFormat="1" x14ac:dyDescent="0.25"/>
    <row r="98948" customFormat="1" x14ac:dyDescent="0.25"/>
    <row r="98949" customFormat="1" x14ac:dyDescent="0.25"/>
    <row r="98950" customFormat="1" x14ac:dyDescent="0.25"/>
    <row r="98951" customFormat="1" x14ac:dyDescent="0.25"/>
    <row r="98952" customFormat="1" x14ac:dyDescent="0.25"/>
    <row r="98953" customFormat="1" x14ac:dyDescent="0.25"/>
    <row r="98954" customFormat="1" x14ac:dyDescent="0.25"/>
    <row r="98955" customFormat="1" x14ac:dyDescent="0.25"/>
    <row r="98956" customFormat="1" x14ac:dyDescent="0.25"/>
    <row r="98957" customFormat="1" x14ac:dyDescent="0.25"/>
    <row r="98958" customFormat="1" x14ac:dyDescent="0.25"/>
    <row r="98959" customFormat="1" x14ac:dyDescent="0.25"/>
    <row r="98960" customFormat="1" x14ac:dyDescent="0.25"/>
    <row r="98961" customFormat="1" x14ac:dyDescent="0.25"/>
    <row r="98962" customFormat="1" x14ac:dyDescent="0.25"/>
    <row r="98963" customFormat="1" x14ac:dyDescent="0.25"/>
    <row r="98964" customFormat="1" x14ac:dyDescent="0.25"/>
    <row r="98965" customFormat="1" x14ac:dyDescent="0.25"/>
    <row r="98966" customFormat="1" x14ac:dyDescent="0.25"/>
    <row r="98967" customFormat="1" x14ac:dyDescent="0.25"/>
    <row r="98968" customFormat="1" x14ac:dyDescent="0.25"/>
    <row r="98969" customFormat="1" x14ac:dyDescent="0.25"/>
    <row r="98970" customFormat="1" x14ac:dyDescent="0.25"/>
    <row r="98971" customFormat="1" x14ac:dyDescent="0.25"/>
    <row r="98972" customFormat="1" x14ac:dyDescent="0.25"/>
    <row r="98973" customFormat="1" x14ac:dyDescent="0.25"/>
    <row r="98974" customFormat="1" x14ac:dyDescent="0.25"/>
    <row r="98975" customFormat="1" x14ac:dyDescent="0.25"/>
    <row r="98976" customFormat="1" x14ac:dyDescent="0.25"/>
    <row r="98977" customFormat="1" x14ac:dyDescent="0.25"/>
    <row r="98978" customFormat="1" x14ac:dyDescent="0.25"/>
    <row r="98979" customFormat="1" x14ac:dyDescent="0.25"/>
    <row r="98980" customFormat="1" x14ac:dyDescent="0.25"/>
    <row r="98981" customFormat="1" x14ac:dyDescent="0.25"/>
    <row r="98982" customFormat="1" x14ac:dyDescent="0.25"/>
    <row r="98983" customFormat="1" x14ac:dyDescent="0.25"/>
    <row r="98984" customFormat="1" x14ac:dyDescent="0.25"/>
    <row r="98985" customFormat="1" x14ac:dyDescent="0.25"/>
    <row r="98986" customFormat="1" x14ac:dyDescent="0.25"/>
    <row r="98987" customFormat="1" x14ac:dyDescent="0.25"/>
    <row r="98988" customFormat="1" x14ac:dyDescent="0.25"/>
    <row r="98989" customFormat="1" x14ac:dyDescent="0.25"/>
    <row r="98990" customFormat="1" x14ac:dyDescent="0.25"/>
    <row r="98991" customFormat="1" x14ac:dyDescent="0.25"/>
    <row r="98992" customFormat="1" x14ac:dyDescent="0.25"/>
    <row r="98993" customFormat="1" x14ac:dyDescent="0.25"/>
    <row r="98994" customFormat="1" x14ac:dyDescent="0.25"/>
    <row r="98995" customFormat="1" x14ac:dyDescent="0.25"/>
    <row r="98996" customFormat="1" x14ac:dyDescent="0.25"/>
    <row r="98997" customFormat="1" x14ac:dyDescent="0.25"/>
    <row r="98998" customFormat="1" x14ac:dyDescent="0.25"/>
    <row r="98999" customFormat="1" x14ac:dyDescent="0.25"/>
    <row r="99000" customFormat="1" x14ac:dyDescent="0.25"/>
    <row r="99001" customFormat="1" x14ac:dyDescent="0.25"/>
    <row r="99002" customFormat="1" x14ac:dyDescent="0.25"/>
    <row r="99003" customFormat="1" x14ac:dyDescent="0.25"/>
    <row r="99004" customFormat="1" x14ac:dyDescent="0.25"/>
    <row r="99005" customFormat="1" x14ac:dyDescent="0.25"/>
    <row r="99006" customFormat="1" x14ac:dyDescent="0.25"/>
    <row r="99007" customFormat="1" x14ac:dyDescent="0.25"/>
    <row r="99008" customFormat="1" x14ac:dyDescent="0.25"/>
    <row r="99009" customFormat="1" x14ac:dyDescent="0.25"/>
    <row r="99010" customFormat="1" x14ac:dyDescent="0.25"/>
    <row r="99011" customFormat="1" x14ac:dyDescent="0.25"/>
    <row r="99012" customFormat="1" x14ac:dyDescent="0.25"/>
    <row r="99013" customFormat="1" x14ac:dyDescent="0.25"/>
    <row r="99014" customFormat="1" x14ac:dyDescent="0.25"/>
    <row r="99015" customFormat="1" x14ac:dyDescent="0.25"/>
    <row r="99016" customFormat="1" x14ac:dyDescent="0.25"/>
    <row r="99017" customFormat="1" x14ac:dyDescent="0.25"/>
    <row r="99018" customFormat="1" x14ac:dyDescent="0.25"/>
    <row r="99019" customFormat="1" x14ac:dyDescent="0.25"/>
    <row r="99020" customFormat="1" x14ac:dyDescent="0.25"/>
    <row r="99021" customFormat="1" x14ac:dyDescent="0.25"/>
    <row r="99022" customFormat="1" x14ac:dyDescent="0.25"/>
    <row r="99023" customFormat="1" x14ac:dyDescent="0.25"/>
    <row r="99024" customFormat="1" x14ac:dyDescent="0.25"/>
    <row r="99025" customFormat="1" x14ac:dyDescent="0.25"/>
    <row r="99026" customFormat="1" x14ac:dyDescent="0.25"/>
    <row r="99027" customFormat="1" x14ac:dyDescent="0.25"/>
    <row r="99028" customFormat="1" x14ac:dyDescent="0.25"/>
    <row r="99029" customFormat="1" x14ac:dyDescent="0.25"/>
    <row r="99030" customFormat="1" x14ac:dyDescent="0.25"/>
    <row r="99031" customFormat="1" x14ac:dyDescent="0.25"/>
    <row r="99032" customFormat="1" x14ac:dyDescent="0.25"/>
    <row r="99033" customFormat="1" x14ac:dyDescent="0.25"/>
    <row r="99034" customFormat="1" x14ac:dyDescent="0.25"/>
    <row r="99035" customFormat="1" x14ac:dyDescent="0.25"/>
    <row r="99036" customFormat="1" x14ac:dyDescent="0.25"/>
    <row r="99037" customFormat="1" x14ac:dyDescent="0.25"/>
    <row r="99038" customFormat="1" x14ac:dyDescent="0.25"/>
    <row r="99039" customFormat="1" x14ac:dyDescent="0.25"/>
    <row r="99040" customFormat="1" x14ac:dyDescent="0.25"/>
    <row r="99041" customFormat="1" x14ac:dyDescent="0.25"/>
    <row r="99042" customFormat="1" x14ac:dyDescent="0.25"/>
    <row r="99043" customFormat="1" x14ac:dyDescent="0.25"/>
    <row r="99044" customFormat="1" x14ac:dyDescent="0.25"/>
    <row r="99045" customFormat="1" x14ac:dyDescent="0.25"/>
    <row r="99046" customFormat="1" x14ac:dyDescent="0.25"/>
    <row r="99047" customFormat="1" x14ac:dyDescent="0.25"/>
    <row r="99048" customFormat="1" x14ac:dyDescent="0.25"/>
    <row r="99049" customFormat="1" x14ac:dyDescent="0.25"/>
    <row r="99050" customFormat="1" x14ac:dyDescent="0.25"/>
    <row r="99051" customFormat="1" x14ac:dyDescent="0.25"/>
    <row r="99052" customFormat="1" x14ac:dyDescent="0.25"/>
    <row r="99053" customFormat="1" x14ac:dyDescent="0.25"/>
    <row r="99054" customFormat="1" x14ac:dyDescent="0.25"/>
    <row r="99055" customFormat="1" x14ac:dyDescent="0.25"/>
    <row r="99056" customFormat="1" x14ac:dyDescent="0.25"/>
    <row r="99057" customFormat="1" x14ac:dyDescent="0.25"/>
    <row r="99058" customFormat="1" x14ac:dyDescent="0.25"/>
    <row r="99059" customFormat="1" x14ac:dyDescent="0.25"/>
    <row r="99060" customFormat="1" x14ac:dyDescent="0.25"/>
    <row r="99061" customFormat="1" x14ac:dyDescent="0.25"/>
    <row r="99062" customFormat="1" x14ac:dyDescent="0.25"/>
    <row r="99063" customFormat="1" x14ac:dyDescent="0.25"/>
    <row r="99064" customFormat="1" x14ac:dyDescent="0.25"/>
    <row r="99065" customFormat="1" x14ac:dyDescent="0.25"/>
    <row r="99066" customFormat="1" x14ac:dyDescent="0.25"/>
    <row r="99067" customFormat="1" x14ac:dyDescent="0.25"/>
    <row r="99068" customFormat="1" x14ac:dyDescent="0.25"/>
    <row r="99069" customFormat="1" x14ac:dyDescent="0.25"/>
    <row r="99070" customFormat="1" x14ac:dyDescent="0.25"/>
    <row r="99071" customFormat="1" x14ac:dyDescent="0.25"/>
    <row r="99072" customFormat="1" x14ac:dyDescent="0.25"/>
    <row r="99073" customFormat="1" x14ac:dyDescent="0.25"/>
    <row r="99074" customFormat="1" x14ac:dyDescent="0.25"/>
    <row r="99075" customFormat="1" x14ac:dyDescent="0.25"/>
    <row r="99076" customFormat="1" x14ac:dyDescent="0.25"/>
    <row r="99077" customFormat="1" x14ac:dyDescent="0.25"/>
    <row r="99078" customFormat="1" x14ac:dyDescent="0.25"/>
    <row r="99079" customFormat="1" x14ac:dyDescent="0.25"/>
    <row r="99080" customFormat="1" x14ac:dyDescent="0.25"/>
    <row r="99081" customFormat="1" x14ac:dyDescent="0.25"/>
    <row r="99082" customFormat="1" x14ac:dyDescent="0.25"/>
    <row r="99083" customFormat="1" x14ac:dyDescent="0.25"/>
    <row r="99084" customFormat="1" x14ac:dyDescent="0.25"/>
    <row r="99085" customFormat="1" x14ac:dyDescent="0.25"/>
    <row r="99086" customFormat="1" x14ac:dyDescent="0.25"/>
    <row r="99087" customFormat="1" x14ac:dyDescent="0.25"/>
    <row r="99088" customFormat="1" x14ac:dyDescent="0.25"/>
    <row r="99089" customFormat="1" x14ac:dyDescent="0.25"/>
    <row r="99090" customFormat="1" x14ac:dyDescent="0.25"/>
    <row r="99091" customFormat="1" x14ac:dyDescent="0.25"/>
    <row r="99092" customFormat="1" x14ac:dyDescent="0.25"/>
    <row r="99093" customFormat="1" x14ac:dyDescent="0.25"/>
    <row r="99094" customFormat="1" x14ac:dyDescent="0.25"/>
    <row r="99095" customFormat="1" x14ac:dyDescent="0.25"/>
    <row r="99096" customFormat="1" x14ac:dyDescent="0.25"/>
    <row r="99097" customFormat="1" x14ac:dyDescent="0.25"/>
    <row r="99098" customFormat="1" x14ac:dyDescent="0.25"/>
    <row r="99099" customFormat="1" x14ac:dyDescent="0.25"/>
    <row r="99100" customFormat="1" x14ac:dyDescent="0.25"/>
    <row r="99101" customFormat="1" x14ac:dyDescent="0.25"/>
    <row r="99102" customFormat="1" x14ac:dyDescent="0.25"/>
    <row r="99103" customFormat="1" x14ac:dyDescent="0.25"/>
    <row r="99104" customFormat="1" x14ac:dyDescent="0.25"/>
    <row r="99105" customFormat="1" x14ac:dyDescent="0.25"/>
    <row r="99106" customFormat="1" x14ac:dyDescent="0.25"/>
    <row r="99107" customFormat="1" x14ac:dyDescent="0.25"/>
    <row r="99108" customFormat="1" x14ac:dyDescent="0.25"/>
    <row r="99109" customFormat="1" x14ac:dyDescent="0.25"/>
    <row r="99110" customFormat="1" x14ac:dyDescent="0.25"/>
    <row r="99111" customFormat="1" x14ac:dyDescent="0.25"/>
    <row r="99112" customFormat="1" x14ac:dyDescent="0.25"/>
    <row r="99113" customFormat="1" x14ac:dyDescent="0.25"/>
    <row r="99114" customFormat="1" x14ac:dyDescent="0.25"/>
    <row r="99115" customFormat="1" x14ac:dyDescent="0.25"/>
    <row r="99116" customFormat="1" x14ac:dyDescent="0.25"/>
    <row r="99117" customFormat="1" x14ac:dyDescent="0.25"/>
    <row r="99118" customFormat="1" x14ac:dyDescent="0.25"/>
    <row r="99119" customFormat="1" x14ac:dyDescent="0.25"/>
    <row r="99120" customFormat="1" x14ac:dyDescent="0.25"/>
    <row r="99121" customFormat="1" x14ac:dyDescent="0.25"/>
    <row r="99122" customFormat="1" x14ac:dyDescent="0.25"/>
    <row r="99123" customFormat="1" x14ac:dyDescent="0.25"/>
    <row r="99124" customFormat="1" x14ac:dyDescent="0.25"/>
    <row r="99125" customFormat="1" x14ac:dyDescent="0.25"/>
    <row r="99126" customFormat="1" x14ac:dyDescent="0.25"/>
    <row r="99127" customFormat="1" x14ac:dyDescent="0.25"/>
    <row r="99128" customFormat="1" x14ac:dyDescent="0.25"/>
    <row r="99129" customFormat="1" x14ac:dyDescent="0.25"/>
    <row r="99130" customFormat="1" x14ac:dyDescent="0.25"/>
    <row r="99131" customFormat="1" x14ac:dyDescent="0.25"/>
    <row r="99132" customFormat="1" x14ac:dyDescent="0.25"/>
    <row r="99133" customFormat="1" x14ac:dyDescent="0.25"/>
    <row r="99134" customFormat="1" x14ac:dyDescent="0.25"/>
    <row r="99135" customFormat="1" x14ac:dyDescent="0.25"/>
    <row r="99136" customFormat="1" x14ac:dyDescent="0.25"/>
    <row r="99137" customFormat="1" x14ac:dyDescent="0.25"/>
    <row r="99138" customFormat="1" x14ac:dyDescent="0.25"/>
    <row r="99139" customFormat="1" x14ac:dyDescent="0.25"/>
    <row r="99140" customFormat="1" x14ac:dyDescent="0.25"/>
    <row r="99141" customFormat="1" x14ac:dyDescent="0.25"/>
    <row r="99142" customFormat="1" x14ac:dyDescent="0.25"/>
    <row r="99143" customFormat="1" x14ac:dyDescent="0.25"/>
    <row r="99144" customFormat="1" x14ac:dyDescent="0.25"/>
    <row r="99145" customFormat="1" x14ac:dyDescent="0.25"/>
    <row r="99146" customFormat="1" x14ac:dyDescent="0.25"/>
    <row r="99147" customFormat="1" x14ac:dyDescent="0.25"/>
    <row r="99148" customFormat="1" x14ac:dyDescent="0.25"/>
    <row r="99149" customFormat="1" x14ac:dyDescent="0.25"/>
    <row r="99150" customFormat="1" x14ac:dyDescent="0.25"/>
    <row r="99151" customFormat="1" x14ac:dyDescent="0.25"/>
    <row r="99152" customFormat="1" x14ac:dyDescent="0.25"/>
    <row r="99153" customFormat="1" x14ac:dyDescent="0.25"/>
    <row r="99154" customFormat="1" x14ac:dyDescent="0.25"/>
    <row r="99155" customFormat="1" x14ac:dyDescent="0.25"/>
    <row r="99156" customFormat="1" x14ac:dyDescent="0.25"/>
    <row r="99157" customFormat="1" x14ac:dyDescent="0.25"/>
    <row r="99158" customFormat="1" x14ac:dyDescent="0.25"/>
    <row r="99159" customFormat="1" x14ac:dyDescent="0.25"/>
    <row r="99160" customFormat="1" x14ac:dyDescent="0.25"/>
    <row r="99161" customFormat="1" x14ac:dyDescent="0.25"/>
    <row r="99162" customFormat="1" x14ac:dyDescent="0.25"/>
    <row r="99163" customFormat="1" x14ac:dyDescent="0.25"/>
    <row r="99164" customFormat="1" x14ac:dyDescent="0.25"/>
    <row r="99165" customFormat="1" x14ac:dyDescent="0.25"/>
    <row r="99166" customFormat="1" x14ac:dyDescent="0.25"/>
    <row r="99167" customFormat="1" x14ac:dyDescent="0.25"/>
    <row r="99168" customFormat="1" x14ac:dyDescent="0.25"/>
    <row r="99169" customFormat="1" x14ac:dyDescent="0.25"/>
    <row r="99170" customFormat="1" x14ac:dyDescent="0.25"/>
    <row r="99171" customFormat="1" x14ac:dyDescent="0.25"/>
    <row r="99172" customFormat="1" x14ac:dyDescent="0.25"/>
    <row r="99173" customFormat="1" x14ac:dyDescent="0.25"/>
    <row r="99174" customFormat="1" x14ac:dyDescent="0.25"/>
    <row r="99175" customFormat="1" x14ac:dyDescent="0.25"/>
    <row r="99176" customFormat="1" x14ac:dyDescent="0.25"/>
    <row r="99177" customFormat="1" x14ac:dyDescent="0.25"/>
    <row r="99178" customFormat="1" x14ac:dyDescent="0.25"/>
    <row r="99179" customFormat="1" x14ac:dyDescent="0.25"/>
    <row r="99180" customFormat="1" x14ac:dyDescent="0.25"/>
    <row r="99181" customFormat="1" x14ac:dyDescent="0.25"/>
    <row r="99182" customFormat="1" x14ac:dyDescent="0.25"/>
    <row r="99183" customFormat="1" x14ac:dyDescent="0.25"/>
    <row r="99184" customFormat="1" x14ac:dyDescent="0.25"/>
    <row r="99185" customFormat="1" x14ac:dyDescent="0.25"/>
    <row r="99186" customFormat="1" x14ac:dyDescent="0.25"/>
    <row r="99187" customFormat="1" x14ac:dyDescent="0.25"/>
    <row r="99188" customFormat="1" x14ac:dyDescent="0.25"/>
    <row r="99189" customFormat="1" x14ac:dyDescent="0.25"/>
    <row r="99190" customFormat="1" x14ac:dyDescent="0.25"/>
    <row r="99191" customFormat="1" x14ac:dyDescent="0.25"/>
    <row r="99192" customFormat="1" x14ac:dyDescent="0.25"/>
    <row r="99193" customFormat="1" x14ac:dyDescent="0.25"/>
    <row r="99194" customFormat="1" x14ac:dyDescent="0.25"/>
    <row r="99195" customFormat="1" x14ac:dyDescent="0.25"/>
    <row r="99196" customFormat="1" x14ac:dyDescent="0.25"/>
    <row r="99197" customFormat="1" x14ac:dyDescent="0.25"/>
    <row r="99198" customFormat="1" x14ac:dyDescent="0.25"/>
    <row r="99199" customFormat="1" x14ac:dyDescent="0.25"/>
    <row r="99200" customFormat="1" x14ac:dyDescent="0.25"/>
    <row r="99201" customFormat="1" x14ac:dyDescent="0.25"/>
    <row r="99202" customFormat="1" x14ac:dyDescent="0.25"/>
    <row r="99203" customFormat="1" x14ac:dyDescent="0.25"/>
    <row r="99204" customFormat="1" x14ac:dyDescent="0.25"/>
    <row r="99205" customFormat="1" x14ac:dyDescent="0.25"/>
    <row r="99206" customFormat="1" x14ac:dyDescent="0.25"/>
    <row r="99207" customFormat="1" x14ac:dyDescent="0.25"/>
    <row r="99208" customFormat="1" x14ac:dyDescent="0.25"/>
    <row r="99209" customFormat="1" x14ac:dyDescent="0.25"/>
    <row r="99210" customFormat="1" x14ac:dyDescent="0.25"/>
    <row r="99211" customFormat="1" x14ac:dyDescent="0.25"/>
    <row r="99212" customFormat="1" x14ac:dyDescent="0.25"/>
    <row r="99213" customFormat="1" x14ac:dyDescent="0.25"/>
    <row r="99214" customFormat="1" x14ac:dyDescent="0.25"/>
    <row r="99215" customFormat="1" x14ac:dyDescent="0.25"/>
    <row r="99216" customFormat="1" x14ac:dyDescent="0.25"/>
    <row r="99217" customFormat="1" x14ac:dyDescent="0.25"/>
    <row r="99218" customFormat="1" x14ac:dyDescent="0.25"/>
    <row r="99219" customFormat="1" x14ac:dyDescent="0.25"/>
    <row r="99220" customFormat="1" x14ac:dyDescent="0.25"/>
    <row r="99221" customFormat="1" x14ac:dyDescent="0.25"/>
    <row r="99222" customFormat="1" x14ac:dyDescent="0.25"/>
    <row r="99223" customFormat="1" x14ac:dyDescent="0.25"/>
    <row r="99224" customFormat="1" x14ac:dyDescent="0.25"/>
    <row r="99225" customFormat="1" x14ac:dyDescent="0.25"/>
    <row r="99226" customFormat="1" x14ac:dyDescent="0.25"/>
    <row r="99227" customFormat="1" x14ac:dyDescent="0.25"/>
    <row r="99228" customFormat="1" x14ac:dyDescent="0.25"/>
    <row r="99229" customFormat="1" x14ac:dyDescent="0.25"/>
    <row r="99230" customFormat="1" x14ac:dyDescent="0.25"/>
    <row r="99231" customFormat="1" x14ac:dyDescent="0.25"/>
    <row r="99232" customFormat="1" x14ac:dyDescent="0.25"/>
    <row r="99233" customFormat="1" x14ac:dyDescent="0.25"/>
    <row r="99234" customFormat="1" x14ac:dyDescent="0.25"/>
    <row r="99235" customFormat="1" x14ac:dyDescent="0.25"/>
    <row r="99236" customFormat="1" x14ac:dyDescent="0.25"/>
    <row r="99237" customFormat="1" x14ac:dyDescent="0.25"/>
    <row r="99238" customFormat="1" x14ac:dyDescent="0.25"/>
    <row r="99239" customFormat="1" x14ac:dyDescent="0.25"/>
    <row r="99240" customFormat="1" x14ac:dyDescent="0.25"/>
    <row r="99241" customFormat="1" x14ac:dyDescent="0.25"/>
    <row r="99242" customFormat="1" x14ac:dyDescent="0.25"/>
    <row r="99243" customFormat="1" x14ac:dyDescent="0.25"/>
    <row r="99244" customFormat="1" x14ac:dyDescent="0.25"/>
    <row r="99245" customFormat="1" x14ac:dyDescent="0.25"/>
    <row r="99246" customFormat="1" x14ac:dyDescent="0.25"/>
    <row r="99247" customFormat="1" x14ac:dyDescent="0.25"/>
    <row r="99248" customFormat="1" x14ac:dyDescent="0.25"/>
    <row r="99249" customFormat="1" x14ac:dyDescent="0.25"/>
    <row r="99250" customFormat="1" x14ac:dyDescent="0.25"/>
    <row r="99251" customFormat="1" x14ac:dyDescent="0.25"/>
    <row r="99252" customFormat="1" x14ac:dyDescent="0.25"/>
    <row r="99253" customFormat="1" x14ac:dyDescent="0.25"/>
    <row r="99254" customFormat="1" x14ac:dyDescent="0.25"/>
    <row r="99255" customFormat="1" x14ac:dyDescent="0.25"/>
    <row r="99256" customFormat="1" x14ac:dyDescent="0.25"/>
    <row r="99257" customFormat="1" x14ac:dyDescent="0.25"/>
    <row r="99258" customFormat="1" x14ac:dyDescent="0.25"/>
    <row r="99259" customFormat="1" x14ac:dyDescent="0.25"/>
    <row r="99260" customFormat="1" x14ac:dyDescent="0.25"/>
    <row r="99261" customFormat="1" x14ac:dyDescent="0.25"/>
    <row r="99262" customFormat="1" x14ac:dyDescent="0.25"/>
    <row r="99263" customFormat="1" x14ac:dyDescent="0.25"/>
    <row r="99264" customFormat="1" x14ac:dyDescent="0.25"/>
    <row r="99265" customFormat="1" x14ac:dyDescent="0.25"/>
    <row r="99266" customFormat="1" x14ac:dyDescent="0.25"/>
    <row r="99267" customFormat="1" x14ac:dyDescent="0.25"/>
    <row r="99268" customFormat="1" x14ac:dyDescent="0.25"/>
    <row r="99269" customFormat="1" x14ac:dyDescent="0.25"/>
    <row r="99270" customFormat="1" x14ac:dyDescent="0.25"/>
    <row r="99271" customFormat="1" x14ac:dyDescent="0.25"/>
    <row r="99272" customFormat="1" x14ac:dyDescent="0.25"/>
    <row r="99273" customFormat="1" x14ac:dyDescent="0.25"/>
    <row r="99274" customFormat="1" x14ac:dyDescent="0.25"/>
    <row r="99275" customFormat="1" x14ac:dyDescent="0.25"/>
    <row r="99276" customFormat="1" x14ac:dyDescent="0.25"/>
    <row r="99277" customFormat="1" x14ac:dyDescent="0.25"/>
    <row r="99278" customFormat="1" x14ac:dyDescent="0.25"/>
    <row r="99279" customFormat="1" x14ac:dyDescent="0.25"/>
    <row r="99280" customFormat="1" x14ac:dyDescent="0.25"/>
    <row r="99281" customFormat="1" x14ac:dyDescent="0.25"/>
    <row r="99282" customFormat="1" x14ac:dyDescent="0.25"/>
    <row r="99283" customFormat="1" x14ac:dyDescent="0.25"/>
    <row r="99284" customFormat="1" x14ac:dyDescent="0.25"/>
    <row r="99285" customFormat="1" x14ac:dyDescent="0.25"/>
    <row r="99286" customFormat="1" x14ac:dyDescent="0.25"/>
    <row r="99287" customFormat="1" x14ac:dyDescent="0.25"/>
    <row r="99288" customFormat="1" x14ac:dyDescent="0.25"/>
    <row r="99289" customFormat="1" x14ac:dyDescent="0.25"/>
    <row r="99290" customFormat="1" x14ac:dyDescent="0.25"/>
    <row r="99291" customFormat="1" x14ac:dyDescent="0.25"/>
    <row r="99292" customFormat="1" x14ac:dyDescent="0.25"/>
    <row r="99293" customFormat="1" x14ac:dyDescent="0.25"/>
    <row r="99294" customFormat="1" x14ac:dyDescent="0.25"/>
    <row r="99295" customFormat="1" x14ac:dyDescent="0.25"/>
    <row r="99296" customFormat="1" x14ac:dyDescent="0.25"/>
    <row r="99297" customFormat="1" x14ac:dyDescent="0.25"/>
    <row r="99298" customFormat="1" x14ac:dyDescent="0.25"/>
    <row r="99299" customFormat="1" x14ac:dyDescent="0.25"/>
    <row r="99300" customFormat="1" x14ac:dyDescent="0.25"/>
    <row r="99301" customFormat="1" x14ac:dyDescent="0.25"/>
    <row r="99302" customFormat="1" x14ac:dyDescent="0.25"/>
    <row r="99303" customFormat="1" x14ac:dyDescent="0.25"/>
    <row r="99304" customFormat="1" x14ac:dyDescent="0.25"/>
    <row r="99305" customFormat="1" x14ac:dyDescent="0.25"/>
    <row r="99306" customFormat="1" x14ac:dyDescent="0.25"/>
    <row r="99307" customFormat="1" x14ac:dyDescent="0.25"/>
    <row r="99308" customFormat="1" x14ac:dyDescent="0.25"/>
    <row r="99309" customFormat="1" x14ac:dyDescent="0.25"/>
    <row r="99310" customFormat="1" x14ac:dyDescent="0.25"/>
    <row r="99311" customFormat="1" x14ac:dyDescent="0.25"/>
    <row r="99312" customFormat="1" x14ac:dyDescent="0.25"/>
    <row r="99313" customFormat="1" x14ac:dyDescent="0.25"/>
    <row r="99314" customFormat="1" x14ac:dyDescent="0.25"/>
    <row r="99315" customFormat="1" x14ac:dyDescent="0.25"/>
    <row r="99316" customFormat="1" x14ac:dyDescent="0.25"/>
    <row r="99317" customFormat="1" x14ac:dyDescent="0.25"/>
    <row r="99318" customFormat="1" x14ac:dyDescent="0.25"/>
    <row r="99319" customFormat="1" x14ac:dyDescent="0.25"/>
    <row r="99320" customFormat="1" x14ac:dyDescent="0.25"/>
    <row r="99321" customFormat="1" x14ac:dyDescent="0.25"/>
    <row r="99322" customFormat="1" x14ac:dyDescent="0.25"/>
    <row r="99323" customFormat="1" x14ac:dyDescent="0.25"/>
    <row r="99324" customFormat="1" x14ac:dyDescent="0.25"/>
    <row r="99325" customFormat="1" x14ac:dyDescent="0.25"/>
    <row r="99326" customFormat="1" x14ac:dyDescent="0.25"/>
    <row r="99327" customFormat="1" x14ac:dyDescent="0.25"/>
    <row r="99328" customFormat="1" x14ac:dyDescent="0.25"/>
    <row r="99329" customFormat="1" x14ac:dyDescent="0.25"/>
    <row r="99330" customFormat="1" x14ac:dyDescent="0.25"/>
    <row r="99331" customFormat="1" x14ac:dyDescent="0.25"/>
    <row r="99332" customFormat="1" x14ac:dyDescent="0.25"/>
    <row r="99333" customFormat="1" x14ac:dyDescent="0.25"/>
    <row r="99334" customFormat="1" x14ac:dyDescent="0.25"/>
    <row r="99335" customFormat="1" x14ac:dyDescent="0.25"/>
    <row r="99336" customFormat="1" x14ac:dyDescent="0.25"/>
    <row r="99337" customFormat="1" x14ac:dyDescent="0.25"/>
    <row r="99338" customFormat="1" x14ac:dyDescent="0.25"/>
    <row r="99339" customFormat="1" x14ac:dyDescent="0.25"/>
    <row r="99340" customFormat="1" x14ac:dyDescent="0.25"/>
    <row r="99341" customFormat="1" x14ac:dyDescent="0.25"/>
    <row r="99342" customFormat="1" x14ac:dyDescent="0.25"/>
    <row r="99343" customFormat="1" x14ac:dyDescent="0.25"/>
    <row r="99344" customFormat="1" x14ac:dyDescent="0.25"/>
    <row r="99345" customFormat="1" x14ac:dyDescent="0.25"/>
    <row r="99346" customFormat="1" x14ac:dyDescent="0.25"/>
    <row r="99347" customFormat="1" x14ac:dyDescent="0.25"/>
    <row r="99348" customFormat="1" x14ac:dyDescent="0.25"/>
    <row r="99349" customFormat="1" x14ac:dyDescent="0.25"/>
    <row r="99350" customFormat="1" x14ac:dyDescent="0.25"/>
    <row r="99351" customFormat="1" x14ac:dyDescent="0.25"/>
    <row r="99352" customFormat="1" x14ac:dyDescent="0.25"/>
    <row r="99353" customFormat="1" x14ac:dyDescent="0.25"/>
    <row r="99354" customFormat="1" x14ac:dyDescent="0.25"/>
    <row r="99355" customFormat="1" x14ac:dyDescent="0.25"/>
    <row r="99356" customFormat="1" x14ac:dyDescent="0.25"/>
    <row r="99357" customFormat="1" x14ac:dyDescent="0.25"/>
    <row r="99358" customFormat="1" x14ac:dyDescent="0.25"/>
    <row r="99359" customFormat="1" x14ac:dyDescent="0.25"/>
    <row r="99360" customFormat="1" x14ac:dyDescent="0.25"/>
    <row r="99361" customFormat="1" x14ac:dyDescent="0.25"/>
    <row r="99362" customFormat="1" x14ac:dyDescent="0.25"/>
    <row r="99363" customFormat="1" x14ac:dyDescent="0.25"/>
    <row r="99364" customFormat="1" x14ac:dyDescent="0.25"/>
    <row r="99365" customFormat="1" x14ac:dyDescent="0.25"/>
    <row r="99366" customFormat="1" x14ac:dyDescent="0.25"/>
    <row r="99367" customFormat="1" x14ac:dyDescent="0.25"/>
    <row r="99368" customFormat="1" x14ac:dyDescent="0.25"/>
    <row r="99369" customFormat="1" x14ac:dyDescent="0.25"/>
    <row r="99370" customFormat="1" x14ac:dyDescent="0.25"/>
    <row r="99371" customFormat="1" x14ac:dyDescent="0.25"/>
    <row r="99372" customFormat="1" x14ac:dyDescent="0.25"/>
    <row r="99373" customFormat="1" x14ac:dyDescent="0.25"/>
    <row r="99374" customFormat="1" x14ac:dyDescent="0.25"/>
    <row r="99375" customFormat="1" x14ac:dyDescent="0.25"/>
    <row r="99376" customFormat="1" x14ac:dyDescent="0.25"/>
    <row r="99377" customFormat="1" x14ac:dyDescent="0.25"/>
    <row r="99378" customFormat="1" x14ac:dyDescent="0.25"/>
    <row r="99379" customFormat="1" x14ac:dyDescent="0.25"/>
    <row r="99380" customFormat="1" x14ac:dyDescent="0.25"/>
    <row r="99381" customFormat="1" x14ac:dyDescent="0.25"/>
    <row r="99382" customFormat="1" x14ac:dyDescent="0.25"/>
    <row r="99383" customFormat="1" x14ac:dyDescent="0.25"/>
    <row r="99384" customFormat="1" x14ac:dyDescent="0.25"/>
    <row r="99385" customFormat="1" x14ac:dyDescent="0.25"/>
    <row r="99386" customFormat="1" x14ac:dyDescent="0.25"/>
    <row r="99387" customFormat="1" x14ac:dyDescent="0.25"/>
    <row r="99388" customFormat="1" x14ac:dyDescent="0.25"/>
    <row r="99389" customFormat="1" x14ac:dyDescent="0.25"/>
    <row r="99390" customFormat="1" x14ac:dyDescent="0.25"/>
    <row r="99391" customFormat="1" x14ac:dyDescent="0.25"/>
    <row r="99392" customFormat="1" x14ac:dyDescent="0.25"/>
    <row r="99393" customFormat="1" x14ac:dyDescent="0.25"/>
    <row r="99394" customFormat="1" x14ac:dyDescent="0.25"/>
    <row r="99395" customFormat="1" x14ac:dyDescent="0.25"/>
    <row r="99396" customFormat="1" x14ac:dyDescent="0.25"/>
    <row r="99397" customFormat="1" x14ac:dyDescent="0.25"/>
    <row r="99398" customFormat="1" x14ac:dyDescent="0.25"/>
    <row r="99399" customFormat="1" x14ac:dyDescent="0.25"/>
    <row r="99400" customFormat="1" x14ac:dyDescent="0.25"/>
    <row r="99401" customFormat="1" x14ac:dyDescent="0.25"/>
    <row r="99402" customFormat="1" x14ac:dyDescent="0.25"/>
    <row r="99403" customFormat="1" x14ac:dyDescent="0.25"/>
    <row r="99404" customFormat="1" x14ac:dyDescent="0.25"/>
    <row r="99405" customFormat="1" x14ac:dyDescent="0.25"/>
    <row r="99406" customFormat="1" x14ac:dyDescent="0.25"/>
    <row r="99407" customFormat="1" x14ac:dyDescent="0.25"/>
    <row r="99408" customFormat="1" x14ac:dyDescent="0.25"/>
    <row r="99409" customFormat="1" x14ac:dyDescent="0.25"/>
    <row r="99410" customFormat="1" x14ac:dyDescent="0.25"/>
    <row r="99411" customFormat="1" x14ac:dyDescent="0.25"/>
    <row r="99412" customFormat="1" x14ac:dyDescent="0.25"/>
    <row r="99413" customFormat="1" x14ac:dyDescent="0.25"/>
    <row r="99414" customFormat="1" x14ac:dyDescent="0.25"/>
    <row r="99415" customFormat="1" x14ac:dyDescent="0.25"/>
    <row r="99416" customFormat="1" x14ac:dyDescent="0.25"/>
    <row r="99417" customFormat="1" x14ac:dyDescent="0.25"/>
    <row r="99418" customFormat="1" x14ac:dyDescent="0.25"/>
    <row r="99419" customFormat="1" x14ac:dyDescent="0.25"/>
    <row r="99420" customFormat="1" x14ac:dyDescent="0.25"/>
    <row r="99421" customFormat="1" x14ac:dyDescent="0.25"/>
    <row r="99422" customFormat="1" x14ac:dyDescent="0.25"/>
    <row r="99423" customFormat="1" x14ac:dyDescent="0.25"/>
    <row r="99424" customFormat="1" x14ac:dyDescent="0.25"/>
    <row r="99425" customFormat="1" x14ac:dyDescent="0.25"/>
    <row r="99426" customFormat="1" x14ac:dyDescent="0.25"/>
    <row r="99427" customFormat="1" x14ac:dyDescent="0.25"/>
    <row r="99428" customFormat="1" x14ac:dyDescent="0.25"/>
    <row r="99429" customFormat="1" x14ac:dyDescent="0.25"/>
    <row r="99430" customFormat="1" x14ac:dyDescent="0.25"/>
    <row r="99431" customFormat="1" x14ac:dyDescent="0.25"/>
    <row r="99432" customFormat="1" x14ac:dyDescent="0.25"/>
    <row r="99433" customFormat="1" x14ac:dyDescent="0.25"/>
    <row r="99434" customFormat="1" x14ac:dyDescent="0.25"/>
    <row r="99435" customFormat="1" x14ac:dyDescent="0.25"/>
    <row r="99436" customFormat="1" x14ac:dyDescent="0.25"/>
    <row r="99437" customFormat="1" x14ac:dyDescent="0.25"/>
    <row r="99438" customFormat="1" x14ac:dyDescent="0.25"/>
    <row r="99439" customFormat="1" x14ac:dyDescent="0.25"/>
    <row r="99440" customFormat="1" x14ac:dyDescent="0.25"/>
    <row r="99441" customFormat="1" x14ac:dyDescent="0.25"/>
    <row r="99442" customFormat="1" x14ac:dyDescent="0.25"/>
    <row r="99443" customFormat="1" x14ac:dyDescent="0.25"/>
    <row r="99444" customFormat="1" x14ac:dyDescent="0.25"/>
    <row r="99445" customFormat="1" x14ac:dyDescent="0.25"/>
    <row r="99446" customFormat="1" x14ac:dyDescent="0.25"/>
    <row r="99447" customFormat="1" x14ac:dyDescent="0.25"/>
    <row r="99448" customFormat="1" x14ac:dyDescent="0.25"/>
    <row r="99449" customFormat="1" x14ac:dyDescent="0.25"/>
    <row r="99450" customFormat="1" x14ac:dyDescent="0.25"/>
    <row r="99451" customFormat="1" x14ac:dyDescent="0.25"/>
    <row r="99452" customFormat="1" x14ac:dyDescent="0.25"/>
    <row r="99453" customFormat="1" x14ac:dyDescent="0.25"/>
    <row r="99454" customFormat="1" x14ac:dyDescent="0.25"/>
    <row r="99455" customFormat="1" x14ac:dyDescent="0.25"/>
    <row r="99456" customFormat="1" x14ac:dyDescent="0.25"/>
    <row r="99457" customFormat="1" x14ac:dyDescent="0.25"/>
    <row r="99458" customFormat="1" x14ac:dyDescent="0.25"/>
    <row r="99459" customFormat="1" x14ac:dyDescent="0.25"/>
    <row r="99460" customFormat="1" x14ac:dyDescent="0.25"/>
    <row r="99461" customFormat="1" x14ac:dyDescent="0.25"/>
    <row r="99462" customFormat="1" x14ac:dyDescent="0.25"/>
    <row r="99463" customFormat="1" x14ac:dyDescent="0.25"/>
    <row r="99464" customFormat="1" x14ac:dyDescent="0.25"/>
    <row r="99465" customFormat="1" x14ac:dyDescent="0.25"/>
    <row r="99466" customFormat="1" x14ac:dyDescent="0.25"/>
    <row r="99467" customFormat="1" x14ac:dyDescent="0.25"/>
    <row r="99468" customFormat="1" x14ac:dyDescent="0.25"/>
    <row r="99469" customFormat="1" x14ac:dyDescent="0.25"/>
    <row r="99470" customFormat="1" x14ac:dyDescent="0.25"/>
    <row r="99471" customFormat="1" x14ac:dyDescent="0.25"/>
    <row r="99472" customFormat="1" x14ac:dyDescent="0.25"/>
    <row r="99473" customFormat="1" x14ac:dyDescent="0.25"/>
    <row r="99474" customFormat="1" x14ac:dyDescent="0.25"/>
    <row r="99475" customFormat="1" x14ac:dyDescent="0.25"/>
    <row r="99476" customFormat="1" x14ac:dyDescent="0.25"/>
    <row r="99477" customFormat="1" x14ac:dyDescent="0.25"/>
    <row r="99478" customFormat="1" x14ac:dyDescent="0.25"/>
    <row r="99479" customFormat="1" x14ac:dyDescent="0.25"/>
    <row r="99480" customFormat="1" x14ac:dyDescent="0.25"/>
    <row r="99481" customFormat="1" x14ac:dyDescent="0.25"/>
    <row r="99482" customFormat="1" x14ac:dyDescent="0.25"/>
    <row r="99483" customFormat="1" x14ac:dyDescent="0.25"/>
    <row r="99484" customFormat="1" x14ac:dyDescent="0.25"/>
    <row r="99485" customFormat="1" x14ac:dyDescent="0.25"/>
    <row r="99486" customFormat="1" x14ac:dyDescent="0.25"/>
    <row r="99487" customFormat="1" x14ac:dyDescent="0.25"/>
    <row r="99488" customFormat="1" x14ac:dyDescent="0.25"/>
    <row r="99489" customFormat="1" x14ac:dyDescent="0.25"/>
    <row r="99490" customFormat="1" x14ac:dyDescent="0.25"/>
    <row r="99491" customFormat="1" x14ac:dyDescent="0.25"/>
    <row r="99492" customFormat="1" x14ac:dyDescent="0.25"/>
    <row r="99493" customFormat="1" x14ac:dyDescent="0.25"/>
    <row r="99494" customFormat="1" x14ac:dyDescent="0.25"/>
    <row r="99495" customFormat="1" x14ac:dyDescent="0.25"/>
    <row r="99496" customFormat="1" x14ac:dyDescent="0.25"/>
    <row r="99497" customFormat="1" x14ac:dyDescent="0.25"/>
    <row r="99498" customFormat="1" x14ac:dyDescent="0.25"/>
    <row r="99499" customFormat="1" x14ac:dyDescent="0.25"/>
    <row r="99500" customFormat="1" x14ac:dyDescent="0.25"/>
    <row r="99501" customFormat="1" x14ac:dyDescent="0.25"/>
    <row r="99502" customFormat="1" x14ac:dyDescent="0.25"/>
    <row r="99503" customFormat="1" x14ac:dyDescent="0.25"/>
    <row r="99504" customFormat="1" x14ac:dyDescent="0.25"/>
    <row r="99505" customFormat="1" x14ac:dyDescent="0.25"/>
    <row r="99506" customFormat="1" x14ac:dyDescent="0.25"/>
    <row r="99507" customFormat="1" x14ac:dyDescent="0.25"/>
    <row r="99508" customFormat="1" x14ac:dyDescent="0.25"/>
    <row r="99509" customFormat="1" x14ac:dyDescent="0.25"/>
    <row r="99510" customFormat="1" x14ac:dyDescent="0.25"/>
    <row r="99511" customFormat="1" x14ac:dyDescent="0.25"/>
    <row r="99512" customFormat="1" x14ac:dyDescent="0.25"/>
    <row r="99513" customFormat="1" x14ac:dyDescent="0.25"/>
    <row r="99514" customFormat="1" x14ac:dyDescent="0.25"/>
    <row r="99515" customFormat="1" x14ac:dyDescent="0.25"/>
    <row r="99516" customFormat="1" x14ac:dyDescent="0.25"/>
    <row r="99517" customFormat="1" x14ac:dyDescent="0.25"/>
    <row r="99518" customFormat="1" x14ac:dyDescent="0.25"/>
    <row r="99519" customFormat="1" x14ac:dyDescent="0.25"/>
    <row r="99520" customFormat="1" x14ac:dyDescent="0.25"/>
    <row r="99521" customFormat="1" x14ac:dyDescent="0.25"/>
    <row r="99522" customFormat="1" x14ac:dyDescent="0.25"/>
    <row r="99523" customFormat="1" x14ac:dyDescent="0.25"/>
    <row r="99524" customFormat="1" x14ac:dyDescent="0.25"/>
    <row r="99525" customFormat="1" x14ac:dyDescent="0.25"/>
    <row r="99526" customFormat="1" x14ac:dyDescent="0.25"/>
    <row r="99527" customFormat="1" x14ac:dyDescent="0.25"/>
    <row r="99528" customFormat="1" x14ac:dyDescent="0.25"/>
    <row r="99529" customFormat="1" x14ac:dyDescent="0.25"/>
    <row r="99530" customFormat="1" x14ac:dyDescent="0.25"/>
    <row r="99531" customFormat="1" x14ac:dyDescent="0.25"/>
    <row r="99532" customFormat="1" x14ac:dyDescent="0.25"/>
    <row r="99533" customFormat="1" x14ac:dyDescent="0.25"/>
    <row r="99534" customFormat="1" x14ac:dyDescent="0.25"/>
    <row r="99535" customFormat="1" x14ac:dyDescent="0.25"/>
    <row r="99536" customFormat="1" x14ac:dyDescent="0.25"/>
    <row r="99537" customFormat="1" x14ac:dyDescent="0.25"/>
    <row r="99538" customFormat="1" x14ac:dyDescent="0.25"/>
    <row r="99539" customFormat="1" x14ac:dyDescent="0.25"/>
    <row r="99540" customFormat="1" x14ac:dyDescent="0.25"/>
    <row r="99541" customFormat="1" x14ac:dyDescent="0.25"/>
    <row r="99542" customFormat="1" x14ac:dyDescent="0.25"/>
    <row r="99543" customFormat="1" x14ac:dyDescent="0.25"/>
    <row r="99544" customFormat="1" x14ac:dyDescent="0.25"/>
    <row r="99545" customFormat="1" x14ac:dyDescent="0.25"/>
    <row r="99546" customFormat="1" x14ac:dyDescent="0.25"/>
    <row r="99547" customFormat="1" x14ac:dyDescent="0.25"/>
    <row r="99548" customFormat="1" x14ac:dyDescent="0.25"/>
    <row r="99549" customFormat="1" x14ac:dyDescent="0.25"/>
    <row r="99550" customFormat="1" x14ac:dyDescent="0.25"/>
    <row r="99551" customFormat="1" x14ac:dyDescent="0.25"/>
    <row r="99552" customFormat="1" x14ac:dyDescent="0.25"/>
    <row r="99553" customFormat="1" x14ac:dyDescent="0.25"/>
    <row r="99554" customFormat="1" x14ac:dyDescent="0.25"/>
    <row r="99555" customFormat="1" x14ac:dyDescent="0.25"/>
    <row r="99556" customFormat="1" x14ac:dyDescent="0.25"/>
    <row r="99557" customFormat="1" x14ac:dyDescent="0.25"/>
    <row r="99558" customFormat="1" x14ac:dyDescent="0.25"/>
    <row r="99559" customFormat="1" x14ac:dyDescent="0.25"/>
    <row r="99560" customFormat="1" x14ac:dyDescent="0.25"/>
    <row r="99561" customFormat="1" x14ac:dyDescent="0.25"/>
    <row r="99562" customFormat="1" x14ac:dyDescent="0.25"/>
    <row r="99563" customFormat="1" x14ac:dyDescent="0.25"/>
    <row r="99564" customFormat="1" x14ac:dyDescent="0.25"/>
    <row r="99565" customFormat="1" x14ac:dyDescent="0.25"/>
    <row r="99566" customFormat="1" x14ac:dyDescent="0.25"/>
    <row r="99567" customFormat="1" x14ac:dyDescent="0.25"/>
    <row r="99568" customFormat="1" x14ac:dyDescent="0.25"/>
    <row r="99569" customFormat="1" x14ac:dyDescent="0.25"/>
    <row r="99570" customFormat="1" x14ac:dyDescent="0.25"/>
    <row r="99571" customFormat="1" x14ac:dyDescent="0.25"/>
    <row r="99572" customFormat="1" x14ac:dyDescent="0.25"/>
    <row r="99573" customFormat="1" x14ac:dyDescent="0.25"/>
    <row r="99574" customFormat="1" x14ac:dyDescent="0.25"/>
    <row r="99575" customFormat="1" x14ac:dyDescent="0.25"/>
    <row r="99576" customFormat="1" x14ac:dyDescent="0.25"/>
    <row r="99577" customFormat="1" x14ac:dyDescent="0.25"/>
    <row r="99578" customFormat="1" x14ac:dyDescent="0.25"/>
    <row r="99579" customFormat="1" x14ac:dyDescent="0.25"/>
    <row r="99580" customFormat="1" x14ac:dyDescent="0.25"/>
    <row r="99581" customFormat="1" x14ac:dyDescent="0.25"/>
    <row r="99582" customFormat="1" x14ac:dyDescent="0.25"/>
    <row r="99583" customFormat="1" x14ac:dyDescent="0.25"/>
    <row r="99584" customFormat="1" x14ac:dyDescent="0.25"/>
    <row r="99585" customFormat="1" x14ac:dyDescent="0.25"/>
    <row r="99586" customFormat="1" x14ac:dyDescent="0.25"/>
    <row r="99587" customFormat="1" x14ac:dyDescent="0.25"/>
    <row r="99588" customFormat="1" x14ac:dyDescent="0.25"/>
    <row r="99589" customFormat="1" x14ac:dyDescent="0.25"/>
    <row r="99590" customFormat="1" x14ac:dyDescent="0.25"/>
    <row r="99591" customFormat="1" x14ac:dyDescent="0.25"/>
    <row r="99592" customFormat="1" x14ac:dyDescent="0.25"/>
    <row r="99593" customFormat="1" x14ac:dyDescent="0.25"/>
    <row r="99594" customFormat="1" x14ac:dyDescent="0.25"/>
    <row r="99595" customFormat="1" x14ac:dyDescent="0.25"/>
    <row r="99596" customFormat="1" x14ac:dyDescent="0.25"/>
    <row r="99597" customFormat="1" x14ac:dyDescent="0.25"/>
    <row r="99598" customFormat="1" x14ac:dyDescent="0.25"/>
    <row r="99599" customFormat="1" x14ac:dyDescent="0.25"/>
    <row r="99600" customFormat="1" x14ac:dyDescent="0.25"/>
    <row r="99601" customFormat="1" x14ac:dyDescent="0.25"/>
    <row r="99602" customFormat="1" x14ac:dyDescent="0.25"/>
    <row r="99603" customFormat="1" x14ac:dyDescent="0.25"/>
    <row r="99604" customFormat="1" x14ac:dyDescent="0.25"/>
    <row r="99605" customFormat="1" x14ac:dyDescent="0.25"/>
    <row r="99606" customFormat="1" x14ac:dyDescent="0.25"/>
    <row r="99607" customFormat="1" x14ac:dyDescent="0.25"/>
    <row r="99608" customFormat="1" x14ac:dyDescent="0.25"/>
    <row r="99609" customFormat="1" x14ac:dyDescent="0.25"/>
    <row r="99610" customFormat="1" x14ac:dyDescent="0.25"/>
    <row r="99611" customFormat="1" x14ac:dyDescent="0.25"/>
    <row r="99612" customFormat="1" x14ac:dyDescent="0.25"/>
    <row r="99613" customFormat="1" x14ac:dyDescent="0.25"/>
    <row r="99614" customFormat="1" x14ac:dyDescent="0.25"/>
    <row r="99615" customFormat="1" x14ac:dyDescent="0.25"/>
    <row r="99616" customFormat="1" x14ac:dyDescent="0.25"/>
    <row r="99617" customFormat="1" x14ac:dyDescent="0.25"/>
    <row r="99618" customFormat="1" x14ac:dyDescent="0.25"/>
    <row r="99619" customFormat="1" x14ac:dyDescent="0.25"/>
    <row r="99620" customFormat="1" x14ac:dyDescent="0.25"/>
    <row r="99621" customFormat="1" x14ac:dyDescent="0.25"/>
    <row r="99622" customFormat="1" x14ac:dyDescent="0.25"/>
    <row r="99623" customFormat="1" x14ac:dyDescent="0.25"/>
    <row r="99624" customFormat="1" x14ac:dyDescent="0.25"/>
    <row r="99625" customFormat="1" x14ac:dyDescent="0.25"/>
    <row r="99626" customFormat="1" x14ac:dyDescent="0.25"/>
    <row r="99627" customFormat="1" x14ac:dyDescent="0.25"/>
    <row r="99628" customFormat="1" x14ac:dyDescent="0.25"/>
    <row r="99629" customFormat="1" x14ac:dyDescent="0.25"/>
    <row r="99630" customFormat="1" x14ac:dyDescent="0.25"/>
    <row r="99631" customFormat="1" x14ac:dyDescent="0.25"/>
    <row r="99632" customFormat="1" x14ac:dyDescent="0.25"/>
    <row r="99633" customFormat="1" x14ac:dyDescent="0.25"/>
    <row r="99634" customFormat="1" x14ac:dyDescent="0.25"/>
    <row r="99635" customFormat="1" x14ac:dyDescent="0.25"/>
    <row r="99636" customFormat="1" x14ac:dyDescent="0.25"/>
    <row r="99637" customFormat="1" x14ac:dyDescent="0.25"/>
    <row r="99638" customFormat="1" x14ac:dyDescent="0.25"/>
    <row r="99639" customFormat="1" x14ac:dyDescent="0.25"/>
    <row r="99640" customFormat="1" x14ac:dyDescent="0.25"/>
    <row r="99641" customFormat="1" x14ac:dyDescent="0.25"/>
    <row r="99642" customFormat="1" x14ac:dyDescent="0.25"/>
    <row r="99643" customFormat="1" x14ac:dyDescent="0.25"/>
    <row r="99644" customFormat="1" x14ac:dyDescent="0.25"/>
    <row r="99645" customFormat="1" x14ac:dyDescent="0.25"/>
    <row r="99646" customFormat="1" x14ac:dyDescent="0.25"/>
    <row r="99647" customFormat="1" x14ac:dyDescent="0.25"/>
    <row r="99648" customFormat="1" x14ac:dyDescent="0.25"/>
    <row r="99649" customFormat="1" x14ac:dyDescent="0.25"/>
    <row r="99650" customFormat="1" x14ac:dyDescent="0.25"/>
    <row r="99651" customFormat="1" x14ac:dyDescent="0.25"/>
    <row r="99652" customFormat="1" x14ac:dyDescent="0.25"/>
    <row r="99653" customFormat="1" x14ac:dyDescent="0.25"/>
    <row r="99654" customFormat="1" x14ac:dyDescent="0.25"/>
    <row r="99655" customFormat="1" x14ac:dyDescent="0.25"/>
    <row r="99656" customFormat="1" x14ac:dyDescent="0.25"/>
    <row r="99657" customFormat="1" x14ac:dyDescent="0.25"/>
    <row r="99658" customFormat="1" x14ac:dyDescent="0.25"/>
    <row r="99659" customFormat="1" x14ac:dyDescent="0.25"/>
    <row r="99660" customFormat="1" x14ac:dyDescent="0.25"/>
    <row r="99661" customFormat="1" x14ac:dyDescent="0.25"/>
    <row r="99662" customFormat="1" x14ac:dyDescent="0.25"/>
    <row r="99663" customFormat="1" x14ac:dyDescent="0.25"/>
    <row r="99664" customFormat="1" x14ac:dyDescent="0.25"/>
    <row r="99665" customFormat="1" x14ac:dyDescent="0.25"/>
    <row r="99666" customFormat="1" x14ac:dyDescent="0.25"/>
    <row r="99667" customFormat="1" x14ac:dyDescent="0.25"/>
    <row r="99668" customFormat="1" x14ac:dyDescent="0.25"/>
    <row r="99669" customFormat="1" x14ac:dyDescent="0.25"/>
    <row r="99670" customFormat="1" x14ac:dyDescent="0.25"/>
    <row r="99671" customFormat="1" x14ac:dyDescent="0.25"/>
    <row r="99672" customFormat="1" x14ac:dyDescent="0.25"/>
    <row r="99673" customFormat="1" x14ac:dyDescent="0.25"/>
    <row r="99674" customFormat="1" x14ac:dyDescent="0.25"/>
    <row r="99675" customFormat="1" x14ac:dyDescent="0.25"/>
    <row r="99676" customFormat="1" x14ac:dyDescent="0.25"/>
    <row r="99677" customFormat="1" x14ac:dyDescent="0.25"/>
    <row r="99678" customFormat="1" x14ac:dyDescent="0.25"/>
    <row r="99679" customFormat="1" x14ac:dyDescent="0.25"/>
    <row r="99680" customFormat="1" x14ac:dyDescent="0.25"/>
    <row r="99681" customFormat="1" x14ac:dyDescent="0.25"/>
    <row r="99682" customFormat="1" x14ac:dyDescent="0.25"/>
    <row r="99683" customFormat="1" x14ac:dyDescent="0.25"/>
    <row r="99684" customFormat="1" x14ac:dyDescent="0.25"/>
    <row r="99685" customFormat="1" x14ac:dyDescent="0.25"/>
    <row r="99686" customFormat="1" x14ac:dyDescent="0.25"/>
    <row r="99687" customFormat="1" x14ac:dyDescent="0.25"/>
    <row r="99688" customFormat="1" x14ac:dyDescent="0.25"/>
    <row r="99689" customFormat="1" x14ac:dyDescent="0.25"/>
    <row r="99690" customFormat="1" x14ac:dyDescent="0.25"/>
    <row r="99691" customFormat="1" x14ac:dyDescent="0.25"/>
    <row r="99692" customFormat="1" x14ac:dyDescent="0.25"/>
    <row r="99693" customFormat="1" x14ac:dyDescent="0.25"/>
    <row r="99694" customFormat="1" x14ac:dyDescent="0.25"/>
    <row r="99695" customFormat="1" x14ac:dyDescent="0.25"/>
    <row r="99696" customFormat="1" x14ac:dyDescent="0.25"/>
    <row r="99697" customFormat="1" x14ac:dyDescent="0.25"/>
    <row r="99698" customFormat="1" x14ac:dyDescent="0.25"/>
    <row r="99699" customFormat="1" x14ac:dyDescent="0.25"/>
    <row r="99700" customFormat="1" x14ac:dyDescent="0.25"/>
    <row r="99701" customFormat="1" x14ac:dyDescent="0.25"/>
    <row r="99702" customFormat="1" x14ac:dyDescent="0.25"/>
    <row r="99703" customFormat="1" x14ac:dyDescent="0.25"/>
    <row r="99704" customFormat="1" x14ac:dyDescent="0.25"/>
    <row r="99705" customFormat="1" x14ac:dyDescent="0.25"/>
    <row r="99706" customFormat="1" x14ac:dyDescent="0.25"/>
    <row r="99707" customFormat="1" x14ac:dyDescent="0.25"/>
    <row r="99708" customFormat="1" x14ac:dyDescent="0.25"/>
    <row r="99709" customFormat="1" x14ac:dyDescent="0.25"/>
    <row r="99710" customFormat="1" x14ac:dyDescent="0.25"/>
    <row r="99711" customFormat="1" x14ac:dyDescent="0.25"/>
    <row r="99712" customFormat="1" x14ac:dyDescent="0.25"/>
    <row r="99713" customFormat="1" x14ac:dyDescent="0.25"/>
    <row r="99714" customFormat="1" x14ac:dyDescent="0.25"/>
    <row r="99715" customFormat="1" x14ac:dyDescent="0.25"/>
    <row r="99716" customFormat="1" x14ac:dyDescent="0.25"/>
    <row r="99717" customFormat="1" x14ac:dyDescent="0.25"/>
    <row r="99718" customFormat="1" x14ac:dyDescent="0.25"/>
    <row r="99719" customFormat="1" x14ac:dyDescent="0.25"/>
    <row r="99720" customFormat="1" x14ac:dyDescent="0.25"/>
    <row r="99721" customFormat="1" x14ac:dyDescent="0.25"/>
    <row r="99722" customFormat="1" x14ac:dyDescent="0.25"/>
    <row r="99723" customFormat="1" x14ac:dyDescent="0.25"/>
    <row r="99724" customFormat="1" x14ac:dyDescent="0.25"/>
    <row r="99725" customFormat="1" x14ac:dyDescent="0.25"/>
    <row r="99726" customFormat="1" x14ac:dyDescent="0.25"/>
    <row r="99727" customFormat="1" x14ac:dyDescent="0.25"/>
    <row r="99728" customFormat="1" x14ac:dyDescent="0.25"/>
    <row r="99729" customFormat="1" x14ac:dyDescent="0.25"/>
    <row r="99730" customFormat="1" x14ac:dyDescent="0.25"/>
    <row r="99731" customFormat="1" x14ac:dyDescent="0.25"/>
    <row r="99732" customFormat="1" x14ac:dyDescent="0.25"/>
    <row r="99733" customFormat="1" x14ac:dyDescent="0.25"/>
    <row r="99734" customFormat="1" x14ac:dyDescent="0.25"/>
    <row r="99735" customFormat="1" x14ac:dyDescent="0.25"/>
    <row r="99736" customFormat="1" x14ac:dyDescent="0.25"/>
    <row r="99737" customFormat="1" x14ac:dyDescent="0.25"/>
    <row r="99738" customFormat="1" x14ac:dyDescent="0.25"/>
    <row r="99739" customFormat="1" x14ac:dyDescent="0.25"/>
    <row r="99740" customFormat="1" x14ac:dyDescent="0.25"/>
    <row r="99741" customFormat="1" x14ac:dyDescent="0.25"/>
    <row r="99742" customFormat="1" x14ac:dyDescent="0.25"/>
    <row r="99743" customFormat="1" x14ac:dyDescent="0.25"/>
    <row r="99744" customFormat="1" x14ac:dyDescent="0.25"/>
    <row r="99745" customFormat="1" x14ac:dyDescent="0.25"/>
    <row r="99746" customFormat="1" x14ac:dyDescent="0.25"/>
    <row r="99747" customFormat="1" x14ac:dyDescent="0.25"/>
    <row r="99748" customFormat="1" x14ac:dyDescent="0.25"/>
    <row r="99749" customFormat="1" x14ac:dyDescent="0.25"/>
    <row r="99750" customFormat="1" x14ac:dyDescent="0.25"/>
    <row r="99751" customFormat="1" x14ac:dyDescent="0.25"/>
    <row r="99752" customFormat="1" x14ac:dyDescent="0.25"/>
    <row r="99753" customFormat="1" x14ac:dyDescent="0.25"/>
    <row r="99754" customFormat="1" x14ac:dyDescent="0.25"/>
    <row r="99755" customFormat="1" x14ac:dyDescent="0.25"/>
    <row r="99756" customFormat="1" x14ac:dyDescent="0.25"/>
    <row r="99757" customFormat="1" x14ac:dyDescent="0.25"/>
    <row r="99758" customFormat="1" x14ac:dyDescent="0.25"/>
    <row r="99759" customFormat="1" x14ac:dyDescent="0.25"/>
    <row r="99760" customFormat="1" x14ac:dyDescent="0.25"/>
    <row r="99761" customFormat="1" x14ac:dyDescent="0.25"/>
    <row r="99762" customFormat="1" x14ac:dyDescent="0.25"/>
    <row r="99763" customFormat="1" x14ac:dyDescent="0.25"/>
    <row r="99764" customFormat="1" x14ac:dyDescent="0.25"/>
    <row r="99765" customFormat="1" x14ac:dyDescent="0.25"/>
    <row r="99766" customFormat="1" x14ac:dyDescent="0.25"/>
    <row r="99767" customFormat="1" x14ac:dyDescent="0.25"/>
    <row r="99768" customFormat="1" x14ac:dyDescent="0.25"/>
    <row r="99769" customFormat="1" x14ac:dyDescent="0.25"/>
    <row r="99770" customFormat="1" x14ac:dyDescent="0.25"/>
    <row r="99771" customFormat="1" x14ac:dyDescent="0.25"/>
    <row r="99772" customFormat="1" x14ac:dyDescent="0.25"/>
    <row r="99773" customFormat="1" x14ac:dyDescent="0.25"/>
    <row r="99774" customFormat="1" x14ac:dyDescent="0.25"/>
    <row r="99775" customFormat="1" x14ac:dyDescent="0.25"/>
    <row r="99776" customFormat="1" x14ac:dyDescent="0.25"/>
    <row r="99777" customFormat="1" x14ac:dyDescent="0.25"/>
    <row r="99778" customFormat="1" x14ac:dyDescent="0.25"/>
    <row r="99779" customFormat="1" x14ac:dyDescent="0.25"/>
    <row r="99780" customFormat="1" x14ac:dyDescent="0.25"/>
    <row r="99781" customFormat="1" x14ac:dyDescent="0.25"/>
    <row r="99782" customFormat="1" x14ac:dyDescent="0.25"/>
    <row r="99783" customFormat="1" x14ac:dyDescent="0.25"/>
    <row r="99784" customFormat="1" x14ac:dyDescent="0.25"/>
    <row r="99785" customFormat="1" x14ac:dyDescent="0.25"/>
    <row r="99786" customFormat="1" x14ac:dyDescent="0.25"/>
    <row r="99787" customFormat="1" x14ac:dyDescent="0.25"/>
    <row r="99788" customFormat="1" x14ac:dyDescent="0.25"/>
    <row r="99789" customFormat="1" x14ac:dyDescent="0.25"/>
    <row r="99790" customFormat="1" x14ac:dyDescent="0.25"/>
    <row r="99791" customFormat="1" x14ac:dyDescent="0.25"/>
    <row r="99792" customFormat="1" x14ac:dyDescent="0.25"/>
    <row r="99793" customFormat="1" x14ac:dyDescent="0.25"/>
    <row r="99794" customFormat="1" x14ac:dyDescent="0.25"/>
    <row r="99795" customFormat="1" x14ac:dyDescent="0.25"/>
    <row r="99796" customFormat="1" x14ac:dyDescent="0.25"/>
    <row r="99797" customFormat="1" x14ac:dyDescent="0.25"/>
    <row r="99798" customFormat="1" x14ac:dyDescent="0.25"/>
    <row r="99799" customFormat="1" x14ac:dyDescent="0.25"/>
    <row r="99800" customFormat="1" x14ac:dyDescent="0.25"/>
    <row r="99801" customFormat="1" x14ac:dyDescent="0.25"/>
    <row r="99802" customFormat="1" x14ac:dyDescent="0.25"/>
    <row r="99803" customFormat="1" x14ac:dyDescent="0.25"/>
    <row r="99804" customFormat="1" x14ac:dyDescent="0.25"/>
    <row r="99805" customFormat="1" x14ac:dyDescent="0.25"/>
    <row r="99806" customFormat="1" x14ac:dyDescent="0.25"/>
    <row r="99807" customFormat="1" x14ac:dyDescent="0.25"/>
    <row r="99808" customFormat="1" x14ac:dyDescent="0.25"/>
    <row r="99809" customFormat="1" x14ac:dyDescent="0.25"/>
    <row r="99810" customFormat="1" x14ac:dyDescent="0.25"/>
    <row r="99811" customFormat="1" x14ac:dyDescent="0.25"/>
    <row r="99812" customFormat="1" x14ac:dyDescent="0.25"/>
    <row r="99813" customFormat="1" x14ac:dyDescent="0.25"/>
    <row r="99814" customFormat="1" x14ac:dyDescent="0.25"/>
    <row r="99815" customFormat="1" x14ac:dyDescent="0.25"/>
    <row r="99816" customFormat="1" x14ac:dyDescent="0.25"/>
    <row r="99817" customFormat="1" x14ac:dyDescent="0.25"/>
    <row r="99818" customFormat="1" x14ac:dyDescent="0.25"/>
    <row r="99819" customFormat="1" x14ac:dyDescent="0.25"/>
    <row r="99820" customFormat="1" x14ac:dyDescent="0.25"/>
    <row r="99821" customFormat="1" x14ac:dyDescent="0.25"/>
    <row r="99822" customFormat="1" x14ac:dyDescent="0.25"/>
    <row r="99823" customFormat="1" x14ac:dyDescent="0.25"/>
    <row r="99824" customFormat="1" x14ac:dyDescent="0.25"/>
    <row r="99825" customFormat="1" x14ac:dyDescent="0.25"/>
    <row r="99826" customFormat="1" x14ac:dyDescent="0.25"/>
    <row r="99827" customFormat="1" x14ac:dyDescent="0.25"/>
    <row r="99828" customFormat="1" x14ac:dyDescent="0.25"/>
    <row r="99829" customFormat="1" x14ac:dyDescent="0.25"/>
    <row r="99830" customFormat="1" x14ac:dyDescent="0.25"/>
    <row r="99831" customFormat="1" x14ac:dyDescent="0.25"/>
    <row r="99832" customFormat="1" x14ac:dyDescent="0.25"/>
    <row r="99833" customFormat="1" x14ac:dyDescent="0.25"/>
    <row r="99834" customFormat="1" x14ac:dyDescent="0.25"/>
    <row r="99835" customFormat="1" x14ac:dyDescent="0.25"/>
    <row r="99836" customFormat="1" x14ac:dyDescent="0.25"/>
    <row r="99837" customFormat="1" x14ac:dyDescent="0.25"/>
    <row r="99838" customFormat="1" x14ac:dyDescent="0.25"/>
    <row r="99839" customFormat="1" x14ac:dyDescent="0.25"/>
    <row r="99840" customFormat="1" x14ac:dyDescent="0.25"/>
    <row r="99841" customFormat="1" x14ac:dyDescent="0.25"/>
    <row r="99842" customFormat="1" x14ac:dyDescent="0.25"/>
    <row r="99843" customFormat="1" x14ac:dyDescent="0.25"/>
    <row r="99844" customFormat="1" x14ac:dyDescent="0.25"/>
    <row r="99845" customFormat="1" x14ac:dyDescent="0.25"/>
    <row r="99846" customFormat="1" x14ac:dyDescent="0.25"/>
    <row r="99847" customFormat="1" x14ac:dyDescent="0.25"/>
    <row r="99848" customFormat="1" x14ac:dyDescent="0.25"/>
    <row r="99849" customFormat="1" x14ac:dyDescent="0.25"/>
    <row r="99850" customFormat="1" x14ac:dyDescent="0.25"/>
    <row r="99851" customFormat="1" x14ac:dyDescent="0.25"/>
    <row r="99852" customFormat="1" x14ac:dyDescent="0.25"/>
    <row r="99853" customFormat="1" x14ac:dyDescent="0.25"/>
    <row r="99854" customFormat="1" x14ac:dyDescent="0.25"/>
    <row r="99855" customFormat="1" x14ac:dyDescent="0.25"/>
    <row r="99856" customFormat="1" x14ac:dyDescent="0.25"/>
    <row r="99857" customFormat="1" x14ac:dyDescent="0.25"/>
    <row r="99858" customFormat="1" x14ac:dyDescent="0.25"/>
    <row r="99859" customFormat="1" x14ac:dyDescent="0.25"/>
    <row r="99860" customFormat="1" x14ac:dyDescent="0.25"/>
    <row r="99861" customFormat="1" x14ac:dyDescent="0.25"/>
    <row r="99862" customFormat="1" x14ac:dyDescent="0.25"/>
    <row r="99863" customFormat="1" x14ac:dyDescent="0.25"/>
    <row r="99864" customFormat="1" x14ac:dyDescent="0.25"/>
    <row r="99865" customFormat="1" x14ac:dyDescent="0.25"/>
    <row r="99866" customFormat="1" x14ac:dyDescent="0.25"/>
    <row r="99867" customFormat="1" x14ac:dyDescent="0.25"/>
    <row r="99868" customFormat="1" x14ac:dyDescent="0.25"/>
    <row r="99869" customFormat="1" x14ac:dyDescent="0.25"/>
    <row r="99870" customFormat="1" x14ac:dyDescent="0.25"/>
    <row r="99871" customFormat="1" x14ac:dyDescent="0.25"/>
    <row r="99872" customFormat="1" x14ac:dyDescent="0.25"/>
    <row r="99873" customFormat="1" x14ac:dyDescent="0.25"/>
    <row r="99874" customFormat="1" x14ac:dyDescent="0.25"/>
    <row r="99875" customFormat="1" x14ac:dyDescent="0.25"/>
    <row r="99876" customFormat="1" x14ac:dyDescent="0.25"/>
    <row r="99877" customFormat="1" x14ac:dyDescent="0.25"/>
    <row r="99878" customFormat="1" x14ac:dyDescent="0.25"/>
    <row r="99879" customFormat="1" x14ac:dyDescent="0.25"/>
    <row r="99880" customFormat="1" x14ac:dyDescent="0.25"/>
    <row r="99881" customFormat="1" x14ac:dyDescent="0.25"/>
    <row r="99882" customFormat="1" x14ac:dyDescent="0.25"/>
    <row r="99883" customFormat="1" x14ac:dyDescent="0.25"/>
    <row r="99884" customFormat="1" x14ac:dyDescent="0.25"/>
    <row r="99885" customFormat="1" x14ac:dyDescent="0.25"/>
    <row r="99886" customFormat="1" x14ac:dyDescent="0.25"/>
    <row r="99887" customFormat="1" x14ac:dyDescent="0.25"/>
    <row r="99888" customFormat="1" x14ac:dyDescent="0.25"/>
    <row r="99889" customFormat="1" x14ac:dyDescent="0.25"/>
    <row r="99890" customFormat="1" x14ac:dyDescent="0.25"/>
    <row r="99891" customFormat="1" x14ac:dyDescent="0.25"/>
    <row r="99892" customFormat="1" x14ac:dyDescent="0.25"/>
    <row r="99893" customFormat="1" x14ac:dyDescent="0.25"/>
    <row r="99894" customFormat="1" x14ac:dyDescent="0.25"/>
    <row r="99895" customFormat="1" x14ac:dyDescent="0.25"/>
    <row r="99896" customFormat="1" x14ac:dyDescent="0.25"/>
    <row r="99897" customFormat="1" x14ac:dyDescent="0.25"/>
    <row r="99898" customFormat="1" x14ac:dyDescent="0.25"/>
    <row r="99899" customFormat="1" x14ac:dyDescent="0.25"/>
    <row r="99900" customFormat="1" x14ac:dyDescent="0.25"/>
    <row r="99901" customFormat="1" x14ac:dyDescent="0.25"/>
    <row r="99902" customFormat="1" x14ac:dyDescent="0.25"/>
    <row r="99903" customFormat="1" x14ac:dyDescent="0.25"/>
    <row r="99904" customFormat="1" x14ac:dyDescent="0.25"/>
    <row r="99905" customFormat="1" x14ac:dyDescent="0.25"/>
    <row r="99906" customFormat="1" x14ac:dyDescent="0.25"/>
    <row r="99907" customFormat="1" x14ac:dyDescent="0.25"/>
    <row r="99908" customFormat="1" x14ac:dyDescent="0.25"/>
    <row r="99909" customFormat="1" x14ac:dyDescent="0.25"/>
    <row r="99910" customFormat="1" x14ac:dyDescent="0.25"/>
    <row r="99911" customFormat="1" x14ac:dyDescent="0.25"/>
    <row r="99912" customFormat="1" x14ac:dyDescent="0.25"/>
    <row r="99913" customFormat="1" x14ac:dyDescent="0.25"/>
    <row r="99914" customFormat="1" x14ac:dyDescent="0.25"/>
    <row r="99915" customFormat="1" x14ac:dyDescent="0.25"/>
    <row r="99916" customFormat="1" x14ac:dyDescent="0.25"/>
    <row r="99917" customFormat="1" x14ac:dyDescent="0.25"/>
    <row r="99918" customFormat="1" x14ac:dyDescent="0.25"/>
    <row r="99919" customFormat="1" x14ac:dyDescent="0.25"/>
    <row r="99920" customFormat="1" x14ac:dyDescent="0.25"/>
    <row r="99921" customFormat="1" x14ac:dyDescent="0.25"/>
    <row r="99922" customFormat="1" x14ac:dyDescent="0.25"/>
    <row r="99923" customFormat="1" x14ac:dyDescent="0.25"/>
    <row r="99924" customFormat="1" x14ac:dyDescent="0.25"/>
    <row r="99925" customFormat="1" x14ac:dyDescent="0.25"/>
    <row r="99926" customFormat="1" x14ac:dyDescent="0.25"/>
    <row r="99927" customFormat="1" x14ac:dyDescent="0.25"/>
    <row r="99928" customFormat="1" x14ac:dyDescent="0.25"/>
    <row r="99929" customFormat="1" x14ac:dyDescent="0.25"/>
    <row r="99930" customFormat="1" x14ac:dyDescent="0.25"/>
    <row r="99931" customFormat="1" x14ac:dyDescent="0.25"/>
    <row r="99932" customFormat="1" x14ac:dyDescent="0.25"/>
    <row r="99933" customFormat="1" x14ac:dyDescent="0.25"/>
    <row r="99934" customFormat="1" x14ac:dyDescent="0.25"/>
    <row r="99935" customFormat="1" x14ac:dyDescent="0.25"/>
    <row r="99936" customFormat="1" x14ac:dyDescent="0.25"/>
    <row r="99937" customFormat="1" x14ac:dyDescent="0.25"/>
    <row r="99938" customFormat="1" x14ac:dyDescent="0.25"/>
    <row r="99939" customFormat="1" x14ac:dyDescent="0.25"/>
    <row r="99940" customFormat="1" x14ac:dyDescent="0.25"/>
    <row r="99941" customFormat="1" x14ac:dyDescent="0.25"/>
    <row r="99942" customFormat="1" x14ac:dyDescent="0.25"/>
    <row r="99943" customFormat="1" x14ac:dyDescent="0.25"/>
    <row r="99944" customFormat="1" x14ac:dyDescent="0.25"/>
    <row r="99945" customFormat="1" x14ac:dyDescent="0.25"/>
    <row r="99946" customFormat="1" x14ac:dyDescent="0.25"/>
    <row r="99947" customFormat="1" x14ac:dyDescent="0.25"/>
    <row r="99948" customFormat="1" x14ac:dyDescent="0.25"/>
    <row r="99949" customFormat="1" x14ac:dyDescent="0.25"/>
    <row r="99950" customFormat="1" x14ac:dyDescent="0.25"/>
    <row r="99951" customFormat="1" x14ac:dyDescent="0.25"/>
    <row r="99952" customFormat="1" x14ac:dyDescent="0.25"/>
    <row r="99953" customFormat="1" x14ac:dyDescent="0.25"/>
    <row r="99954" customFormat="1" x14ac:dyDescent="0.25"/>
    <row r="99955" customFormat="1" x14ac:dyDescent="0.25"/>
    <row r="99956" customFormat="1" x14ac:dyDescent="0.25"/>
    <row r="99957" customFormat="1" x14ac:dyDescent="0.25"/>
    <row r="99958" customFormat="1" x14ac:dyDescent="0.25"/>
    <row r="99959" customFormat="1" x14ac:dyDescent="0.25"/>
    <row r="99960" customFormat="1" x14ac:dyDescent="0.25"/>
    <row r="99961" customFormat="1" x14ac:dyDescent="0.25"/>
    <row r="99962" customFormat="1" x14ac:dyDescent="0.25"/>
    <row r="99963" customFormat="1" x14ac:dyDescent="0.25"/>
    <row r="99964" customFormat="1" x14ac:dyDescent="0.25"/>
    <row r="99965" customFormat="1" x14ac:dyDescent="0.25"/>
    <row r="99966" customFormat="1" x14ac:dyDescent="0.25"/>
    <row r="99967" customFormat="1" x14ac:dyDescent="0.25"/>
    <row r="99968" customFormat="1" x14ac:dyDescent="0.25"/>
    <row r="99969" customFormat="1" x14ac:dyDescent="0.25"/>
    <row r="99970" customFormat="1" x14ac:dyDescent="0.25"/>
    <row r="99971" customFormat="1" x14ac:dyDescent="0.25"/>
    <row r="99972" customFormat="1" x14ac:dyDescent="0.25"/>
    <row r="99973" customFormat="1" x14ac:dyDescent="0.25"/>
    <row r="99974" customFormat="1" x14ac:dyDescent="0.25"/>
    <row r="99975" customFormat="1" x14ac:dyDescent="0.25"/>
    <row r="99976" customFormat="1" x14ac:dyDescent="0.25"/>
    <row r="99977" customFormat="1" x14ac:dyDescent="0.25"/>
    <row r="99978" customFormat="1" x14ac:dyDescent="0.25"/>
    <row r="99979" customFormat="1" x14ac:dyDescent="0.25"/>
    <row r="99980" customFormat="1" x14ac:dyDescent="0.25"/>
    <row r="99981" customFormat="1" x14ac:dyDescent="0.25"/>
    <row r="99982" customFormat="1" x14ac:dyDescent="0.25"/>
    <row r="99983" customFormat="1" x14ac:dyDescent="0.25"/>
    <row r="99984" customFormat="1" x14ac:dyDescent="0.25"/>
    <row r="99985" customFormat="1" x14ac:dyDescent="0.25"/>
    <row r="99986" customFormat="1" x14ac:dyDescent="0.25"/>
    <row r="99987" customFormat="1" x14ac:dyDescent="0.25"/>
    <row r="99988" customFormat="1" x14ac:dyDescent="0.25"/>
    <row r="99989" customFormat="1" x14ac:dyDescent="0.25"/>
    <row r="99990" customFormat="1" x14ac:dyDescent="0.25"/>
    <row r="99991" customFormat="1" x14ac:dyDescent="0.25"/>
    <row r="99992" customFormat="1" x14ac:dyDescent="0.25"/>
    <row r="99993" customFormat="1" x14ac:dyDescent="0.25"/>
    <row r="99994" customFormat="1" x14ac:dyDescent="0.25"/>
    <row r="99995" customFormat="1" x14ac:dyDescent="0.25"/>
    <row r="99996" customFormat="1" x14ac:dyDescent="0.25"/>
    <row r="99997" customFormat="1" x14ac:dyDescent="0.25"/>
    <row r="99998" customFormat="1" x14ac:dyDescent="0.25"/>
    <row r="99999" customFormat="1" x14ac:dyDescent="0.25"/>
  </sheetData>
  <mergeCells count="9">
    <mergeCell ref="A4:E4"/>
    <mergeCell ref="A2:H2"/>
    <mergeCell ref="A15:H15"/>
    <mergeCell ref="A13:H13"/>
    <mergeCell ref="A74:H74"/>
    <mergeCell ref="A29:H29"/>
    <mergeCell ref="A41:H41"/>
    <mergeCell ref="A54:H54"/>
    <mergeCell ref="A65:H65"/>
  </mergeCells>
  <pageMargins left="0.511811024" right="0.511811024" top="0.78740157499999996" bottom="0.78740157499999996" header="0.31496062000000002" footer="0.31496062000000002"/>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82A7A-4AB5-474A-888D-B7F0CA1E0604}">
  <sheetPr codeName="Plan8">
    <tabColor rgb="FF7030A0"/>
    <pageSetUpPr fitToPage="1"/>
  </sheetPr>
  <dimension ref="A1:T61"/>
  <sheetViews>
    <sheetView topLeftCell="A28" zoomScale="130" zoomScaleNormal="130" workbookViewId="0">
      <selection activeCell="D39" sqref="D39"/>
    </sheetView>
  </sheetViews>
  <sheetFormatPr defaultColWidth="14.6640625" defaultRowHeight="18" customHeight="1" x14ac:dyDescent="0.25"/>
  <cols>
    <col min="1" max="2" width="14.6640625" style="2" customWidth="1"/>
    <col min="3" max="3" width="14.44140625" style="2" customWidth="1"/>
    <col min="4" max="4" width="35" style="2" customWidth="1"/>
    <col min="5" max="5" width="8.6640625" style="2" customWidth="1"/>
    <col min="6" max="6" width="8.33203125" style="2" customWidth="1"/>
    <col min="7" max="8" width="8.44140625" style="2" customWidth="1"/>
    <col min="9" max="10" width="14.6640625" style="44" customWidth="1"/>
    <col min="11" max="17" width="14.6640625" style="2" customWidth="1"/>
    <col min="18" max="18" width="169" style="2" bestFit="1" customWidth="1"/>
    <col min="19" max="20" width="14.6640625" style="2" customWidth="1"/>
    <col min="21" max="16384" width="14.6640625" style="2"/>
  </cols>
  <sheetData>
    <row r="1" spans="1:20" ht="24" customHeight="1" x14ac:dyDescent="0.25">
      <c r="A1" s="585" t="s">
        <v>19039</v>
      </c>
      <c r="B1" s="585"/>
      <c r="C1" s="585"/>
      <c r="D1" s="585"/>
      <c r="E1" s="585"/>
      <c r="F1" s="585"/>
      <c r="G1" s="585"/>
      <c r="H1" s="585"/>
      <c r="I1" s="585"/>
      <c r="J1" s="585"/>
      <c r="K1" s="55"/>
      <c r="R1" s="38" t="s">
        <v>10763</v>
      </c>
      <c r="T1" s="54"/>
    </row>
    <row r="2" spans="1:20" ht="14.25" customHeight="1" x14ac:dyDescent="0.25">
      <c r="A2" s="2" t="s">
        <v>23882</v>
      </c>
      <c r="E2" s="1"/>
      <c r="F2" s="1"/>
      <c r="G2" s="1"/>
      <c r="H2" s="1">
        <v>1</v>
      </c>
      <c r="I2" s="25"/>
      <c r="J2" s="25"/>
      <c r="K2" s="25"/>
      <c r="R2" s="39" t="s">
        <v>1323</v>
      </c>
      <c r="T2" s="54"/>
    </row>
    <row r="3" spans="1:20" ht="14.25" customHeight="1" x14ac:dyDescent="0.25">
      <c r="A3" s="2" t="s">
        <v>4427</v>
      </c>
      <c r="B3" s="26"/>
      <c r="C3" s="26"/>
      <c r="E3" s="1"/>
      <c r="F3" s="1"/>
      <c r="G3" s="1"/>
      <c r="H3" s="3">
        <v>1</v>
      </c>
      <c r="I3" s="6" t="s">
        <v>13122</v>
      </c>
      <c r="J3" s="381">
        <f>IF(J4=0,"",VLOOKUP(J4,'BANCO DE DADOS DE CLIENTES'!B1:W5262,2,0))</f>
        <v>0</v>
      </c>
      <c r="K3" s="25"/>
      <c r="R3" s="38" t="s">
        <v>10929</v>
      </c>
      <c r="T3" s="54"/>
    </row>
    <row r="4" spans="1:20" ht="14.25" customHeight="1" x14ac:dyDescent="0.25">
      <c r="A4" s="601" t="s">
        <v>19041</v>
      </c>
      <c r="B4" s="601"/>
      <c r="C4" s="601"/>
      <c r="D4" s="601"/>
      <c r="E4" s="4" t="s">
        <v>4618</v>
      </c>
      <c r="F4" s="596" t="str">
        <f>IF(J4=0,"",VLOOKUP(J4,'BANCO DE DADOS DE CLIENTES'!B1:W5262,3,0))</f>
        <v>Fundação Cultural de Angra dos Reis</v>
      </c>
      <c r="G4" s="596"/>
      <c r="H4" s="596"/>
      <c r="I4" s="6" t="s">
        <v>1287</v>
      </c>
      <c r="J4" s="762">
        <v>180</v>
      </c>
      <c r="K4" s="47"/>
      <c r="R4" s="27" t="s">
        <v>13509</v>
      </c>
      <c r="T4" s="54"/>
    </row>
    <row r="5" spans="1:20" ht="14.25" customHeight="1" x14ac:dyDescent="0.25">
      <c r="A5" s="2" t="s">
        <v>19024</v>
      </c>
      <c r="E5" s="4" t="s">
        <v>1288</v>
      </c>
      <c r="F5" s="597" t="str">
        <f>IF(J4=0,"",VLOOKUP(J4,'BANCO DE DADOS DE CLIENTES'!B1:W5262,4,0))</f>
        <v>Claudia</v>
      </c>
      <c r="G5" s="597"/>
      <c r="H5" s="597"/>
      <c r="I5" s="597"/>
      <c r="J5" s="597"/>
      <c r="K5" s="5"/>
      <c r="R5" s="39" t="s">
        <v>13510</v>
      </c>
      <c r="T5" s="54"/>
    </row>
    <row r="6" spans="1:20" ht="14.25" customHeight="1" x14ac:dyDescent="0.25">
      <c r="A6" s="2" t="s">
        <v>19091</v>
      </c>
      <c r="D6" s="1"/>
      <c r="E6" s="4" t="s">
        <v>1289</v>
      </c>
      <c r="F6" s="597" t="str">
        <f>IF(J4=0,"",VLOOKUP(J4,'BANCO DE DADOS DE CLIENTES'!B1:W5262,5,0))</f>
        <v>Divisão de Compras</v>
      </c>
      <c r="G6" s="597"/>
      <c r="H6" s="597"/>
      <c r="I6" s="597"/>
      <c r="J6" s="597"/>
      <c r="K6" s="5"/>
      <c r="R6" s="38" t="s">
        <v>1324</v>
      </c>
      <c r="T6" s="54"/>
    </row>
    <row r="7" spans="1:20" ht="14.25" customHeight="1" x14ac:dyDescent="0.25">
      <c r="A7" s="8" t="s">
        <v>4651</v>
      </c>
      <c r="B7" s="596" t="str">
        <f>IF(J4=0,"",VLOOKUP(J4,'BANCO DE DADOS DE CLIENTES'!B1:W5262,6,0))</f>
        <v>Fundação Cultural de Angra dos Reis</v>
      </c>
      <c r="C7" s="596"/>
      <c r="D7" s="596"/>
      <c r="E7" s="596"/>
      <c r="F7" s="596"/>
      <c r="G7" s="596"/>
      <c r="H7" s="596"/>
      <c r="I7" s="596"/>
      <c r="J7" s="596"/>
      <c r="K7" s="57"/>
      <c r="R7" s="38" t="s">
        <v>1325</v>
      </c>
      <c r="T7" s="54"/>
    </row>
    <row r="8" spans="1:20" ht="14.25" customHeight="1" x14ac:dyDescent="0.25">
      <c r="A8" s="8" t="s">
        <v>19020</v>
      </c>
      <c r="B8" s="597" t="str">
        <f>IF(J4=0,"",VLOOKUP(J4,'BANCO DE DADOS DE CLIENTES'!B1:W5262,7,0))</f>
        <v>09.302.584/0001-24</v>
      </c>
      <c r="C8" s="597"/>
      <c r="D8" s="597"/>
      <c r="E8" s="593" t="s">
        <v>1292</v>
      </c>
      <c r="F8" s="593"/>
      <c r="G8" s="598" t="str">
        <f>IF(J4=0,"",VLOOKUP(J4,'BANCO DE DADOS DE CLIENTES'!B1:W5262,8,0))</f>
        <v>Isento</v>
      </c>
      <c r="H8" s="598"/>
      <c r="I8" s="598"/>
      <c r="J8" s="598"/>
      <c r="K8" s="48"/>
      <c r="R8" s="38" t="s">
        <v>1326</v>
      </c>
      <c r="T8" s="54"/>
    </row>
    <row r="9" spans="1:20" ht="14.25" customHeight="1" x14ac:dyDescent="0.25">
      <c r="A9" s="8" t="s">
        <v>22246</v>
      </c>
      <c r="B9" s="597" t="str">
        <f>IF(J4=0,"",VLOOKUP(J4,'BANCO DE DADOS DE CLIENTES'!B1:W5262,9,0))</f>
        <v>Rua Quaresma Júnior, 119</v>
      </c>
      <c r="C9" s="597"/>
      <c r="D9" s="597"/>
      <c r="E9" s="593" t="s">
        <v>1294</v>
      </c>
      <c r="F9" s="593"/>
      <c r="G9" s="597" t="str">
        <f>IF(J4=0,"",VLOOKUP(J4,'BANCO DE DADOS DE CLIENTES'!B1:W5262,10,0))</f>
        <v>Centro</v>
      </c>
      <c r="H9" s="597"/>
      <c r="I9" s="597"/>
      <c r="J9" s="597"/>
      <c r="K9" s="5"/>
      <c r="R9" s="38" t="s">
        <v>1416</v>
      </c>
      <c r="T9" s="54"/>
    </row>
    <row r="10" spans="1:20" ht="14.25" customHeight="1" x14ac:dyDescent="0.25">
      <c r="A10" s="8" t="s">
        <v>22206</v>
      </c>
      <c r="B10" s="597" t="str">
        <f>IF(J4=0,"",VLOOKUP(J4,'BANCO DE DADOS DE CLIENTES'!B1:W5262,11,0))</f>
        <v>Angra dos Reis</v>
      </c>
      <c r="C10" s="597"/>
      <c r="D10" s="597"/>
      <c r="E10" s="593" t="s">
        <v>1285</v>
      </c>
      <c r="F10" s="593"/>
      <c r="G10" s="597" t="str">
        <f>IF(J4=0,"",VLOOKUP(J4,'BANCO DE DADOS DE CLIENTES'!B1:W5262,12,0))</f>
        <v>RJ</v>
      </c>
      <c r="H10" s="597"/>
      <c r="I10" s="6" t="s">
        <v>1295</v>
      </c>
      <c r="J10" s="49" t="str">
        <f>IF(J4=0,"",VLOOKUP(J4,'BANCO DE DADOS DE CLIENTES'!B1:W5262,14,0))</f>
        <v>23.900-290</v>
      </c>
      <c r="K10" s="49"/>
      <c r="R10" s="38" t="s">
        <v>1327</v>
      </c>
      <c r="T10" s="54"/>
    </row>
    <row r="11" spans="1:20" ht="14.25" customHeight="1" x14ac:dyDescent="0.25">
      <c r="A11" s="8"/>
      <c r="B11" s="597" t="str">
        <f>IF(J4=0,"",VLOOKUP(J4,'BANCO DE DADOS DE CLIENTES'!B1:W5262,15,0))</f>
        <v>(24) 3365-7200</v>
      </c>
      <c r="C11" s="597"/>
      <c r="D11" s="597"/>
      <c r="E11" s="593" t="s">
        <v>1296</v>
      </c>
      <c r="F11" s="593"/>
      <c r="G11" s="597" t="str">
        <f>IF(J4=0,"",VLOOKUP(J4,'BANCO DE DADOS DE CLIENTES'!B1:W5262,16,0))</f>
        <v>cultuar.dcl@angra.rj.gov.br</v>
      </c>
      <c r="H11" s="597"/>
      <c r="I11" s="597"/>
      <c r="J11" s="597"/>
      <c r="K11" s="5"/>
      <c r="R11" s="39" t="s">
        <v>1418</v>
      </c>
      <c r="T11" s="54"/>
    </row>
    <row r="12" spans="1:20" ht="14.25" customHeight="1" x14ac:dyDescent="0.25">
      <c r="A12" s="8"/>
      <c r="B12" s="1"/>
      <c r="C12" s="1"/>
      <c r="D12" s="5"/>
      <c r="E12" s="4"/>
      <c r="F12" s="4"/>
      <c r="G12" s="5"/>
      <c r="H12" s="5"/>
      <c r="I12" s="49"/>
      <c r="J12" s="49"/>
      <c r="K12" s="5"/>
      <c r="R12" s="39" t="s">
        <v>1417</v>
      </c>
      <c r="T12" s="54"/>
    </row>
    <row r="13" spans="1:20" ht="14.25" customHeight="1" x14ac:dyDescent="0.25">
      <c r="A13" s="115"/>
      <c r="B13" s="602">
        <f>IF(J4=0,"",VLOOKUP(J4,'BANCO DE DADOS DE CLIENTES'!B1:W5262,17,0))</f>
        <v>0</v>
      </c>
      <c r="C13" s="602"/>
      <c r="D13" s="602"/>
      <c r="E13" s="593" t="s">
        <v>1296</v>
      </c>
      <c r="F13" s="593"/>
      <c r="G13" s="603">
        <f>IF(J4=0,"",VLOOKUP(J4,'BANCO DE DADOS DE CLIENTES'!B1:W5262,18,0))</f>
        <v>0</v>
      </c>
      <c r="H13" s="603"/>
      <c r="I13" s="603"/>
      <c r="J13" s="603"/>
      <c r="K13" s="5"/>
      <c r="L13" s="58"/>
      <c r="M13" s="58"/>
      <c r="N13" s="58"/>
      <c r="R13" s="39" t="s">
        <v>10930</v>
      </c>
      <c r="T13" s="54"/>
    </row>
    <row r="14" spans="1:20" ht="14.25" customHeight="1" x14ac:dyDescent="0.25">
      <c r="A14" s="8"/>
      <c r="B14" s="602">
        <f>IF(J4=0,"",VLOOKUP(J4,'BANCO DE DADOS DE CLIENTES'!B1:W5262,19,0))</f>
        <v>0</v>
      </c>
      <c r="C14" s="602"/>
      <c r="D14" s="602"/>
      <c r="E14" s="4"/>
      <c r="F14" s="4"/>
      <c r="G14" s="5"/>
      <c r="H14" s="5"/>
      <c r="I14" s="49"/>
      <c r="J14" s="49"/>
      <c r="K14" s="5"/>
      <c r="L14" s="58"/>
      <c r="M14" s="58"/>
      <c r="N14" s="58"/>
      <c r="R14" s="39" t="s">
        <v>10931</v>
      </c>
      <c r="T14" s="54"/>
    </row>
    <row r="15" spans="1:20" ht="14.25" customHeight="1" x14ac:dyDescent="0.25">
      <c r="D15" s="1"/>
      <c r="E15" s="1"/>
      <c r="F15" s="1"/>
      <c r="G15" s="1"/>
      <c r="H15" s="1"/>
      <c r="I15" s="25"/>
      <c r="J15" s="25"/>
      <c r="K15" s="25"/>
      <c r="L15" s="58"/>
      <c r="M15" s="58"/>
      <c r="N15" s="58"/>
      <c r="R15" s="27"/>
      <c r="T15" s="54"/>
    </row>
    <row r="16" spans="1:20" ht="14.25" customHeight="1" x14ac:dyDescent="0.25">
      <c r="A16" s="604"/>
      <c r="B16" s="604"/>
      <c r="C16" s="604"/>
      <c r="D16" s="604"/>
      <c r="E16" s="604"/>
      <c r="F16" s="604"/>
      <c r="G16" s="604"/>
      <c r="H16" s="604"/>
      <c r="I16" s="604"/>
      <c r="J16" s="604"/>
      <c r="K16" s="4"/>
      <c r="L16" s="58"/>
      <c r="M16" s="58"/>
      <c r="N16" s="58"/>
      <c r="R16" s="27"/>
      <c r="T16" s="54"/>
    </row>
    <row r="17" spans="1:20" ht="14.25" customHeight="1" x14ac:dyDescent="0.25">
      <c r="A17" s="605"/>
      <c r="B17" s="605"/>
      <c r="C17" s="605"/>
      <c r="D17" s="605"/>
      <c r="E17" s="605"/>
      <c r="F17" s="605"/>
      <c r="G17" s="605"/>
      <c r="H17" s="605"/>
      <c r="I17" s="605"/>
      <c r="J17" s="605"/>
      <c r="K17" s="43"/>
      <c r="L17" s="58"/>
      <c r="M17" s="58"/>
      <c r="N17" s="58"/>
      <c r="R17" s="41" t="s">
        <v>1311</v>
      </c>
      <c r="T17" s="54"/>
    </row>
    <row r="18" spans="1:20" ht="14.25" customHeight="1" x14ac:dyDescent="0.25">
      <c r="E18" s="1"/>
      <c r="F18" s="1"/>
      <c r="G18" s="1"/>
      <c r="H18" s="1"/>
      <c r="I18" s="25"/>
      <c r="J18" s="25"/>
      <c r="K18" s="25"/>
      <c r="L18" s="58"/>
      <c r="R18" s="38" t="s">
        <v>1412</v>
      </c>
      <c r="T18" s="54"/>
    </row>
    <row r="19" spans="1:20" ht="14.25" customHeight="1" x14ac:dyDescent="0.25">
      <c r="A19" s="604"/>
      <c r="B19" s="604"/>
      <c r="C19" s="604"/>
      <c r="D19" s="604"/>
      <c r="E19" s="604"/>
      <c r="F19" s="604"/>
      <c r="G19" s="604"/>
      <c r="H19" s="604"/>
      <c r="I19" s="604"/>
      <c r="J19" s="604"/>
      <c r="K19" s="4"/>
      <c r="L19" s="58"/>
      <c r="R19" s="92" t="s">
        <v>14409</v>
      </c>
      <c r="T19" s="54"/>
    </row>
    <row r="20" spans="1:20" ht="27" customHeight="1" x14ac:dyDescent="0.25">
      <c r="A20" s="605"/>
      <c r="B20" s="605"/>
      <c r="C20" s="605"/>
      <c r="D20" s="605"/>
      <c r="E20" s="605"/>
      <c r="F20" s="605"/>
      <c r="G20" s="605"/>
      <c r="H20" s="605"/>
      <c r="I20" s="605"/>
      <c r="J20" s="605"/>
      <c r="K20" s="59"/>
      <c r="L20" s="58"/>
      <c r="R20" s="92" t="s">
        <v>23369</v>
      </c>
      <c r="T20" s="54"/>
    </row>
    <row r="21" spans="1:20" ht="14.25" customHeight="1" x14ac:dyDescent="0.25">
      <c r="D21" s="1"/>
      <c r="E21" s="1"/>
      <c r="F21" s="1"/>
      <c r="G21" s="1"/>
      <c r="H21" s="1"/>
      <c r="I21" s="25"/>
      <c r="J21" s="25"/>
      <c r="K21" s="25"/>
      <c r="L21" s="58"/>
      <c r="R21" s="40" t="s">
        <v>13192</v>
      </c>
      <c r="T21" s="54"/>
    </row>
    <row r="22" spans="1:20" s="4" customFormat="1" ht="14.25" customHeight="1" x14ac:dyDescent="0.25">
      <c r="A22" s="607"/>
      <c r="B22" s="608"/>
      <c r="C22" s="608"/>
      <c r="D22" s="609"/>
      <c r="E22" s="606" t="s">
        <v>1307</v>
      </c>
      <c r="F22" s="606"/>
      <c r="G22" s="606" t="s">
        <v>1299</v>
      </c>
      <c r="H22" s="606"/>
      <c r="I22" s="606"/>
      <c r="J22" s="606"/>
      <c r="L22" s="58"/>
      <c r="M22" s="58"/>
      <c r="N22" s="58"/>
      <c r="R22" s="92" t="s">
        <v>23373</v>
      </c>
    </row>
    <row r="23" spans="1:20" ht="14.25" customHeight="1" x14ac:dyDescent="0.25">
      <c r="A23" s="610"/>
      <c r="B23" s="611"/>
      <c r="C23" s="611"/>
      <c r="D23" s="612"/>
      <c r="E23" s="589"/>
      <c r="F23" s="589"/>
      <c r="G23" s="590"/>
      <c r="H23" s="590"/>
      <c r="I23" s="590"/>
      <c r="J23" s="590"/>
      <c r="K23" s="3"/>
      <c r="L23" s="58"/>
      <c r="M23" s="58"/>
      <c r="N23" s="58"/>
      <c r="R23" s="92" t="s">
        <v>23368</v>
      </c>
      <c r="T23" s="54"/>
    </row>
    <row r="24" spans="1:20" ht="14.25" customHeight="1" x14ac:dyDescent="0.25">
      <c r="A24" s="610"/>
      <c r="B24" s="611"/>
      <c r="C24" s="611"/>
      <c r="D24" s="612"/>
      <c r="E24" s="589"/>
      <c r="F24" s="589"/>
      <c r="G24" s="590"/>
      <c r="H24" s="590"/>
      <c r="I24" s="590"/>
      <c r="J24" s="590"/>
      <c r="K24" s="3"/>
      <c r="L24" s="58"/>
      <c r="M24" s="58"/>
      <c r="N24" s="58"/>
      <c r="R24" s="40"/>
      <c r="T24" s="54"/>
    </row>
    <row r="25" spans="1:20" ht="14.25" customHeight="1" x14ac:dyDescent="0.25">
      <c r="A25" s="610"/>
      <c r="B25" s="611"/>
      <c r="C25" s="611"/>
      <c r="D25" s="612"/>
      <c r="E25" s="589"/>
      <c r="F25" s="589"/>
      <c r="G25" s="590"/>
      <c r="H25" s="590"/>
      <c r="I25" s="590"/>
      <c r="J25" s="590"/>
      <c r="K25" s="3"/>
      <c r="L25" s="58"/>
      <c r="M25" s="58"/>
      <c r="N25" s="58"/>
      <c r="R25" s="40"/>
      <c r="T25" s="54"/>
    </row>
    <row r="26" spans="1:20" ht="14.25" customHeight="1" x14ac:dyDescent="0.25">
      <c r="A26" s="610"/>
      <c r="B26" s="611"/>
      <c r="C26" s="611"/>
      <c r="D26" s="612"/>
      <c r="E26" s="589"/>
      <c r="F26" s="589"/>
      <c r="G26" s="590"/>
      <c r="H26" s="590"/>
      <c r="I26" s="590"/>
      <c r="J26" s="590"/>
      <c r="K26" s="3"/>
      <c r="L26" s="58"/>
      <c r="M26" s="58"/>
      <c r="N26" s="58"/>
      <c r="R26" s="42" t="s">
        <v>13191</v>
      </c>
      <c r="T26" s="54"/>
    </row>
    <row r="27" spans="1:20" ht="14.25" customHeight="1" x14ac:dyDescent="0.25">
      <c r="A27" s="610"/>
      <c r="B27" s="611"/>
      <c r="C27" s="611"/>
      <c r="D27" s="612"/>
      <c r="E27" s="589"/>
      <c r="F27" s="589"/>
      <c r="G27" s="590"/>
      <c r="H27" s="590"/>
      <c r="I27" s="590"/>
      <c r="J27" s="590"/>
      <c r="K27" s="3"/>
      <c r="L27" s="58"/>
      <c r="M27" s="59"/>
      <c r="N27" s="59"/>
      <c r="R27" s="9" t="s">
        <v>22702</v>
      </c>
      <c r="T27" s="54"/>
    </row>
    <row r="28" spans="1:20" ht="14.25" customHeight="1" x14ac:dyDescent="0.25">
      <c r="A28" s="613"/>
      <c r="B28" s="614"/>
      <c r="C28" s="614"/>
      <c r="D28" s="615"/>
      <c r="E28" s="589"/>
      <c r="F28" s="589"/>
      <c r="G28" s="590"/>
      <c r="H28" s="590"/>
      <c r="I28" s="590"/>
      <c r="J28" s="590"/>
      <c r="K28" s="3"/>
      <c r="L28" s="58"/>
      <c r="M28" s="59"/>
      <c r="N28" s="59"/>
      <c r="R28" s="9" t="s">
        <v>23371</v>
      </c>
      <c r="T28" s="54"/>
    </row>
    <row r="29" spans="1:20" ht="14.25" customHeight="1" x14ac:dyDescent="0.25">
      <c r="B29" s="1"/>
      <c r="C29" s="1"/>
      <c r="E29" s="1"/>
      <c r="F29" s="1"/>
      <c r="G29" s="1"/>
      <c r="H29" s="1"/>
      <c r="I29" s="25"/>
      <c r="J29" s="25"/>
      <c r="K29" s="25"/>
      <c r="L29" s="58"/>
      <c r="R29" s="94" t="s">
        <v>23370</v>
      </c>
      <c r="T29" s="54"/>
    </row>
    <row r="30" spans="1:20" ht="14.25" customHeight="1" x14ac:dyDescent="0.25">
      <c r="B30" s="1"/>
      <c r="C30" s="1"/>
      <c r="E30" s="1"/>
      <c r="F30" s="1"/>
      <c r="G30" s="1"/>
      <c r="H30" s="1"/>
      <c r="I30" s="616" t="s">
        <v>10764</v>
      </c>
      <c r="J30" s="616"/>
      <c r="K30" s="50"/>
      <c r="L30" s="58"/>
      <c r="R30" s="11" t="s">
        <v>1328</v>
      </c>
    </row>
    <row r="31" spans="1:20" s="4" customFormat="1" ht="14.25" customHeight="1" x14ac:dyDescent="0.25">
      <c r="A31" s="7">
        <v>1</v>
      </c>
      <c r="B31" s="61" t="s">
        <v>10957</v>
      </c>
      <c r="C31" s="61" t="s">
        <v>13190</v>
      </c>
      <c r="D31" s="7" t="s">
        <v>4612</v>
      </c>
      <c r="E31" s="7" t="s">
        <v>1300</v>
      </c>
      <c r="F31" s="7" t="s">
        <v>3904</v>
      </c>
      <c r="G31" s="7" t="s">
        <v>3905</v>
      </c>
      <c r="H31" s="7" t="s">
        <v>4569</v>
      </c>
      <c r="I31" s="63" t="s">
        <v>4570</v>
      </c>
      <c r="J31" s="63" t="s">
        <v>4571</v>
      </c>
      <c r="K31" s="6"/>
      <c r="L31" s="58"/>
      <c r="M31" s="2"/>
      <c r="N31" s="2"/>
      <c r="R31" s="9" t="s">
        <v>23374</v>
      </c>
    </row>
    <row r="32" spans="1:20" ht="18" customHeight="1" x14ac:dyDescent="0.25">
      <c r="A32" s="763"/>
      <c r="B32" s="537" t="s">
        <v>21083</v>
      </c>
      <c r="C32" s="763"/>
      <c r="D32" s="763" t="s">
        <v>24051</v>
      </c>
      <c r="E32" s="763">
        <v>1.8</v>
      </c>
      <c r="F32" s="763">
        <v>1.7</v>
      </c>
      <c r="G32" s="763">
        <v>1.7</v>
      </c>
      <c r="H32" s="537">
        <v>2</v>
      </c>
      <c r="I32" s="764">
        <v>16455</v>
      </c>
      <c r="J32" s="764">
        <v>16455</v>
      </c>
    </row>
    <row r="33" spans="1:10" ht="18" customHeight="1" x14ac:dyDescent="0.25">
      <c r="A33" s="763"/>
      <c r="B33" s="537" t="s">
        <v>24060</v>
      </c>
      <c r="C33" s="763"/>
      <c r="D33" s="763" t="s">
        <v>24069</v>
      </c>
      <c r="E33" s="763">
        <v>1.95</v>
      </c>
      <c r="F33" s="763">
        <v>0.56999999999999995</v>
      </c>
      <c r="G33" s="763">
        <v>3.8</v>
      </c>
      <c r="H33" s="537">
        <v>1</v>
      </c>
      <c r="I33" s="764">
        <v>10392.824000000001</v>
      </c>
      <c r="J33" s="764">
        <v>10392.824000000001</v>
      </c>
    </row>
    <row r="34" spans="1:10" ht="18" customHeight="1" x14ac:dyDescent="0.25">
      <c r="A34" s="763"/>
      <c r="B34" s="537" t="s">
        <v>22243</v>
      </c>
      <c r="C34" s="763"/>
      <c r="D34" s="763" t="s">
        <v>22224</v>
      </c>
      <c r="E34" s="763">
        <v>1.1000000000000001</v>
      </c>
      <c r="F34" s="763" t="s">
        <v>4603</v>
      </c>
      <c r="G34" s="763" t="s">
        <v>4603</v>
      </c>
      <c r="H34" s="537">
        <v>1</v>
      </c>
      <c r="I34" s="764">
        <v>4698.2</v>
      </c>
      <c r="J34" s="764">
        <v>4698.2</v>
      </c>
    </row>
    <row r="35" spans="1:10" ht="18" customHeight="1" x14ac:dyDescent="0.25">
      <c r="A35" s="763"/>
      <c r="B35" s="537" t="s">
        <v>19022</v>
      </c>
      <c r="C35" s="763"/>
      <c r="D35" s="763" t="s">
        <v>19008</v>
      </c>
      <c r="E35" s="763">
        <v>0.75</v>
      </c>
      <c r="F35" s="763" t="s">
        <v>4603</v>
      </c>
      <c r="G35" s="763" t="s">
        <v>4603</v>
      </c>
      <c r="H35" s="537">
        <v>1</v>
      </c>
      <c r="I35" s="764">
        <v>1585.8960000000002</v>
      </c>
      <c r="J35" s="764">
        <v>1585.8960000000002</v>
      </c>
    </row>
    <row r="36" spans="1:10" ht="18" customHeight="1" x14ac:dyDescent="0.25">
      <c r="A36" s="763"/>
      <c r="B36" s="537" t="s">
        <v>23101</v>
      </c>
      <c r="C36" s="763"/>
      <c r="D36" s="763" t="s">
        <v>24036</v>
      </c>
      <c r="E36" s="763">
        <v>0.5</v>
      </c>
      <c r="F36" s="763">
        <v>0.6</v>
      </c>
      <c r="G36" s="763">
        <v>0.6</v>
      </c>
      <c r="H36" s="537">
        <v>2</v>
      </c>
      <c r="I36" s="764">
        <v>2619.5</v>
      </c>
      <c r="J36" s="764">
        <v>2619.5</v>
      </c>
    </row>
    <row r="37" spans="1:10" ht="18" customHeight="1" x14ac:dyDescent="0.25">
      <c r="A37" s="763"/>
      <c r="B37" s="537" t="s">
        <v>22244</v>
      </c>
      <c r="C37" s="763"/>
      <c r="D37" s="763" t="s">
        <v>22225</v>
      </c>
      <c r="E37" s="763">
        <v>1.1000000000000001</v>
      </c>
      <c r="F37" s="763" t="s">
        <v>4603</v>
      </c>
      <c r="G37" s="763" t="s">
        <v>4603</v>
      </c>
      <c r="H37" s="537">
        <v>1</v>
      </c>
      <c r="I37" s="764">
        <v>4698.2</v>
      </c>
      <c r="J37" s="764">
        <v>4698.2</v>
      </c>
    </row>
    <row r="38" spans="1:10" ht="18" customHeight="1" x14ac:dyDescent="0.25">
      <c r="A38" s="763"/>
      <c r="B38" s="537" t="s">
        <v>19024</v>
      </c>
      <c r="C38" s="763"/>
      <c r="D38" s="763" t="s">
        <v>19012</v>
      </c>
      <c r="E38" s="763">
        <v>0.75</v>
      </c>
      <c r="F38" s="763" t="s">
        <v>4603</v>
      </c>
      <c r="G38" s="763" t="s">
        <v>4603</v>
      </c>
      <c r="H38" s="537">
        <v>4</v>
      </c>
      <c r="I38" s="764">
        <v>1585.8960000000002</v>
      </c>
      <c r="J38" s="764">
        <v>1585.8960000000002</v>
      </c>
    </row>
    <row r="39" spans="1:10" ht="18" customHeight="1" x14ac:dyDescent="0.25">
      <c r="A39" s="763"/>
      <c r="B39" s="537" t="s">
        <v>19018</v>
      </c>
      <c r="C39" s="763"/>
      <c r="D39" s="763" t="s">
        <v>19010</v>
      </c>
      <c r="E39" s="763">
        <v>0.5</v>
      </c>
      <c r="F39" s="763">
        <v>0.34</v>
      </c>
      <c r="G39" s="763">
        <v>0.34</v>
      </c>
      <c r="H39" s="537">
        <v>1</v>
      </c>
      <c r="I39" s="764">
        <v>679.88700000000006</v>
      </c>
      <c r="J39" s="764">
        <v>679.88700000000006</v>
      </c>
    </row>
    <row r="40" spans="1:10" ht="18" customHeight="1" x14ac:dyDescent="0.25">
      <c r="A40" s="763"/>
      <c r="B40" s="537" t="s">
        <v>14015</v>
      </c>
      <c r="C40" s="763"/>
      <c r="D40" s="763" t="s">
        <v>14017</v>
      </c>
      <c r="E40" s="763" t="s">
        <v>4603</v>
      </c>
      <c r="F40" s="763" t="s">
        <v>4603</v>
      </c>
      <c r="G40" s="763" t="s">
        <v>4603</v>
      </c>
      <c r="H40" s="537">
        <v>80</v>
      </c>
      <c r="I40" s="764">
        <v>109</v>
      </c>
      <c r="J40" s="764">
        <v>3270</v>
      </c>
    </row>
    <row r="41" spans="1:10" ht="18" customHeight="1" x14ac:dyDescent="0.25">
      <c r="A41" s="763"/>
      <c r="B41" s="537" t="s">
        <v>4425</v>
      </c>
      <c r="C41" s="763"/>
      <c r="D41" s="763" t="s">
        <v>4426</v>
      </c>
      <c r="E41" s="763">
        <v>4.7</v>
      </c>
      <c r="F41" s="763">
        <v>4</v>
      </c>
      <c r="G41" s="763">
        <v>1.9</v>
      </c>
      <c r="H41" s="537">
        <v>1</v>
      </c>
      <c r="I41" s="764">
        <v>67990</v>
      </c>
      <c r="J41" s="764">
        <v>67990</v>
      </c>
    </row>
    <row r="42" spans="1:10" ht="18" customHeight="1" x14ac:dyDescent="0.25">
      <c r="A42" s="763"/>
      <c r="B42" s="537" t="s">
        <v>4429</v>
      </c>
      <c r="C42" s="763"/>
      <c r="D42" s="763" t="s">
        <v>4430</v>
      </c>
      <c r="E42" s="763">
        <v>1.45</v>
      </c>
      <c r="F42" s="763">
        <v>0.6</v>
      </c>
      <c r="G42" s="763">
        <v>0.65</v>
      </c>
      <c r="H42" s="537">
        <v>1</v>
      </c>
      <c r="I42" s="764">
        <v>7632.2955280000006</v>
      </c>
      <c r="J42" s="764">
        <v>7632.2955280000006</v>
      </c>
    </row>
    <row r="43" spans="1:10" ht="18" customHeight="1" x14ac:dyDescent="0.25">
      <c r="A43" s="763"/>
      <c r="B43" s="537" t="s">
        <v>19091</v>
      </c>
      <c r="C43" s="763"/>
      <c r="D43" s="763" t="s">
        <v>19092</v>
      </c>
      <c r="E43" s="763">
        <v>0.74</v>
      </c>
      <c r="F43" s="763">
        <v>0.28000000000000003</v>
      </c>
      <c r="G43" s="763">
        <v>0.28000000000000003</v>
      </c>
      <c r="H43" s="537">
        <v>4</v>
      </c>
      <c r="I43" s="764">
        <v>997.09324000000026</v>
      </c>
      <c r="J43" s="764">
        <v>2991.2797200000009</v>
      </c>
    </row>
    <row r="44" spans="1:10" ht="18" customHeight="1" x14ac:dyDescent="0.25">
      <c r="A44" s="763"/>
      <c r="B44" s="537" t="s">
        <v>22206</v>
      </c>
      <c r="C44" s="763"/>
      <c r="D44" s="763" t="s">
        <v>19012</v>
      </c>
      <c r="E44" s="763">
        <v>1.1000000000000001</v>
      </c>
      <c r="F44" s="763" t="s">
        <v>4603</v>
      </c>
      <c r="G44" s="763" t="s">
        <v>4603</v>
      </c>
      <c r="H44" s="537">
        <v>2</v>
      </c>
      <c r="I44" s="764">
        <v>4698.2</v>
      </c>
      <c r="J44" s="764">
        <v>4698.2</v>
      </c>
    </row>
    <row r="45" spans="1:10" ht="18" customHeight="1" x14ac:dyDescent="0.25">
      <c r="A45" s="763"/>
      <c r="B45" s="537" t="s">
        <v>20983</v>
      </c>
      <c r="C45" s="763"/>
      <c r="D45" s="763" t="s">
        <v>22225</v>
      </c>
      <c r="E45" s="763">
        <v>0.75</v>
      </c>
      <c r="F45" s="763" t="s">
        <v>4603</v>
      </c>
      <c r="G45" s="763" t="s">
        <v>4603</v>
      </c>
      <c r="H45" s="537">
        <v>1</v>
      </c>
      <c r="I45" s="764">
        <v>1585.8960000000002</v>
      </c>
      <c r="J45" s="764">
        <v>1585.8960000000002</v>
      </c>
    </row>
    <row r="46" spans="1:10" ht="18" customHeight="1" x14ac:dyDescent="0.25">
      <c r="A46" s="763"/>
      <c r="B46" s="537" t="s">
        <v>19047</v>
      </c>
      <c r="C46" s="763"/>
      <c r="D46" s="763" t="s">
        <v>22222</v>
      </c>
      <c r="E46" s="763">
        <v>0.75</v>
      </c>
      <c r="F46" s="763" t="s">
        <v>4603</v>
      </c>
      <c r="G46" s="763" t="s">
        <v>4603</v>
      </c>
      <c r="H46" s="537">
        <v>3</v>
      </c>
      <c r="I46" s="764">
        <v>1585.8960000000002</v>
      </c>
      <c r="J46" s="764">
        <v>1585.8960000000002</v>
      </c>
    </row>
    <row r="47" spans="1:10" ht="18" customHeight="1" x14ac:dyDescent="0.25">
      <c r="A47" s="763"/>
      <c r="B47" s="537" t="s">
        <v>19017</v>
      </c>
      <c r="C47" s="763"/>
      <c r="D47" s="763" t="s">
        <v>19008</v>
      </c>
      <c r="E47" s="763">
        <v>0.5</v>
      </c>
      <c r="F47" s="763">
        <v>0.34</v>
      </c>
      <c r="G47" s="763">
        <v>0.34</v>
      </c>
      <c r="H47" s="537">
        <v>1</v>
      </c>
      <c r="I47" s="764">
        <v>679.88700000000006</v>
      </c>
      <c r="J47" s="764">
        <v>679.88700000000006</v>
      </c>
    </row>
    <row r="48" spans="1:10" ht="18" customHeight="1" x14ac:dyDescent="0.25">
      <c r="A48" s="763"/>
      <c r="B48" s="537" t="s">
        <v>23853</v>
      </c>
      <c r="C48" s="763"/>
      <c r="D48" s="763" t="s">
        <v>23854</v>
      </c>
      <c r="E48" s="763" t="s">
        <v>4603</v>
      </c>
      <c r="F48" s="763" t="s">
        <v>4603</v>
      </c>
      <c r="G48" s="763" t="s">
        <v>4603</v>
      </c>
      <c r="H48" s="537">
        <v>1</v>
      </c>
      <c r="I48" s="764">
        <v>63890.45</v>
      </c>
      <c r="J48" s="764">
        <v>63890.45</v>
      </c>
    </row>
    <row r="49" spans="1:10" ht="18" customHeight="1" x14ac:dyDescent="0.25">
      <c r="A49" s="763"/>
      <c r="B49" s="537" t="s">
        <v>18989</v>
      </c>
      <c r="C49" s="763"/>
      <c r="D49" s="763" t="s">
        <v>24223</v>
      </c>
      <c r="E49" s="763">
        <v>1</v>
      </c>
      <c r="F49" s="763" t="s">
        <v>4603</v>
      </c>
      <c r="G49" s="763">
        <v>1.3</v>
      </c>
      <c r="H49" s="537">
        <v>1</v>
      </c>
      <c r="I49" s="764">
        <v>6084.534885</v>
      </c>
      <c r="J49" s="764">
        <v>6084.534885</v>
      </c>
    </row>
    <row r="50" spans="1:10" ht="18" customHeight="1" x14ac:dyDescent="0.25">
      <c r="A50" s="763"/>
      <c r="B50" s="537" t="s">
        <v>23105</v>
      </c>
      <c r="C50" s="763"/>
      <c r="D50" s="763" t="s">
        <v>24041</v>
      </c>
      <c r="E50" s="763">
        <v>0.8</v>
      </c>
      <c r="F50" s="763">
        <v>0.7</v>
      </c>
      <c r="G50" s="763">
        <v>0.7</v>
      </c>
      <c r="H50" s="537">
        <v>1</v>
      </c>
      <c r="I50" s="764">
        <v>4975.3600000000006</v>
      </c>
      <c r="J50" s="764">
        <v>4975.3600000000006</v>
      </c>
    </row>
    <row r="51" spans="1:10" ht="18" customHeight="1" x14ac:dyDescent="0.25">
      <c r="A51" s="763"/>
      <c r="B51" s="537" t="s">
        <v>20978</v>
      </c>
      <c r="C51" s="763"/>
      <c r="D51" s="763" t="s">
        <v>20977</v>
      </c>
      <c r="E51" s="763">
        <v>0.5</v>
      </c>
      <c r="F51" s="763">
        <v>0.34</v>
      </c>
      <c r="G51" s="763">
        <v>0.34</v>
      </c>
      <c r="H51" s="537">
        <v>2</v>
      </c>
      <c r="I51" s="764">
        <v>679.88700000000006</v>
      </c>
      <c r="J51" s="764">
        <v>679.88700000000006</v>
      </c>
    </row>
    <row r="52" spans="1:10" ht="18" customHeight="1" x14ac:dyDescent="0.25">
      <c r="A52" s="763"/>
      <c r="B52" s="537" t="s">
        <v>22242</v>
      </c>
      <c r="C52" s="763"/>
      <c r="D52" s="763" t="s">
        <v>22223</v>
      </c>
      <c r="E52" s="763">
        <v>1.1000000000000001</v>
      </c>
      <c r="F52" s="763" t="s">
        <v>4603</v>
      </c>
      <c r="G52" s="763" t="s">
        <v>4603</v>
      </c>
      <c r="H52" s="537">
        <v>2</v>
      </c>
      <c r="I52" s="764">
        <v>4698.2</v>
      </c>
      <c r="J52" s="764">
        <v>4698.2</v>
      </c>
    </row>
    <row r="53" spans="1:10" ht="18" customHeight="1" x14ac:dyDescent="0.25">
      <c r="A53" s="763"/>
      <c r="B53" s="537" t="s">
        <v>23095</v>
      </c>
      <c r="C53" s="763"/>
      <c r="D53" s="763" t="s">
        <v>22980</v>
      </c>
      <c r="E53" s="763">
        <v>1.5</v>
      </c>
      <c r="F53" s="763">
        <v>14.3</v>
      </c>
      <c r="G53" s="763">
        <v>0.3</v>
      </c>
      <c r="H53" s="537">
        <v>1</v>
      </c>
      <c r="I53" s="764">
        <v>29000</v>
      </c>
      <c r="J53" s="764">
        <v>29000</v>
      </c>
    </row>
    <row r="54" spans="1:10" ht="18" customHeight="1" x14ac:dyDescent="0.25">
      <c r="A54" s="763"/>
      <c r="B54" s="537" t="s">
        <v>22240</v>
      </c>
      <c r="C54" s="763"/>
      <c r="D54" s="763" t="s">
        <v>22221</v>
      </c>
      <c r="E54" s="763">
        <v>1.1000000000000001</v>
      </c>
      <c r="F54" s="763" t="s">
        <v>4603</v>
      </c>
      <c r="G54" s="763" t="s">
        <v>4603</v>
      </c>
      <c r="H54" s="537">
        <v>1</v>
      </c>
      <c r="I54" s="764">
        <v>4698.2</v>
      </c>
      <c r="J54" s="764">
        <v>4698.2</v>
      </c>
    </row>
    <row r="55" spans="1:10" ht="18" customHeight="1" x14ac:dyDescent="0.25">
      <c r="A55" s="763"/>
      <c r="B55" s="537" t="s">
        <v>19039</v>
      </c>
      <c r="C55" s="763"/>
      <c r="D55" s="763" t="s">
        <v>22220</v>
      </c>
      <c r="E55" s="763">
        <v>0.5</v>
      </c>
      <c r="F55" s="763">
        <v>0.34</v>
      </c>
      <c r="G55" s="763">
        <v>0.34</v>
      </c>
      <c r="H55" s="537">
        <v>1</v>
      </c>
      <c r="I55" s="764">
        <v>679.88700000000006</v>
      </c>
      <c r="J55" s="764">
        <v>679.88700000000006</v>
      </c>
    </row>
    <row r="56" spans="1:10" ht="18" customHeight="1" x14ac:dyDescent="0.25">
      <c r="A56" s="763"/>
      <c r="B56" s="537" t="s">
        <v>23882</v>
      </c>
      <c r="C56" s="763"/>
      <c r="D56" s="763" t="s">
        <v>23930</v>
      </c>
      <c r="E56" s="763">
        <v>1.7</v>
      </c>
      <c r="F56" s="763">
        <v>1.9</v>
      </c>
      <c r="G56" s="763">
        <v>0.2</v>
      </c>
      <c r="H56" s="537">
        <v>1</v>
      </c>
      <c r="I56" s="764">
        <v>3916.1525000000001</v>
      </c>
      <c r="J56" s="764">
        <v>3916.1525000000001</v>
      </c>
    </row>
    <row r="57" spans="1:10" ht="18" customHeight="1" x14ac:dyDescent="0.25">
      <c r="A57" s="763"/>
      <c r="B57" s="537" t="s">
        <v>4427</v>
      </c>
      <c r="C57" s="763"/>
      <c r="D57" s="763" t="s">
        <v>4428</v>
      </c>
      <c r="E57" s="763">
        <v>1.24</v>
      </c>
      <c r="F57" s="763">
        <v>0.78</v>
      </c>
      <c r="G57" s="763">
        <v>1.3</v>
      </c>
      <c r="H57" s="537">
        <v>1</v>
      </c>
      <c r="I57" s="764">
        <v>6302.0825009999999</v>
      </c>
      <c r="J57" s="764">
        <v>6302.0825009999999</v>
      </c>
    </row>
    <row r="58" spans="1:10" ht="18" customHeight="1" x14ac:dyDescent="0.25">
      <c r="A58" s="763"/>
      <c r="B58" s="537" t="s">
        <v>19041</v>
      </c>
      <c r="C58" s="763"/>
      <c r="D58" s="763" t="s">
        <v>22222</v>
      </c>
      <c r="E58" s="763">
        <v>0.5</v>
      </c>
      <c r="F58" s="763">
        <v>0.34</v>
      </c>
      <c r="G58" s="763">
        <v>0.34</v>
      </c>
      <c r="H58" s="537">
        <v>1</v>
      </c>
      <c r="I58" s="764">
        <v>679.88700000000006</v>
      </c>
      <c r="J58" s="764">
        <v>679.88700000000006</v>
      </c>
    </row>
    <row r="59" spans="1:10" ht="18" customHeight="1" x14ac:dyDescent="0.25">
      <c r="A59" s="763"/>
      <c r="B59" s="537" t="s">
        <v>4651</v>
      </c>
      <c r="C59" s="763"/>
      <c r="D59" s="763" t="s">
        <v>4727</v>
      </c>
      <c r="E59" s="763">
        <v>1.7</v>
      </c>
      <c r="F59" s="763">
        <v>0.85</v>
      </c>
      <c r="G59" s="763">
        <v>0.85</v>
      </c>
      <c r="H59" s="537">
        <v>1</v>
      </c>
      <c r="I59" s="764">
        <v>11041.182151000001</v>
      </c>
      <c r="J59" s="764">
        <v>11041.182151000001</v>
      </c>
    </row>
    <row r="60" spans="1:10" ht="18" customHeight="1" x14ac:dyDescent="0.25">
      <c r="A60" s="763"/>
      <c r="B60" s="537" t="s">
        <v>19020</v>
      </c>
      <c r="C60" s="763"/>
      <c r="D60" s="763" t="s">
        <v>19005</v>
      </c>
      <c r="E60" s="763">
        <v>0.75</v>
      </c>
      <c r="F60" s="763" t="s">
        <v>4603</v>
      </c>
      <c r="G60" s="763" t="s">
        <v>4603</v>
      </c>
      <c r="H60" s="537">
        <v>1</v>
      </c>
      <c r="I60" s="764">
        <v>1585.8960000000002</v>
      </c>
      <c r="J60" s="764">
        <v>1585.8960000000002</v>
      </c>
    </row>
    <row r="61" spans="1:10" ht="18" customHeight="1" x14ac:dyDescent="0.25">
      <c r="A61" s="763"/>
      <c r="B61" s="537" t="s">
        <v>22246</v>
      </c>
      <c r="C61" s="763"/>
      <c r="D61" s="763" t="s">
        <v>22220</v>
      </c>
      <c r="E61" s="763">
        <v>1.4</v>
      </c>
      <c r="F61" s="763" t="s">
        <v>4603</v>
      </c>
      <c r="G61" s="763" t="s">
        <v>4603</v>
      </c>
      <c r="H61" s="537">
        <v>1</v>
      </c>
      <c r="I61" s="764">
        <v>7113.21</v>
      </c>
      <c r="J61" s="764">
        <v>7113.21</v>
      </c>
    </row>
  </sheetData>
  <mergeCells count="42">
    <mergeCell ref="I30:J30"/>
    <mergeCell ref="G25:J25"/>
    <mergeCell ref="E26:F26"/>
    <mergeCell ref="G26:J26"/>
    <mergeCell ref="E27:F27"/>
    <mergeCell ref="G27:J27"/>
    <mergeCell ref="E28:F28"/>
    <mergeCell ref="G28:J28"/>
    <mergeCell ref="A19:J19"/>
    <mergeCell ref="A20:J20"/>
    <mergeCell ref="A22:D28"/>
    <mergeCell ref="E22:F22"/>
    <mergeCell ref="G22:J22"/>
    <mergeCell ref="E23:F23"/>
    <mergeCell ref="G23:J23"/>
    <mergeCell ref="E24:F24"/>
    <mergeCell ref="G24:J24"/>
    <mergeCell ref="E25:F25"/>
    <mergeCell ref="B13:D13"/>
    <mergeCell ref="E13:F13"/>
    <mergeCell ref="G13:J13"/>
    <mergeCell ref="B14:D14"/>
    <mergeCell ref="A16:J16"/>
    <mergeCell ref="A17:J17"/>
    <mergeCell ref="B10:D10"/>
    <mergeCell ref="E10:F10"/>
    <mergeCell ref="G10:H10"/>
    <mergeCell ref="B11:D11"/>
    <mergeCell ref="E11:F11"/>
    <mergeCell ref="G11:J11"/>
    <mergeCell ref="B8:D8"/>
    <mergeCell ref="E8:F8"/>
    <mergeCell ref="G8:J8"/>
    <mergeCell ref="B9:D9"/>
    <mergeCell ref="E9:F9"/>
    <mergeCell ref="G9:J9"/>
    <mergeCell ref="A1:J1"/>
    <mergeCell ref="A4:D4"/>
    <mergeCell ref="F4:H4"/>
    <mergeCell ref="F5:J5"/>
    <mergeCell ref="F6:J6"/>
    <mergeCell ref="B7:J7"/>
  </mergeCells>
  <conditionalFormatting sqref="K31">
    <cfRule type="containsText" dxfId="44" priority="2" stopIfTrue="1" operator="containsText" text="&gt;&gt;&gt;&gt;">
      <formula>NOT(ISERROR(SEARCH("&gt;&gt;&gt;&gt;",K31)))</formula>
    </cfRule>
  </conditionalFormatting>
  <conditionalFormatting sqref="I30:J30">
    <cfRule type="containsText" dxfId="43" priority="1" stopIfTrue="1" operator="containsText" text="VENDA C">
      <formula>NOT(ISERROR(SEARCH("VENDA C",I30)))</formula>
    </cfRule>
  </conditionalFormatting>
  <dataValidations count="3">
    <dataValidation type="list" allowBlank="1" showInputMessage="1" showErrorMessage="1" sqref="A17:K17" xr:uid="{B6B23EB2-173C-48C8-ADAB-3E48B161EAC3}">
      <formula1>$R$1:$R$17</formula1>
    </dataValidation>
    <dataValidation type="list" allowBlank="1" showInputMessage="1" showErrorMessage="1" sqref="A20" xr:uid="{F9160593-6D33-4C8B-A4B5-13DC9A194CA0}">
      <formula1>$R$18:$R$26</formula1>
    </dataValidation>
    <dataValidation type="list" allowBlank="1" showInputMessage="1" showErrorMessage="1" sqref="I30:K30" xr:uid="{E460C345-1531-45CF-8DA0-487D8277E104}">
      <formula1>#REF!</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40" customWidth="1"/>
    <col min="2" max="2" width="3.109375" style="441" customWidth="1"/>
    <col min="3" max="3" width="16" style="516" customWidth="1"/>
    <col min="4" max="4" width="14.44140625" style="516" customWidth="1"/>
    <col min="5" max="5" width="14.44140625" style="441" bestFit="1" customWidth="1"/>
    <col min="6" max="6" width="8.6640625" style="440" customWidth="1"/>
    <col min="7" max="7" width="53.6640625" style="444" customWidth="1"/>
    <col min="8" max="8" width="16.33203125" style="440" bestFit="1" customWidth="1"/>
    <col min="9" max="9" width="13.6640625" style="440" bestFit="1" customWidth="1"/>
    <col min="10" max="10" width="8.44140625" style="439" customWidth="1"/>
    <col min="11" max="11" width="10" style="439" customWidth="1"/>
    <col min="12" max="12" width="11.33203125" style="439" customWidth="1"/>
    <col min="13" max="13" width="14.109375" style="439" customWidth="1"/>
    <col min="14" max="14" width="4.44140625" style="440" customWidth="1"/>
    <col min="15" max="15" width="10.6640625" style="439" customWidth="1"/>
    <col min="16" max="16" width="19.6640625" style="432" customWidth="1"/>
    <col min="17" max="17" width="18.6640625" style="432" customWidth="1"/>
    <col min="18" max="18" width="8.33203125" style="432" customWidth="1"/>
    <col min="19" max="19" width="19.6640625" style="432" customWidth="1"/>
    <col min="20" max="20" width="18.6640625" style="432" customWidth="1"/>
    <col min="21" max="21" width="5.6640625" style="469" customWidth="1"/>
    <col min="22" max="22" width="9.33203125" style="447" customWidth="1"/>
    <col min="23" max="23" width="5.44140625" style="469" customWidth="1"/>
    <col min="24" max="24" width="19.6640625" style="432" customWidth="1"/>
    <col min="25" max="25" width="18.6640625" style="432" customWidth="1"/>
    <col min="26" max="26" width="7.6640625" style="469" customWidth="1"/>
    <col min="27" max="27" width="19.6640625" style="432" customWidth="1"/>
    <col min="28" max="28" width="18.6640625" style="432" customWidth="1"/>
    <col min="29" max="29" width="7.6640625" style="469" customWidth="1"/>
    <col min="30" max="30" width="19.6640625" style="432" customWidth="1"/>
    <col min="31" max="31" width="18.6640625" style="432" customWidth="1"/>
    <col min="32" max="32" width="7.6640625" style="469" customWidth="1"/>
    <col min="33" max="33" width="19.6640625" style="432" customWidth="1"/>
    <col min="34" max="34" width="18.6640625" style="432" customWidth="1"/>
    <col min="35" max="35" width="7.6640625" style="469" customWidth="1"/>
    <col min="36" max="36" width="19.6640625" style="432" customWidth="1"/>
    <col min="37" max="37" width="18.6640625" style="432" customWidth="1"/>
    <col min="38" max="38" width="7.6640625" style="476" customWidth="1"/>
    <col min="39" max="39" width="13.44140625" style="471"/>
    <col min="40" max="46" width="13.44140625" style="478"/>
    <col min="47" max="16384" width="13.44140625" style="442"/>
  </cols>
  <sheetData>
    <row r="1" spans="1:46" s="466" customFormat="1" ht="8.1" customHeight="1" x14ac:dyDescent="0.25">
      <c r="A1" s="455"/>
      <c r="B1" s="456"/>
      <c r="C1" s="465"/>
      <c r="D1" s="465"/>
      <c r="E1" s="456"/>
      <c r="F1" s="455"/>
      <c r="G1" s="457"/>
      <c r="H1" s="455"/>
      <c r="I1" s="455"/>
      <c r="J1" s="458"/>
      <c r="K1" s="458"/>
      <c r="L1" s="458"/>
      <c r="M1" s="459"/>
      <c r="N1" s="455"/>
      <c r="O1" s="458"/>
      <c r="P1" s="460"/>
      <c r="Q1" s="461"/>
      <c r="R1" s="461"/>
      <c r="S1" s="460"/>
      <c r="T1" s="461"/>
      <c r="U1" s="462"/>
      <c r="V1" s="463"/>
      <c r="W1" s="464"/>
      <c r="X1" s="460"/>
      <c r="Y1" s="461"/>
      <c r="Z1" s="464"/>
      <c r="AA1" s="460"/>
      <c r="AB1" s="461"/>
      <c r="AC1" s="464"/>
      <c r="AD1" s="460"/>
      <c r="AE1" s="461"/>
      <c r="AF1" s="464"/>
      <c r="AG1" s="460"/>
      <c r="AH1" s="461"/>
      <c r="AI1" s="464"/>
      <c r="AJ1" s="460"/>
      <c r="AK1" s="461"/>
      <c r="AL1" s="465"/>
      <c r="AM1" s="490"/>
    </row>
    <row r="2" spans="1:46" s="428" customFormat="1" ht="79.349999999999994" customHeight="1" x14ac:dyDescent="0.25">
      <c r="A2" s="451"/>
      <c r="B2" s="452"/>
      <c r="C2" s="451"/>
      <c r="D2" s="451"/>
      <c r="E2" s="452"/>
      <c r="F2" s="451"/>
      <c r="G2" s="451"/>
      <c r="H2" s="508"/>
      <c r="I2" s="508"/>
      <c r="J2" s="453"/>
      <c r="K2" s="453"/>
      <c r="L2" s="453"/>
      <c r="M2" s="454"/>
      <c r="N2" s="451"/>
      <c r="O2" s="453"/>
      <c r="P2" s="570" t="s">
        <v>24088</v>
      </c>
      <c r="Q2" s="570"/>
      <c r="R2" s="509"/>
      <c r="S2" s="572" t="s">
        <v>23088</v>
      </c>
      <c r="T2" s="572"/>
      <c r="U2" s="468"/>
      <c r="V2" s="445" t="s">
        <v>23087</v>
      </c>
      <c r="W2" s="468"/>
      <c r="X2" s="570" t="s">
        <v>23089</v>
      </c>
      <c r="Y2" s="570"/>
      <c r="Z2" s="468"/>
      <c r="AA2" s="570" t="s">
        <v>23090</v>
      </c>
      <c r="AB2" s="570"/>
      <c r="AC2" s="468"/>
      <c r="AD2" s="570" t="s">
        <v>23091</v>
      </c>
      <c r="AE2" s="570"/>
      <c r="AF2" s="468"/>
      <c r="AG2" s="571">
        <v>2020</v>
      </c>
      <c r="AH2" s="571"/>
      <c r="AI2" s="468"/>
      <c r="AJ2" s="571">
        <v>2019</v>
      </c>
      <c r="AK2" s="571"/>
      <c r="AL2" s="475"/>
      <c r="AM2" s="491"/>
      <c r="AN2" s="477"/>
      <c r="AO2" s="477"/>
      <c r="AP2" s="477"/>
      <c r="AQ2" s="477"/>
      <c r="AR2" s="477"/>
      <c r="AS2" s="477"/>
      <c r="AT2" s="477"/>
    </row>
    <row r="3" spans="1:46" s="435" customFormat="1" ht="29.1" customHeight="1" x14ac:dyDescent="0.25">
      <c r="A3" s="467" t="s">
        <v>23956</v>
      </c>
      <c r="B3" s="429"/>
      <c r="C3" s="428" t="s">
        <v>23958</v>
      </c>
      <c r="D3" s="428" t="s">
        <v>23959</v>
      </c>
      <c r="E3" s="429" t="s">
        <v>23078</v>
      </c>
      <c r="F3" s="428" t="s">
        <v>13190</v>
      </c>
      <c r="G3" s="428" t="s">
        <v>23080</v>
      </c>
      <c r="H3" s="428" t="s">
        <v>11012</v>
      </c>
      <c r="I3" s="428" t="s">
        <v>23079</v>
      </c>
      <c r="J3" s="430" t="s">
        <v>23081</v>
      </c>
      <c r="K3" s="430" t="s">
        <v>23082</v>
      </c>
      <c r="L3" s="430" t="s">
        <v>23083</v>
      </c>
      <c r="M3" s="431" t="s">
        <v>23084</v>
      </c>
      <c r="N3" s="428" t="s">
        <v>23085</v>
      </c>
      <c r="O3" s="430" t="s">
        <v>23086</v>
      </c>
      <c r="P3" s="433" t="s">
        <v>10764</v>
      </c>
      <c r="Q3" s="434" t="s">
        <v>10765</v>
      </c>
      <c r="R3" s="509"/>
      <c r="S3" s="510" t="s">
        <v>10764</v>
      </c>
      <c r="T3" s="511" t="s">
        <v>10765</v>
      </c>
      <c r="U3" s="479">
        <v>1.3</v>
      </c>
      <c r="V3" s="448"/>
      <c r="W3" s="479">
        <v>1.1299999999999999</v>
      </c>
      <c r="X3" s="433" t="s">
        <v>10764</v>
      </c>
      <c r="Y3" s="434" t="s">
        <v>10765</v>
      </c>
      <c r="Z3" s="480"/>
      <c r="AA3" s="433" t="s">
        <v>10764</v>
      </c>
      <c r="AB3" s="434" t="s">
        <v>10765</v>
      </c>
      <c r="AC3" s="480"/>
      <c r="AD3" s="433" t="s">
        <v>10764</v>
      </c>
      <c r="AE3" s="434" t="s">
        <v>10765</v>
      </c>
      <c r="AF3" s="480"/>
      <c r="AG3" s="433" t="s">
        <v>10764</v>
      </c>
      <c r="AH3" s="434" t="s">
        <v>10765</v>
      </c>
      <c r="AI3" s="480"/>
      <c r="AJ3" s="433" t="s">
        <v>10764</v>
      </c>
      <c r="AK3" s="434" t="s">
        <v>10765</v>
      </c>
      <c r="AL3" s="482"/>
      <c r="AM3" s="492"/>
      <c r="AN3" s="486"/>
      <c r="AO3" s="486"/>
      <c r="AP3" s="486"/>
      <c r="AQ3" s="486"/>
      <c r="AR3" s="486"/>
      <c r="AS3" s="486"/>
      <c r="AT3" s="486"/>
    </row>
    <row r="4" spans="1:46" s="438" customFormat="1" ht="24" customHeight="1" x14ac:dyDescent="0.25">
      <c r="A4" s="450" t="s">
        <v>22971</v>
      </c>
      <c r="B4" s="441">
        <v>1</v>
      </c>
      <c r="C4" s="440" t="s">
        <v>23960</v>
      </c>
      <c r="D4" s="440" t="s">
        <v>23961</v>
      </c>
      <c r="E4" s="441" t="s">
        <v>23954</v>
      </c>
      <c r="F4" s="440">
        <v>0</v>
      </c>
      <c r="G4" s="442" t="s">
        <v>23181</v>
      </c>
      <c r="H4" s="440" t="s">
        <v>4449</v>
      </c>
      <c r="I4" s="440" t="s">
        <v>24018</v>
      </c>
      <c r="J4" s="439" t="s">
        <v>4603</v>
      </c>
      <c r="K4" s="439" t="s">
        <v>4603</v>
      </c>
      <c r="L4" s="439" t="s">
        <v>4603</v>
      </c>
      <c r="M4" s="439">
        <v>0</v>
      </c>
      <c r="N4" s="439" t="s">
        <v>4603</v>
      </c>
      <c r="O4" s="439">
        <v>0</v>
      </c>
      <c r="P4" s="512">
        <v>22015.5</v>
      </c>
      <c r="Q4" s="512">
        <f t="shared" ref="Q4:Q36" si="0">P4*V4</f>
        <v>16511.625</v>
      </c>
      <c r="R4" s="514"/>
      <c r="S4" s="512">
        <f>VLOOKUP(E4,[2]SEP!$C$11:$G$4122,5,0)</f>
        <v>16935</v>
      </c>
      <c r="T4" s="512">
        <f>VLOOKUP(E4,[2]SEP!$C$11:$H$4122,6,0)</f>
        <v>11860</v>
      </c>
      <c r="U4" s="469"/>
      <c r="V4" s="446">
        <v>0.75</v>
      </c>
      <c r="W4" s="469"/>
      <c r="X4" s="443">
        <v>0</v>
      </c>
      <c r="Y4" s="443" t="e">
        <f>VLOOKUP(E4,[3]INVENTARIO!$B$4:$S$4077,18,0)</f>
        <v>#N/A</v>
      </c>
      <c r="Z4" s="469"/>
      <c r="AA4" s="432">
        <v>0</v>
      </c>
      <c r="AB4" s="432">
        <f>AA4*60%</f>
        <v>0</v>
      </c>
      <c r="AC4" s="469"/>
      <c r="AD4" s="432">
        <v>0</v>
      </c>
      <c r="AE4" s="432">
        <f>AD4*60%</f>
        <v>0</v>
      </c>
      <c r="AF4" s="469"/>
      <c r="AG4" s="432">
        <v>0</v>
      </c>
      <c r="AH4" s="432">
        <f>AG4*60%</f>
        <v>0</v>
      </c>
      <c r="AI4" s="469"/>
      <c r="AJ4" s="432">
        <v>0</v>
      </c>
      <c r="AK4" s="432">
        <f>AJ4*60%</f>
        <v>0</v>
      </c>
      <c r="AL4" s="476"/>
      <c r="AM4" s="471"/>
      <c r="AN4" s="478"/>
      <c r="AO4" s="478"/>
      <c r="AP4" s="478"/>
      <c r="AQ4" s="478"/>
      <c r="AR4" s="478"/>
      <c r="AS4" s="478"/>
      <c r="AT4" s="489"/>
    </row>
    <row r="5" spans="1:46" ht="24" customHeight="1" x14ac:dyDescent="0.25">
      <c r="A5" s="450" t="s">
        <v>22971</v>
      </c>
      <c r="B5" s="441">
        <v>2</v>
      </c>
      <c r="C5" s="440" t="s">
        <v>23960</v>
      </c>
      <c r="D5" s="440" t="s">
        <v>23961</v>
      </c>
      <c r="E5" s="441" t="s">
        <v>23955</v>
      </c>
      <c r="F5" s="440">
        <v>0</v>
      </c>
      <c r="G5" s="442" t="s">
        <v>23180</v>
      </c>
      <c r="H5" s="440" t="s">
        <v>9144</v>
      </c>
      <c r="I5" s="440" t="s">
        <v>24018</v>
      </c>
      <c r="J5" s="439" t="s">
        <v>4603</v>
      </c>
      <c r="K5" s="439" t="s">
        <v>4603</v>
      </c>
      <c r="L5" s="439" t="s">
        <v>4603</v>
      </c>
      <c r="M5" s="439">
        <v>0</v>
      </c>
      <c r="N5" s="439" t="s">
        <v>4603</v>
      </c>
      <c r="O5" s="439">
        <v>0</v>
      </c>
      <c r="P5" s="512">
        <v>31570.5</v>
      </c>
      <c r="Q5" s="512">
        <f t="shared" si="0"/>
        <v>23677.875</v>
      </c>
      <c r="R5" s="514"/>
      <c r="S5" s="512">
        <f>VLOOKUP(E5,[2]SEP!$C$11:$G$4122,5,0)</f>
        <v>24285</v>
      </c>
      <c r="T5" s="512">
        <f>VLOOKUP(E5,[2]SEP!$C$11:$H$4122,6,0)</f>
        <v>16990</v>
      </c>
      <c r="V5" s="446">
        <v>0.75</v>
      </c>
      <c r="X5" s="443">
        <v>0</v>
      </c>
      <c r="Y5" s="443" t="e">
        <f>VLOOKUP(E5,[3]INVENTARIO!$B$4:$S$4077,18,0)</f>
        <v>#N/A</v>
      </c>
      <c r="AA5" s="432">
        <v>0</v>
      </c>
      <c r="AB5" s="432">
        <f>AA5*60%</f>
        <v>0</v>
      </c>
      <c r="AD5" s="432">
        <v>0</v>
      </c>
      <c r="AE5" s="432">
        <f>AD5*60%</f>
        <v>0</v>
      </c>
      <c r="AG5" s="432">
        <v>0</v>
      </c>
      <c r="AH5" s="432">
        <f>AG5*60%</f>
        <v>0</v>
      </c>
      <c r="AJ5" s="432">
        <v>0</v>
      </c>
      <c r="AK5" s="432">
        <f>AJ5*60%</f>
        <v>0</v>
      </c>
      <c r="AT5" s="489"/>
    </row>
    <row r="6" spans="1:46" ht="24" customHeight="1" x14ac:dyDescent="0.25">
      <c r="A6" s="450" t="s">
        <v>22971</v>
      </c>
      <c r="B6" s="441">
        <v>3</v>
      </c>
      <c r="C6" s="440" t="s">
        <v>23960</v>
      </c>
      <c r="D6" s="440" t="s">
        <v>23961</v>
      </c>
      <c r="E6" s="441" t="s">
        <v>23107</v>
      </c>
      <c r="F6" s="440">
        <f>VLOOKUP(E6,[3]INVENTARIO!$B$4:$D$1048576,3,0)</f>
        <v>0</v>
      </c>
      <c r="G6" s="442" t="s">
        <v>23159</v>
      </c>
      <c r="H6" s="440" t="s">
        <v>4449</v>
      </c>
      <c r="I6" s="440" t="s">
        <v>24018</v>
      </c>
      <c r="J6" s="439">
        <v>3.7</v>
      </c>
      <c r="K6" s="439">
        <v>4.8</v>
      </c>
      <c r="L6" s="439" t="s">
        <v>4603</v>
      </c>
      <c r="M6" s="439">
        <v>0</v>
      </c>
      <c r="N6" s="439" t="s">
        <v>4603</v>
      </c>
      <c r="O6" s="439">
        <v>0</v>
      </c>
      <c r="P6" s="512">
        <v>14616.992</v>
      </c>
      <c r="Q6" s="512">
        <f t="shared" si="0"/>
        <v>10962.744000000001</v>
      </c>
      <c r="R6" s="514"/>
      <c r="S6" s="512">
        <v>11243.84</v>
      </c>
      <c r="T6" s="512">
        <v>8432.880000000001</v>
      </c>
      <c r="V6" s="446">
        <f>VLOOKUP(E6,[3]INVENTARIO!$B$4:$P$1048576,15,0)</f>
        <v>0.75</v>
      </c>
      <c r="X6" s="443">
        <f>VLOOKUP(E6,[3]INVENTARIO!$B$114:$R$4077,17,0)</f>
        <v>0</v>
      </c>
      <c r="Y6" s="443">
        <f>VLOOKUP(E6,[3]INVENTARIO!$B$4:$S$4077,18,0)</f>
        <v>0</v>
      </c>
      <c r="AA6" s="432">
        <f>VLOOKUP(E6,[3]INVENTARIO!$B$4:$U$4077,20,0)</f>
        <v>0</v>
      </c>
      <c r="AB6" s="432">
        <f>AA6*60%</f>
        <v>0</v>
      </c>
      <c r="AD6" s="432">
        <f>VLOOKUP(E6,[3]INVENTARIO!$B$4:$X$4077,23,0)</f>
        <v>0</v>
      </c>
      <c r="AE6" s="432">
        <f>AD6*60%</f>
        <v>0</v>
      </c>
      <c r="AG6" s="432">
        <f>VLOOKUP(E6,[3]INVENTARIO!$B$4:$AA$1048576,26,0)</f>
        <v>0</v>
      </c>
      <c r="AH6" s="432">
        <f>AG6*60%</f>
        <v>0</v>
      </c>
      <c r="AJ6" s="432">
        <f>VLOOKUP(E6,[3]INVENTARIO!$B$4:$AD$1048576,29,0)</f>
        <v>0</v>
      </c>
      <c r="AK6" s="432">
        <f>AJ6*60%</f>
        <v>0</v>
      </c>
      <c r="AT6" s="489"/>
    </row>
    <row r="7" spans="1:46" ht="24" customHeight="1" x14ac:dyDescent="0.25">
      <c r="A7" s="450" t="s">
        <v>22971</v>
      </c>
      <c r="B7" s="441">
        <v>4</v>
      </c>
      <c r="C7" s="440" t="s">
        <v>23960</v>
      </c>
      <c r="D7" s="440" t="s">
        <v>23961</v>
      </c>
      <c r="E7" s="441" t="s">
        <v>23108</v>
      </c>
      <c r="F7" s="440">
        <f>VLOOKUP(E7,[3]INVENTARIO!$B$4:$D$1048576,3,0)</f>
        <v>0</v>
      </c>
      <c r="G7" s="442" t="s">
        <v>23110</v>
      </c>
      <c r="H7" s="440" t="s">
        <v>4449</v>
      </c>
      <c r="I7" s="440" t="s">
        <v>24018</v>
      </c>
      <c r="J7" s="439">
        <v>3.7</v>
      </c>
      <c r="K7" s="439">
        <v>6</v>
      </c>
      <c r="L7" s="439" t="s">
        <v>4603</v>
      </c>
      <c r="M7" s="439">
        <v>1792</v>
      </c>
      <c r="N7" s="439" t="s">
        <v>4603</v>
      </c>
      <c r="O7" s="439">
        <v>0</v>
      </c>
      <c r="P7" s="512">
        <v>19317.792000000001</v>
      </c>
      <c r="Q7" s="512">
        <f t="shared" si="0"/>
        <v>14488.344000000001</v>
      </c>
      <c r="R7" s="514"/>
      <c r="S7" s="512">
        <v>14859.84</v>
      </c>
      <c r="T7" s="512">
        <v>11144.880000000001</v>
      </c>
      <c r="V7" s="446">
        <f>VLOOKUP(E7,[3]INVENTARIO!$B$4:$P$1048576,15,0)</f>
        <v>0.75</v>
      </c>
      <c r="X7" s="443">
        <f>VLOOKUP(E7,[3]INVENTARIO!$B$114:$R$4077,17,0)</f>
        <v>0</v>
      </c>
      <c r="Y7" s="443">
        <f>VLOOKUP(E7,[3]INVENTARIO!$B$4:$S$4077,18,0)</f>
        <v>0</v>
      </c>
      <c r="AA7" s="432">
        <f>VLOOKUP(E7,[3]INVENTARIO!$B$4:$U$4077,20,0)</f>
        <v>0</v>
      </c>
      <c r="AB7" s="432">
        <f>AA7*60%</f>
        <v>0</v>
      </c>
      <c r="AD7" s="432">
        <f>VLOOKUP(E7,[3]INVENTARIO!$B$4:$X$4077,23,0)</f>
        <v>0</v>
      </c>
      <c r="AE7" s="432">
        <f>AD7*60%</f>
        <v>0</v>
      </c>
      <c r="AG7" s="432">
        <f>VLOOKUP(E7,[3]INVENTARIO!$B$4:$AA$1048576,26,0)</f>
        <v>0</v>
      </c>
      <c r="AH7" s="432">
        <f>AG7*60%</f>
        <v>0</v>
      </c>
      <c r="AJ7" s="432">
        <f>VLOOKUP(E7,[3]INVENTARIO!$B$4:$AD$1048576,29,0)</f>
        <v>0</v>
      </c>
      <c r="AK7" s="432">
        <f>AJ7*60%</f>
        <v>0</v>
      </c>
      <c r="AT7" s="489"/>
    </row>
    <row r="8" spans="1:46" ht="24" customHeight="1" x14ac:dyDescent="0.25">
      <c r="A8" s="450" t="s">
        <v>22971</v>
      </c>
      <c r="B8" s="441">
        <v>5</v>
      </c>
      <c r="C8" s="440" t="s">
        <v>23960</v>
      </c>
      <c r="D8" s="440" t="s">
        <v>23961</v>
      </c>
      <c r="E8" s="441" t="s">
        <v>23109</v>
      </c>
      <c r="F8" s="440">
        <f>VLOOKUP(E8,[3]INVENTARIO!$B$4:$D$1048576,3,0)</f>
        <v>0</v>
      </c>
      <c r="G8" s="442" t="s">
        <v>23111</v>
      </c>
      <c r="H8" s="440" t="s">
        <v>4449</v>
      </c>
      <c r="I8" s="440" t="s">
        <v>24018</v>
      </c>
      <c r="J8" s="439">
        <v>3.7</v>
      </c>
      <c r="K8" s="439">
        <v>5</v>
      </c>
      <c r="L8" s="439" t="s">
        <v>4603</v>
      </c>
      <c r="M8" s="439">
        <v>0</v>
      </c>
      <c r="N8" s="439" t="s">
        <v>4603</v>
      </c>
      <c r="O8" s="439">
        <v>0</v>
      </c>
      <c r="P8" s="512">
        <v>13195</v>
      </c>
      <c r="Q8" s="512">
        <f t="shared" si="0"/>
        <v>9896.25</v>
      </c>
      <c r="R8" s="514"/>
      <c r="S8" s="512">
        <v>10150</v>
      </c>
      <c r="T8" s="512">
        <v>7612.5</v>
      </c>
      <c r="V8" s="446">
        <f>VLOOKUP(E8,[3]INVENTARIO!$B$4:$P$1048576,15,0)</f>
        <v>0.75</v>
      </c>
      <c r="X8" s="443">
        <f>VLOOKUP(E8,[3]INVENTARIO!$B$114:$R$4077,17,0)</f>
        <v>0</v>
      </c>
      <c r="Y8" s="443">
        <f>VLOOKUP(E8,[3]INVENTARIO!$B$4:$S$4077,18,0)</f>
        <v>0</v>
      </c>
      <c r="AA8" s="432">
        <f>VLOOKUP(E8,[3]INVENTARIO!$B$4:$U$4077,20,0)</f>
        <v>0</v>
      </c>
      <c r="AB8" s="432">
        <f>AA8*60%</f>
        <v>0</v>
      </c>
      <c r="AD8" s="432">
        <f>VLOOKUP(E8,[3]INVENTARIO!$B$4:$X$4077,23,0)</f>
        <v>0</v>
      </c>
      <c r="AE8" s="432">
        <f>AD8*60%</f>
        <v>0</v>
      </c>
      <c r="AG8" s="432">
        <f>VLOOKUP(E8,[3]INVENTARIO!$B$4:$AA$1048576,26,0)</f>
        <v>0</v>
      </c>
      <c r="AH8" s="432">
        <f>AG8*60%</f>
        <v>0</v>
      </c>
      <c r="AJ8" s="432">
        <f>VLOOKUP(E8,[3]INVENTARIO!$B$4:$AD$1048576,29,0)</f>
        <v>0</v>
      </c>
      <c r="AK8" s="432">
        <f>AJ8*60%</f>
        <v>0</v>
      </c>
      <c r="AT8" s="489"/>
    </row>
    <row r="9" spans="1:46" ht="24" customHeight="1" outlineLevel="1" x14ac:dyDescent="0.25">
      <c r="A9" s="450" t="s">
        <v>24092</v>
      </c>
      <c r="B9" s="441">
        <v>6</v>
      </c>
      <c r="C9" s="440" t="s">
        <v>23962</v>
      </c>
      <c r="D9" s="440" t="s">
        <v>23969</v>
      </c>
      <c r="E9" s="441" t="s">
        <v>4507</v>
      </c>
      <c r="F9" s="440">
        <v>94053000</v>
      </c>
      <c r="G9" s="442" t="s">
        <v>17947</v>
      </c>
      <c r="H9" s="440" t="s">
        <v>24019</v>
      </c>
      <c r="I9" s="440" t="s">
        <v>23957</v>
      </c>
      <c r="J9" s="439">
        <v>1.2999999999999999E-2</v>
      </c>
      <c r="K9" s="439">
        <v>1.2999999999999999E-2</v>
      </c>
      <c r="L9" s="439">
        <v>1</v>
      </c>
      <c r="M9" s="439">
        <v>16.399999999999999</v>
      </c>
      <c r="N9" s="439">
        <v>1</v>
      </c>
      <c r="O9" s="439">
        <v>0</v>
      </c>
      <c r="P9" s="512">
        <v>12.415000000000001</v>
      </c>
      <c r="Q9" s="512">
        <f t="shared" si="0"/>
        <v>12.415000000000001</v>
      </c>
      <c r="R9" s="514"/>
      <c r="S9" s="512">
        <v>9.5500000000000007</v>
      </c>
      <c r="T9" s="512">
        <v>9.5500000000000007</v>
      </c>
      <c r="V9" s="446">
        <f>VLOOKUP(E9,[3]INVENTARIO!$B$4:$P$1048576,15,0)</f>
        <v>1</v>
      </c>
      <c r="X9" s="443">
        <f>VLOOKUP(E9,[3]INVENTARIO!$B$114:$R$4077,17,0)</f>
        <v>8.6999999999999993</v>
      </c>
      <c r="Y9" s="443">
        <f>VLOOKUP(E9,[3]INVENTARIO!$B$4:$S$4077,18,0)</f>
        <v>8.6999999999999993</v>
      </c>
      <c r="AA9" s="432">
        <f>VLOOKUP(E9,[3]INVENTARIO!$B$4:$U$4077,20,0)</f>
        <v>8.6999999999999993</v>
      </c>
      <c r="AB9" s="432">
        <f t="shared" ref="AB9:AB41" si="1">AA9</f>
        <v>8.6999999999999993</v>
      </c>
      <c r="AD9" s="432">
        <f>VLOOKUP(E9,[3]INVENTARIO!$B$4:$X$4077,23,0)</f>
        <v>8.6999999999999993</v>
      </c>
      <c r="AE9" s="432">
        <f t="shared" ref="AE9:AE41" si="2">AD9</f>
        <v>8.6999999999999993</v>
      </c>
      <c r="AG9" s="432">
        <f>VLOOKUP(E9,[3]INVENTARIO!$B$4:$AA$1048576,26,0)</f>
        <v>6.8</v>
      </c>
      <c r="AH9" s="432">
        <f t="shared" ref="AH9:AH41" si="3">AG9</f>
        <v>6.8</v>
      </c>
      <c r="AJ9" s="432">
        <f>VLOOKUP(E9,[3]INVENTARIO!$B$4:$AD$1048576,29,0)</f>
        <v>4.9000000000000004</v>
      </c>
      <c r="AK9" s="432">
        <f t="shared" ref="AK9:AK41" si="4">AJ9</f>
        <v>4.9000000000000004</v>
      </c>
      <c r="AT9" s="489"/>
    </row>
    <row r="10" spans="1:46" ht="24" customHeight="1" outlineLevel="1" x14ac:dyDescent="0.25">
      <c r="A10" s="450" t="s">
        <v>24092</v>
      </c>
      <c r="B10" s="441">
        <v>7</v>
      </c>
      <c r="C10" s="440" t="s">
        <v>23962</v>
      </c>
      <c r="D10" s="436" t="s">
        <v>23969</v>
      </c>
      <c r="E10" s="437" t="s">
        <v>4561</v>
      </c>
      <c r="F10" s="440">
        <v>94053000</v>
      </c>
      <c r="G10" s="442" t="s">
        <v>17946</v>
      </c>
      <c r="H10" s="440" t="s">
        <v>24019</v>
      </c>
      <c r="I10" s="440" t="s">
        <v>23957</v>
      </c>
      <c r="J10" s="439">
        <v>1.2999999999999999E-2</v>
      </c>
      <c r="K10" s="439">
        <v>1.2999999999999999E-2</v>
      </c>
      <c r="L10" s="439">
        <v>1</v>
      </c>
      <c r="M10" s="439">
        <v>16.399999999999999</v>
      </c>
      <c r="N10" s="439">
        <v>1</v>
      </c>
      <c r="O10" s="439">
        <v>0</v>
      </c>
      <c r="P10" s="512">
        <v>12.415000000000001</v>
      </c>
      <c r="Q10" s="512">
        <f t="shared" si="0"/>
        <v>12.415000000000001</v>
      </c>
      <c r="R10" s="514"/>
      <c r="S10" s="512">
        <v>9.5500000000000007</v>
      </c>
      <c r="T10" s="512">
        <v>9.5500000000000007</v>
      </c>
      <c r="V10" s="446">
        <f>VLOOKUP(E10,[3]INVENTARIO!$B$4:$P$1048576,15,0)</f>
        <v>1</v>
      </c>
      <c r="X10" s="443">
        <f>VLOOKUP(E10,[3]INVENTARIO!$B$114:$R$4077,17,0)</f>
        <v>8.6999999999999993</v>
      </c>
      <c r="Y10" s="443">
        <f>VLOOKUP(E10,[3]INVENTARIO!$B$4:$S$4077,18,0)</f>
        <v>8.6999999999999993</v>
      </c>
      <c r="AA10" s="432">
        <f>VLOOKUP(E10,[3]INVENTARIO!$B$4:$U$4077,20,0)</f>
        <v>8.6999999999999993</v>
      </c>
      <c r="AB10" s="432">
        <f t="shared" si="1"/>
        <v>8.6999999999999993</v>
      </c>
      <c r="AD10" s="432">
        <f>VLOOKUP(E10,[3]INVENTARIO!$B$4:$X$4077,23,0)</f>
        <v>8.6999999999999993</v>
      </c>
      <c r="AE10" s="432">
        <f t="shared" si="2"/>
        <v>8.6999999999999993</v>
      </c>
      <c r="AG10" s="432">
        <f>VLOOKUP(E10,[3]INVENTARIO!$B$4:$AA$1048576,26,0)</f>
        <v>6.8</v>
      </c>
      <c r="AH10" s="432">
        <f t="shared" si="3"/>
        <v>6.8</v>
      </c>
      <c r="AJ10" s="432">
        <f>VLOOKUP(E10,[3]INVENTARIO!$B$4:$AD$1048576,29,0)</f>
        <v>4.9000000000000004</v>
      </c>
      <c r="AK10" s="432">
        <f t="shared" si="4"/>
        <v>4.9000000000000004</v>
      </c>
      <c r="AL10" s="469"/>
      <c r="AM10" s="484"/>
      <c r="AN10" s="487"/>
      <c r="AO10" s="487"/>
      <c r="AP10" s="487"/>
      <c r="AQ10" s="487"/>
      <c r="AR10" s="487"/>
      <c r="AS10" s="487"/>
      <c r="AT10" s="488"/>
    </row>
    <row r="11" spans="1:46" ht="24" customHeight="1" outlineLevel="1" x14ac:dyDescent="0.25">
      <c r="A11" s="450" t="s">
        <v>24092</v>
      </c>
      <c r="B11" s="441">
        <v>8</v>
      </c>
      <c r="C11" s="440" t="s">
        <v>23962</v>
      </c>
      <c r="D11" s="440" t="s">
        <v>23969</v>
      </c>
      <c r="E11" s="441" t="s">
        <v>4368</v>
      </c>
      <c r="F11" s="440">
        <v>94053000</v>
      </c>
      <c r="G11" s="442" t="s">
        <v>17944</v>
      </c>
      <c r="H11" s="440" t="s">
        <v>24019</v>
      </c>
      <c r="I11" s="440" t="s">
        <v>23957</v>
      </c>
      <c r="J11" s="439">
        <v>1.2999999999999999E-2</v>
      </c>
      <c r="K11" s="439">
        <v>1.2999999999999999E-2</v>
      </c>
      <c r="L11" s="439">
        <v>1</v>
      </c>
      <c r="M11" s="439">
        <v>16.399999999999999</v>
      </c>
      <c r="N11" s="439">
        <v>1</v>
      </c>
      <c r="O11" s="439">
        <v>0</v>
      </c>
      <c r="P11" s="512">
        <v>12.415000000000001</v>
      </c>
      <c r="Q11" s="512">
        <f t="shared" si="0"/>
        <v>12.415000000000001</v>
      </c>
      <c r="R11" s="514"/>
      <c r="S11" s="512">
        <v>9.5500000000000007</v>
      </c>
      <c r="T11" s="512">
        <v>9.5500000000000007</v>
      </c>
      <c r="V11" s="446">
        <f>VLOOKUP(E11,[3]INVENTARIO!$B$4:$P$1048576,15,0)</f>
        <v>1</v>
      </c>
      <c r="X11" s="443">
        <f>VLOOKUP(E11,[3]INVENTARIO!$B$114:$R$4077,17,0)</f>
        <v>8.6999999999999993</v>
      </c>
      <c r="Y11" s="443">
        <f>VLOOKUP(E11,[3]INVENTARIO!$B$4:$S$4077,18,0)</f>
        <v>8.6999999999999993</v>
      </c>
      <c r="AA11" s="432">
        <f>VLOOKUP(E11,[3]INVENTARIO!$B$4:$U$4077,20,0)</f>
        <v>8.6999999999999993</v>
      </c>
      <c r="AB11" s="432">
        <f t="shared" si="1"/>
        <v>8.6999999999999993</v>
      </c>
      <c r="AD11" s="432">
        <f>VLOOKUP(E11,[3]INVENTARIO!$B$4:$X$4077,23,0)</f>
        <v>8.6999999999999993</v>
      </c>
      <c r="AE11" s="432">
        <f t="shared" si="2"/>
        <v>8.6999999999999993</v>
      </c>
      <c r="AG11" s="432">
        <f>VLOOKUP(E11,[3]INVENTARIO!$B$4:$AA$1048576,26,0)</f>
        <v>6.8</v>
      </c>
      <c r="AH11" s="432">
        <f t="shared" si="3"/>
        <v>6.8</v>
      </c>
      <c r="AJ11" s="432">
        <f>VLOOKUP(E11,[3]INVENTARIO!$B$4:$AD$1048576,29,0)</f>
        <v>4.9000000000000004</v>
      </c>
      <c r="AK11" s="432">
        <f t="shared" si="4"/>
        <v>4.9000000000000004</v>
      </c>
      <c r="AT11" s="489"/>
    </row>
    <row r="12" spans="1:46" ht="24" customHeight="1" outlineLevel="1" x14ac:dyDescent="0.25">
      <c r="A12" s="450" t="s">
        <v>24092</v>
      </c>
      <c r="B12" s="441">
        <v>9</v>
      </c>
      <c r="C12" s="440" t="s">
        <v>23962</v>
      </c>
      <c r="D12" s="440" t="s">
        <v>23969</v>
      </c>
      <c r="E12" s="441" t="s">
        <v>4369</v>
      </c>
      <c r="F12" s="440">
        <v>94053000</v>
      </c>
      <c r="G12" s="442" t="s">
        <v>17943</v>
      </c>
      <c r="H12" s="440" t="s">
        <v>24019</v>
      </c>
      <c r="I12" s="440" t="s">
        <v>23957</v>
      </c>
      <c r="J12" s="439">
        <v>1.2999999999999999E-2</v>
      </c>
      <c r="K12" s="439">
        <v>1.2999999999999999E-2</v>
      </c>
      <c r="L12" s="439">
        <v>1</v>
      </c>
      <c r="M12" s="439">
        <v>16.399999999999999</v>
      </c>
      <c r="N12" s="439">
        <v>1</v>
      </c>
      <c r="O12" s="439">
        <v>0</v>
      </c>
      <c r="P12" s="512">
        <v>12.415000000000001</v>
      </c>
      <c r="Q12" s="512">
        <f t="shared" si="0"/>
        <v>12.415000000000001</v>
      </c>
      <c r="R12" s="514"/>
      <c r="S12" s="512">
        <v>9.5500000000000007</v>
      </c>
      <c r="T12" s="512">
        <v>9.5500000000000007</v>
      </c>
      <c r="V12" s="446">
        <f>VLOOKUP(E12,[3]INVENTARIO!$B$4:$P$1048576,15,0)</f>
        <v>1</v>
      </c>
      <c r="X12" s="443">
        <f>VLOOKUP(E12,[3]INVENTARIO!$B$114:$R$4077,17,0)</f>
        <v>8.6999999999999993</v>
      </c>
      <c r="Y12" s="443">
        <f>VLOOKUP(E12,[3]INVENTARIO!$B$4:$S$4077,18,0)</f>
        <v>8.6999999999999993</v>
      </c>
      <c r="AA12" s="432">
        <f>VLOOKUP(E12,[3]INVENTARIO!$B$4:$U$4077,20,0)</f>
        <v>8.6999999999999993</v>
      </c>
      <c r="AB12" s="432">
        <f t="shared" si="1"/>
        <v>8.6999999999999993</v>
      </c>
      <c r="AD12" s="432">
        <f>VLOOKUP(E12,[3]INVENTARIO!$B$4:$X$4077,23,0)</f>
        <v>8.6999999999999993</v>
      </c>
      <c r="AE12" s="432">
        <f t="shared" si="2"/>
        <v>8.6999999999999993</v>
      </c>
      <c r="AG12" s="432">
        <f>VLOOKUP(E12,[3]INVENTARIO!$B$4:$AA$1048576,26,0)</f>
        <v>6.8</v>
      </c>
      <c r="AH12" s="432">
        <f t="shared" si="3"/>
        <v>6.8</v>
      </c>
      <c r="AJ12" s="432">
        <f>VLOOKUP(E12,[3]INVENTARIO!$B$4:$AD$1048576,29,0)</f>
        <v>4.9000000000000004</v>
      </c>
      <c r="AK12" s="432">
        <f t="shared" si="4"/>
        <v>4.9000000000000004</v>
      </c>
      <c r="AT12" s="489"/>
    </row>
    <row r="13" spans="1:46" ht="24" customHeight="1" outlineLevel="1" x14ac:dyDescent="0.25">
      <c r="A13" s="450" t="s">
        <v>24092</v>
      </c>
      <c r="B13" s="441">
        <v>10</v>
      </c>
      <c r="C13" s="440" t="s">
        <v>23962</v>
      </c>
      <c r="D13" s="440" t="s">
        <v>23969</v>
      </c>
      <c r="E13" s="441" t="s">
        <v>4370</v>
      </c>
      <c r="F13" s="440">
        <v>94053000</v>
      </c>
      <c r="G13" s="442" t="s">
        <v>17945</v>
      </c>
      <c r="H13" s="440" t="s">
        <v>24019</v>
      </c>
      <c r="I13" s="440" t="s">
        <v>23957</v>
      </c>
      <c r="J13" s="439">
        <v>1.2999999999999999E-2</v>
      </c>
      <c r="K13" s="439">
        <v>1.2999999999999999E-2</v>
      </c>
      <c r="L13" s="439">
        <v>1</v>
      </c>
      <c r="M13" s="439">
        <v>16.399999999999999</v>
      </c>
      <c r="N13" s="439">
        <v>1</v>
      </c>
      <c r="O13" s="439">
        <v>0</v>
      </c>
      <c r="P13" s="512">
        <v>12.415000000000001</v>
      </c>
      <c r="Q13" s="512">
        <f t="shared" si="0"/>
        <v>12.415000000000001</v>
      </c>
      <c r="R13" s="514"/>
      <c r="S13" s="512">
        <v>9.5500000000000007</v>
      </c>
      <c r="T13" s="512">
        <v>9.5500000000000007</v>
      </c>
      <c r="V13" s="446">
        <f>VLOOKUP(E13,[3]INVENTARIO!$B$4:$P$1048576,15,0)</f>
        <v>1</v>
      </c>
      <c r="X13" s="443">
        <f>VLOOKUP(E13,[3]INVENTARIO!$B$114:$R$4077,17,0)</f>
        <v>8.6999999999999993</v>
      </c>
      <c r="Y13" s="443">
        <f>VLOOKUP(E13,[3]INVENTARIO!$B$4:$S$4077,18,0)</f>
        <v>8.6999999999999993</v>
      </c>
      <c r="AA13" s="432">
        <f>VLOOKUP(E13,[3]INVENTARIO!$B$4:$U$4077,20,0)</f>
        <v>8.6999999999999993</v>
      </c>
      <c r="AB13" s="432">
        <f t="shared" si="1"/>
        <v>8.6999999999999993</v>
      </c>
      <c r="AD13" s="432">
        <f>VLOOKUP(E13,[3]INVENTARIO!$B$4:$X$4077,23,0)</f>
        <v>8.6999999999999993</v>
      </c>
      <c r="AE13" s="432">
        <f t="shared" si="2"/>
        <v>8.6999999999999993</v>
      </c>
      <c r="AG13" s="432">
        <f>VLOOKUP(E13,[3]INVENTARIO!$B$4:$AA$1048576,26,0)</f>
        <v>6.8</v>
      </c>
      <c r="AH13" s="432">
        <f t="shared" si="3"/>
        <v>6.8</v>
      </c>
      <c r="AJ13" s="432">
        <f>VLOOKUP(E13,[3]INVENTARIO!$B$4:$AD$1048576,29,0)</f>
        <v>4.9000000000000004</v>
      </c>
      <c r="AK13" s="432">
        <f t="shared" si="4"/>
        <v>4.9000000000000004</v>
      </c>
      <c r="AT13" s="489"/>
    </row>
    <row r="14" spans="1:46" ht="24" customHeight="1" outlineLevel="1" x14ac:dyDescent="0.25">
      <c r="A14" s="450" t="s">
        <v>24092</v>
      </c>
      <c r="B14" s="441">
        <v>11</v>
      </c>
      <c r="C14" s="440" t="s">
        <v>23962</v>
      </c>
      <c r="D14" s="436" t="s">
        <v>23970</v>
      </c>
      <c r="E14" s="437" t="s">
        <v>9142</v>
      </c>
      <c r="F14" s="440">
        <v>94053000</v>
      </c>
      <c r="G14" s="442" t="s">
        <v>9143</v>
      </c>
      <c r="H14" s="440" t="s">
        <v>24019</v>
      </c>
      <c r="I14" s="440" t="s">
        <v>23957</v>
      </c>
      <c r="J14" s="439">
        <v>1.2999999999999999E-2</v>
      </c>
      <c r="K14" s="439">
        <v>1.2999999999999999E-2</v>
      </c>
      <c r="L14" s="439">
        <v>1</v>
      </c>
      <c r="M14" s="439">
        <v>3</v>
      </c>
      <c r="N14" s="439">
        <v>1</v>
      </c>
      <c r="O14" s="439">
        <v>0</v>
      </c>
      <c r="P14" s="512">
        <v>17.225000000000001</v>
      </c>
      <c r="Q14" s="512">
        <f t="shared" si="0"/>
        <v>17.225000000000001</v>
      </c>
      <c r="R14" s="514"/>
      <c r="S14" s="512">
        <v>13.25</v>
      </c>
      <c r="T14" s="512">
        <v>13.25</v>
      </c>
      <c r="V14" s="446">
        <f>VLOOKUP(E14,[3]INVENTARIO!$B$4:$P$1048576,15,0)</f>
        <v>1</v>
      </c>
      <c r="X14" s="443">
        <f>VLOOKUP(E14,[3]INVENTARIO!$B$114:$R$4077,17,0)</f>
        <v>13.1</v>
      </c>
      <c r="Y14" s="443">
        <f>VLOOKUP(E14,[3]INVENTARIO!$B$4:$S$4077,18,0)</f>
        <v>13.1</v>
      </c>
      <c r="AA14" s="432">
        <f>VLOOKUP(E14,[3]INVENTARIO!$B$4:$U$4077,20,0)</f>
        <v>13.1</v>
      </c>
      <c r="AB14" s="432">
        <f t="shared" si="1"/>
        <v>13.1</v>
      </c>
      <c r="AD14" s="432">
        <f>VLOOKUP(E14,[3]INVENTARIO!$B$4:$X$4077,23,0)</f>
        <v>13.1</v>
      </c>
      <c r="AE14" s="432">
        <f t="shared" si="2"/>
        <v>13.1</v>
      </c>
      <c r="AG14" s="432">
        <f>VLOOKUP(E14,[3]INVENTARIO!$B$4:$AA$1048576,26,0)</f>
        <v>11.8</v>
      </c>
      <c r="AH14" s="432">
        <f t="shared" si="3"/>
        <v>11.8</v>
      </c>
      <c r="AJ14" s="432">
        <f>VLOOKUP(E14,[3]INVENTARIO!$B$4:$AD$1048576,29,0)</f>
        <v>8.6</v>
      </c>
      <c r="AK14" s="432">
        <f t="shared" si="4"/>
        <v>8.6</v>
      </c>
      <c r="AL14" s="469"/>
      <c r="AM14" s="484"/>
      <c r="AN14" s="487"/>
      <c r="AO14" s="487"/>
      <c r="AP14" s="487"/>
      <c r="AQ14" s="487"/>
      <c r="AR14" s="487"/>
      <c r="AS14" s="487"/>
      <c r="AT14" s="488"/>
    </row>
    <row r="15" spans="1:46" ht="24" customHeight="1" outlineLevel="1" x14ac:dyDescent="0.25">
      <c r="A15" s="450" t="s">
        <v>24092</v>
      </c>
      <c r="B15" s="441">
        <v>12</v>
      </c>
      <c r="C15" s="440" t="s">
        <v>23962</v>
      </c>
      <c r="D15" s="440" t="s">
        <v>23970</v>
      </c>
      <c r="E15" s="441" t="s">
        <v>113</v>
      </c>
      <c r="F15" s="440">
        <v>94053000</v>
      </c>
      <c r="G15" s="442" t="s">
        <v>4365</v>
      </c>
      <c r="H15" s="440" t="s">
        <v>24019</v>
      </c>
      <c r="I15" s="440" t="s">
        <v>23957</v>
      </c>
      <c r="J15" s="439">
        <v>1.2999999999999999E-2</v>
      </c>
      <c r="K15" s="439">
        <v>1.2999999999999999E-2</v>
      </c>
      <c r="L15" s="439">
        <v>1</v>
      </c>
      <c r="M15" s="439">
        <v>3</v>
      </c>
      <c r="N15" s="439">
        <v>1</v>
      </c>
      <c r="O15" s="439">
        <v>0</v>
      </c>
      <c r="P15" s="512">
        <v>17.225000000000001</v>
      </c>
      <c r="Q15" s="512">
        <f t="shared" si="0"/>
        <v>17.225000000000001</v>
      </c>
      <c r="R15" s="514"/>
      <c r="S15" s="512">
        <v>13.25</v>
      </c>
      <c r="T15" s="512">
        <v>13.25</v>
      </c>
      <c r="V15" s="446">
        <f>VLOOKUP(E15,[3]INVENTARIO!$B$4:$P$1048576,15,0)</f>
        <v>1</v>
      </c>
      <c r="X15" s="443">
        <f>VLOOKUP(E15,[3]INVENTARIO!$B$114:$R$4077,17,0)</f>
        <v>13.1</v>
      </c>
      <c r="Y15" s="443">
        <f>VLOOKUP(E15,[3]INVENTARIO!$B$4:$S$4077,18,0)</f>
        <v>13.1</v>
      </c>
      <c r="AA15" s="432">
        <f>VLOOKUP(E15,[3]INVENTARIO!$B$4:$U$4077,20,0)</f>
        <v>13.1</v>
      </c>
      <c r="AB15" s="432">
        <f t="shared" si="1"/>
        <v>13.1</v>
      </c>
      <c r="AD15" s="432">
        <f>VLOOKUP(E15,[3]INVENTARIO!$B$4:$X$4077,23,0)</f>
        <v>13.1</v>
      </c>
      <c r="AE15" s="432">
        <f t="shared" si="2"/>
        <v>13.1</v>
      </c>
      <c r="AG15" s="432">
        <f>VLOOKUP(E15,[3]INVENTARIO!$B$4:$AA$1048576,26,0)</f>
        <v>11.8</v>
      </c>
      <c r="AH15" s="432">
        <f t="shared" si="3"/>
        <v>11.8</v>
      </c>
      <c r="AJ15" s="432">
        <f>VLOOKUP(E15,[3]INVENTARIO!$B$4:$AD$1048576,29,0)</f>
        <v>8.6</v>
      </c>
      <c r="AK15" s="432">
        <f t="shared" si="4"/>
        <v>8.6</v>
      </c>
      <c r="AT15" s="489"/>
    </row>
    <row r="16" spans="1:46" s="438" customFormat="1" ht="24" customHeight="1" outlineLevel="1" x14ac:dyDescent="0.25">
      <c r="A16" s="450" t="s">
        <v>24092</v>
      </c>
      <c r="B16" s="441">
        <v>13</v>
      </c>
      <c r="C16" s="440" t="s">
        <v>23962</v>
      </c>
      <c r="D16" s="440" t="s">
        <v>23970</v>
      </c>
      <c r="E16" s="441" t="s">
        <v>13701</v>
      </c>
      <c r="F16" s="440">
        <v>94053000</v>
      </c>
      <c r="G16" s="442" t="s">
        <v>13702</v>
      </c>
      <c r="H16" s="440" t="s">
        <v>24019</v>
      </c>
      <c r="I16" s="440" t="s">
        <v>23957</v>
      </c>
      <c r="J16" s="439">
        <v>1.2999999999999999E-2</v>
      </c>
      <c r="K16" s="439">
        <v>1.2999999999999999E-2</v>
      </c>
      <c r="L16" s="439">
        <v>1</v>
      </c>
      <c r="M16" s="439">
        <v>3</v>
      </c>
      <c r="N16" s="439">
        <v>1</v>
      </c>
      <c r="O16" s="439">
        <v>0</v>
      </c>
      <c r="P16" s="512">
        <v>22.1</v>
      </c>
      <c r="Q16" s="512">
        <f t="shared" si="0"/>
        <v>22.1</v>
      </c>
      <c r="R16" s="514"/>
      <c r="S16" s="512">
        <v>17</v>
      </c>
      <c r="T16" s="512">
        <v>17</v>
      </c>
      <c r="U16" s="469"/>
      <c r="V16" s="446">
        <f>VLOOKUP(E16,[3]INVENTARIO!$B$4:$P$1048576,15,0)</f>
        <v>1</v>
      </c>
      <c r="W16" s="469"/>
      <c r="X16" s="443">
        <f>VLOOKUP(E16,[3]INVENTARIO!$B$114:$R$4077,17,0)</f>
        <v>0</v>
      </c>
      <c r="Y16" s="443">
        <f>VLOOKUP(E16,[3]INVENTARIO!$B$4:$S$4077,18,0)</f>
        <v>0</v>
      </c>
      <c r="Z16" s="469"/>
      <c r="AA16" s="432">
        <f>VLOOKUP(E16,[3]INVENTARIO!$B$4:$U$4077,20,0)</f>
        <v>0</v>
      </c>
      <c r="AB16" s="432">
        <f t="shared" si="1"/>
        <v>0</v>
      </c>
      <c r="AC16" s="469"/>
      <c r="AD16" s="432">
        <f>VLOOKUP(E16,[3]INVENTARIO!$B$4:$X$4077,23,0)</f>
        <v>0</v>
      </c>
      <c r="AE16" s="432">
        <f t="shared" si="2"/>
        <v>0</v>
      </c>
      <c r="AF16" s="469"/>
      <c r="AG16" s="432">
        <f>VLOOKUP(E16,[3]INVENTARIO!$B$4:$AA$1048576,26,0)</f>
        <v>15.1</v>
      </c>
      <c r="AH16" s="432">
        <f t="shared" si="3"/>
        <v>15.1</v>
      </c>
      <c r="AI16" s="469"/>
      <c r="AJ16" s="432">
        <f>VLOOKUP(E16,[3]INVENTARIO!$B$4:$AD$1048576,29,0)</f>
        <v>10.5</v>
      </c>
      <c r="AK16" s="432">
        <f t="shared" si="4"/>
        <v>10.5</v>
      </c>
      <c r="AL16" s="476"/>
      <c r="AM16" s="471"/>
      <c r="AN16" s="478"/>
      <c r="AO16" s="478"/>
      <c r="AP16" s="478"/>
      <c r="AQ16" s="478"/>
      <c r="AR16" s="478"/>
      <c r="AS16" s="478"/>
      <c r="AT16" s="489"/>
    </row>
    <row r="17" spans="1:46" ht="24" customHeight="1" outlineLevel="1" x14ac:dyDescent="0.25">
      <c r="A17" s="450" t="s">
        <v>24092</v>
      </c>
      <c r="B17" s="441">
        <v>14</v>
      </c>
      <c r="C17" s="440" t="s">
        <v>23962</v>
      </c>
      <c r="D17" s="440" t="s">
        <v>23970</v>
      </c>
      <c r="E17" s="441" t="s">
        <v>114</v>
      </c>
      <c r="F17" s="440">
        <v>94053000</v>
      </c>
      <c r="G17" s="442" t="s">
        <v>4363</v>
      </c>
      <c r="H17" s="440" t="s">
        <v>24019</v>
      </c>
      <c r="I17" s="440" t="s">
        <v>23957</v>
      </c>
      <c r="J17" s="439">
        <v>1.2999999999999999E-2</v>
      </c>
      <c r="K17" s="439">
        <v>1.2999999999999999E-2</v>
      </c>
      <c r="L17" s="439">
        <v>1</v>
      </c>
      <c r="M17" s="439">
        <v>3</v>
      </c>
      <c r="N17" s="439">
        <v>1</v>
      </c>
      <c r="O17" s="439">
        <v>0</v>
      </c>
      <c r="P17" s="512">
        <v>17.225000000000001</v>
      </c>
      <c r="Q17" s="512">
        <f t="shared" si="0"/>
        <v>17.225000000000001</v>
      </c>
      <c r="R17" s="514"/>
      <c r="S17" s="512">
        <v>13.25</v>
      </c>
      <c r="T17" s="512">
        <v>13.25</v>
      </c>
      <c r="V17" s="446">
        <f>VLOOKUP(E17,[3]INVENTARIO!$B$4:$P$1048576,15,0)</f>
        <v>1</v>
      </c>
      <c r="X17" s="443">
        <f>VLOOKUP(E17,[3]INVENTARIO!$B$114:$R$4077,17,0)</f>
        <v>13.1</v>
      </c>
      <c r="Y17" s="443">
        <f>VLOOKUP(E17,[3]INVENTARIO!$B$4:$S$4077,18,0)</f>
        <v>13.1</v>
      </c>
      <c r="AA17" s="432">
        <f>VLOOKUP(E17,[3]INVENTARIO!$B$4:$U$4077,20,0)</f>
        <v>13.1</v>
      </c>
      <c r="AB17" s="432">
        <f t="shared" si="1"/>
        <v>13.1</v>
      </c>
      <c r="AD17" s="432">
        <f>VLOOKUP(E17,[3]INVENTARIO!$B$4:$X$4077,23,0)</f>
        <v>13.1</v>
      </c>
      <c r="AE17" s="432">
        <f t="shared" si="2"/>
        <v>13.1</v>
      </c>
      <c r="AG17" s="432">
        <f>VLOOKUP(E17,[3]INVENTARIO!$B$4:$AA$1048576,26,0)</f>
        <v>11.8</v>
      </c>
      <c r="AH17" s="432">
        <f t="shared" si="3"/>
        <v>11.8</v>
      </c>
      <c r="AJ17" s="432">
        <f>VLOOKUP(E17,[3]INVENTARIO!$B$4:$AD$1048576,29,0)</f>
        <v>8.6</v>
      </c>
      <c r="AK17" s="432">
        <f t="shared" si="4"/>
        <v>8.6</v>
      </c>
      <c r="AT17" s="489"/>
    </row>
    <row r="18" spans="1:46" ht="24" customHeight="1" outlineLevel="1" x14ac:dyDescent="0.25">
      <c r="A18" s="450" t="s">
        <v>24092</v>
      </c>
      <c r="B18" s="441">
        <v>15</v>
      </c>
      <c r="C18" s="440" t="s">
        <v>23962</v>
      </c>
      <c r="D18" s="440" t="s">
        <v>23970</v>
      </c>
      <c r="E18" s="441" t="s">
        <v>9256</v>
      </c>
      <c r="F18" s="440">
        <v>94053000</v>
      </c>
      <c r="G18" s="442" t="s">
        <v>9257</v>
      </c>
      <c r="H18" s="440" t="s">
        <v>24019</v>
      </c>
      <c r="I18" s="440" t="s">
        <v>23957</v>
      </c>
      <c r="J18" s="439">
        <v>1.2999999999999999E-2</v>
      </c>
      <c r="K18" s="439">
        <v>1.2999999999999999E-2</v>
      </c>
      <c r="L18" s="439">
        <v>1</v>
      </c>
      <c r="M18" s="439">
        <v>3</v>
      </c>
      <c r="N18" s="439">
        <v>1</v>
      </c>
      <c r="O18" s="439">
        <v>0</v>
      </c>
      <c r="P18" s="512">
        <v>17.225000000000001</v>
      </c>
      <c r="Q18" s="512">
        <f t="shared" si="0"/>
        <v>17.225000000000001</v>
      </c>
      <c r="R18" s="514"/>
      <c r="S18" s="512">
        <v>13.25</v>
      </c>
      <c r="T18" s="512">
        <v>13.25</v>
      </c>
      <c r="U18" s="476"/>
      <c r="V18" s="446">
        <f>VLOOKUP(E18,[3]INVENTARIO!$B$4:$P$1048576,15,0)</f>
        <v>1</v>
      </c>
      <c r="W18" s="476"/>
      <c r="X18" s="443">
        <f>VLOOKUP(E18,[3]INVENTARIO!$B$114:$R$4077,17,0)</f>
        <v>13.1</v>
      </c>
      <c r="Y18" s="443">
        <f>VLOOKUP(E18,[3]INVENTARIO!$B$4:$S$4077,18,0)</f>
        <v>13.1</v>
      </c>
      <c r="Z18" s="476"/>
      <c r="AA18" s="518">
        <f>VLOOKUP(E18,[3]INVENTARIO!$B$4:$U$4077,20,0)</f>
        <v>13.1</v>
      </c>
      <c r="AB18" s="518">
        <f t="shared" si="1"/>
        <v>13.1</v>
      </c>
      <c r="AC18" s="476"/>
      <c r="AD18" s="518">
        <f>VLOOKUP(E18,[3]INVENTARIO!$B$4:$X$4077,23,0)</f>
        <v>13.1</v>
      </c>
      <c r="AE18" s="518">
        <f t="shared" si="2"/>
        <v>13.1</v>
      </c>
      <c r="AF18" s="476"/>
      <c r="AG18" s="518">
        <f>VLOOKUP(E18,[3]INVENTARIO!$B$4:$AA$1048576,26,0)</f>
        <v>11.8</v>
      </c>
      <c r="AH18" s="518">
        <f t="shared" si="3"/>
        <v>11.8</v>
      </c>
      <c r="AI18" s="476"/>
      <c r="AJ18" s="518">
        <f>VLOOKUP(E18,[3]INVENTARIO!$B$4:$AD$1048576,29,0)</f>
        <v>8.6</v>
      </c>
      <c r="AK18" s="518">
        <f t="shared" si="4"/>
        <v>8.6</v>
      </c>
      <c r="AT18" s="489"/>
    </row>
    <row r="19" spans="1:46" ht="24" customHeight="1" outlineLevel="1" x14ac:dyDescent="0.25">
      <c r="A19" s="450" t="s">
        <v>24220</v>
      </c>
      <c r="B19" s="441">
        <v>16</v>
      </c>
      <c r="C19" s="440" t="s">
        <v>23962</v>
      </c>
      <c r="D19" s="440" t="s">
        <v>23970</v>
      </c>
      <c r="E19" s="441" t="s">
        <v>17008</v>
      </c>
      <c r="F19" s="440">
        <v>94053001</v>
      </c>
      <c r="G19" s="442" t="s">
        <v>17009</v>
      </c>
      <c r="H19" s="440" t="s">
        <v>24019</v>
      </c>
      <c r="I19" s="440" t="s">
        <v>23957</v>
      </c>
      <c r="J19" s="439">
        <v>1.2999999999999999E-2</v>
      </c>
      <c r="K19" s="439">
        <v>1.2999999999999999E-2</v>
      </c>
      <c r="L19" s="439">
        <v>1</v>
      </c>
      <c r="M19" s="439">
        <v>3</v>
      </c>
      <c r="N19" s="439">
        <v>1</v>
      </c>
      <c r="O19" s="439">
        <v>0</v>
      </c>
      <c r="P19" s="512">
        <v>18.225000000000001</v>
      </c>
      <c r="Q19" s="512">
        <f t="shared" ref="Q19" si="5">P19*V19</f>
        <v>18.225000000000001</v>
      </c>
      <c r="R19" s="514"/>
      <c r="S19" s="512">
        <v>13.25</v>
      </c>
      <c r="T19" s="512">
        <v>13.25</v>
      </c>
      <c r="U19" s="476"/>
      <c r="V19" s="446">
        <f>VLOOKUP(E19,[3]INVENTARIO!$B$4:$P$1048576,15,0)</f>
        <v>1</v>
      </c>
      <c r="W19" s="476"/>
      <c r="X19" s="443">
        <f>VLOOKUP(E19,[3]INVENTARIO!$B$114:$R$4077,17,0)</f>
        <v>13.1</v>
      </c>
      <c r="Y19" s="443">
        <f>VLOOKUP(E19,[3]INVENTARIO!$B$4:$S$4077,18,0)</f>
        <v>13.1</v>
      </c>
      <c r="Z19" s="476"/>
      <c r="AA19" s="518">
        <f>VLOOKUP(E19,[3]INVENTARIO!$B$4:$U$4077,20,0)</f>
        <v>13.1</v>
      </c>
      <c r="AB19" s="518">
        <f t="shared" ref="AB19" si="6">AA19</f>
        <v>13.1</v>
      </c>
      <c r="AC19" s="476"/>
      <c r="AD19" s="518">
        <f>VLOOKUP(E19,[3]INVENTARIO!$B$4:$X$4077,23,0)</f>
        <v>13.1</v>
      </c>
      <c r="AE19" s="518">
        <f t="shared" ref="AE19" si="7">AD19</f>
        <v>13.1</v>
      </c>
      <c r="AF19" s="476"/>
      <c r="AG19" s="518">
        <f>VLOOKUP(E19,[3]INVENTARIO!$B$4:$AA$1048576,26,0)</f>
        <v>11.8</v>
      </c>
      <c r="AH19" s="518">
        <f t="shared" ref="AH19" si="8">AG19</f>
        <v>11.8</v>
      </c>
      <c r="AI19" s="476"/>
      <c r="AJ19" s="518">
        <f>VLOOKUP(E19,[3]INVENTARIO!$B$4:$AD$1048576,29,0)</f>
        <v>8.6</v>
      </c>
      <c r="AK19" s="518">
        <f t="shared" ref="AK19" si="9">AJ19</f>
        <v>8.6</v>
      </c>
      <c r="AT19" s="489"/>
    </row>
    <row r="20" spans="1:46" ht="24" customHeight="1" outlineLevel="1" x14ac:dyDescent="0.25">
      <c r="A20" s="450" t="s">
        <v>24092</v>
      </c>
      <c r="B20" s="441">
        <v>16</v>
      </c>
      <c r="C20" s="440" t="s">
        <v>23962</v>
      </c>
      <c r="D20" s="440" t="s">
        <v>23970</v>
      </c>
      <c r="E20" s="441" t="s">
        <v>13705</v>
      </c>
      <c r="F20" s="440">
        <v>94053000</v>
      </c>
      <c r="G20" s="442" t="s">
        <v>13706</v>
      </c>
      <c r="H20" s="440" t="s">
        <v>24019</v>
      </c>
      <c r="I20" s="440" t="s">
        <v>23957</v>
      </c>
      <c r="J20" s="439">
        <v>1.2999999999999999E-2</v>
      </c>
      <c r="K20" s="439">
        <v>1.2999999999999999E-2</v>
      </c>
      <c r="L20" s="439">
        <v>1</v>
      </c>
      <c r="M20" s="439">
        <v>3</v>
      </c>
      <c r="N20" s="439">
        <v>1</v>
      </c>
      <c r="O20" s="439">
        <v>0</v>
      </c>
      <c r="P20" s="512">
        <v>22.1</v>
      </c>
      <c r="Q20" s="512">
        <f t="shared" si="0"/>
        <v>22.1</v>
      </c>
      <c r="R20" s="514"/>
      <c r="S20" s="512">
        <v>17</v>
      </c>
      <c r="T20" s="512">
        <v>17</v>
      </c>
      <c r="V20" s="446">
        <f>VLOOKUP(E20,[3]INVENTARIO!$B$4:$P$1048576,15,0)</f>
        <v>1</v>
      </c>
      <c r="X20" s="443">
        <f>VLOOKUP(E20,[3]INVENTARIO!$B$114:$R$4077,17,0)</f>
        <v>0</v>
      </c>
      <c r="Y20" s="443">
        <f>VLOOKUP(E20,[3]INVENTARIO!$B$4:$S$4077,18,0)</f>
        <v>0</v>
      </c>
      <c r="AA20" s="432">
        <f>VLOOKUP(E20,[3]INVENTARIO!$B$4:$U$4077,20,0)</f>
        <v>0</v>
      </c>
      <c r="AB20" s="432">
        <f t="shared" si="1"/>
        <v>0</v>
      </c>
      <c r="AD20" s="432">
        <f>VLOOKUP(E20,[3]INVENTARIO!$B$4:$X$4077,23,0)</f>
        <v>0</v>
      </c>
      <c r="AE20" s="432">
        <f t="shared" si="2"/>
        <v>0</v>
      </c>
      <c r="AG20" s="432">
        <f>VLOOKUP(E20,[3]INVENTARIO!$B$4:$AA$1048576,26,0)</f>
        <v>15.4</v>
      </c>
      <c r="AH20" s="432">
        <f t="shared" si="3"/>
        <v>15.4</v>
      </c>
      <c r="AJ20" s="432">
        <f>VLOOKUP(E20,[3]INVENTARIO!$B$4:$AD$1048576,29,0)</f>
        <v>11</v>
      </c>
      <c r="AK20" s="432">
        <f t="shared" si="4"/>
        <v>11</v>
      </c>
      <c r="AT20" s="489"/>
    </row>
    <row r="21" spans="1:46" ht="24" customHeight="1" outlineLevel="1" x14ac:dyDescent="0.25">
      <c r="A21" s="450" t="s">
        <v>24092</v>
      </c>
      <c r="B21" s="441">
        <v>17</v>
      </c>
      <c r="C21" s="440" t="s">
        <v>23962</v>
      </c>
      <c r="D21" s="440" t="s">
        <v>23970</v>
      </c>
      <c r="E21" s="441" t="s">
        <v>115</v>
      </c>
      <c r="F21" s="440">
        <v>94053000</v>
      </c>
      <c r="G21" s="442" t="s">
        <v>4364</v>
      </c>
      <c r="H21" s="440" t="s">
        <v>24019</v>
      </c>
      <c r="I21" s="440" t="s">
        <v>23957</v>
      </c>
      <c r="J21" s="439">
        <v>1.2999999999999999E-2</v>
      </c>
      <c r="K21" s="439">
        <v>1.2999999999999999E-2</v>
      </c>
      <c r="L21" s="439">
        <v>1</v>
      </c>
      <c r="M21" s="439">
        <v>3</v>
      </c>
      <c r="N21" s="439">
        <v>1</v>
      </c>
      <c r="O21" s="439">
        <v>0</v>
      </c>
      <c r="P21" s="512">
        <v>17.225000000000001</v>
      </c>
      <c r="Q21" s="512">
        <f t="shared" si="0"/>
        <v>17.225000000000001</v>
      </c>
      <c r="R21" s="514"/>
      <c r="S21" s="512">
        <v>13.25</v>
      </c>
      <c r="T21" s="512">
        <v>13.25</v>
      </c>
      <c r="V21" s="446">
        <f>VLOOKUP(E21,[3]INVENTARIO!$B$4:$P$1048576,15,0)</f>
        <v>1</v>
      </c>
      <c r="X21" s="443">
        <f>VLOOKUP(E21,[3]INVENTARIO!$B$114:$R$4077,17,0)</f>
        <v>13.1</v>
      </c>
      <c r="Y21" s="443">
        <f>VLOOKUP(E21,[3]INVENTARIO!$B$4:$S$4077,18,0)</f>
        <v>13.1</v>
      </c>
      <c r="AA21" s="432">
        <f>VLOOKUP(E21,[3]INVENTARIO!$B$4:$U$4077,20,0)</f>
        <v>13.1</v>
      </c>
      <c r="AB21" s="432">
        <f t="shared" si="1"/>
        <v>13.1</v>
      </c>
      <c r="AD21" s="432">
        <f>VLOOKUP(E21,[3]INVENTARIO!$B$4:$X$4077,23,0)</f>
        <v>13.1</v>
      </c>
      <c r="AE21" s="432">
        <f t="shared" si="2"/>
        <v>13.1</v>
      </c>
      <c r="AG21" s="432">
        <f>VLOOKUP(E21,[3]INVENTARIO!$B$4:$AA$1048576,26,0)</f>
        <v>11.8</v>
      </c>
      <c r="AH21" s="432">
        <f t="shared" si="3"/>
        <v>11.8</v>
      </c>
      <c r="AJ21" s="432">
        <f>VLOOKUP(E21,[3]INVENTARIO!$B$4:$AD$1048576,29,0)</f>
        <v>8.6</v>
      </c>
      <c r="AK21" s="432">
        <f t="shared" si="4"/>
        <v>8.6</v>
      </c>
      <c r="AT21" s="489"/>
    </row>
    <row r="22" spans="1:46" ht="24" customHeight="1" outlineLevel="1" x14ac:dyDescent="0.25">
      <c r="A22" s="450" t="s">
        <v>24092</v>
      </c>
      <c r="B22" s="441">
        <v>18</v>
      </c>
      <c r="C22" s="440" t="s">
        <v>23962</v>
      </c>
      <c r="D22" s="440" t="s">
        <v>23970</v>
      </c>
      <c r="E22" s="441" t="s">
        <v>13707</v>
      </c>
      <c r="F22" s="440">
        <v>94053000</v>
      </c>
      <c r="G22" s="442" t="s">
        <v>13708</v>
      </c>
      <c r="H22" s="440" t="s">
        <v>24019</v>
      </c>
      <c r="I22" s="440" t="s">
        <v>23957</v>
      </c>
      <c r="J22" s="439">
        <v>1.2999999999999999E-2</v>
      </c>
      <c r="K22" s="439">
        <v>1.2999999999999999E-2</v>
      </c>
      <c r="L22" s="439">
        <v>1</v>
      </c>
      <c r="M22" s="439">
        <v>3</v>
      </c>
      <c r="N22" s="439">
        <v>1</v>
      </c>
      <c r="O22" s="439">
        <v>0</v>
      </c>
      <c r="P22" s="512">
        <v>22.1</v>
      </c>
      <c r="Q22" s="512">
        <f t="shared" si="0"/>
        <v>22.1</v>
      </c>
      <c r="R22" s="514"/>
      <c r="S22" s="512">
        <v>17</v>
      </c>
      <c r="T22" s="512">
        <v>17</v>
      </c>
      <c r="V22" s="446">
        <f>VLOOKUP(E22,[3]INVENTARIO!$B$4:$P$1048576,15,0)</f>
        <v>1</v>
      </c>
      <c r="X22" s="443">
        <f>VLOOKUP(E22,[3]INVENTARIO!$B$114:$R$4077,17,0)</f>
        <v>0</v>
      </c>
      <c r="Y22" s="443">
        <f>VLOOKUP(E22,[3]INVENTARIO!$B$4:$S$4077,18,0)</f>
        <v>0</v>
      </c>
      <c r="AA22" s="432">
        <f>VLOOKUP(E22,[3]INVENTARIO!$B$4:$U$4077,20,0)</f>
        <v>0</v>
      </c>
      <c r="AB22" s="432">
        <f t="shared" si="1"/>
        <v>0</v>
      </c>
      <c r="AD22" s="432">
        <f>VLOOKUP(E22,[3]INVENTARIO!$B$4:$X$4077,23,0)</f>
        <v>0</v>
      </c>
      <c r="AE22" s="432">
        <f t="shared" si="2"/>
        <v>0</v>
      </c>
      <c r="AG22" s="432">
        <f>VLOOKUP(E22,[3]INVENTARIO!$B$4:$AA$1048576,26,0)</f>
        <v>15.4</v>
      </c>
      <c r="AH22" s="432">
        <f t="shared" si="3"/>
        <v>15.4</v>
      </c>
      <c r="AJ22" s="432">
        <f>VLOOKUP(E22,[3]INVENTARIO!$B$4:$AD$1048576,29,0)</f>
        <v>11</v>
      </c>
      <c r="AK22" s="432">
        <f t="shared" si="4"/>
        <v>11</v>
      </c>
      <c r="AT22" s="489"/>
    </row>
    <row r="23" spans="1:46" ht="24" customHeight="1" outlineLevel="1" x14ac:dyDescent="0.25">
      <c r="A23" s="450" t="s">
        <v>24092</v>
      </c>
      <c r="B23" s="441">
        <v>19</v>
      </c>
      <c r="C23" s="440" t="s">
        <v>23962</v>
      </c>
      <c r="D23" s="440" t="s">
        <v>23970</v>
      </c>
      <c r="E23" s="441" t="s">
        <v>116</v>
      </c>
      <c r="F23" s="440">
        <v>94053000</v>
      </c>
      <c r="G23" s="442" t="s">
        <v>4366</v>
      </c>
      <c r="H23" s="440" t="s">
        <v>24019</v>
      </c>
      <c r="I23" s="440" t="s">
        <v>23957</v>
      </c>
      <c r="J23" s="439">
        <v>1.2999999999999999E-2</v>
      </c>
      <c r="K23" s="439">
        <v>1.2999999999999999E-2</v>
      </c>
      <c r="L23" s="439">
        <v>1</v>
      </c>
      <c r="M23" s="439">
        <v>3</v>
      </c>
      <c r="N23" s="439">
        <v>1</v>
      </c>
      <c r="O23" s="439">
        <v>0</v>
      </c>
      <c r="P23" s="512">
        <v>17.225000000000001</v>
      </c>
      <c r="Q23" s="512">
        <f t="shared" si="0"/>
        <v>17.225000000000001</v>
      </c>
      <c r="R23" s="514"/>
      <c r="S23" s="512">
        <v>13.25</v>
      </c>
      <c r="T23" s="512">
        <v>13.25</v>
      </c>
      <c r="V23" s="446">
        <f>VLOOKUP(E23,[3]INVENTARIO!$B$4:$P$1048576,15,0)</f>
        <v>1</v>
      </c>
      <c r="X23" s="443">
        <f>VLOOKUP(E23,[3]INVENTARIO!$B$114:$R$4077,17,0)</f>
        <v>13.1</v>
      </c>
      <c r="Y23" s="443">
        <f>VLOOKUP(E23,[3]INVENTARIO!$B$4:$S$4077,18,0)</f>
        <v>13.1</v>
      </c>
      <c r="AA23" s="432">
        <f>VLOOKUP(E23,[3]INVENTARIO!$B$4:$U$4077,20,0)</f>
        <v>13.1</v>
      </c>
      <c r="AB23" s="432">
        <f t="shared" si="1"/>
        <v>13.1</v>
      </c>
      <c r="AD23" s="432">
        <f>VLOOKUP(E23,[3]INVENTARIO!$B$4:$X$4077,23,0)</f>
        <v>13.1</v>
      </c>
      <c r="AE23" s="432">
        <f t="shared" si="2"/>
        <v>13.1</v>
      </c>
      <c r="AG23" s="432">
        <f>VLOOKUP(E23,[3]INVENTARIO!$B$4:$AA$1048576,26,0)</f>
        <v>11.8</v>
      </c>
      <c r="AH23" s="432">
        <f t="shared" si="3"/>
        <v>11.8</v>
      </c>
      <c r="AJ23" s="432">
        <f>VLOOKUP(E23,[3]INVENTARIO!$B$4:$AD$1048576,29,0)</f>
        <v>8.6</v>
      </c>
      <c r="AK23" s="432">
        <f t="shared" si="4"/>
        <v>8.6</v>
      </c>
      <c r="AT23" s="489"/>
    </row>
    <row r="24" spans="1:46" ht="24" customHeight="1" outlineLevel="1" x14ac:dyDescent="0.25">
      <c r="A24" s="450" t="s">
        <v>24092</v>
      </c>
      <c r="B24" s="441">
        <v>20</v>
      </c>
      <c r="C24" s="440" t="s">
        <v>23962</v>
      </c>
      <c r="D24" s="440" t="s">
        <v>23970</v>
      </c>
      <c r="E24" s="441" t="s">
        <v>13703</v>
      </c>
      <c r="F24" s="440">
        <v>94053000</v>
      </c>
      <c r="G24" s="442" t="s">
        <v>13704</v>
      </c>
      <c r="H24" s="440" t="s">
        <v>24019</v>
      </c>
      <c r="I24" s="440" t="s">
        <v>23957</v>
      </c>
      <c r="J24" s="439">
        <v>1.2999999999999999E-2</v>
      </c>
      <c r="K24" s="439">
        <v>1.2999999999999999E-2</v>
      </c>
      <c r="L24" s="439">
        <v>1</v>
      </c>
      <c r="M24" s="439">
        <v>3</v>
      </c>
      <c r="N24" s="439">
        <v>1</v>
      </c>
      <c r="O24" s="439">
        <v>0</v>
      </c>
      <c r="P24" s="512">
        <v>22.1</v>
      </c>
      <c r="Q24" s="512">
        <f t="shared" si="0"/>
        <v>22.1</v>
      </c>
      <c r="R24" s="514"/>
      <c r="S24" s="512">
        <v>17</v>
      </c>
      <c r="T24" s="512">
        <v>17</v>
      </c>
      <c r="U24" s="476"/>
      <c r="V24" s="446">
        <f>VLOOKUP(E24,[3]INVENTARIO!$B$4:$P$1048576,15,0)</f>
        <v>1</v>
      </c>
      <c r="W24" s="476"/>
      <c r="X24" s="443">
        <f>VLOOKUP(E24,[3]INVENTARIO!$B$114:$R$4077,17,0)</f>
        <v>0</v>
      </c>
      <c r="Y24" s="443">
        <f>VLOOKUP(E24,[3]INVENTARIO!$B$4:$S$4077,18,0)</f>
        <v>0</v>
      </c>
      <c r="Z24" s="476"/>
      <c r="AA24" s="518">
        <f>VLOOKUP(E24,[3]INVENTARIO!$B$4:$U$4077,20,0)</f>
        <v>0</v>
      </c>
      <c r="AB24" s="518">
        <f t="shared" si="1"/>
        <v>0</v>
      </c>
      <c r="AC24" s="476"/>
      <c r="AD24" s="518">
        <f>VLOOKUP(E24,[3]INVENTARIO!$B$4:$X$4077,23,0)</f>
        <v>0</v>
      </c>
      <c r="AE24" s="518">
        <f t="shared" si="2"/>
        <v>0</v>
      </c>
      <c r="AF24" s="476"/>
      <c r="AG24" s="518">
        <f>VLOOKUP(E24,[3]INVENTARIO!$B$4:$AA$1048576,26,0)</f>
        <v>15.1</v>
      </c>
      <c r="AH24" s="518">
        <f t="shared" si="3"/>
        <v>15.1</v>
      </c>
      <c r="AI24" s="476"/>
      <c r="AJ24" s="518">
        <f>VLOOKUP(E24,[3]INVENTARIO!$B$4:$AD$1048576,29,0)</f>
        <v>10.5</v>
      </c>
      <c r="AK24" s="518">
        <f t="shared" si="4"/>
        <v>10.5</v>
      </c>
      <c r="AL24" s="476" t="s">
        <v>17979</v>
      </c>
      <c r="AT24" s="489"/>
    </row>
    <row r="25" spans="1:46" ht="24" customHeight="1" outlineLevel="1" x14ac:dyDescent="0.25">
      <c r="A25" s="450" t="s">
        <v>24092</v>
      </c>
      <c r="B25" s="441">
        <v>21</v>
      </c>
      <c r="C25" s="440" t="s">
        <v>23962</v>
      </c>
      <c r="D25" s="440" t="s">
        <v>23972</v>
      </c>
      <c r="E25" s="441" t="s">
        <v>17919</v>
      </c>
      <c r="F25" s="440">
        <v>94053000</v>
      </c>
      <c r="G25" s="442" t="s">
        <v>17932</v>
      </c>
      <c r="H25" s="440" t="s">
        <v>24019</v>
      </c>
      <c r="I25" s="440" t="s">
        <v>23957</v>
      </c>
      <c r="J25" s="439" t="s">
        <v>4603</v>
      </c>
      <c r="K25" s="439" t="s">
        <v>4603</v>
      </c>
      <c r="L25" s="439" t="s">
        <v>4603</v>
      </c>
      <c r="M25" s="439">
        <v>4.3</v>
      </c>
      <c r="N25" s="439" t="s">
        <v>4603</v>
      </c>
      <c r="O25" s="439">
        <v>0</v>
      </c>
      <c r="P25" s="512">
        <v>25.61</v>
      </c>
      <c r="Q25" s="512">
        <f t="shared" si="0"/>
        <v>25.61</v>
      </c>
      <c r="R25" s="514"/>
      <c r="S25" s="512">
        <v>19.7</v>
      </c>
      <c r="T25" s="512">
        <v>19.7</v>
      </c>
      <c r="V25" s="446">
        <f>VLOOKUP(E25,[3]INVENTARIO!$B$4:$P$1048576,15,0)</f>
        <v>1</v>
      </c>
      <c r="X25" s="443">
        <f>VLOOKUP(E25,[3]INVENTARIO!$B$114:$R$4077,17,0)</f>
        <v>0</v>
      </c>
      <c r="Y25" s="443">
        <f>VLOOKUP(E25,[3]INVENTARIO!$B$4:$S$4077,18,0)</f>
        <v>0</v>
      </c>
      <c r="AA25" s="432">
        <f>VLOOKUP(E25,[3]INVENTARIO!$B$4:$U$4077,20,0)</f>
        <v>0</v>
      </c>
      <c r="AB25" s="432">
        <f t="shared" si="1"/>
        <v>0</v>
      </c>
      <c r="AD25" s="432">
        <f>VLOOKUP(E25,[3]INVENTARIO!$B$4:$X$4077,23,0)</f>
        <v>0</v>
      </c>
      <c r="AE25" s="432">
        <f t="shared" si="2"/>
        <v>0</v>
      </c>
      <c r="AG25" s="432">
        <f>VLOOKUP(E25,[3]INVENTARIO!$B$4:$AA$1048576,26,0)</f>
        <v>18</v>
      </c>
      <c r="AH25" s="432">
        <f t="shared" si="3"/>
        <v>18</v>
      </c>
      <c r="AJ25" s="432">
        <f>VLOOKUP(E25,[3]INVENTARIO!$B$4:$AD$1048576,29,0)</f>
        <v>14</v>
      </c>
      <c r="AK25" s="432">
        <f t="shared" si="4"/>
        <v>14</v>
      </c>
      <c r="AT25" s="489"/>
    </row>
    <row r="26" spans="1:46" ht="24" customHeight="1" outlineLevel="1" x14ac:dyDescent="0.25">
      <c r="A26" s="450" t="s">
        <v>24092</v>
      </c>
      <c r="B26" s="441">
        <v>22</v>
      </c>
      <c r="C26" s="440" t="s">
        <v>23962</v>
      </c>
      <c r="D26" s="440" t="s">
        <v>23972</v>
      </c>
      <c r="E26" s="441" t="s">
        <v>17920</v>
      </c>
      <c r="F26" s="440">
        <v>94053000</v>
      </c>
      <c r="G26" s="442" t="s">
        <v>17933</v>
      </c>
      <c r="H26" s="440" t="s">
        <v>24019</v>
      </c>
      <c r="I26" s="440" t="s">
        <v>23957</v>
      </c>
      <c r="J26" s="439" t="s">
        <v>4603</v>
      </c>
      <c r="K26" s="439" t="s">
        <v>4603</v>
      </c>
      <c r="L26" s="439" t="s">
        <v>4603</v>
      </c>
      <c r="M26" s="439">
        <v>4.3</v>
      </c>
      <c r="N26" s="439" t="s">
        <v>4603</v>
      </c>
      <c r="O26" s="439">
        <v>0</v>
      </c>
      <c r="P26" s="512">
        <v>25.61</v>
      </c>
      <c r="Q26" s="512">
        <f t="shared" si="0"/>
        <v>25.61</v>
      </c>
      <c r="R26" s="514"/>
      <c r="S26" s="512">
        <v>19.7</v>
      </c>
      <c r="T26" s="512">
        <v>19.7</v>
      </c>
      <c r="V26" s="446">
        <f>VLOOKUP(E26,[3]INVENTARIO!$B$4:$P$1048576,15,0)</f>
        <v>1</v>
      </c>
      <c r="X26" s="443">
        <f>VLOOKUP(E26,[3]INVENTARIO!$B$114:$R$4077,17,0)</f>
        <v>0</v>
      </c>
      <c r="Y26" s="443">
        <f>VLOOKUP(E26,[3]INVENTARIO!$B$4:$S$4077,18,0)</f>
        <v>0</v>
      </c>
      <c r="AA26" s="432">
        <f>VLOOKUP(E26,[3]INVENTARIO!$B$4:$U$4077,20,0)</f>
        <v>0</v>
      </c>
      <c r="AB26" s="432">
        <f t="shared" si="1"/>
        <v>0</v>
      </c>
      <c r="AD26" s="432">
        <f>VLOOKUP(E26,[3]INVENTARIO!$B$4:$X$4077,23,0)</f>
        <v>0</v>
      </c>
      <c r="AE26" s="432">
        <f t="shared" si="2"/>
        <v>0</v>
      </c>
      <c r="AG26" s="432">
        <f>VLOOKUP(E26,[3]INVENTARIO!$B$4:$AA$1048576,26,0)</f>
        <v>18</v>
      </c>
      <c r="AH26" s="432">
        <f t="shared" si="3"/>
        <v>18</v>
      </c>
      <c r="AJ26" s="432">
        <f>VLOOKUP(E26,[3]INVENTARIO!$B$4:$AD$1048576,29,0)</f>
        <v>14</v>
      </c>
      <c r="AK26" s="432">
        <f t="shared" si="4"/>
        <v>14</v>
      </c>
      <c r="AT26" s="489"/>
    </row>
    <row r="27" spans="1:46" ht="24" customHeight="1" outlineLevel="1" x14ac:dyDescent="0.25">
      <c r="A27" s="450" t="s">
        <v>24092</v>
      </c>
      <c r="B27" s="441">
        <v>23</v>
      </c>
      <c r="C27" s="440" t="s">
        <v>23962</v>
      </c>
      <c r="D27" s="440" t="s">
        <v>23972</v>
      </c>
      <c r="E27" s="441" t="s">
        <v>17917</v>
      </c>
      <c r="F27" s="440">
        <v>94053000</v>
      </c>
      <c r="G27" s="442" t="s">
        <v>17930</v>
      </c>
      <c r="H27" s="440" t="s">
        <v>24019</v>
      </c>
      <c r="I27" s="440" t="s">
        <v>23957</v>
      </c>
      <c r="J27" s="439" t="s">
        <v>4603</v>
      </c>
      <c r="K27" s="439" t="s">
        <v>4603</v>
      </c>
      <c r="L27" s="439" t="s">
        <v>4603</v>
      </c>
      <c r="M27" s="439">
        <v>4.3</v>
      </c>
      <c r="N27" s="439" t="s">
        <v>4603</v>
      </c>
      <c r="O27" s="439">
        <v>0</v>
      </c>
      <c r="P27" s="512">
        <v>25.61</v>
      </c>
      <c r="Q27" s="512">
        <f t="shared" si="0"/>
        <v>25.61</v>
      </c>
      <c r="R27" s="514"/>
      <c r="S27" s="512">
        <v>19.7</v>
      </c>
      <c r="T27" s="512">
        <v>19.7</v>
      </c>
      <c r="U27" s="476"/>
      <c r="V27" s="446">
        <f>VLOOKUP(E27,[3]INVENTARIO!$B$4:$P$1048576,15,0)</f>
        <v>1</v>
      </c>
      <c r="W27" s="476"/>
      <c r="X27" s="443">
        <f>VLOOKUP(E27,[3]INVENTARIO!$B$114:$R$4077,17,0)</f>
        <v>19.7</v>
      </c>
      <c r="Y27" s="443">
        <f>VLOOKUP(E27,[3]INVENTARIO!$B$4:$S$4077,18,0)</f>
        <v>19.7</v>
      </c>
      <c r="Z27" s="476"/>
      <c r="AA27" s="518">
        <f>VLOOKUP(E27,[3]INVENTARIO!$B$4:$U$4077,20,0)</f>
        <v>19.7</v>
      </c>
      <c r="AB27" s="518">
        <f t="shared" si="1"/>
        <v>19.7</v>
      </c>
      <c r="AC27" s="476"/>
      <c r="AD27" s="518">
        <f>VLOOKUP(E27,[3]INVENTARIO!$B$4:$X$4077,23,0)</f>
        <v>19.7</v>
      </c>
      <c r="AE27" s="518">
        <f t="shared" si="2"/>
        <v>19.7</v>
      </c>
      <c r="AF27" s="476"/>
      <c r="AG27" s="518">
        <f>VLOOKUP(E27,[3]INVENTARIO!$B$4:$AA$1048576,26,0)</f>
        <v>18</v>
      </c>
      <c r="AH27" s="518">
        <f t="shared" si="3"/>
        <v>18</v>
      </c>
      <c r="AI27" s="476"/>
      <c r="AJ27" s="518">
        <f>VLOOKUP(E27,[3]INVENTARIO!$B$4:$AD$1048576,29,0)</f>
        <v>14</v>
      </c>
      <c r="AK27" s="518">
        <f t="shared" si="4"/>
        <v>14</v>
      </c>
      <c r="AL27" s="471"/>
      <c r="AT27" s="489"/>
    </row>
    <row r="28" spans="1:46" ht="24" customHeight="1" outlineLevel="1" x14ac:dyDescent="0.25">
      <c r="A28" s="450" t="s">
        <v>24092</v>
      </c>
      <c r="B28" s="441">
        <v>24</v>
      </c>
      <c r="C28" s="440" t="s">
        <v>23962</v>
      </c>
      <c r="D28" s="440" t="s">
        <v>23972</v>
      </c>
      <c r="E28" s="441" t="s">
        <v>17918</v>
      </c>
      <c r="F28" s="440">
        <v>94053000</v>
      </c>
      <c r="G28" s="442" t="s">
        <v>17931</v>
      </c>
      <c r="H28" s="440" t="s">
        <v>24019</v>
      </c>
      <c r="I28" s="440" t="s">
        <v>23957</v>
      </c>
      <c r="J28" s="439" t="s">
        <v>4603</v>
      </c>
      <c r="K28" s="439" t="s">
        <v>4603</v>
      </c>
      <c r="L28" s="439" t="s">
        <v>4603</v>
      </c>
      <c r="M28" s="439">
        <v>4.3</v>
      </c>
      <c r="N28" s="439" t="s">
        <v>4603</v>
      </c>
      <c r="O28" s="439">
        <v>0</v>
      </c>
      <c r="P28" s="512">
        <v>25.61</v>
      </c>
      <c r="Q28" s="512">
        <f t="shared" si="0"/>
        <v>25.61</v>
      </c>
      <c r="R28" s="514"/>
      <c r="S28" s="512">
        <v>19.7</v>
      </c>
      <c r="T28" s="512">
        <v>19.7</v>
      </c>
      <c r="U28" s="476"/>
      <c r="V28" s="446">
        <f>VLOOKUP(E28,[3]INVENTARIO!$B$4:$P$1048576,15,0)</f>
        <v>1</v>
      </c>
      <c r="W28" s="476"/>
      <c r="X28" s="443">
        <f>VLOOKUP(E28,[3]INVENTARIO!$B$114:$R$4077,17,0)</f>
        <v>19.7</v>
      </c>
      <c r="Y28" s="443">
        <f>VLOOKUP(E28,[3]INVENTARIO!$B$4:$S$4077,18,0)</f>
        <v>19.7</v>
      </c>
      <c r="Z28" s="476"/>
      <c r="AA28" s="518">
        <f>VLOOKUP(E28,[3]INVENTARIO!$B$4:$U$4077,20,0)</f>
        <v>19.7</v>
      </c>
      <c r="AB28" s="518">
        <f t="shared" si="1"/>
        <v>19.7</v>
      </c>
      <c r="AC28" s="476"/>
      <c r="AD28" s="518">
        <f>VLOOKUP(E28,[3]INVENTARIO!$B$4:$X$4077,23,0)</f>
        <v>19.7</v>
      </c>
      <c r="AE28" s="518">
        <f t="shared" si="2"/>
        <v>19.7</v>
      </c>
      <c r="AF28" s="476"/>
      <c r="AG28" s="518">
        <f>VLOOKUP(E28,[3]INVENTARIO!$B$4:$AA$1048576,26,0)</f>
        <v>18</v>
      </c>
      <c r="AH28" s="518">
        <f t="shared" si="3"/>
        <v>18</v>
      </c>
      <c r="AI28" s="476"/>
      <c r="AJ28" s="518">
        <f>VLOOKUP(E28,[3]INVENTARIO!$B$4:$AD$1048576,29,0)</f>
        <v>14</v>
      </c>
      <c r="AK28" s="518">
        <f t="shared" si="4"/>
        <v>14</v>
      </c>
      <c r="AL28" s="471"/>
      <c r="AT28" s="489"/>
    </row>
    <row r="29" spans="1:46" ht="24" customHeight="1" outlineLevel="1" x14ac:dyDescent="0.25">
      <c r="A29" s="450" t="s">
        <v>24092</v>
      </c>
      <c r="B29" s="441">
        <v>25</v>
      </c>
      <c r="C29" s="440" t="s">
        <v>23962</v>
      </c>
      <c r="D29" s="440" t="s">
        <v>23972</v>
      </c>
      <c r="E29" s="441" t="s">
        <v>17922</v>
      </c>
      <c r="F29" s="440">
        <v>94053000</v>
      </c>
      <c r="G29" s="442" t="s">
        <v>17935</v>
      </c>
      <c r="H29" s="440" t="s">
        <v>24019</v>
      </c>
      <c r="I29" s="440" t="s">
        <v>23957</v>
      </c>
      <c r="J29" s="439" t="s">
        <v>4603</v>
      </c>
      <c r="K29" s="439" t="s">
        <v>4603</v>
      </c>
      <c r="L29" s="439" t="s">
        <v>4603</v>
      </c>
      <c r="M29" s="439">
        <v>4.3</v>
      </c>
      <c r="N29" s="439" t="s">
        <v>4603</v>
      </c>
      <c r="O29" s="439">
        <v>0</v>
      </c>
      <c r="P29" s="512">
        <v>25.61</v>
      </c>
      <c r="Q29" s="512">
        <f t="shared" si="0"/>
        <v>25.61</v>
      </c>
      <c r="R29" s="514"/>
      <c r="S29" s="512">
        <v>19.7</v>
      </c>
      <c r="T29" s="512">
        <v>19.7</v>
      </c>
      <c r="V29" s="446">
        <f>VLOOKUP(E29,[3]INVENTARIO!$B$4:$P$1048576,15,0)</f>
        <v>1</v>
      </c>
      <c r="X29" s="443">
        <f>VLOOKUP(E29,[3]INVENTARIO!$B$114:$R$4077,17,0)</f>
        <v>0</v>
      </c>
      <c r="Y29" s="443">
        <f>VLOOKUP(E29,[3]INVENTARIO!$B$4:$S$4077,18,0)</f>
        <v>0</v>
      </c>
      <c r="AA29" s="432">
        <f>VLOOKUP(E29,[3]INVENTARIO!$B$4:$U$4077,20,0)</f>
        <v>0</v>
      </c>
      <c r="AB29" s="432">
        <f t="shared" si="1"/>
        <v>0</v>
      </c>
      <c r="AD29" s="432">
        <f>VLOOKUP(E29,[3]INVENTARIO!$B$4:$X$4077,23,0)</f>
        <v>0</v>
      </c>
      <c r="AE29" s="432">
        <f t="shared" si="2"/>
        <v>0</v>
      </c>
      <c r="AG29" s="432">
        <f>VLOOKUP(E29,[3]INVENTARIO!$B$4:$AA$1048576,26,0)</f>
        <v>18</v>
      </c>
      <c r="AH29" s="432">
        <f t="shared" si="3"/>
        <v>18</v>
      </c>
      <c r="AJ29" s="432">
        <f>VLOOKUP(E29,[3]INVENTARIO!$B$4:$AD$1048576,29,0)</f>
        <v>14</v>
      </c>
      <c r="AK29" s="432">
        <f t="shared" si="4"/>
        <v>14</v>
      </c>
      <c r="AT29" s="489"/>
    </row>
    <row r="30" spans="1:46" ht="24" customHeight="1" outlineLevel="1" x14ac:dyDescent="0.25">
      <c r="A30" s="450" t="s">
        <v>24092</v>
      </c>
      <c r="B30" s="441">
        <v>26</v>
      </c>
      <c r="C30" s="440" t="s">
        <v>23962</v>
      </c>
      <c r="D30" s="440" t="s">
        <v>23972</v>
      </c>
      <c r="E30" s="441" t="s">
        <v>17921</v>
      </c>
      <c r="F30" s="440">
        <v>94053000</v>
      </c>
      <c r="G30" s="442" t="s">
        <v>17934</v>
      </c>
      <c r="H30" s="440" t="s">
        <v>24019</v>
      </c>
      <c r="I30" s="440" t="s">
        <v>23957</v>
      </c>
      <c r="J30" s="439" t="s">
        <v>4603</v>
      </c>
      <c r="K30" s="439" t="s">
        <v>4603</v>
      </c>
      <c r="L30" s="439" t="s">
        <v>4603</v>
      </c>
      <c r="M30" s="439">
        <v>4.3</v>
      </c>
      <c r="N30" s="439" t="s">
        <v>4603</v>
      </c>
      <c r="O30" s="439">
        <v>0</v>
      </c>
      <c r="P30" s="512">
        <v>25.61</v>
      </c>
      <c r="Q30" s="512">
        <f t="shared" si="0"/>
        <v>25.61</v>
      </c>
      <c r="R30" s="514"/>
      <c r="S30" s="512">
        <v>19.7</v>
      </c>
      <c r="T30" s="512">
        <v>19.7</v>
      </c>
      <c r="V30" s="446">
        <f>VLOOKUP(E30,[3]INVENTARIO!$B$4:$P$1048576,15,0)</f>
        <v>1</v>
      </c>
      <c r="X30" s="443">
        <f>VLOOKUP(E30,[3]INVENTARIO!$B$114:$R$4077,17,0)</f>
        <v>0</v>
      </c>
      <c r="Y30" s="443">
        <f>VLOOKUP(E30,[3]INVENTARIO!$B$4:$S$4077,18,0)</f>
        <v>0</v>
      </c>
      <c r="AA30" s="432">
        <f>VLOOKUP(E30,[3]INVENTARIO!$B$4:$U$4077,20,0)</f>
        <v>0</v>
      </c>
      <c r="AB30" s="432">
        <f t="shared" si="1"/>
        <v>0</v>
      </c>
      <c r="AD30" s="432">
        <f>VLOOKUP(E30,[3]INVENTARIO!$B$4:$X$4077,23,0)</f>
        <v>0</v>
      </c>
      <c r="AE30" s="432">
        <f t="shared" si="2"/>
        <v>0</v>
      </c>
      <c r="AG30" s="432">
        <f>VLOOKUP(E30,[3]INVENTARIO!$B$4:$AA$1048576,26,0)</f>
        <v>18</v>
      </c>
      <c r="AH30" s="432">
        <f t="shared" si="3"/>
        <v>18</v>
      </c>
      <c r="AJ30" s="432">
        <f>VLOOKUP(E30,[3]INVENTARIO!$B$4:$AD$1048576,29,0)</f>
        <v>14</v>
      </c>
      <c r="AK30" s="432">
        <f t="shared" si="4"/>
        <v>14</v>
      </c>
      <c r="AT30" s="489"/>
    </row>
    <row r="31" spans="1:46" ht="24.6" customHeight="1" outlineLevel="1" x14ac:dyDescent="0.25">
      <c r="A31" s="450" t="s">
        <v>24092</v>
      </c>
      <c r="B31" s="441">
        <v>27</v>
      </c>
      <c r="C31" s="440" t="s">
        <v>23962</v>
      </c>
      <c r="D31" s="440" t="s">
        <v>23972</v>
      </c>
      <c r="E31" s="441" t="s">
        <v>17923</v>
      </c>
      <c r="F31" s="440">
        <v>94053000</v>
      </c>
      <c r="G31" s="442" t="s">
        <v>17936</v>
      </c>
      <c r="H31" s="440" t="s">
        <v>24019</v>
      </c>
      <c r="I31" s="440" t="s">
        <v>23957</v>
      </c>
      <c r="J31" s="439" t="s">
        <v>4603</v>
      </c>
      <c r="K31" s="439" t="s">
        <v>4603</v>
      </c>
      <c r="L31" s="439" t="s">
        <v>4603</v>
      </c>
      <c r="M31" s="439">
        <v>4.3</v>
      </c>
      <c r="N31" s="439" t="s">
        <v>4603</v>
      </c>
      <c r="O31" s="439">
        <v>0</v>
      </c>
      <c r="P31" s="512">
        <v>25.61</v>
      </c>
      <c r="Q31" s="512">
        <f t="shared" si="0"/>
        <v>25.61</v>
      </c>
      <c r="R31" s="514"/>
      <c r="S31" s="512">
        <v>19.7</v>
      </c>
      <c r="T31" s="512">
        <v>19.7</v>
      </c>
      <c r="V31" s="446">
        <f>VLOOKUP(E31,[3]INVENTARIO!$B$4:$P$1048576,15,0)</f>
        <v>1</v>
      </c>
      <c r="X31" s="443">
        <f>VLOOKUP(E31,[3]INVENTARIO!$B$114:$R$4077,17,0)</f>
        <v>0</v>
      </c>
      <c r="Y31" s="443">
        <f>VLOOKUP(E31,[3]INVENTARIO!$B$4:$S$4077,18,0)</f>
        <v>0</v>
      </c>
      <c r="AA31" s="432">
        <f>VLOOKUP(E31,[3]INVENTARIO!$B$4:$U$4077,20,0)</f>
        <v>0</v>
      </c>
      <c r="AB31" s="432">
        <f t="shared" si="1"/>
        <v>0</v>
      </c>
      <c r="AD31" s="432">
        <f>VLOOKUP(E31,[3]INVENTARIO!$B$4:$X$4077,23,0)</f>
        <v>0</v>
      </c>
      <c r="AE31" s="432">
        <f t="shared" si="2"/>
        <v>0</v>
      </c>
      <c r="AG31" s="432">
        <f>VLOOKUP(E31,[3]INVENTARIO!$B$4:$AA$1048576,26,0)</f>
        <v>18</v>
      </c>
      <c r="AH31" s="432">
        <f t="shared" si="3"/>
        <v>18</v>
      </c>
      <c r="AJ31" s="432">
        <f>VLOOKUP(E31,[3]INVENTARIO!$B$4:$AD$1048576,29,0)</f>
        <v>14</v>
      </c>
      <c r="AK31" s="432">
        <f t="shared" si="4"/>
        <v>14</v>
      </c>
      <c r="AT31" s="489"/>
    </row>
    <row r="32" spans="1:46" ht="24" customHeight="1" outlineLevel="1" x14ac:dyDescent="0.25">
      <c r="A32" s="450" t="s">
        <v>24092</v>
      </c>
      <c r="B32" s="441">
        <v>28</v>
      </c>
      <c r="C32" s="440" t="s">
        <v>23962</v>
      </c>
      <c r="D32" s="440" t="s">
        <v>23973</v>
      </c>
      <c r="E32" s="441" t="s">
        <v>17926</v>
      </c>
      <c r="F32" s="440">
        <v>94053000</v>
      </c>
      <c r="G32" s="442" t="s">
        <v>17939</v>
      </c>
      <c r="H32" s="440" t="s">
        <v>24019</v>
      </c>
      <c r="I32" s="440" t="s">
        <v>23957</v>
      </c>
      <c r="J32" s="439" t="s">
        <v>4603</v>
      </c>
      <c r="K32" s="439" t="s">
        <v>4603</v>
      </c>
      <c r="L32" s="439" t="s">
        <v>4603</v>
      </c>
      <c r="M32" s="439">
        <v>4.4000000000000004</v>
      </c>
      <c r="N32" s="439" t="s">
        <v>4603</v>
      </c>
      <c r="O32" s="439">
        <v>0</v>
      </c>
      <c r="P32" s="512">
        <v>12.415000000000001</v>
      </c>
      <c r="Q32" s="512">
        <f t="shared" si="0"/>
        <v>12.415000000000001</v>
      </c>
      <c r="R32" s="514"/>
      <c r="S32" s="512">
        <v>9.5500000000000007</v>
      </c>
      <c r="T32" s="512">
        <v>9.5500000000000007</v>
      </c>
      <c r="V32" s="446">
        <f>VLOOKUP(E32,[3]INVENTARIO!$B$4:$P$1048576,15,0)</f>
        <v>1</v>
      </c>
      <c r="X32" s="443">
        <f>VLOOKUP(E32,[3]INVENTARIO!$B$114:$R$4077,17,0)</f>
        <v>7.3</v>
      </c>
      <c r="Y32" s="443">
        <f>VLOOKUP(E32,[3]INVENTARIO!$B$4:$S$4077,18,0)</f>
        <v>7.3</v>
      </c>
      <c r="AA32" s="432">
        <f>VLOOKUP(E32,[3]INVENTARIO!$B$4:$U$4077,20,0)</f>
        <v>7.3</v>
      </c>
      <c r="AB32" s="432">
        <f t="shared" si="1"/>
        <v>7.3</v>
      </c>
      <c r="AD32" s="432">
        <f>VLOOKUP(E32,[3]INVENTARIO!$B$4:$X$4077,23,0)</f>
        <v>7.3</v>
      </c>
      <c r="AE32" s="432">
        <f t="shared" si="2"/>
        <v>7.3</v>
      </c>
      <c r="AG32" s="432">
        <f>VLOOKUP(E32,[3]INVENTARIO!$B$4:$AA$1048576,26,0)</f>
        <v>7.3</v>
      </c>
      <c r="AH32" s="432">
        <f t="shared" si="3"/>
        <v>7.3</v>
      </c>
      <c r="AJ32" s="432">
        <f>VLOOKUP(E32,[3]INVENTARIO!$B$4:$AD$1048576,29,0)</f>
        <v>5</v>
      </c>
      <c r="AK32" s="432">
        <f t="shared" si="4"/>
        <v>5</v>
      </c>
      <c r="AT32" s="489"/>
    </row>
    <row r="33" spans="1:46" ht="24" customHeight="1" outlineLevel="1" x14ac:dyDescent="0.25">
      <c r="A33" s="450" t="s">
        <v>24092</v>
      </c>
      <c r="B33" s="441">
        <v>29</v>
      </c>
      <c r="C33" s="440" t="s">
        <v>23962</v>
      </c>
      <c r="D33" s="440" t="s">
        <v>23973</v>
      </c>
      <c r="E33" s="441" t="s">
        <v>17924</v>
      </c>
      <c r="F33" s="440">
        <v>94053000</v>
      </c>
      <c r="G33" s="442" t="s">
        <v>17937</v>
      </c>
      <c r="H33" s="440" t="s">
        <v>24019</v>
      </c>
      <c r="I33" s="440" t="s">
        <v>23957</v>
      </c>
      <c r="J33" s="439" t="s">
        <v>4603</v>
      </c>
      <c r="K33" s="439" t="s">
        <v>4603</v>
      </c>
      <c r="L33" s="439" t="s">
        <v>4603</v>
      </c>
      <c r="M33" s="439">
        <v>4.4000000000000004</v>
      </c>
      <c r="N33" s="439" t="s">
        <v>4603</v>
      </c>
      <c r="O33" s="439">
        <v>0</v>
      </c>
      <c r="P33" s="512">
        <v>12.415000000000001</v>
      </c>
      <c r="Q33" s="512">
        <f t="shared" si="0"/>
        <v>12.415000000000001</v>
      </c>
      <c r="R33" s="514"/>
      <c r="S33" s="512">
        <v>9.5500000000000007</v>
      </c>
      <c r="T33" s="512">
        <v>9.5500000000000007</v>
      </c>
      <c r="V33" s="446">
        <f>VLOOKUP(E33,[3]INVENTARIO!$B$4:$P$1048576,15,0)</f>
        <v>1</v>
      </c>
      <c r="X33" s="443">
        <f>VLOOKUP(E33,[3]INVENTARIO!$B$114:$R$4077,17,0)</f>
        <v>7.3</v>
      </c>
      <c r="Y33" s="443">
        <f>VLOOKUP(E33,[3]INVENTARIO!$B$4:$S$4077,18,0)</f>
        <v>7.3</v>
      </c>
      <c r="AA33" s="432">
        <f>VLOOKUP(E33,[3]INVENTARIO!$B$4:$U$4077,20,0)</f>
        <v>7.3</v>
      </c>
      <c r="AB33" s="432">
        <f t="shared" si="1"/>
        <v>7.3</v>
      </c>
      <c r="AD33" s="432">
        <f>VLOOKUP(E33,[3]INVENTARIO!$B$4:$X$4077,23,0)</f>
        <v>7.3</v>
      </c>
      <c r="AE33" s="432">
        <f t="shared" si="2"/>
        <v>7.3</v>
      </c>
      <c r="AG33" s="432">
        <f>VLOOKUP(E33,[3]INVENTARIO!$B$4:$AA$1048576,26,0)</f>
        <v>7.3</v>
      </c>
      <c r="AH33" s="432">
        <f t="shared" si="3"/>
        <v>7.3</v>
      </c>
      <c r="AJ33" s="432">
        <f>VLOOKUP(E33,[3]INVENTARIO!$B$4:$AD$1048576,29,0)</f>
        <v>5</v>
      </c>
      <c r="AK33" s="432">
        <f t="shared" si="4"/>
        <v>5</v>
      </c>
      <c r="AT33" s="489"/>
    </row>
    <row r="34" spans="1:46" ht="24" customHeight="1" outlineLevel="1" x14ac:dyDescent="0.25">
      <c r="A34" s="450" t="s">
        <v>24092</v>
      </c>
      <c r="B34" s="441">
        <v>30</v>
      </c>
      <c r="C34" s="440" t="s">
        <v>23962</v>
      </c>
      <c r="D34" s="440" t="s">
        <v>23973</v>
      </c>
      <c r="E34" s="441" t="s">
        <v>17925</v>
      </c>
      <c r="F34" s="440">
        <v>94053000</v>
      </c>
      <c r="G34" s="442" t="s">
        <v>17938</v>
      </c>
      <c r="H34" s="440" t="s">
        <v>24019</v>
      </c>
      <c r="I34" s="440" t="s">
        <v>23957</v>
      </c>
      <c r="J34" s="439" t="s">
        <v>4603</v>
      </c>
      <c r="K34" s="439" t="s">
        <v>4603</v>
      </c>
      <c r="L34" s="439" t="s">
        <v>4603</v>
      </c>
      <c r="M34" s="439">
        <v>4.4000000000000004</v>
      </c>
      <c r="N34" s="439" t="s">
        <v>4603</v>
      </c>
      <c r="O34" s="439">
        <v>0</v>
      </c>
      <c r="P34" s="512">
        <v>12.415000000000001</v>
      </c>
      <c r="Q34" s="512">
        <f t="shared" si="0"/>
        <v>12.415000000000001</v>
      </c>
      <c r="R34" s="514"/>
      <c r="S34" s="512">
        <v>9.5500000000000007</v>
      </c>
      <c r="T34" s="512">
        <v>9.5500000000000007</v>
      </c>
      <c r="V34" s="446">
        <f>VLOOKUP(E34,[3]INVENTARIO!$B$4:$P$1048576,15,0)</f>
        <v>1</v>
      </c>
      <c r="X34" s="443">
        <f>VLOOKUP(E34,[3]INVENTARIO!$B$114:$R$4077,17,0)</f>
        <v>7.3</v>
      </c>
      <c r="Y34" s="443">
        <f>VLOOKUP(E34,[3]INVENTARIO!$B$4:$S$4077,18,0)</f>
        <v>7.3</v>
      </c>
      <c r="AA34" s="432">
        <f>VLOOKUP(E34,[3]INVENTARIO!$B$4:$U$4077,20,0)</f>
        <v>7.3</v>
      </c>
      <c r="AB34" s="432">
        <f t="shared" si="1"/>
        <v>7.3</v>
      </c>
      <c r="AD34" s="432">
        <f>VLOOKUP(E34,[3]INVENTARIO!$B$4:$X$4077,23,0)</f>
        <v>7.3</v>
      </c>
      <c r="AE34" s="432">
        <f t="shared" si="2"/>
        <v>7.3</v>
      </c>
      <c r="AG34" s="432">
        <f>VLOOKUP(E34,[3]INVENTARIO!$B$4:$AA$1048576,26,0)</f>
        <v>7.3</v>
      </c>
      <c r="AH34" s="432">
        <f t="shared" si="3"/>
        <v>7.3</v>
      </c>
      <c r="AJ34" s="432">
        <f>VLOOKUP(E34,[3]INVENTARIO!$B$4:$AD$1048576,29,0)</f>
        <v>5</v>
      </c>
      <c r="AK34" s="432">
        <f t="shared" si="4"/>
        <v>5</v>
      </c>
      <c r="AT34" s="489"/>
    </row>
    <row r="35" spans="1:46" ht="24" customHeight="1" outlineLevel="1" x14ac:dyDescent="0.25">
      <c r="A35" s="450" t="s">
        <v>24092</v>
      </c>
      <c r="B35" s="441">
        <v>31</v>
      </c>
      <c r="C35" s="440" t="s">
        <v>23962</v>
      </c>
      <c r="D35" s="440" t="s">
        <v>23973</v>
      </c>
      <c r="E35" s="441" t="s">
        <v>17928</v>
      </c>
      <c r="F35" s="440">
        <v>94053000</v>
      </c>
      <c r="G35" s="442" t="s">
        <v>17941</v>
      </c>
      <c r="H35" s="440" t="s">
        <v>24019</v>
      </c>
      <c r="I35" s="440" t="s">
        <v>23957</v>
      </c>
      <c r="J35" s="439" t="s">
        <v>4603</v>
      </c>
      <c r="K35" s="439" t="s">
        <v>4603</v>
      </c>
      <c r="L35" s="439" t="s">
        <v>4603</v>
      </c>
      <c r="M35" s="439">
        <v>4.4000000000000004</v>
      </c>
      <c r="N35" s="439" t="s">
        <v>4603</v>
      </c>
      <c r="O35" s="439">
        <v>0</v>
      </c>
      <c r="P35" s="512">
        <v>12.415000000000001</v>
      </c>
      <c r="Q35" s="512">
        <f t="shared" si="0"/>
        <v>12.415000000000001</v>
      </c>
      <c r="R35" s="514"/>
      <c r="S35" s="512">
        <v>9.5500000000000007</v>
      </c>
      <c r="T35" s="512">
        <v>9.5500000000000007</v>
      </c>
      <c r="U35" s="476"/>
      <c r="V35" s="446">
        <f>VLOOKUP(E35,[3]INVENTARIO!$B$4:$P$1048576,15,0)</f>
        <v>1</v>
      </c>
      <c r="W35" s="476"/>
      <c r="X35" s="443">
        <f>VLOOKUP(E35,[3]INVENTARIO!$B$114:$R$4077,17,0)</f>
        <v>7.3</v>
      </c>
      <c r="Y35" s="443">
        <f>VLOOKUP(E35,[3]INVENTARIO!$B$4:$S$4077,18,0)</f>
        <v>7.3</v>
      </c>
      <c r="Z35" s="476"/>
      <c r="AA35" s="518">
        <f>VLOOKUP(E35,[3]INVENTARIO!$B$4:$U$4077,20,0)</f>
        <v>7.3</v>
      </c>
      <c r="AB35" s="518">
        <f t="shared" si="1"/>
        <v>7.3</v>
      </c>
      <c r="AC35" s="476"/>
      <c r="AD35" s="518">
        <f>VLOOKUP(E35,[3]INVENTARIO!$B$4:$X$4077,23,0)</f>
        <v>7.3</v>
      </c>
      <c r="AE35" s="518">
        <f t="shared" si="2"/>
        <v>7.3</v>
      </c>
      <c r="AF35" s="476"/>
      <c r="AG35" s="518">
        <f>VLOOKUP(E35,[3]INVENTARIO!$B$4:$AA$1048576,26,0)</f>
        <v>7.3</v>
      </c>
      <c r="AH35" s="518">
        <f t="shared" si="3"/>
        <v>7.3</v>
      </c>
      <c r="AI35" s="476"/>
      <c r="AJ35" s="518">
        <f>VLOOKUP(E35,[3]INVENTARIO!$B$4:$AD$1048576,29,0)</f>
        <v>5</v>
      </c>
      <c r="AK35" s="518">
        <f t="shared" si="4"/>
        <v>5</v>
      </c>
      <c r="AT35" s="489"/>
    </row>
    <row r="36" spans="1:46" ht="24" customHeight="1" outlineLevel="1" x14ac:dyDescent="0.25">
      <c r="A36" s="450" t="s">
        <v>24092</v>
      </c>
      <c r="B36" s="441">
        <v>32</v>
      </c>
      <c r="C36" s="440" t="s">
        <v>23962</v>
      </c>
      <c r="D36" s="440" t="s">
        <v>23973</v>
      </c>
      <c r="E36" s="441" t="s">
        <v>17927</v>
      </c>
      <c r="F36" s="440">
        <v>94053000</v>
      </c>
      <c r="G36" s="442" t="s">
        <v>17940</v>
      </c>
      <c r="H36" s="440" t="s">
        <v>24019</v>
      </c>
      <c r="I36" s="440" t="s">
        <v>23957</v>
      </c>
      <c r="J36" s="439" t="s">
        <v>4603</v>
      </c>
      <c r="K36" s="439" t="s">
        <v>4603</v>
      </c>
      <c r="L36" s="439" t="s">
        <v>4603</v>
      </c>
      <c r="M36" s="439">
        <v>4.4000000000000004</v>
      </c>
      <c r="N36" s="439" t="s">
        <v>4603</v>
      </c>
      <c r="O36" s="439">
        <v>0</v>
      </c>
      <c r="P36" s="512">
        <v>12.415000000000001</v>
      </c>
      <c r="Q36" s="512">
        <f t="shared" si="0"/>
        <v>12.415000000000001</v>
      </c>
      <c r="R36" s="514"/>
      <c r="S36" s="512">
        <v>9.5500000000000007</v>
      </c>
      <c r="T36" s="512">
        <v>9.5500000000000007</v>
      </c>
      <c r="V36" s="446">
        <f>VLOOKUP(E36,[3]INVENTARIO!$B$4:$P$1048576,15,0)</f>
        <v>1</v>
      </c>
      <c r="X36" s="443">
        <f>VLOOKUP(E36,[3]INVENTARIO!$B$114:$R$4077,17,0)</f>
        <v>7.3</v>
      </c>
      <c r="Y36" s="443">
        <f>VLOOKUP(E36,[3]INVENTARIO!$B$4:$S$4077,18,0)</f>
        <v>7.3</v>
      </c>
      <c r="AA36" s="432">
        <f>VLOOKUP(E36,[3]INVENTARIO!$B$4:$U$4077,20,0)</f>
        <v>7.3</v>
      </c>
      <c r="AB36" s="432">
        <f t="shared" si="1"/>
        <v>7.3</v>
      </c>
      <c r="AD36" s="432">
        <f>VLOOKUP(E36,[3]INVENTARIO!$B$4:$X$4077,23,0)</f>
        <v>7.3</v>
      </c>
      <c r="AE36" s="432">
        <f t="shared" si="2"/>
        <v>7.3</v>
      </c>
      <c r="AG36" s="432">
        <f>VLOOKUP(E36,[3]INVENTARIO!$B$4:$AA$1048576,26,0)</f>
        <v>7.3</v>
      </c>
      <c r="AH36" s="432">
        <f t="shared" si="3"/>
        <v>7.3</v>
      </c>
      <c r="AJ36" s="432">
        <f>VLOOKUP(E36,[3]INVENTARIO!$B$4:$AD$1048576,29,0)</f>
        <v>5</v>
      </c>
      <c r="AK36" s="432">
        <f t="shared" si="4"/>
        <v>5</v>
      </c>
      <c r="AT36" s="489"/>
    </row>
    <row r="37" spans="1:46" ht="24" customHeight="1" outlineLevel="1" x14ac:dyDescent="0.25">
      <c r="A37" s="450" t="s">
        <v>24092</v>
      </c>
      <c r="B37" s="441">
        <v>33</v>
      </c>
      <c r="C37" s="440" t="s">
        <v>23962</v>
      </c>
      <c r="D37" s="440" t="s">
        <v>23966</v>
      </c>
      <c r="E37" s="441" t="s">
        <v>21205</v>
      </c>
      <c r="F37" s="440">
        <v>94053000</v>
      </c>
      <c r="G37" s="442" t="s">
        <v>21267</v>
      </c>
      <c r="H37" s="440" t="s">
        <v>24019</v>
      </c>
      <c r="I37" s="440" t="s">
        <v>23957</v>
      </c>
      <c r="J37" s="439" t="s">
        <v>4603</v>
      </c>
      <c r="K37" s="439" t="s">
        <v>4603</v>
      </c>
      <c r="L37" s="439">
        <v>8.5</v>
      </c>
      <c r="M37" s="439">
        <v>5</v>
      </c>
      <c r="N37" s="439" t="s">
        <v>4603</v>
      </c>
      <c r="O37" s="439">
        <v>0</v>
      </c>
      <c r="P37" s="512">
        <v>55.9</v>
      </c>
      <c r="Q37" s="512">
        <f t="shared" ref="Q37:Q68" si="10">P37*V37</f>
        <v>55.9</v>
      </c>
      <c r="R37" s="514"/>
      <c r="S37" s="512">
        <v>43</v>
      </c>
      <c r="T37" s="512">
        <v>43</v>
      </c>
      <c r="V37" s="446">
        <f>VLOOKUP(E37,[3]INVENTARIO!$B$4:$P$1048576,15,0)</f>
        <v>1</v>
      </c>
      <c r="X37" s="443">
        <f>VLOOKUP(E37,[3]INVENTARIO!$B$114:$R$4077,17,0)</f>
        <v>42.3</v>
      </c>
      <c r="Y37" s="443">
        <f>VLOOKUP(E37,[3]INVENTARIO!$B$4:$S$4077,18,0)</f>
        <v>42.3</v>
      </c>
      <c r="AA37" s="432">
        <f>VLOOKUP(E37,[3]INVENTARIO!$B$4:$U$4077,20,0)</f>
        <v>42.3</v>
      </c>
      <c r="AB37" s="432">
        <f t="shared" si="1"/>
        <v>42.3</v>
      </c>
      <c r="AD37" s="432">
        <f>VLOOKUP(E37,[3]INVENTARIO!$B$4:$X$4077,23,0)</f>
        <v>42.3</v>
      </c>
      <c r="AE37" s="432">
        <f t="shared" si="2"/>
        <v>42.3</v>
      </c>
      <c r="AG37" s="432">
        <f>VLOOKUP(E37,[3]INVENTARIO!$B$4:$AA$1048576,26,0)</f>
        <v>37</v>
      </c>
      <c r="AH37" s="432">
        <f t="shared" si="3"/>
        <v>37</v>
      </c>
      <c r="AJ37" s="432">
        <f>VLOOKUP(E37,[3]INVENTARIO!$B$4:$AD$1048576,29,0)</f>
        <v>0</v>
      </c>
      <c r="AK37" s="432">
        <f t="shared" si="4"/>
        <v>0</v>
      </c>
      <c r="AL37" s="476">
        <v>440</v>
      </c>
      <c r="AT37" s="489"/>
    </row>
    <row r="38" spans="1:46" ht="24" customHeight="1" outlineLevel="1" x14ac:dyDescent="0.25">
      <c r="A38" s="450" t="s">
        <v>24092</v>
      </c>
      <c r="B38" s="441">
        <v>34</v>
      </c>
      <c r="C38" s="440" t="s">
        <v>23962</v>
      </c>
      <c r="D38" s="440" t="s">
        <v>23966</v>
      </c>
      <c r="E38" s="440" t="s">
        <v>21206</v>
      </c>
      <c r="F38" s="440">
        <v>94053000</v>
      </c>
      <c r="G38" s="442" t="s">
        <v>21268</v>
      </c>
      <c r="H38" s="440" t="s">
        <v>24020</v>
      </c>
      <c r="I38" s="440" t="s">
        <v>23957</v>
      </c>
      <c r="J38" s="439" t="s">
        <v>4603</v>
      </c>
      <c r="K38" s="439" t="s">
        <v>4603</v>
      </c>
      <c r="L38" s="439">
        <v>8.5</v>
      </c>
      <c r="M38" s="439">
        <v>5</v>
      </c>
      <c r="N38" s="439" t="s">
        <v>4603</v>
      </c>
      <c r="O38" s="439">
        <v>0</v>
      </c>
      <c r="P38" s="512">
        <v>55.9</v>
      </c>
      <c r="Q38" s="512">
        <f t="shared" si="10"/>
        <v>55.9</v>
      </c>
      <c r="R38" s="514"/>
      <c r="S38" s="512">
        <v>43</v>
      </c>
      <c r="T38" s="512">
        <v>43</v>
      </c>
      <c r="V38" s="446">
        <f>VLOOKUP(E38,[3]INVENTARIO!$B$4:$P$1048576,15,0)</f>
        <v>1</v>
      </c>
      <c r="X38" s="443">
        <f>VLOOKUP(E38,[3]INVENTARIO!$B$114:$R$4077,17,0)</f>
        <v>0</v>
      </c>
      <c r="Y38" s="443">
        <f>VLOOKUP(E38,[3]INVENTARIO!$B$4:$S$4077,18,0)</f>
        <v>0</v>
      </c>
      <c r="AA38" s="432">
        <f>VLOOKUP(E38,[3]INVENTARIO!$B$4:$U$4077,20,0)</f>
        <v>0</v>
      </c>
      <c r="AB38" s="432">
        <f t="shared" si="1"/>
        <v>0</v>
      </c>
      <c r="AD38" s="432">
        <f>VLOOKUP(E38,[3]INVENTARIO!$B$4:$X$4077,23,0)</f>
        <v>0</v>
      </c>
      <c r="AE38" s="432">
        <f t="shared" si="2"/>
        <v>0</v>
      </c>
      <c r="AG38" s="432">
        <f>VLOOKUP(E38,[3]INVENTARIO!$B$4:$AA$1048576,26,0)</f>
        <v>0</v>
      </c>
      <c r="AH38" s="432">
        <f t="shared" si="3"/>
        <v>0</v>
      </c>
      <c r="AJ38" s="432">
        <f>VLOOKUP(E38,[3]INVENTARIO!$B$4:$AD$1048576,29,0)</f>
        <v>0</v>
      </c>
      <c r="AK38" s="432">
        <f t="shared" si="4"/>
        <v>0</v>
      </c>
      <c r="AT38" s="489"/>
    </row>
    <row r="39" spans="1:46" ht="24" customHeight="1" outlineLevel="1" x14ac:dyDescent="0.25">
      <c r="A39" s="450" t="s">
        <v>24092</v>
      </c>
      <c r="B39" s="441">
        <v>35</v>
      </c>
      <c r="C39" s="440" t="s">
        <v>23962</v>
      </c>
      <c r="D39" s="440" t="s">
        <v>23966</v>
      </c>
      <c r="E39" s="441" t="s">
        <v>21211</v>
      </c>
      <c r="F39" s="440">
        <v>94053000</v>
      </c>
      <c r="G39" s="442" t="s">
        <v>21273</v>
      </c>
      <c r="H39" s="440" t="s">
        <v>24019</v>
      </c>
      <c r="I39" s="440" t="s">
        <v>23957</v>
      </c>
      <c r="J39" s="439" t="s">
        <v>4603</v>
      </c>
      <c r="K39" s="439" t="s">
        <v>4603</v>
      </c>
      <c r="L39" s="439">
        <v>8.5</v>
      </c>
      <c r="M39" s="439">
        <v>5</v>
      </c>
      <c r="N39" s="439" t="s">
        <v>4603</v>
      </c>
      <c r="O39" s="439">
        <v>0</v>
      </c>
      <c r="P39" s="512">
        <v>55.9</v>
      </c>
      <c r="Q39" s="512">
        <f t="shared" si="10"/>
        <v>55.9</v>
      </c>
      <c r="R39" s="514"/>
      <c r="S39" s="512">
        <v>43</v>
      </c>
      <c r="T39" s="512">
        <v>43</v>
      </c>
      <c r="V39" s="446">
        <f>VLOOKUP(E39,[3]INVENTARIO!$B$4:$P$1048576,15,0)</f>
        <v>1</v>
      </c>
      <c r="X39" s="443">
        <f>VLOOKUP(E39,[3]INVENTARIO!$B$114:$R$4077,17,0)</f>
        <v>0</v>
      </c>
      <c r="Y39" s="443">
        <f>VLOOKUP(E39,[3]INVENTARIO!$B$4:$S$4077,18,0)</f>
        <v>0</v>
      </c>
      <c r="AA39" s="432">
        <f>VLOOKUP(E39,[3]INVENTARIO!$B$4:$U$4077,20,0)</f>
        <v>0</v>
      </c>
      <c r="AB39" s="432">
        <f t="shared" si="1"/>
        <v>0</v>
      </c>
      <c r="AC39" s="476"/>
      <c r="AD39" s="432">
        <f>VLOOKUP(E39,[3]INVENTARIO!$B$4:$X$4077,23,0)</f>
        <v>0</v>
      </c>
      <c r="AE39" s="432">
        <f t="shared" si="2"/>
        <v>0</v>
      </c>
      <c r="AG39" s="432">
        <f>VLOOKUP(E39,[3]INVENTARIO!$B$4:$AA$1048576,26,0)</f>
        <v>0</v>
      </c>
      <c r="AH39" s="432">
        <f t="shared" si="3"/>
        <v>0</v>
      </c>
      <c r="AI39" s="476"/>
      <c r="AJ39" s="432">
        <f>VLOOKUP(E39,[3]INVENTARIO!$B$4:$AD$1048576,29,0)</f>
        <v>0</v>
      </c>
      <c r="AK39" s="432">
        <f t="shared" si="4"/>
        <v>0</v>
      </c>
      <c r="AT39" s="489"/>
    </row>
    <row r="40" spans="1:46" ht="24" customHeight="1" outlineLevel="1" x14ac:dyDescent="0.25">
      <c r="A40" s="450" t="s">
        <v>24092</v>
      </c>
      <c r="B40" s="441">
        <v>36</v>
      </c>
      <c r="C40" s="440" t="s">
        <v>23962</v>
      </c>
      <c r="D40" s="440" t="s">
        <v>23966</v>
      </c>
      <c r="E40" s="441" t="s">
        <v>21212</v>
      </c>
      <c r="F40" s="440">
        <v>94053000</v>
      </c>
      <c r="G40" s="442" t="s">
        <v>21274</v>
      </c>
      <c r="H40" s="440" t="s">
        <v>24020</v>
      </c>
      <c r="I40" s="440" t="s">
        <v>23957</v>
      </c>
      <c r="J40" s="439" t="s">
        <v>4603</v>
      </c>
      <c r="K40" s="439" t="s">
        <v>4603</v>
      </c>
      <c r="L40" s="439">
        <v>8.5</v>
      </c>
      <c r="M40" s="439">
        <v>5</v>
      </c>
      <c r="N40" s="439" t="s">
        <v>4603</v>
      </c>
      <c r="O40" s="439">
        <v>0</v>
      </c>
      <c r="P40" s="512">
        <v>55.9</v>
      </c>
      <c r="Q40" s="512">
        <f t="shared" si="10"/>
        <v>55.9</v>
      </c>
      <c r="R40" s="514"/>
      <c r="S40" s="512">
        <v>43</v>
      </c>
      <c r="T40" s="512">
        <v>43</v>
      </c>
      <c r="V40" s="446">
        <f>VLOOKUP(E40,[3]INVENTARIO!$B$4:$P$1048576,15,0)</f>
        <v>1</v>
      </c>
      <c r="X40" s="443">
        <f>VLOOKUP(E40,[3]INVENTARIO!$B$114:$R$4077,17,0)</f>
        <v>0</v>
      </c>
      <c r="Y40" s="443">
        <f>VLOOKUP(E40,[3]INVENTARIO!$B$4:$S$4077,18,0)</f>
        <v>0</v>
      </c>
      <c r="AA40" s="432">
        <f>VLOOKUP(E40,[3]INVENTARIO!$B$4:$U$4077,20,0)</f>
        <v>0</v>
      </c>
      <c r="AB40" s="432">
        <f t="shared" si="1"/>
        <v>0</v>
      </c>
      <c r="AD40" s="432">
        <f>VLOOKUP(E40,[3]INVENTARIO!$B$4:$X$4077,23,0)</f>
        <v>0</v>
      </c>
      <c r="AE40" s="432">
        <f t="shared" si="2"/>
        <v>0</v>
      </c>
      <c r="AG40" s="432">
        <f>VLOOKUP(E40,[3]INVENTARIO!$B$4:$AA$1048576,26,0)</f>
        <v>0</v>
      </c>
      <c r="AH40" s="432">
        <f t="shared" si="3"/>
        <v>0</v>
      </c>
      <c r="AJ40" s="432">
        <f>VLOOKUP(E40,[3]INVENTARIO!$B$4:$AD$1048576,29,0)</f>
        <v>0</v>
      </c>
      <c r="AK40" s="432">
        <f t="shared" si="4"/>
        <v>0</v>
      </c>
      <c r="AT40" s="489"/>
    </row>
    <row r="41" spans="1:46" ht="24" customHeight="1" outlineLevel="1" x14ac:dyDescent="0.25">
      <c r="A41" s="450" t="s">
        <v>24092</v>
      </c>
      <c r="B41" s="441">
        <v>37</v>
      </c>
      <c r="C41" s="440" t="s">
        <v>23962</v>
      </c>
      <c r="D41" s="440" t="s">
        <v>23966</v>
      </c>
      <c r="E41" s="441" t="s">
        <v>13700</v>
      </c>
      <c r="F41" s="440">
        <f>VLOOKUP(E41,[3]INVENTARIO!$B$4:$D$1048576,3,0)</f>
        <v>94053000</v>
      </c>
      <c r="G41" s="442" t="s">
        <v>17956</v>
      </c>
      <c r="H41" s="440" t="s">
        <v>24019</v>
      </c>
      <c r="I41" s="440" t="s">
        <v>23957</v>
      </c>
      <c r="J41" s="439" t="s">
        <v>4603</v>
      </c>
      <c r="K41" s="439" t="s">
        <v>4603</v>
      </c>
      <c r="L41" s="439">
        <v>8.5</v>
      </c>
      <c r="M41" s="439">
        <v>5</v>
      </c>
      <c r="N41" s="439" t="s">
        <v>4603</v>
      </c>
      <c r="O41" s="439">
        <v>0</v>
      </c>
      <c r="P41" s="512">
        <v>55.9</v>
      </c>
      <c r="Q41" s="512">
        <f t="shared" si="10"/>
        <v>55.9</v>
      </c>
      <c r="R41" s="514"/>
      <c r="S41" s="512">
        <v>43</v>
      </c>
      <c r="T41" s="512">
        <v>43</v>
      </c>
      <c r="V41" s="446">
        <f>VLOOKUP(E41,[3]INVENTARIO!$B$4:$P$1048576,15,0)</f>
        <v>1</v>
      </c>
      <c r="X41" s="443">
        <f>VLOOKUP(E41,[3]INVENTARIO!$B$114:$R$4077,17,0)</f>
        <v>49.25</v>
      </c>
      <c r="Y41" s="443">
        <f>VLOOKUP(E41,[3]INVENTARIO!$B$4:$S$4077,18,0)</f>
        <v>49.25</v>
      </c>
      <c r="AA41" s="432">
        <f>VLOOKUP(E41,[3]INVENTARIO!$B$4:$U$4077,20,0)</f>
        <v>49.25</v>
      </c>
      <c r="AB41" s="432">
        <f t="shared" si="1"/>
        <v>49.25</v>
      </c>
      <c r="AD41" s="432">
        <f>VLOOKUP(E41,[3]INVENTARIO!$B$4:$X$4077,23,0)</f>
        <v>49.25</v>
      </c>
      <c r="AE41" s="432">
        <f t="shared" si="2"/>
        <v>49.25</v>
      </c>
      <c r="AG41" s="432">
        <f>VLOOKUP(E41,[3]INVENTARIO!$B$4:$AA$1048576,26,0)</f>
        <v>43</v>
      </c>
      <c r="AH41" s="432">
        <f t="shared" si="3"/>
        <v>43</v>
      </c>
      <c r="AJ41" s="432">
        <f>VLOOKUP(E41,[3]INVENTARIO!$B$4:$AD$1048576,29,0)</f>
        <v>33.5</v>
      </c>
      <c r="AK41" s="432">
        <f t="shared" si="4"/>
        <v>33.5</v>
      </c>
      <c r="AT41" s="489"/>
    </row>
    <row r="42" spans="1:46" ht="24" customHeight="1" outlineLevel="1" x14ac:dyDescent="0.25">
      <c r="A42" s="450" t="s">
        <v>24092</v>
      </c>
      <c r="B42" s="441">
        <v>38</v>
      </c>
      <c r="C42" s="440" t="s">
        <v>23962</v>
      </c>
      <c r="D42" s="440" t="s">
        <v>23966</v>
      </c>
      <c r="E42" s="441" t="s">
        <v>21208</v>
      </c>
      <c r="F42" s="440">
        <v>94053000</v>
      </c>
      <c r="G42" s="442" t="s">
        <v>21270</v>
      </c>
      <c r="H42" s="440" t="s">
        <v>24020</v>
      </c>
      <c r="I42" s="440" t="s">
        <v>23957</v>
      </c>
      <c r="J42" s="439" t="s">
        <v>4603</v>
      </c>
      <c r="K42" s="439" t="s">
        <v>4603</v>
      </c>
      <c r="L42" s="439">
        <v>8.5</v>
      </c>
      <c r="M42" s="439">
        <v>5</v>
      </c>
      <c r="N42" s="439" t="s">
        <v>4603</v>
      </c>
      <c r="O42" s="439">
        <v>0</v>
      </c>
      <c r="P42" s="512">
        <v>55.9</v>
      </c>
      <c r="Q42" s="512">
        <f t="shared" si="10"/>
        <v>55.9</v>
      </c>
      <c r="R42" s="514"/>
      <c r="S42" s="512">
        <v>43</v>
      </c>
      <c r="T42" s="512">
        <v>43</v>
      </c>
      <c r="V42" s="446">
        <f>VLOOKUP(E42,[3]INVENTARIO!$B$4:$P$1048576,15,0)</f>
        <v>1</v>
      </c>
      <c r="X42" s="443">
        <f>VLOOKUP(E42,[3]INVENTARIO!$B$114:$R$4077,17,0)</f>
        <v>0</v>
      </c>
      <c r="Y42" s="443">
        <f>VLOOKUP(E42,[3]INVENTARIO!$B$4:$S$4077,18,0)</f>
        <v>0</v>
      </c>
      <c r="AA42" s="432">
        <f>VLOOKUP(E42,[3]INVENTARIO!$B$4:$U$4077,20,0)</f>
        <v>0</v>
      </c>
      <c r="AB42" s="432">
        <f t="shared" ref="AB42:AB73" si="11">AA42</f>
        <v>0</v>
      </c>
      <c r="AD42" s="432">
        <f>VLOOKUP(E42,[3]INVENTARIO!$B$4:$X$4077,23,0)</f>
        <v>0</v>
      </c>
      <c r="AE42" s="432">
        <f t="shared" ref="AE42:AE73" si="12">AD42</f>
        <v>0</v>
      </c>
      <c r="AG42" s="432">
        <f>VLOOKUP(E42,[3]INVENTARIO!$B$4:$AA$1048576,26,0)</f>
        <v>0</v>
      </c>
      <c r="AH42" s="432">
        <f t="shared" ref="AH42:AH73" si="13">AG42</f>
        <v>0</v>
      </c>
      <c r="AJ42" s="432">
        <f>VLOOKUP(E42,[3]INVENTARIO!$B$4:$AD$1048576,29,0)</f>
        <v>0</v>
      </c>
      <c r="AK42" s="432">
        <f t="shared" ref="AK42:AK73" si="14">AJ42</f>
        <v>0</v>
      </c>
      <c r="AT42" s="489"/>
    </row>
    <row r="43" spans="1:46" s="438" customFormat="1" ht="24" customHeight="1" outlineLevel="1" x14ac:dyDescent="0.25">
      <c r="A43" s="450" t="s">
        <v>24092</v>
      </c>
      <c r="B43" s="441">
        <v>39</v>
      </c>
      <c r="C43" s="440" t="s">
        <v>23962</v>
      </c>
      <c r="D43" s="440" t="s">
        <v>23966</v>
      </c>
      <c r="E43" s="441" t="s">
        <v>21217</v>
      </c>
      <c r="F43" s="440">
        <v>94053000</v>
      </c>
      <c r="G43" s="442" t="s">
        <v>21279</v>
      </c>
      <c r="H43" s="440" t="s">
        <v>24019</v>
      </c>
      <c r="I43" s="440" t="s">
        <v>23957</v>
      </c>
      <c r="J43" s="439" t="s">
        <v>4603</v>
      </c>
      <c r="K43" s="439" t="s">
        <v>4603</v>
      </c>
      <c r="L43" s="439">
        <v>8.5</v>
      </c>
      <c r="M43" s="439">
        <v>5</v>
      </c>
      <c r="N43" s="439" t="s">
        <v>4603</v>
      </c>
      <c r="O43" s="439">
        <v>0</v>
      </c>
      <c r="P43" s="512">
        <v>54.6</v>
      </c>
      <c r="Q43" s="512">
        <f t="shared" si="10"/>
        <v>54.6</v>
      </c>
      <c r="R43" s="514"/>
      <c r="S43" s="512">
        <v>42</v>
      </c>
      <c r="T43" s="512">
        <v>42</v>
      </c>
      <c r="U43" s="469"/>
      <c r="V43" s="446">
        <f>VLOOKUP(E43,[3]INVENTARIO!$B$4:$P$1048576,15,0)</f>
        <v>1</v>
      </c>
      <c r="W43" s="469"/>
      <c r="X43" s="443">
        <f>VLOOKUP(E43,[3]INVENTARIO!$B$114:$R$4077,17,0)</f>
        <v>42</v>
      </c>
      <c r="Y43" s="443">
        <f>VLOOKUP(E43,[3]INVENTARIO!$B$4:$S$4077,18,0)</f>
        <v>42</v>
      </c>
      <c r="Z43" s="469"/>
      <c r="AA43" s="432">
        <f>VLOOKUP(E43,[3]INVENTARIO!$B$4:$U$4077,20,0)</f>
        <v>42</v>
      </c>
      <c r="AB43" s="432">
        <f t="shared" si="11"/>
        <v>42</v>
      </c>
      <c r="AC43" s="469"/>
      <c r="AD43" s="432">
        <f>VLOOKUP(E43,[3]INVENTARIO!$B$4:$X$4077,23,0)</f>
        <v>42</v>
      </c>
      <c r="AE43" s="432">
        <f t="shared" si="12"/>
        <v>42</v>
      </c>
      <c r="AF43" s="469"/>
      <c r="AG43" s="432">
        <f>VLOOKUP(E43,[3]INVENTARIO!$B$4:$AA$1048576,26,0)</f>
        <v>0</v>
      </c>
      <c r="AH43" s="432">
        <f t="shared" si="13"/>
        <v>0</v>
      </c>
      <c r="AI43" s="469"/>
      <c r="AJ43" s="432">
        <f>VLOOKUP(E43,[3]INVENTARIO!$B$4:$AD$1048576,29,0)</f>
        <v>0</v>
      </c>
      <c r="AK43" s="432">
        <f t="shared" si="14"/>
        <v>0</v>
      </c>
      <c r="AL43" s="476"/>
      <c r="AM43" s="471"/>
      <c r="AN43" s="478"/>
      <c r="AO43" s="478"/>
      <c r="AP43" s="478"/>
      <c r="AQ43" s="478"/>
      <c r="AR43" s="478"/>
      <c r="AS43" s="478"/>
      <c r="AT43" s="489"/>
    </row>
    <row r="44" spans="1:46" ht="24" customHeight="1" outlineLevel="1" x14ac:dyDescent="0.25">
      <c r="A44" s="450" t="s">
        <v>24092</v>
      </c>
      <c r="B44" s="441">
        <v>40</v>
      </c>
      <c r="C44" s="440" t="s">
        <v>23962</v>
      </c>
      <c r="D44" s="440" t="s">
        <v>23966</v>
      </c>
      <c r="E44" s="441" t="s">
        <v>21218</v>
      </c>
      <c r="F44" s="440">
        <v>94053000</v>
      </c>
      <c r="G44" s="442" t="s">
        <v>21280</v>
      </c>
      <c r="H44" s="440" t="s">
        <v>24020</v>
      </c>
      <c r="I44" s="440" t="s">
        <v>23957</v>
      </c>
      <c r="J44" s="439" t="s">
        <v>4603</v>
      </c>
      <c r="K44" s="439" t="s">
        <v>4603</v>
      </c>
      <c r="L44" s="439">
        <v>8.5</v>
      </c>
      <c r="M44" s="439">
        <v>5</v>
      </c>
      <c r="N44" s="439" t="s">
        <v>4603</v>
      </c>
      <c r="O44" s="439">
        <v>0</v>
      </c>
      <c r="P44" s="512">
        <v>54.6</v>
      </c>
      <c r="Q44" s="512">
        <f t="shared" si="10"/>
        <v>54.6</v>
      </c>
      <c r="R44" s="514"/>
      <c r="S44" s="512">
        <v>42</v>
      </c>
      <c r="T44" s="512">
        <v>42</v>
      </c>
      <c r="V44" s="446">
        <f>VLOOKUP(E44,[3]INVENTARIO!$B$4:$P$1048576,15,0)</f>
        <v>1</v>
      </c>
      <c r="X44" s="443">
        <f>VLOOKUP(E44,[3]INVENTARIO!$B$114:$R$4077,17,0)</f>
        <v>0</v>
      </c>
      <c r="Y44" s="443">
        <f>VLOOKUP(E44,[3]INVENTARIO!$B$4:$S$4077,18,0)</f>
        <v>0</v>
      </c>
      <c r="AA44" s="432">
        <f>VLOOKUP(E44,[3]INVENTARIO!$B$4:$U$4077,20,0)</f>
        <v>0</v>
      </c>
      <c r="AB44" s="432">
        <f t="shared" si="11"/>
        <v>0</v>
      </c>
      <c r="AD44" s="432">
        <f>VLOOKUP(E44,[3]INVENTARIO!$B$4:$X$4077,23,0)</f>
        <v>0</v>
      </c>
      <c r="AE44" s="432">
        <f t="shared" si="12"/>
        <v>0</v>
      </c>
      <c r="AG44" s="432">
        <f>VLOOKUP(E44,[3]INVENTARIO!$B$4:$AA$1048576,26,0)</f>
        <v>0</v>
      </c>
      <c r="AH44" s="432">
        <f t="shared" si="13"/>
        <v>0</v>
      </c>
      <c r="AJ44" s="432">
        <f>VLOOKUP(E44,[3]INVENTARIO!$B$4:$AD$1048576,29,0)</f>
        <v>0</v>
      </c>
      <c r="AK44" s="432">
        <f t="shared" si="14"/>
        <v>0</v>
      </c>
      <c r="AT44" s="489"/>
    </row>
    <row r="45" spans="1:46" ht="24" customHeight="1" outlineLevel="1" x14ac:dyDescent="0.25">
      <c r="A45" s="450" t="s">
        <v>24092</v>
      </c>
      <c r="B45" s="441">
        <v>41</v>
      </c>
      <c r="C45" s="440" t="s">
        <v>23962</v>
      </c>
      <c r="D45" s="440" t="s">
        <v>23966</v>
      </c>
      <c r="E45" s="441" t="s">
        <v>21194</v>
      </c>
      <c r="F45" s="440">
        <v>94053000</v>
      </c>
      <c r="G45" s="442" t="s">
        <v>21256</v>
      </c>
      <c r="H45" s="440" t="s">
        <v>24019</v>
      </c>
      <c r="I45" s="440" t="s">
        <v>23957</v>
      </c>
      <c r="J45" s="439" t="s">
        <v>4603</v>
      </c>
      <c r="K45" s="439" t="s">
        <v>4603</v>
      </c>
      <c r="L45" s="439">
        <v>8.5</v>
      </c>
      <c r="M45" s="439">
        <v>5</v>
      </c>
      <c r="N45" s="439" t="s">
        <v>4603</v>
      </c>
      <c r="O45" s="439">
        <v>0</v>
      </c>
      <c r="P45" s="512">
        <v>54.6</v>
      </c>
      <c r="Q45" s="512">
        <f t="shared" si="10"/>
        <v>54.6</v>
      </c>
      <c r="R45" s="514"/>
      <c r="S45" s="512">
        <v>42</v>
      </c>
      <c r="T45" s="512">
        <v>42</v>
      </c>
      <c r="V45" s="446">
        <f>VLOOKUP(E45,[3]INVENTARIO!$B$4:$P$1048576,15,0)</f>
        <v>1</v>
      </c>
      <c r="X45" s="443">
        <f>VLOOKUP(E45,[3]INVENTARIO!$B$114:$R$4077,17,0)</f>
        <v>40.6</v>
      </c>
      <c r="Y45" s="443">
        <f>VLOOKUP(E45,[3]INVENTARIO!$B$4:$S$4077,18,0)</f>
        <v>40.6</v>
      </c>
      <c r="AA45" s="432">
        <f>VLOOKUP(E45,[3]INVENTARIO!$B$4:$U$4077,20,0)</f>
        <v>40.6</v>
      </c>
      <c r="AB45" s="432">
        <f t="shared" si="11"/>
        <v>40.6</v>
      </c>
      <c r="AD45" s="432">
        <f>VLOOKUP(E45,[3]INVENTARIO!$B$4:$X$4077,23,0)</f>
        <v>40.6</v>
      </c>
      <c r="AE45" s="432">
        <f t="shared" si="12"/>
        <v>40.6</v>
      </c>
      <c r="AG45" s="432">
        <f>VLOOKUP(E45,[3]INVENTARIO!$B$4:$AA$1048576,26,0)</f>
        <v>36</v>
      </c>
      <c r="AH45" s="432">
        <f t="shared" si="13"/>
        <v>36</v>
      </c>
      <c r="AJ45" s="432">
        <f>VLOOKUP(E45,[3]INVENTARIO!$B$4:$AD$1048576,29,0)</f>
        <v>0</v>
      </c>
      <c r="AK45" s="432">
        <f t="shared" si="14"/>
        <v>0</v>
      </c>
      <c r="AT45" s="489"/>
    </row>
    <row r="46" spans="1:46" ht="24" customHeight="1" outlineLevel="1" x14ac:dyDescent="0.25">
      <c r="A46" s="450" t="s">
        <v>24092</v>
      </c>
      <c r="B46" s="441">
        <v>42</v>
      </c>
      <c r="C46" s="440" t="s">
        <v>23962</v>
      </c>
      <c r="D46" s="440" t="s">
        <v>23966</v>
      </c>
      <c r="E46" s="441" t="s">
        <v>21195</v>
      </c>
      <c r="F46" s="440">
        <v>94053000</v>
      </c>
      <c r="G46" s="442" t="s">
        <v>21257</v>
      </c>
      <c r="H46" s="440" t="s">
        <v>24020</v>
      </c>
      <c r="I46" s="440" t="s">
        <v>23957</v>
      </c>
      <c r="J46" s="439" t="s">
        <v>4603</v>
      </c>
      <c r="K46" s="439" t="s">
        <v>4603</v>
      </c>
      <c r="L46" s="439">
        <v>8.5</v>
      </c>
      <c r="M46" s="439">
        <v>5</v>
      </c>
      <c r="N46" s="439" t="s">
        <v>4603</v>
      </c>
      <c r="O46" s="439">
        <v>0</v>
      </c>
      <c r="P46" s="512">
        <v>54.6</v>
      </c>
      <c r="Q46" s="512">
        <f t="shared" si="10"/>
        <v>54.6</v>
      </c>
      <c r="R46" s="514"/>
      <c r="S46" s="512">
        <v>42</v>
      </c>
      <c r="T46" s="512">
        <v>42</v>
      </c>
      <c r="V46" s="446">
        <f>VLOOKUP(E46,[3]INVENTARIO!$B$4:$P$1048576,15,0)</f>
        <v>1</v>
      </c>
      <c r="X46" s="443">
        <f>VLOOKUP(E46,[3]INVENTARIO!$B$114:$R$4077,17,0)</f>
        <v>0</v>
      </c>
      <c r="Y46" s="443">
        <f>VLOOKUP(E46,[3]INVENTARIO!$B$4:$S$4077,18,0)</f>
        <v>0</v>
      </c>
      <c r="AA46" s="432">
        <f>VLOOKUP(E46,[3]INVENTARIO!$B$4:$U$4077,20,0)</f>
        <v>0</v>
      </c>
      <c r="AB46" s="432">
        <f t="shared" si="11"/>
        <v>0</v>
      </c>
      <c r="AD46" s="432">
        <f>VLOOKUP(E46,[3]INVENTARIO!$B$4:$X$4077,23,0)</f>
        <v>0</v>
      </c>
      <c r="AE46" s="432">
        <f t="shared" si="12"/>
        <v>0</v>
      </c>
      <c r="AG46" s="432">
        <f>VLOOKUP(E46,[3]INVENTARIO!$B$4:$AA$1048576,26,0)</f>
        <v>0</v>
      </c>
      <c r="AH46" s="432">
        <f t="shared" si="13"/>
        <v>0</v>
      </c>
      <c r="AJ46" s="432">
        <f>VLOOKUP(E46,[3]INVENTARIO!$B$4:$AD$1048576,29,0)</f>
        <v>0</v>
      </c>
      <c r="AK46" s="432">
        <f t="shared" si="14"/>
        <v>0</v>
      </c>
      <c r="AT46" s="489"/>
    </row>
    <row r="47" spans="1:46" ht="24" customHeight="1" outlineLevel="1" x14ac:dyDescent="0.25">
      <c r="A47" s="450" t="s">
        <v>24092</v>
      </c>
      <c r="B47" s="441">
        <v>43</v>
      </c>
      <c r="C47" s="440" t="s">
        <v>23962</v>
      </c>
      <c r="D47" s="440" t="s">
        <v>23966</v>
      </c>
      <c r="E47" s="441" t="s">
        <v>21197</v>
      </c>
      <c r="F47" s="440">
        <v>94053000</v>
      </c>
      <c r="G47" s="442" t="s">
        <v>21259</v>
      </c>
      <c r="H47" s="440" t="s">
        <v>24019</v>
      </c>
      <c r="I47" s="440" t="s">
        <v>23957</v>
      </c>
      <c r="J47" s="439" t="s">
        <v>4603</v>
      </c>
      <c r="K47" s="439" t="s">
        <v>4603</v>
      </c>
      <c r="L47" s="439">
        <v>8.5</v>
      </c>
      <c r="M47" s="439">
        <v>5</v>
      </c>
      <c r="N47" s="439" t="s">
        <v>4603</v>
      </c>
      <c r="O47" s="439">
        <v>0</v>
      </c>
      <c r="P47" s="512">
        <v>55.9</v>
      </c>
      <c r="Q47" s="512">
        <f t="shared" si="10"/>
        <v>55.9</v>
      </c>
      <c r="R47" s="514"/>
      <c r="S47" s="512">
        <v>43</v>
      </c>
      <c r="T47" s="512">
        <v>43</v>
      </c>
      <c r="V47" s="446">
        <f>VLOOKUP(E47,[3]INVENTARIO!$B$4:$P$1048576,15,0)</f>
        <v>1</v>
      </c>
      <c r="X47" s="443">
        <f>VLOOKUP(E47,[3]INVENTARIO!$B$114:$R$4077,17,0)</f>
        <v>42.3</v>
      </c>
      <c r="Y47" s="443">
        <f>VLOOKUP(E47,[3]INVENTARIO!$B$4:$S$4077,18,0)</f>
        <v>42.3</v>
      </c>
      <c r="AA47" s="432">
        <f>VLOOKUP(E47,[3]INVENTARIO!$B$4:$U$4077,20,0)</f>
        <v>42.3</v>
      </c>
      <c r="AB47" s="432">
        <f t="shared" si="11"/>
        <v>42.3</v>
      </c>
      <c r="AD47" s="432">
        <f>VLOOKUP(E47,[3]INVENTARIO!$B$4:$X$4077,23,0)</f>
        <v>42.3</v>
      </c>
      <c r="AE47" s="432">
        <f t="shared" si="12"/>
        <v>42.3</v>
      </c>
      <c r="AG47" s="432">
        <f>VLOOKUP(E47,[3]INVENTARIO!$B$4:$AA$1048576,26,0)</f>
        <v>37</v>
      </c>
      <c r="AH47" s="432">
        <f t="shared" si="13"/>
        <v>37</v>
      </c>
      <c r="AJ47" s="432">
        <f>VLOOKUP(E47,[3]INVENTARIO!$B$4:$AD$1048576,29,0)</f>
        <v>0</v>
      </c>
      <c r="AK47" s="432">
        <f t="shared" si="14"/>
        <v>0</v>
      </c>
      <c r="AT47" s="489"/>
    </row>
    <row r="48" spans="1:46" ht="24" customHeight="1" outlineLevel="1" x14ac:dyDescent="0.25">
      <c r="A48" s="450" t="s">
        <v>24092</v>
      </c>
      <c r="B48" s="441">
        <v>44</v>
      </c>
      <c r="C48" s="440" t="s">
        <v>23962</v>
      </c>
      <c r="D48" s="440" t="s">
        <v>23966</v>
      </c>
      <c r="E48" s="441" t="s">
        <v>21198</v>
      </c>
      <c r="F48" s="440">
        <v>94053000</v>
      </c>
      <c r="G48" s="442" t="s">
        <v>21260</v>
      </c>
      <c r="H48" s="440" t="s">
        <v>24020</v>
      </c>
      <c r="I48" s="440" t="s">
        <v>23957</v>
      </c>
      <c r="J48" s="439" t="s">
        <v>4603</v>
      </c>
      <c r="K48" s="439" t="s">
        <v>4603</v>
      </c>
      <c r="L48" s="439">
        <v>8.5</v>
      </c>
      <c r="M48" s="439">
        <v>5</v>
      </c>
      <c r="N48" s="439" t="s">
        <v>4603</v>
      </c>
      <c r="O48" s="439">
        <v>0</v>
      </c>
      <c r="P48" s="512">
        <v>55.9</v>
      </c>
      <c r="Q48" s="512">
        <f t="shared" si="10"/>
        <v>55.9</v>
      </c>
      <c r="R48" s="514"/>
      <c r="S48" s="512">
        <v>43</v>
      </c>
      <c r="T48" s="512">
        <v>43</v>
      </c>
      <c r="V48" s="446">
        <f>VLOOKUP(E48,[3]INVENTARIO!$B$4:$P$1048576,15,0)</f>
        <v>1</v>
      </c>
      <c r="X48" s="443">
        <f>VLOOKUP(E48,[3]INVENTARIO!$B$114:$R$4077,17,0)</f>
        <v>0</v>
      </c>
      <c r="Y48" s="443">
        <f>VLOOKUP(E48,[3]INVENTARIO!$B$4:$S$4077,18,0)</f>
        <v>0</v>
      </c>
      <c r="AA48" s="432">
        <f>VLOOKUP(E48,[3]INVENTARIO!$B$4:$U$4077,20,0)</f>
        <v>0</v>
      </c>
      <c r="AB48" s="432">
        <f t="shared" si="11"/>
        <v>0</v>
      </c>
      <c r="AD48" s="432">
        <f>VLOOKUP(E48,[3]INVENTARIO!$B$4:$X$4077,23,0)</f>
        <v>0</v>
      </c>
      <c r="AE48" s="432">
        <f t="shared" si="12"/>
        <v>0</v>
      </c>
      <c r="AG48" s="432">
        <f>VLOOKUP(E48,[3]INVENTARIO!$B$4:$AA$1048576,26,0)</f>
        <v>0</v>
      </c>
      <c r="AH48" s="432">
        <f t="shared" si="13"/>
        <v>0</v>
      </c>
      <c r="AJ48" s="432">
        <f>VLOOKUP(E48,[3]INVENTARIO!$B$4:$AD$1048576,29,0)</f>
        <v>0</v>
      </c>
      <c r="AK48" s="432">
        <f t="shared" si="14"/>
        <v>0</v>
      </c>
      <c r="AT48" s="489"/>
    </row>
    <row r="49" spans="1:46" ht="24" customHeight="1" outlineLevel="1" x14ac:dyDescent="0.25">
      <c r="A49" s="450" t="s">
        <v>24092</v>
      </c>
      <c r="B49" s="441">
        <v>45</v>
      </c>
      <c r="C49" s="440" t="s">
        <v>23962</v>
      </c>
      <c r="D49" s="440" t="s">
        <v>23966</v>
      </c>
      <c r="E49" s="441" t="s">
        <v>21192</v>
      </c>
      <c r="F49" s="440">
        <v>94053000</v>
      </c>
      <c r="G49" s="442" t="s">
        <v>21254</v>
      </c>
      <c r="H49" s="440" t="s">
        <v>24019</v>
      </c>
      <c r="I49" s="440" t="s">
        <v>23957</v>
      </c>
      <c r="J49" s="439" t="s">
        <v>4603</v>
      </c>
      <c r="K49" s="439" t="s">
        <v>4603</v>
      </c>
      <c r="L49" s="439">
        <v>8.5</v>
      </c>
      <c r="M49" s="439">
        <v>5</v>
      </c>
      <c r="N49" s="439" t="s">
        <v>4603</v>
      </c>
      <c r="O49" s="439">
        <v>0</v>
      </c>
      <c r="P49" s="512">
        <v>56.55</v>
      </c>
      <c r="Q49" s="512">
        <f t="shared" si="10"/>
        <v>56.55</v>
      </c>
      <c r="R49" s="514"/>
      <c r="S49" s="512">
        <v>43.5</v>
      </c>
      <c r="T49" s="512">
        <v>43.5</v>
      </c>
      <c r="V49" s="446">
        <f>VLOOKUP(E49,[3]INVENTARIO!$B$4:$P$1048576,15,0)</f>
        <v>1</v>
      </c>
      <c r="X49" s="443">
        <f>VLOOKUP(E49,[3]INVENTARIO!$B$114:$R$4077,17,0)</f>
        <v>40.6</v>
      </c>
      <c r="Y49" s="443">
        <f>VLOOKUP(E49,[3]INVENTARIO!$B$4:$S$4077,18,0)</f>
        <v>40.6</v>
      </c>
      <c r="AA49" s="432">
        <f>VLOOKUP(E49,[3]INVENTARIO!$B$4:$U$4077,20,0)</f>
        <v>40.6</v>
      </c>
      <c r="AB49" s="432">
        <f t="shared" si="11"/>
        <v>40.6</v>
      </c>
      <c r="AD49" s="432">
        <f>VLOOKUP(E49,[3]INVENTARIO!$B$4:$X$4077,23,0)</f>
        <v>40.6</v>
      </c>
      <c r="AE49" s="432">
        <f t="shared" si="12"/>
        <v>40.6</v>
      </c>
      <c r="AG49" s="432">
        <f>VLOOKUP(E49,[3]INVENTARIO!$B$4:$AA$1048576,26,0)</f>
        <v>36</v>
      </c>
      <c r="AH49" s="432">
        <f t="shared" si="13"/>
        <v>36</v>
      </c>
      <c r="AJ49" s="432">
        <f>VLOOKUP(E49,[3]INVENTARIO!$B$4:$AD$1048576,29,0)</f>
        <v>0</v>
      </c>
      <c r="AK49" s="432">
        <f t="shared" si="14"/>
        <v>0</v>
      </c>
      <c r="AT49" s="489"/>
    </row>
    <row r="50" spans="1:46" ht="24" customHeight="1" outlineLevel="1" x14ac:dyDescent="0.25">
      <c r="A50" s="450" t="s">
        <v>24092</v>
      </c>
      <c r="B50" s="441">
        <v>46</v>
      </c>
      <c r="C50" s="440" t="s">
        <v>23962</v>
      </c>
      <c r="D50" s="440" t="s">
        <v>23966</v>
      </c>
      <c r="E50" s="441" t="s">
        <v>21193</v>
      </c>
      <c r="F50" s="440">
        <v>94053000</v>
      </c>
      <c r="G50" s="442" t="s">
        <v>21255</v>
      </c>
      <c r="H50" s="440" t="s">
        <v>24020</v>
      </c>
      <c r="I50" s="440" t="s">
        <v>23957</v>
      </c>
      <c r="J50" s="439" t="s">
        <v>4603</v>
      </c>
      <c r="K50" s="439" t="s">
        <v>4603</v>
      </c>
      <c r="L50" s="439">
        <v>8.5</v>
      </c>
      <c r="M50" s="439">
        <v>5</v>
      </c>
      <c r="N50" s="439" t="s">
        <v>4603</v>
      </c>
      <c r="O50" s="439">
        <v>0</v>
      </c>
      <c r="P50" s="512">
        <v>54.6</v>
      </c>
      <c r="Q50" s="512">
        <f t="shared" si="10"/>
        <v>54.6</v>
      </c>
      <c r="R50" s="514"/>
      <c r="S50" s="512">
        <v>42</v>
      </c>
      <c r="T50" s="512">
        <v>42</v>
      </c>
      <c r="V50" s="446">
        <f>VLOOKUP(E50,[3]INVENTARIO!$B$4:$P$1048576,15,0)</f>
        <v>1</v>
      </c>
      <c r="X50" s="443">
        <f>VLOOKUP(E50,[3]INVENTARIO!$B$114:$R$4077,17,0)</f>
        <v>0</v>
      </c>
      <c r="Y50" s="443">
        <f>VLOOKUP(E50,[3]INVENTARIO!$B$4:$S$4077,18,0)</f>
        <v>0</v>
      </c>
      <c r="AA50" s="432">
        <f>VLOOKUP(E50,[3]INVENTARIO!$B$4:$U$4077,20,0)</f>
        <v>0</v>
      </c>
      <c r="AB50" s="432">
        <f t="shared" si="11"/>
        <v>0</v>
      </c>
      <c r="AD50" s="432">
        <f>VLOOKUP(E50,[3]INVENTARIO!$B$4:$X$4077,23,0)</f>
        <v>0</v>
      </c>
      <c r="AE50" s="432">
        <f t="shared" si="12"/>
        <v>0</v>
      </c>
      <c r="AG50" s="432">
        <f>VLOOKUP(E50,[3]INVENTARIO!$B$4:$AA$1048576,26,0)</f>
        <v>0</v>
      </c>
      <c r="AH50" s="432">
        <f t="shared" si="13"/>
        <v>0</v>
      </c>
      <c r="AJ50" s="432">
        <f>VLOOKUP(E50,[3]INVENTARIO!$B$4:$AD$1048576,29,0)</f>
        <v>0</v>
      </c>
      <c r="AK50" s="432">
        <f t="shared" si="14"/>
        <v>0</v>
      </c>
      <c r="AT50" s="489"/>
    </row>
    <row r="51" spans="1:46" ht="24" customHeight="1" outlineLevel="1" x14ac:dyDescent="0.25">
      <c r="A51" s="450" t="s">
        <v>24092</v>
      </c>
      <c r="B51" s="441">
        <v>47</v>
      </c>
      <c r="C51" s="440" t="s">
        <v>23962</v>
      </c>
      <c r="D51" s="440" t="s">
        <v>23966</v>
      </c>
      <c r="E51" s="441" t="s">
        <v>21220</v>
      </c>
      <c r="F51" s="440">
        <v>94053000</v>
      </c>
      <c r="G51" s="442" t="s">
        <v>21282</v>
      </c>
      <c r="H51" s="440" t="s">
        <v>24020</v>
      </c>
      <c r="I51" s="440" t="s">
        <v>23957</v>
      </c>
      <c r="J51" s="439" t="s">
        <v>4603</v>
      </c>
      <c r="K51" s="439" t="s">
        <v>4603</v>
      </c>
      <c r="L51" s="439">
        <v>8.5</v>
      </c>
      <c r="M51" s="439">
        <v>5</v>
      </c>
      <c r="N51" s="439" t="s">
        <v>4603</v>
      </c>
      <c r="O51" s="439">
        <v>0</v>
      </c>
      <c r="P51" s="512">
        <v>54.6</v>
      </c>
      <c r="Q51" s="512">
        <f t="shared" si="10"/>
        <v>54.6</v>
      </c>
      <c r="R51" s="514"/>
      <c r="S51" s="512">
        <v>42</v>
      </c>
      <c r="T51" s="512">
        <v>42</v>
      </c>
      <c r="V51" s="446">
        <f>VLOOKUP(E51,[3]INVENTARIO!$B$4:$P$1048576,15,0)</f>
        <v>1</v>
      </c>
      <c r="X51" s="443">
        <f>VLOOKUP(E51,[3]INVENTARIO!$B$114:$R$4077,17,0)</f>
        <v>0</v>
      </c>
      <c r="Y51" s="443">
        <f>VLOOKUP(E51,[3]INVENTARIO!$B$4:$S$4077,18,0)</f>
        <v>0</v>
      </c>
      <c r="AA51" s="432">
        <f>VLOOKUP(E51,[3]INVENTARIO!$B$4:$U$4077,20,0)</f>
        <v>0</v>
      </c>
      <c r="AB51" s="432">
        <f t="shared" si="11"/>
        <v>0</v>
      </c>
      <c r="AD51" s="432">
        <f>VLOOKUP(E51,[3]INVENTARIO!$B$4:$X$4077,23,0)</f>
        <v>0</v>
      </c>
      <c r="AE51" s="432">
        <f t="shared" si="12"/>
        <v>0</v>
      </c>
      <c r="AG51" s="432">
        <f>VLOOKUP(E51,[3]INVENTARIO!$B$4:$AA$1048576,26,0)</f>
        <v>0</v>
      </c>
      <c r="AH51" s="432">
        <f t="shared" si="13"/>
        <v>0</v>
      </c>
      <c r="AJ51" s="432">
        <f>VLOOKUP(E51,[3]INVENTARIO!$B$4:$AD$1048576,29,0)</f>
        <v>0</v>
      </c>
      <c r="AK51" s="432">
        <f t="shared" si="14"/>
        <v>0</v>
      </c>
      <c r="AT51" s="489"/>
    </row>
    <row r="52" spans="1:46" s="438" customFormat="1" ht="24" customHeight="1" outlineLevel="1" x14ac:dyDescent="0.25">
      <c r="A52" s="450" t="s">
        <v>24092</v>
      </c>
      <c r="B52" s="441">
        <v>48</v>
      </c>
      <c r="C52" s="440" t="s">
        <v>23962</v>
      </c>
      <c r="D52" s="440" t="s">
        <v>23966</v>
      </c>
      <c r="E52" s="441" t="s">
        <v>21213</v>
      </c>
      <c r="F52" s="440">
        <v>94053000</v>
      </c>
      <c r="G52" s="442" t="s">
        <v>21275</v>
      </c>
      <c r="H52" s="440" t="s">
        <v>24019</v>
      </c>
      <c r="I52" s="440" t="s">
        <v>23957</v>
      </c>
      <c r="J52" s="439" t="s">
        <v>4603</v>
      </c>
      <c r="K52" s="439" t="s">
        <v>4603</v>
      </c>
      <c r="L52" s="439">
        <v>8.5</v>
      </c>
      <c r="M52" s="439">
        <v>5</v>
      </c>
      <c r="N52" s="439" t="s">
        <v>4603</v>
      </c>
      <c r="O52" s="439">
        <v>0</v>
      </c>
      <c r="P52" s="512">
        <v>55.9</v>
      </c>
      <c r="Q52" s="512">
        <f t="shared" si="10"/>
        <v>55.9</v>
      </c>
      <c r="R52" s="514"/>
      <c r="S52" s="512">
        <v>43</v>
      </c>
      <c r="T52" s="512">
        <v>43</v>
      </c>
      <c r="U52" s="469"/>
      <c r="V52" s="446">
        <f>VLOOKUP(E52,[3]INVENTARIO!$B$4:$P$1048576,15,0)</f>
        <v>1</v>
      </c>
      <c r="W52" s="469"/>
      <c r="X52" s="443">
        <f>VLOOKUP(E52,[3]INVENTARIO!$B$114:$R$4077,17,0)</f>
        <v>42.8</v>
      </c>
      <c r="Y52" s="443">
        <f>VLOOKUP(E52,[3]INVENTARIO!$B$4:$S$4077,18,0)</f>
        <v>42.8</v>
      </c>
      <c r="Z52" s="469"/>
      <c r="AA52" s="432">
        <f>VLOOKUP(E52,[3]INVENTARIO!$B$4:$U$4077,20,0)</f>
        <v>42.8</v>
      </c>
      <c r="AB52" s="432">
        <f t="shared" si="11"/>
        <v>42.8</v>
      </c>
      <c r="AC52" s="469"/>
      <c r="AD52" s="432">
        <f>VLOOKUP(E52,[3]INVENTARIO!$B$4:$X$4077,23,0)</f>
        <v>42.8</v>
      </c>
      <c r="AE52" s="432">
        <f t="shared" si="12"/>
        <v>42.8</v>
      </c>
      <c r="AF52" s="469"/>
      <c r="AG52" s="432">
        <f>VLOOKUP(E52,[3]INVENTARIO!$B$4:$AA$1048576,26,0)</f>
        <v>0</v>
      </c>
      <c r="AH52" s="432">
        <f t="shared" si="13"/>
        <v>0</v>
      </c>
      <c r="AI52" s="469"/>
      <c r="AJ52" s="432">
        <f>VLOOKUP(E52,[3]INVENTARIO!$B$4:$AD$1048576,29,0)</f>
        <v>0</v>
      </c>
      <c r="AK52" s="432">
        <f t="shared" si="14"/>
        <v>0</v>
      </c>
      <c r="AL52" s="476"/>
      <c r="AM52" s="471"/>
      <c r="AN52" s="478"/>
      <c r="AO52" s="478"/>
      <c r="AP52" s="478"/>
      <c r="AQ52" s="478"/>
      <c r="AR52" s="478"/>
      <c r="AS52" s="478"/>
      <c r="AT52" s="489"/>
    </row>
    <row r="53" spans="1:46" ht="24" customHeight="1" outlineLevel="1" x14ac:dyDescent="0.25">
      <c r="A53" s="450" t="s">
        <v>24092</v>
      </c>
      <c r="B53" s="441">
        <v>49</v>
      </c>
      <c r="C53" s="440" t="s">
        <v>23962</v>
      </c>
      <c r="D53" s="440" t="s">
        <v>23966</v>
      </c>
      <c r="E53" s="441" t="s">
        <v>21214</v>
      </c>
      <c r="F53" s="440">
        <v>94053000</v>
      </c>
      <c r="G53" s="442" t="s">
        <v>21276</v>
      </c>
      <c r="H53" s="440" t="s">
        <v>24020</v>
      </c>
      <c r="I53" s="440" t="s">
        <v>23957</v>
      </c>
      <c r="J53" s="439" t="s">
        <v>4603</v>
      </c>
      <c r="K53" s="439" t="s">
        <v>4603</v>
      </c>
      <c r="L53" s="439">
        <v>8.5</v>
      </c>
      <c r="M53" s="439">
        <v>5</v>
      </c>
      <c r="N53" s="439" t="s">
        <v>4603</v>
      </c>
      <c r="O53" s="439">
        <v>0</v>
      </c>
      <c r="P53" s="512">
        <v>55.9</v>
      </c>
      <c r="Q53" s="512">
        <f t="shared" si="10"/>
        <v>55.9</v>
      </c>
      <c r="R53" s="514"/>
      <c r="S53" s="512">
        <v>43</v>
      </c>
      <c r="T53" s="512">
        <v>43</v>
      </c>
      <c r="V53" s="446">
        <f>VLOOKUP(E53,[3]INVENTARIO!$B$4:$P$1048576,15,0)</f>
        <v>1</v>
      </c>
      <c r="X53" s="443">
        <f>VLOOKUP(E53,[3]INVENTARIO!$B$114:$R$4077,17,0)</f>
        <v>0</v>
      </c>
      <c r="Y53" s="443">
        <f>VLOOKUP(E53,[3]INVENTARIO!$B$4:$S$4077,18,0)</f>
        <v>0</v>
      </c>
      <c r="AA53" s="432">
        <f>VLOOKUP(E53,[3]INVENTARIO!$B$4:$U$4077,20,0)</f>
        <v>0</v>
      </c>
      <c r="AB53" s="432">
        <f t="shared" si="11"/>
        <v>0</v>
      </c>
      <c r="AD53" s="432">
        <f>VLOOKUP(E53,[3]INVENTARIO!$B$4:$X$4077,23,0)</f>
        <v>0</v>
      </c>
      <c r="AE53" s="432">
        <f t="shared" si="12"/>
        <v>0</v>
      </c>
      <c r="AG53" s="432">
        <f>VLOOKUP(E53,[3]INVENTARIO!$B$4:$AA$1048576,26,0)</f>
        <v>0</v>
      </c>
      <c r="AH53" s="432">
        <f t="shared" si="13"/>
        <v>0</v>
      </c>
      <c r="AJ53" s="432">
        <f>VLOOKUP(E53,[3]INVENTARIO!$B$4:$AD$1048576,29,0)</f>
        <v>0</v>
      </c>
      <c r="AK53" s="432">
        <f t="shared" si="14"/>
        <v>0</v>
      </c>
      <c r="AT53" s="489"/>
    </row>
    <row r="54" spans="1:46" ht="24" customHeight="1" outlineLevel="1" x14ac:dyDescent="0.25">
      <c r="A54" s="450" t="s">
        <v>24092</v>
      </c>
      <c r="B54" s="441">
        <v>50</v>
      </c>
      <c r="C54" s="440" t="s">
        <v>23962</v>
      </c>
      <c r="D54" s="440" t="s">
        <v>23966</v>
      </c>
      <c r="E54" s="441" t="s">
        <v>21215</v>
      </c>
      <c r="F54" s="440">
        <v>94053000</v>
      </c>
      <c r="G54" s="442" t="s">
        <v>21277</v>
      </c>
      <c r="H54" s="440" t="s">
        <v>24019</v>
      </c>
      <c r="I54" s="440" t="s">
        <v>23957</v>
      </c>
      <c r="J54" s="439" t="s">
        <v>4603</v>
      </c>
      <c r="K54" s="439" t="s">
        <v>4603</v>
      </c>
      <c r="L54" s="439">
        <v>8.5</v>
      </c>
      <c r="M54" s="439">
        <v>5</v>
      </c>
      <c r="N54" s="439" t="s">
        <v>4603</v>
      </c>
      <c r="O54" s="439">
        <v>0</v>
      </c>
      <c r="P54" s="512">
        <v>56.55</v>
      </c>
      <c r="Q54" s="512">
        <f t="shared" si="10"/>
        <v>56.55</v>
      </c>
      <c r="R54" s="514"/>
      <c r="S54" s="512">
        <v>43.5</v>
      </c>
      <c r="T54" s="512">
        <v>43.5</v>
      </c>
      <c r="V54" s="446">
        <f>VLOOKUP(E54,[3]INVENTARIO!$B$4:$P$1048576,15,0)</f>
        <v>1</v>
      </c>
      <c r="X54" s="443">
        <f>VLOOKUP(E54,[3]INVENTARIO!$B$114:$R$4077,17,0)</f>
        <v>42.8</v>
      </c>
      <c r="Y54" s="443">
        <f>VLOOKUP(E54,[3]INVENTARIO!$B$4:$S$4077,18,0)</f>
        <v>42.8</v>
      </c>
      <c r="AA54" s="432">
        <f>VLOOKUP(E54,[3]INVENTARIO!$B$4:$U$4077,20,0)</f>
        <v>42.8</v>
      </c>
      <c r="AB54" s="432">
        <f t="shared" si="11"/>
        <v>42.8</v>
      </c>
      <c r="AD54" s="432">
        <f>VLOOKUP(E54,[3]INVENTARIO!$B$4:$X$4077,23,0)</f>
        <v>42.8</v>
      </c>
      <c r="AE54" s="432">
        <f t="shared" si="12"/>
        <v>42.8</v>
      </c>
      <c r="AG54" s="432">
        <f>VLOOKUP(E54,[3]INVENTARIO!$B$4:$AA$1048576,26,0)</f>
        <v>37.5</v>
      </c>
      <c r="AH54" s="432">
        <f t="shared" si="13"/>
        <v>37.5</v>
      </c>
      <c r="AJ54" s="432">
        <f>VLOOKUP(E54,[3]INVENTARIO!$B$4:$AD$1048576,29,0)</f>
        <v>0</v>
      </c>
      <c r="AK54" s="432">
        <f t="shared" si="14"/>
        <v>0</v>
      </c>
      <c r="AT54" s="489"/>
    </row>
    <row r="55" spans="1:46" ht="24" customHeight="1" outlineLevel="1" x14ac:dyDescent="0.25">
      <c r="A55" s="450" t="s">
        <v>24092</v>
      </c>
      <c r="B55" s="441">
        <v>51</v>
      </c>
      <c r="C55" s="440" t="s">
        <v>23962</v>
      </c>
      <c r="D55" s="440" t="s">
        <v>23966</v>
      </c>
      <c r="E55" s="441" t="s">
        <v>21216</v>
      </c>
      <c r="F55" s="440">
        <v>94053000</v>
      </c>
      <c r="G55" s="442" t="s">
        <v>21278</v>
      </c>
      <c r="H55" s="440" t="s">
        <v>24020</v>
      </c>
      <c r="I55" s="440" t="s">
        <v>23957</v>
      </c>
      <c r="J55" s="439" t="s">
        <v>4603</v>
      </c>
      <c r="K55" s="439" t="s">
        <v>4603</v>
      </c>
      <c r="L55" s="439">
        <v>8.5</v>
      </c>
      <c r="M55" s="439">
        <v>5</v>
      </c>
      <c r="N55" s="439" t="s">
        <v>4603</v>
      </c>
      <c r="O55" s="439">
        <v>0</v>
      </c>
      <c r="P55" s="512">
        <v>54.6</v>
      </c>
      <c r="Q55" s="512">
        <f t="shared" si="10"/>
        <v>54.6</v>
      </c>
      <c r="R55" s="514"/>
      <c r="S55" s="512">
        <v>42</v>
      </c>
      <c r="T55" s="512">
        <v>42</v>
      </c>
      <c r="V55" s="446">
        <f>VLOOKUP(E55,[3]INVENTARIO!$B$4:$P$1048576,15,0)</f>
        <v>1</v>
      </c>
      <c r="X55" s="443">
        <f>VLOOKUP(E55,[3]INVENTARIO!$B$114:$R$4077,17,0)</f>
        <v>0</v>
      </c>
      <c r="Y55" s="443">
        <f>VLOOKUP(E55,[3]INVENTARIO!$B$4:$S$4077,18,0)</f>
        <v>0</v>
      </c>
      <c r="AA55" s="432">
        <f>VLOOKUP(E55,[3]INVENTARIO!$B$4:$U$4077,20,0)</f>
        <v>0</v>
      </c>
      <c r="AB55" s="432">
        <f t="shared" si="11"/>
        <v>0</v>
      </c>
      <c r="AD55" s="432">
        <f>VLOOKUP(E55,[3]INVENTARIO!$B$4:$X$4077,23,0)</f>
        <v>0</v>
      </c>
      <c r="AE55" s="432">
        <f t="shared" si="12"/>
        <v>0</v>
      </c>
      <c r="AG55" s="432">
        <f>VLOOKUP(E55,[3]INVENTARIO!$B$4:$AA$1048576,26,0)</f>
        <v>0</v>
      </c>
      <c r="AH55" s="432">
        <f t="shared" si="13"/>
        <v>0</v>
      </c>
      <c r="AJ55" s="432">
        <f>VLOOKUP(E55,[3]INVENTARIO!$B$4:$AD$1048576,29,0)</f>
        <v>0</v>
      </c>
      <c r="AK55" s="432">
        <f t="shared" si="14"/>
        <v>0</v>
      </c>
      <c r="AT55" s="489"/>
    </row>
    <row r="56" spans="1:46" ht="24" customHeight="1" outlineLevel="1" x14ac:dyDescent="0.25">
      <c r="A56" s="450" t="s">
        <v>24092</v>
      </c>
      <c r="B56" s="441">
        <v>52</v>
      </c>
      <c r="C56" s="440" t="s">
        <v>23962</v>
      </c>
      <c r="D56" s="440" t="s">
        <v>23966</v>
      </c>
      <c r="E56" s="441" t="s">
        <v>22381</v>
      </c>
      <c r="F56" s="440">
        <v>94053000</v>
      </c>
      <c r="G56" s="442" t="s">
        <v>22382</v>
      </c>
      <c r="H56" s="440" t="s">
        <v>24019</v>
      </c>
      <c r="I56" s="440" t="s">
        <v>23957</v>
      </c>
      <c r="J56" s="439" t="s">
        <v>4603</v>
      </c>
      <c r="K56" s="439" t="s">
        <v>4603</v>
      </c>
      <c r="L56" s="439">
        <v>8.5</v>
      </c>
      <c r="M56" s="439">
        <v>5</v>
      </c>
      <c r="N56" s="439" t="s">
        <v>4603</v>
      </c>
      <c r="O56" s="439">
        <v>0</v>
      </c>
      <c r="P56" s="512">
        <v>55.9</v>
      </c>
      <c r="Q56" s="512">
        <f t="shared" si="10"/>
        <v>55.9</v>
      </c>
      <c r="R56" s="514"/>
      <c r="S56" s="512">
        <v>43</v>
      </c>
      <c r="T56" s="512">
        <v>43</v>
      </c>
      <c r="V56" s="446">
        <f>VLOOKUP(E56,[3]INVENTARIO!$B$4:$P$1048576,15,0)</f>
        <v>1</v>
      </c>
      <c r="X56" s="443">
        <f>VLOOKUP(E56,[3]INVENTARIO!$B$114:$R$4077,17,0)</f>
        <v>42.3</v>
      </c>
      <c r="Y56" s="443">
        <f>VLOOKUP(E56,[3]INVENTARIO!$B$4:$S$4077,18,0)</f>
        <v>42.3</v>
      </c>
      <c r="AA56" s="432">
        <f>VLOOKUP(E56,[3]INVENTARIO!$B$4:$U$4077,20,0)</f>
        <v>42.3</v>
      </c>
      <c r="AB56" s="432">
        <f t="shared" si="11"/>
        <v>42.3</v>
      </c>
      <c r="AD56" s="432">
        <f>VLOOKUP(E56,[3]INVENTARIO!$B$4:$X$4077,23,0)</f>
        <v>42.3</v>
      </c>
      <c r="AE56" s="432">
        <f t="shared" si="12"/>
        <v>42.3</v>
      </c>
      <c r="AG56" s="432">
        <f>VLOOKUP(E56,[3]INVENTARIO!$B$4:$AA$1048576,26,0)</f>
        <v>0</v>
      </c>
      <c r="AH56" s="432">
        <f t="shared" si="13"/>
        <v>0</v>
      </c>
      <c r="AJ56" s="432">
        <f>VLOOKUP(E56,[3]INVENTARIO!$B$4:$AD$1048576,29,0)</f>
        <v>0</v>
      </c>
      <c r="AK56" s="432">
        <f t="shared" si="14"/>
        <v>0</v>
      </c>
      <c r="AT56" s="489"/>
    </row>
    <row r="57" spans="1:46" s="438" customFormat="1" ht="24" customHeight="1" outlineLevel="1" x14ac:dyDescent="0.25">
      <c r="A57" s="450" t="s">
        <v>24092</v>
      </c>
      <c r="B57" s="441">
        <v>53</v>
      </c>
      <c r="C57" s="440" t="s">
        <v>23962</v>
      </c>
      <c r="D57" s="440" t="s">
        <v>23966</v>
      </c>
      <c r="E57" s="441" t="s">
        <v>23206</v>
      </c>
      <c r="F57" s="440">
        <v>94053000</v>
      </c>
      <c r="G57" s="442" t="s">
        <v>23205</v>
      </c>
      <c r="H57" s="440" t="s">
        <v>24019</v>
      </c>
      <c r="I57" s="440" t="s">
        <v>23957</v>
      </c>
      <c r="J57" s="439" t="s">
        <v>4603</v>
      </c>
      <c r="K57" s="439" t="s">
        <v>4603</v>
      </c>
      <c r="L57" s="439">
        <v>8.5</v>
      </c>
      <c r="M57" s="439">
        <v>5</v>
      </c>
      <c r="N57" s="439" t="s">
        <v>4603</v>
      </c>
      <c r="O57" s="439">
        <v>0</v>
      </c>
      <c r="P57" s="512">
        <v>54.6</v>
      </c>
      <c r="Q57" s="512">
        <f t="shared" si="10"/>
        <v>54.6</v>
      </c>
      <c r="R57" s="514"/>
      <c r="S57" s="512">
        <v>42</v>
      </c>
      <c r="T57" s="512">
        <v>42</v>
      </c>
      <c r="U57" s="469"/>
      <c r="V57" s="446">
        <f>VLOOKUP(E57,[3]INVENTARIO!$B$4:$P$1048576,15,0)</f>
        <v>1</v>
      </c>
      <c r="W57" s="469"/>
      <c r="X57" s="443">
        <f>VLOOKUP(E57,[3]INVENTARIO!$B$114:$R$4077,17,0)</f>
        <v>42.3</v>
      </c>
      <c r="Y57" s="443">
        <f>VLOOKUP(E57,[3]INVENTARIO!$B$4:$S$4077,18,0)</f>
        <v>42.3</v>
      </c>
      <c r="Z57" s="469"/>
      <c r="AA57" s="432">
        <f>VLOOKUP(E57,[3]INVENTARIO!$B$4:$U$4077,20,0)</f>
        <v>42.3</v>
      </c>
      <c r="AB57" s="432">
        <f t="shared" si="11"/>
        <v>42.3</v>
      </c>
      <c r="AC57" s="476"/>
      <c r="AD57" s="432">
        <f>VLOOKUP(E57,[3]INVENTARIO!$B$4:$X$4077,23,0)</f>
        <v>42.3</v>
      </c>
      <c r="AE57" s="432">
        <f t="shared" si="12"/>
        <v>42.3</v>
      </c>
      <c r="AF57" s="469"/>
      <c r="AG57" s="432">
        <f>VLOOKUP(E57,[3]INVENTARIO!$B$4:$AA$1048576,26,0)</f>
        <v>0</v>
      </c>
      <c r="AH57" s="432">
        <f t="shared" si="13"/>
        <v>0</v>
      </c>
      <c r="AI57" s="476"/>
      <c r="AJ57" s="432">
        <f>VLOOKUP(E57,[3]INVENTARIO!$B$4:$AD$1048576,29,0)</f>
        <v>0</v>
      </c>
      <c r="AK57" s="432">
        <f t="shared" si="14"/>
        <v>0</v>
      </c>
      <c r="AL57" s="476"/>
      <c r="AM57" s="471"/>
      <c r="AN57" s="478"/>
      <c r="AO57" s="478"/>
      <c r="AP57" s="478"/>
      <c r="AQ57" s="478"/>
      <c r="AR57" s="478"/>
      <c r="AS57" s="478"/>
      <c r="AT57" s="489"/>
    </row>
    <row r="58" spans="1:46" ht="24" customHeight="1" outlineLevel="1" x14ac:dyDescent="0.25">
      <c r="A58" s="450" t="s">
        <v>24092</v>
      </c>
      <c r="B58" s="441">
        <v>54</v>
      </c>
      <c r="C58" s="440" t="s">
        <v>23962</v>
      </c>
      <c r="D58" s="440" t="s">
        <v>23966</v>
      </c>
      <c r="E58" s="441" t="s">
        <v>21209</v>
      </c>
      <c r="F58" s="440">
        <v>94053000</v>
      </c>
      <c r="G58" s="442" t="s">
        <v>21271</v>
      </c>
      <c r="H58" s="440" t="s">
        <v>24019</v>
      </c>
      <c r="I58" s="440" t="s">
        <v>23957</v>
      </c>
      <c r="J58" s="439" t="s">
        <v>4603</v>
      </c>
      <c r="K58" s="439" t="s">
        <v>4603</v>
      </c>
      <c r="L58" s="439">
        <v>8.5</v>
      </c>
      <c r="M58" s="439">
        <v>5</v>
      </c>
      <c r="N58" s="439" t="s">
        <v>4603</v>
      </c>
      <c r="O58" s="439">
        <v>0</v>
      </c>
      <c r="P58" s="512">
        <v>55.9</v>
      </c>
      <c r="Q58" s="512">
        <f t="shared" si="10"/>
        <v>55.9</v>
      </c>
      <c r="R58" s="514"/>
      <c r="S58" s="512">
        <v>43</v>
      </c>
      <c r="T58" s="512">
        <v>43</v>
      </c>
      <c r="V58" s="446">
        <f>VLOOKUP(E58,[3]INVENTARIO!$B$4:$P$1048576,15,0)</f>
        <v>1</v>
      </c>
      <c r="X58" s="443">
        <f>VLOOKUP(E58,[3]INVENTARIO!$B$114:$R$4077,17,0)</f>
        <v>42.3</v>
      </c>
      <c r="Y58" s="443">
        <f>VLOOKUP(E58,[3]INVENTARIO!$B$4:$S$4077,18,0)</f>
        <v>42.3</v>
      </c>
      <c r="AA58" s="432">
        <f>VLOOKUP(E58,[3]INVENTARIO!$B$4:$U$4077,20,0)</f>
        <v>42.3</v>
      </c>
      <c r="AB58" s="432">
        <f t="shared" si="11"/>
        <v>42.3</v>
      </c>
      <c r="AD58" s="432">
        <f>VLOOKUP(E58,[3]INVENTARIO!$B$4:$X$4077,23,0)</f>
        <v>42.3</v>
      </c>
      <c r="AE58" s="432">
        <f t="shared" si="12"/>
        <v>42.3</v>
      </c>
      <c r="AG58" s="432">
        <f>VLOOKUP(E58,[3]INVENTARIO!$B$4:$AA$1048576,26,0)</f>
        <v>37</v>
      </c>
      <c r="AH58" s="432">
        <f t="shared" si="13"/>
        <v>37</v>
      </c>
      <c r="AJ58" s="432">
        <f>VLOOKUP(E58,[3]INVENTARIO!$B$4:$AD$1048576,29,0)</f>
        <v>0</v>
      </c>
      <c r="AK58" s="432">
        <f t="shared" si="14"/>
        <v>0</v>
      </c>
      <c r="AT58" s="489"/>
    </row>
    <row r="59" spans="1:46" ht="24" customHeight="1" outlineLevel="1" x14ac:dyDescent="0.25">
      <c r="A59" s="450" t="s">
        <v>24092</v>
      </c>
      <c r="B59" s="441">
        <v>55</v>
      </c>
      <c r="C59" s="440" t="s">
        <v>23962</v>
      </c>
      <c r="D59" s="440" t="s">
        <v>23966</v>
      </c>
      <c r="E59" s="441" t="s">
        <v>21210</v>
      </c>
      <c r="F59" s="440">
        <v>94053000</v>
      </c>
      <c r="G59" s="442" t="s">
        <v>21272</v>
      </c>
      <c r="H59" s="440" t="s">
        <v>24020</v>
      </c>
      <c r="I59" s="440" t="s">
        <v>23957</v>
      </c>
      <c r="J59" s="439" t="s">
        <v>4603</v>
      </c>
      <c r="K59" s="439" t="s">
        <v>4603</v>
      </c>
      <c r="L59" s="439">
        <v>8.5</v>
      </c>
      <c r="M59" s="439">
        <v>5</v>
      </c>
      <c r="N59" s="439" t="s">
        <v>4603</v>
      </c>
      <c r="O59" s="439">
        <v>0</v>
      </c>
      <c r="P59" s="512">
        <v>55.9</v>
      </c>
      <c r="Q59" s="512">
        <f t="shared" si="10"/>
        <v>55.9</v>
      </c>
      <c r="R59" s="514"/>
      <c r="S59" s="512">
        <v>43</v>
      </c>
      <c r="T59" s="512">
        <v>43</v>
      </c>
      <c r="V59" s="446">
        <f>VLOOKUP(E59,[3]INVENTARIO!$B$4:$P$1048576,15,0)</f>
        <v>1</v>
      </c>
      <c r="X59" s="443">
        <f>VLOOKUP(E59,[3]INVENTARIO!$B$114:$R$4077,17,0)</f>
        <v>0</v>
      </c>
      <c r="Y59" s="443">
        <f>VLOOKUP(E59,[3]INVENTARIO!$B$4:$S$4077,18,0)</f>
        <v>0</v>
      </c>
      <c r="AA59" s="432">
        <f>VLOOKUP(E59,[3]INVENTARIO!$B$4:$U$4077,20,0)</f>
        <v>0</v>
      </c>
      <c r="AB59" s="432">
        <f t="shared" si="11"/>
        <v>0</v>
      </c>
      <c r="AD59" s="432">
        <f>VLOOKUP(E59,[3]INVENTARIO!$B$4:$X$4077,23,0)</f>
        <v>0</v>
      </c>
      <c r="AE59" s="432">
        <f t="shared" si="12"/>
        <v>0</v>
      </c>
      <c r="AG59" s="432">
        <f>VLOOKUP(E59,[3]INVENTARIO!$B$4:$AA$1048576,26,0)</f>
        <v>0</v>
      </c>
      <c r="AH59" s="432">
        <f t="shared" si="13"/>
        <v>0</v>
      </c>
      <c r="AJ59" s="432">
        <f>VLOOKUP(E59,[3]INVENTARIO!$B$4:$AD$1048576,29,0)</f>
        <v>0</v>
      </c>
      <c r="AK59" s="432">
        <f t="shared" si="14"/>
        <v>0</v>
      </c>
      <c r="AT59" s="489"/>
    </row>
    <row r="60" spans="1:46" ht="24" customHeight="1" outlineLevel="1" x14ac:dyDescent="0.25">
      <c r="A60" s="450" t="s">
        <v>24092</v>
      </c>
      <c r="B60" s="441">
        <v>56</v>
      </c>
      <c r="C60" s="440" t="s">
        <v>23962</v>
      </c>
      <c r="D60" s="440" t="s">
        <v>23966</v>
      </c>
      <c r="E60" s="441" t="s">
        <v>21199</v>
      </c>
      <c r="F60" s="440">
        <v>94053000</v>
      </c>
      <c r="G60" s="442" t="s">
        <v>21261</v>
      </c>
      <c r="H60" s="440" t="s">
        <v>24019</v>
      </c>
      <c r="I60" s="440" t="s">
        <v>23957</v>
      </c>
      <c r="J60" s="439" t="s">
        <v>4603</v>
      </c>
      <c r="K60" s="439" t="s">
        <v>4603</v>
      </c>
      <c r="L60" s="439">
        <v>8.5</v>
      </c>
      <c r="M60" s="439">
        <v>5</v>
      </c>
      <c r="N60" s="439" t="s">
        <v>4603</v>
      </c>
      <c r="O60" s="439">
        <v>0</v>
      </c>
      <c r="P60" s="512">
        <v>54.6</v>
      </c>
      <c r="Q60" s="512">
        <f t="shared" si="10"/>
        <v>54.6</v>
      </c>
      <c r="R60" s="514"/>
      <c r="S60" s="512">
        <v>42</v>
      </c>
      <c r="T60" s="512">
        <v>42</v>
      </c>
      <c r="V60" s="446">
        <f>VLOOKUP(E60,[3]INVENTARIO!$B$4:$P$1048576,15,0)</f>
        <v>1</v>
      </c>
      <c r="X60" s="443">
        <f>VLOOKUP(E60,[3]INVENTARIO!$B$114:$R$4077,17,0)</f>
        <v>42</v>
      </c>
      <c r="Y60" s="443">
        <f>VLOOKUP(E60,[3]INVENTARIO!$B$4:$S$4077,18,0)</f>
        <v>42</v>
      </c>
      <c r="AA60" s="432">
        <f>VLOOKUP(E60,[3]INVENTARIO!$B$4:$U$4077,20,0)</f>
        <v>42</v>
      </c>
      <c r="AB60" s="432">
        <f t="shared" si="11"/>
        <v>42</v>
      </c>
      <c r="AD60" s="432">
        <f>VLOOKUP(E60,[3]INVENTARIO!$B$4:$X$4077,23,0)</f>
        <v>42</v>
      </c>
      <c r="AE60" s="432">
        <f t="shared" si="12"/>
        <v>42</v>
      </c>
      <c r="AG60" s="432">
        <f>VLOOKUP(E60,[3]INVENTARIO!$B$4:$AA$1048576,26,0)</f>
        <v>37</v>
      </c>
      <c r="AH60" s="432">
        <f t="shared" si="13"/>
        <v>37</v>
      </c>
      <c r="AJ60" s="432">
        <f>VLOOKUP(E60,[3]INVENTARIO!$B$4:$AD$1048576,29,0)</f>
        <v>0</v>
      </c>
      <c r="AK60" s="432">
        <f t="shared" si="14"/>
        <v>0</v>
      </c>
      <c r="AT60" s="489"/>
    </row>
    <row r="61" spans="1:46" ht="24" customHeight="1" outlineLevel="1" x14ac:dyDescent="0.25">
      <c r="A61" s="450" t="s">
        <v>24092</v>
      </c>
      <c r="B61" s="441">
        <v>57</v>
      </c>
      <c r="C61" s="440" t="s">
        <v>23962</v>
      </c>
      <c r="D61" s="440" t="s">
        <v>23966</v>
      </c>
      <c r="E61" s="441" t="s">
        <v>21200</v>
      </c>
      <c r="F61" s="440">
        <v>94053000</v>
      </c>
      <c r="G61" s="442" t="s">
        <v>21262</v>
      </c>
      <c r="H61" s="440" t="s">
        <v>24020</v>
      </c>
      <c r="I61" s="440" t="s">
        <v>23957</v>
      </c>
      <c r="J61" s="439" t="s">
        <v>4603</v>
      </c>
      <c r="K61" s="439" t="s">
        <v>4603</v>
      </c>
      <c r="L61" s="439">
        <v>8.5</v>
      </c>
      <c r="M61" s="439">
        <v>5</v>
      </c>
      <c r="N61" s="439" t="s">
        <v>4603</v>
      </c>
      <c r="O61" s="439">
        <v>0</v>
      </c>
      <c r="P61" s="512">
        <v>54.6</v>
      </c>
      <c r="Q61" s="512">
        <f t="shared" si="10"/>
        <v>54.6</v>
      </c>
      <c r="R61" s="514"/>
      <c r="S61" s="512">
        <v>42</v>
      </c>
      <c r="T61" s="512">
        <v>42</v>
      </c>
      <c r="V61" s="446">
        <f>VLOOKUP(E61,[3]INVENTARIO!$B$4:$P$1048576,15,0)</f>
        <v>1</v>
      </c>
      <c r="X61" s="443">
        <f>VLOOKUP(E61,[3]INVENTARIO!$B$114:$R$4077,17,0)</f>
        <v>0</v>
      </c>
      <c r="Y61" s="443">
        <f>VLOOKUP(E61,[3]INVENTARIO!$B$4:$S$4077,18,0)</f>
        <v>0</v>
      </c>
      <c r="AA61" s="432">
        <f>VLOOKUP(E61,[3]INVENTARIO!$B$4:$U$4077,20,0)</f>
        <v>0</v>
      </c>
      <c r="AB61" s="432">
        <f t="shared" si="11"/>
        <v>0</v>
      </c>
      <c r="AD61" s="432">
        <f>VLOOKUP(E61,[3]INVENTARIO!$B$4:$X$4077,23,0)</f>
        <v>0</v>
      </c>
      <c r="AE61" s="432">
        <f t="shared" si="12"/>
        <v>0</v>
      </c>
      <c r="AG61" s="432">
        <f>VLOOKUP(E61,[3]INVENTARIO!$B$4:$AA$1048576,26,0)</f>
        <v>0</v>
      </c>
      <c r="AH61" s="432">
        <f t="shared" si="13"/>
        <v>0</v>
      </c>
      <c r="AJ61" s="432">
        <f>VLOOKUP(E61,[3]INVENTARIO!$B$4:$AD$1048576,29,0)</f>
        <v>0</v>
      </c>
      <c r="AK61" s="432">
        <f t="shared" si="14"/>
        <v>0</v>
      </c>
      <c r="AT61" s="489"/>
    </row>
    <row r="62" spans="1:46" ht="24" customHeight="1" outlineLevel="1" x14ac:dyDescent="0.25">
      <c r="A62" s="450" t="s">
        <v>24092</v>
      </c>
      <c r="B62" s="441">
        <v>58</v>
      </c>
      <c r="C62" s="440" t="s">
        <v>23962</v>
      </c>
      <c r="D62" s="440" t="s">
        <v>23966</v>
      </c>
      <c r="E62" s="441" t="s">
        <v>21203</v>
      </c>
      <c r="F62" s="440">
        <v>94053000</v>
      </c>
      <c r="G62" s="442" t="s">
        <v>21265</v>
      </c>
      <c r="H62" s="440" t="s">
        <v>24019</v>
      </c>
      <c r="I62" s="440" t="s">
        <v>23957</v>
      </c>
      <c r="J62" s="439" t="s">
        <v>4603</v>
      </c>
      <c r="K62" s="439" t="s">
        <v>4603</v>
      </c>
      <c r="L62" s="439">
        <v>8.5</v>
      </c>
      <c r="M62" s="439">
        <v>5</v>
      </c>
      <c r="N62" s="439" t="s">
        <v>4603</v>
      </c>
      <c r="O62" s="439">
        <v>0</v>
      </c>
      <c r="P62" s="512">
        <v>55.9</v>
      </c>
      <c r="Q62" s="512">
        <f t="shared" si="10"/>
        <v>55.9</v>
      </c>
      <c r="R62" s="514"/>
      <c r="S62" s="512">
        <v>43</v>
      </c>
      <c r="T62" s="512">
        <v>43</v>
      </c>
      <c r="V62" s="446">
        <f>VLOOKUP(E62,[3]INVENTARIO!$B$4:$P$1048576,15,0)</f>
        <v>1</v>
      </c>
      <c r="X62" s="443">
        <f>VLOOKUP(E62,[3]INVENTARIO!$B$114:$R$4077,17,0)</f>
        <v>42.3</v>
      </c>
      <c r="Y62" s="443">
        <f>VLOOKUP(E62,[3]INVENTARIO!$B$4:$S$4077,18,0)</f>
        <v>42.3</v>
      </c>
      <c r="AA62" s="432">
        <f>VLOOKUP(E62,[3]INVENTARIO!$B$4:$U$4077,20,0)</f>
        <v>42.3</v>
      </c>
      <c r="AB62" s="432">
        <f t="shared" si="11"/>
        <v>42.3</v>
      </c>
      <c r="AD62" s="432">
        <f>VLOOKUP(E62,[3]INVENTARIO!$B$4:$X$4077,23,0)</f>
        <v>42.3</v>
      </c>
      <c r="AE62" s="432">
        <f t="shared" si="12"/>
        <v>42.3</v>
      </c>
      <c r="AG62" s="432">
        <f>VLOOKUP(E62,[3]INVENTARIO!$B$4:$AA$1048576,26,0)</f>
        <v>37</v>
      </c>
      <c r="AH62" s="432">
        <f t="shared" si="13"/>
        <v>37</v>
      </c>
      <c r="AJ62" s="432">
        <f>VLOOKUP(E62,[3]INVENTARIO!$B$4:$AD$1048576,29,0)</f>
        <v>0</v>
      </c>
      <c r="AK62" s="432">
        <f t="shared" si="14"/>
        <v>0</v>
      </c>
      <c r="AT62" s="489"/>
    </row>
    <row r="63" spans="1:46" ht="24" customHeight="1" outlineLevel="1" x14ac:dyDescent="0.25">
      <c r="A63" s="450" t="s">
        <v>24092</v>
      </c>
      <c r="B63" s="441">
        <v>59</v>
      </c>
      <c r="C63" s="440" t="s">
        <v>23962</v>
      </c>
      <c r="D63" s="440" t="s">
        <v>23966</v>
      </c>
      <c r="E63" s="441" t="s">
        <v>21204</v>
      </c>
      <c r="F63" s="440">
        <v>94053000</v>
      </c>
      <c r="G63" s="442" t="s">
        <v>21266</v>
      </c>
      <c r="H63" s="440" t="s">
        <v>24020</v>
      </c>
      <c r="I63" s="440" t="s">
        <v>23957</v>
      </c>
      <c r="J63" s="439" t="s">
        <v>4603</v>
      </c>
      <c r="K63" s="439" t="s">
        <v>4603</v>
      </c>
      <c r="L63" s="439">
        <v>8.5</v>
      </c>
      <c r="M63" s="439">
        <v>5</v>
      </c>
      <c r="N63" s="439" t="s">
        <v>4603</v>
      </c>
      <c r="O63" s="439">
        <v>0</v>
      </c>
      <c r="P63" s="512">
        <v>55.9</v>
      </c>
      <c r="Q63" s="512">
        <f t="shared" si="10"/>
        <v>55.9</v>
      </c>
      <c r="R63" s="514"/>
      <c r="S63" s="512">
        <v>43</v>
      </c>
      <c r="T63" s="512">
        <v>43</v>
      </c>
      <c r="V63" s="446">
        <f>VLOOKUP(E63,[3]INVENTARIO!$B$4:$P$1048576,15,0)</f>
        <v>1</v>
      </c>
      <c r="X63" s="443">
        <f>VLOOKUP(E63,[3]INVENTARIO!$B$114:$R$4077,17,0)</f>
        <v>0</v>
      </c>
      <c r="Y63" s="443">
        <f>VLOOKUP(E63,[3]INVENTARIO!$B$4:$S$4077,18,0)</f>
        <v>0</v>
      </c>
      <c r="AA63" s="432">
        <f>VLOOKUP(E63,[3]INVENTARIO!$B$4:$U$4077,20,0)</f>
        <v>0</v>
      </c>
      <c r="AB63" s="432">
        <f t="shared" si="11"/>
        <v>0</v>
      </c>
      <c r="AD63" s="432">
        <f>VLOOKUP(E63,[3]INVENTARIO!$B$4:$X$4077,23,0)</f>
        <v>0</v>
      </c>
      <c r="AE63" s="432">
        <f t="shared" si="12"/>
        <v>0</v>
      </c>
      <c r="AG63" s="432">
        <f>VLOOKUP(E63,[3]INVENTARIO!$B$4:$AA$1048576,26,0)</f>
        <v>0</v>
      </c>
      <c r="AH63" s="432">
        <f t="shared" si="13"/>
        <v>0</v>
      </c>
      <c r="AJ63" s="432">
        <f>VLOOKUP(E63,[3]INVENTARIO!$B$4:$AD$1048576,29,0)</f>
        <v>0</v>
      </c>
      <c r="AK63" s="432">
        <f t="shared" si="14"/>
        <v>0</v>
      </c>
      <c r="AT63" s="489"/>
    </row>
    <row r="64" spans="1:46" s="438" customFormat="1" ht="24" customHeight="1" outlineLevel="1" x14ac:dyDescent="0.25">
      <c r="A64" s="450" t="s">
        <v>24092</v>
      </c>
      <c r="B64" s="441">
        <v>60</v>
      </c>
      <c r="C64" s="440" t="s">
        <v>23962</v>
      </c>
      <c r="D64" s="440" t="s">
        <v>23966</v>
      </c>
      <c r="E64" s="441" t="s">
        <v>21201</v>
      </c>
      <c r="F64" s="440">
        <v>94053000</v>
      </c>
      <c r="G64" s="442" t="s">
        <v>21263</v>
      </c>
      <c r="H64" s="440" t="s">
        <v>24019</v>
      </c>
      <c r="I64" s="440" t="s">
        <v>23957</v>
      </c>
      <c r="J64" s="439" t="s">
        <v>4603</v>
      </c>
      <c r="K64" s="439" t="s">
        <v>4603</v>
      </c>
      <c r="L64" s="439">
        <v>8.5</v>
      </c>
      <c r="M64" s="439">
        <v>5</v>
      </c>
      <c r="N64" s="439" t="s">
        <v>4603</v>
      </c>
      <c r="O64" s="439">
        <v>0</v>
      </c>
      <c r="P64" s="512">
        <v>54.6</v>
      </c>
      <c r="Q64" s="512">
        <f t="shared" si="10"/>
        <v>54.6</v>
      </c>
      <c r="R64" s="514"/>
      <c r="S64" s="512">
        <v>42</v>
      </c>
      <c r="T64" s="512">
        <v>42</v>
      </c>
      <c r="U64" s="469"/>
      <c r="V64" s="446">
        <f>VLOOKUP(E64,[3]INVENTARIO!$B$4:$P$1048576,15,0)</f>
        <v>1</v>
      </c>
      <c r="W64" s="469"/>
      <c r="X64" s="443">
        <f>VLOOKUP(E64,[3]INVENTARIO!$B$114:$R$4077,17,0)</f>
        <v>42</v>
      </c>
      <c r="Y64" s="443">
        <f>VLOOKUP(E64,[3]INVENTARIO!$B$4:$S$4077,18,0)</f>
        <v>42</v>
      </c>
      <c r="Z64" s="469"/>
      <c r="AA64" s="432">
        <f>VLOOKUP(E64,[3]INVENTARIO!$B$4:$U$4077,20,0)</f>
        <v>42</v>
      </c>
      <c r="AB64" s="432">
        <f t="shared" si="11"/>
        <v>42</v>
      </c>
      <c r="AC64" s="469"/>
      <c r="AD64" s="432">
        <f>VLOOKUP(E64,[3]INVENTARIO!$B$4:$X$4077,23,0)</f>
        <v>42</v>
      </c>
      <c r="AE64" s="432">
        <f t="shared" si="12"/>
        <v>42</v>
      </c>
      <c r="AF64" s="469"/>
      <c r="AG64" s="432">
        <f>VLOOKUP(E64,[3]INVENTARIO!$B$4:$AA$1048576,26,0)</f>
        <v>0</v>
      </c>
      <c r="AH64" s="432">
        <f t="shared" si="13"/>
        <v>0</v>
      </c>
      <c r="AI64" s="469"/>
      <c r="AJ64" s="432">
        <f>VLOOKUP(E64,[3]INVENTARIO!$B$4:$AD$1048576,29,0)</f>
        <v>0</v>
      </c>
      <c r="AK64" s="432">
        <f t="shared" si="14"/>
        <v>0</v>
      </c>
      <c r="AL64" s="476"/>
      <c r="AM64" s="471"/>
      <c r="AN64" s="478"/>
      <c r="AO64" s="478"/>
      <c r="AP64" s="478"/>
      <c r="AQ64" s="478"/>
      <c r="AR64" s="478"/>
      <c r="AS64" s="478"/>
      <c r="AT64" s="489"/>
    </row>
    <row r="65" spans="1:46" ht="24" customHeight="1" outlineLevel="1" x14ac:dyDescent="0.25">
      <c r="A65" s="450" t="s">
        <v>24092</v>
      </c>
      <c r="B65" s="441">
        <v>61</v>
      </c>
      <c r="C65" s="440" t="s">
        <v>23962</v>
      </c>
      <c r="D65" s="440" t="s">
        <v>23966</v>
      </c>
      <c r="E65" s="441" t="s">
        <v>21202</v>
      </c>
      <c r="F65" s="440">
        <v>94053000</v>
      </c>
      <c r="G65" s="442" t="s">
        <v>21264</v>
      </c>
      <c r="H65" s="440" t="s">
        <v>24020</v>
      </c>
      <c r="I65" s="440" t="s">
        <v>23957</v>
      </c>
      <c r="J65" s="439" t="s">
        <v>4603</v>
      </c>
      <c r="K65" s="439" t="s">
        <v>4603</v>
      </c>
      <c r="L65" s="439">
        <v>8.5</v>
      </c>
      <c r="M65" s="439">
        <v>5</v>
      </c>
      <c r="N65" s="439" t="s">
        <v>4603</v>
      </c>
      <c r="O65" s="439">
        <v>0</v>
      </c>
      <c r="P65" s="512">
        <v>54.6</v>
      </c>
      <c r="Q65" s="512">
        <f t="shared" si="10"/>
        <v>54.6</v>
      </c>
      <c r="R65" s="514"/>
      <c r="S65" s="512">
        <v>42</v>
      </c>
      <c r="T65" s="512">
        <v>42</v>
      </c>
      <c r="V65" s="446">
        <f>VLOOKUP(E65,[3]INVENTARIO!$B$4:$P$1048576,15,0)</f>
        <v>1</v>
      </c>
      <c r="X65" s="443">
        <f>VLOOKUP(E65,[3]INVENTARIO!$B$114:$R$4077,17,0)</f>
        <v>0</v>
      </c>
      <c r="Y65" s="443">
        <f>VLOOKUP(E65,[3]INVENTARIO!$B$4:$S$4077,18,0)</f>
        <v>0</v>
      </c>
      <c r="AA65" s="432">
        <f>VLOOKUP(E65,[3]INVENTARIO!$B$4:$U$4077,20,0)</f>
        <v>0</v>
      </c>
      <c r="AB65" s="432">
        <f t="shared" si="11"/>
        <v>0</v>
      </c>
      <c r="AD65" s="432">
        <f>VLOOKUP(E65,[3]INVENTARIO!$B$4:$X$4077,23,0)</f>
        <v>0</v>
      </c>
      <c r="AE65" s="432">
        <f t="shared" si="12"/>
        <v>0</v>
      </c>
      <c r="AG65" s="432">
        <f>VLOOKUP(E65,[3]INVENTARIO!$B$4:$AA$1048576,26,0)</f>
        <v>0</v>
      </c>
      <c r="AH65" s="432">
        <f t="shared" si="13"/>
        <v>0</v>
      </c>
      <c r="AJ65" s="432">
        <f>VLOOKUP(E65,[3]INVENTARIO!$B$4:$AD$1048576,29,0)</f>
        <v>0</v>
      </c>
      <c r="AK65" s="432">
        <f t="shared" si="14"/>
        <v>0</v>
      </c>
      <c r="AT65" s="489"/>
    </row>
    <row r="66" spans="1:46" ht="24" customHeight="1" outlineLevel="1" x14ac:dyDescent="0.25">
      <c r="A66" s="450" t="s">
        <v>24092</v>
      </c>
      <c r="B66" s="441">
        <v>62</v>
      </c>
      <c r="C66" s="440" t="s">
        <v>23962</v>
      </c>
      <c r="D66" s="440" t="s">
        <v>23966</v>
      </c>
      <c r="E66" s="441" t="s">
        <v>22389</v>
      </c>
      <c r="F66" s="440">
        <v>94053000</v>
      </c>
      <c r="G66" s="442" t="s">
        <v>22392</v>
      </c>
      <c r="H66" s="440" t="s">
        <v>24019</v>
      </c>
      <c r="I66" s="440" t="s">
        <v>23957</v>
      </c>
      <c r="J66" s="439" t="s">
        <v>4603</v>
      </c>
      <c r="K66" s="439" t="s">
        <v>4603</v>
      </c>
      <c r="L66" s="439">
        <v>8.5</v>
      </c>
      <c r="M66" s="439">
        <v>7</v>
      </c>
      <c r="N66" s="439" t="s">
        <v>4603</v>
      </c>
      <c r="O66" s="439">
        <v>0</v>
      </c>
      <c r="P66" s="512">
        <v>66.17</v>
      </c>
      <c r="Q66" s="512">
        <f t="shared" si="10"/>
        <v>66.17</v>
      </c>
      <c r="R66" s="514"/>
      <c r="S66" s="512">
        <v>50.9</v>
      </c>
      <c r="T66" s="512">
        <v>50.9</v>
      </c>
      <c r="V66" s="446">
        <f>VLOOKUP(E66,[3]INVENTARIO!$B$4:$P$1048576,15,0)</f>
        <v>1</v>
      </c>
      <c r="X66" s="443">
        <f>VLOOKUP(E66,[3]INVENTARIO!$B$114:$R$4077,17,0)</f>
        <v>50.9</v>
      </c>
      <c r="Y66" s="443">
        <f>VLOOKUP(E66,[3]INVENTARIO!$B$4:$S$4077,18,0)</f>
        <v>50.9</v>
      </c>
      <c r="AA66" s="432">
        <f>VLOOKUP(E66,[3]INVENTARIO!$B$4:$U$4077,20,0)</f>
        <v>50.9</v>
      </c>
      <c r="AB66" s="432">
        <f t="shared" si="11"/>
        <v>50.9</v>
      </c>
      <c r="AD66" s="432">
        <f>VLOOKUP(E66,[3]INVENTARIO!$B$4:$X$4077,23,0)</f>
        <v>50.9</v>
      </c>
      <c r="AE66" s="432">
        <f t="shared" si="12"/>
        <v>50.9</v>
      </c>
      <c r="AG66" s="432">
        <f>VLOOKUP(E66,[3]INVENTARIO!$B$4:$AA$1048576,26,0)</f>
        <v>49.6</v>
      </c>
      <c r="AH66" s="432">
        <f t="shared" si="13"/>
        <v>49.6</v>
      </c>
      <c r="AJ66" s="432">
        <f>VLOOKUP(E66,[3]INVENTARIO!$B$4:$AD$1048576,29,0)</f>
        <v>39</v>
      </c>
      <c r="AK66" s="432">
        <f t="shared" si="14"/>
        <v>39</v>
      </c>
      <c r="AT66" s="489"/>
    </row>
    <row r="67" spans="1:46" ht="24" customHeight="1" outlineLevel="1" x14ac:dyDescent="0.25">
      <c r="A67" s="450" t="s">
        <v>24092</v>
      </c>
      <c r="B67" s="441">
        <v>63</v>
      </c>
      <c r="C67" s="440" t="s">
        <v>23962</v>
      </c>
      <c r="D67" s="440" t="s">
        <v>23966</v>
      </c>
      <c r="E67" s="441" t="s">
        <v>21223</v>
      </c>
      <c r="F67" s="440">
        <v>94053000</v>
      </c>
      <c r="G67" s="442" t="s">
        <v>21303</v>
      </c>
      <c r="H67" s="440" t="s">
        <v>24020</v>
      </c>
      <c r="I67" s="440" t="s">
        <v>23957</v>
      </c>
      <c r="J67" s="439" t="s">
        <v>4603</v>
      </c>
      <c r="K67" s="439" t="s">
        <v>4603</v>
      </c>
      <c r="L67" s="439" t="s">
        <v>4603</v>
      </c>
      <c r="M67" s="439">
        <v>0</v>
      </c>
      <c r="N67" s="439" t="s">
        <v>4603</v>
      </c>
      <c r="O67" s="439">
        <v>0</v>
      </c>
      <c r="P67" s="512">
        <v>66.17</v>
      </c>
      <c r="Q67" s="512">
        <f t="shared" si="10"/>
        <v>66.17</v>
      </c>
      <c r="R67" s="514"/>
      <c r="S67" s="512">
        <v>50.9</v>
      </c>
      <c r="T67" s="512">
        <v>50.9</v>
      </c>
      <c r="V67" s="446">
        <f>VLOOKUP(E67,[3]INVENTARIO!$B$4:$P$1048576,15,0)</f>
        <v>1</v>
      </c>
      <c r="X67" s="443">
        <f>VLOOKUP(E67,[3]INVENTARIO!$B$114:$R$4077,17,0)</f>
        <v>0</v>
      </c>
      <c r="Y67" s="443">
        <f>VLOOKUP(E67,[3]INVENTARIO!$B$4:$S$4077,18,0)</f>
        <v>0</v>
      </c>
      <c r="AA67" s="432">
        <f>VLOOKUP(E67,[3]INVENTARIO!$B$4:$U$4077,20,0)</f>
        <v>0</v>
      </c>
      <c r="AB67" s="432">
        <f t="shared" si="11"/>
        <v>0</v>
      </c>
      <c r="AD67" s="432">
        <f>VLOOKUP(E67,[3]INVENTARIO!$B$4:$X$4077,23,0)</f>
        <v>0</v>
      </c>
      <c r="AE67" s="432">
        <f t="shared" si="12"/>
        <v>0</v>
      </c>
      <c r="AG67" s="432">
        <f>VLOOKUP(E67,[3]INVENTARIO!$B$4:$AA$1048576,26,0)</f>
        <v>0</v>
      </c>
      <c r="AH67" s="432">
        <f t="shared" si="13"/>
        <v>0</v>
      </c>
      <c r="AJ67" s="432">
        <f>VLOOKUP(E67,[3]INVENTARIO!$B$4:$AD$1048576,29,0)</f>
        <v>0</v>
      </c>
      <c r="AK67" s="432">
        <f t="shared" si="14"/>
        <v>0</v>
      </c>
      <c r="AL67" s="469"/>
      <c r="AT67" s="489"/>
    </row>
    <row r="68" spans="1:46" ht="24" customHeight="1" outlineLevel="1" x14ac:dyDescent="0.25">
      <c r="A68" s="450" t="s">
        <v>24092</v>
      </c>
      <c r="B68" s="441">
        <v>64</v>
      </c>
      <c r="C68" s="440" t="s">
        <v>23962</v>
      </c>
      <c r="D68" s="440" t="s">
        <v>23966</v>
      </c>
      <c r="E68" s="441" t="s">
        <v>22387</v>
      </c>
      <c r="F68" s="440">
        <v>94053000</v>
      </c>
      <c r="G68" s="442" t="s">
        <v>22393</v>
      </c>
      <c r="H68" s="440" t="s">
        <v>24019</v>
      </c>
      <c r="I68" s="440" t="s">
        <v>23957</v>
      </c>
      <c r="J68" s="439" t="s">
        <v>4603</v>
      </c>
      <c r="K68" s="439" t="s">
        <v>4603</v>
      </c>
      <c r="L68" s="439">
        <v>8.5</v>
      </c>
      <c r="M68" s="439">
        <v>7</v>
      </c>
      <c r="N68" s="439" t="s">
        <v>4603</v>
      </c>
      <c r="O68" s="439">
        <v>0</v>
      </c>
      <c r="P68" s="512">
        <v>66.17</v>
      </c>
      <c r="Q68" s="512">
        <f t="shared" si="10"/>
        <v>66.17</v>
      </c>
      <c r="R68" s="514"/>
      <c r="S68" s="512">
        <v>50.9</v>
      </c>
      <c r="T68" s="512">
        <v>50.9</v>
      </c>
      <c r="V68" s="446">
        <f>VLOOKUP(E68,[3]INVENTARIO!$B$4:$P$1048576,15,0)</f>
        <v>1</v>
      </c>
      <c r="X68" s="443">
        <f>VLOOKUP(E68,[3]INVENTARIO!$B$114:$R$4077,17,0)</f>
        <v>50.9</v>
      </c>
      <c r="Y68" s="443">
        <f>VLOOKUP(E68,[3]INVENTARIO!$B$4:$S$4077,18,0)</f>
        <v>50.9</v>
      </c>
      <c r="AA68" s="432">
        <f>VLOOKUP(E68,[3]INVENTARIO!$B$4:$U$4077,20,0)</f>
        <v>50.9</v>
      </c>
      <c r="AB68" s="432">
        <f t="shared" si="11"/>
        <v>50.9</v>
      </c>
      <c r="AD68" s="432">
        <f>VLOOKUP(E68,[3]INVENTARIO!$B$4:$X$4077,23,0)</f>
        <v>50.9</v>
      </c>
      <c r="AE68" s="432">
        <f t="shared" si="12"/>
        <v>50.9</v>
      </c>
      <c r="AG68" s="432">
        <f>VLOOKUP(E68,[3]INVENTARIO!$B$4:$AA$1048576,26,0)</f>
        <v>49.6</v>
      </c>
      <c r="AH68" s="432">
        <f t="shared" si="13"/>
        <v>49.6</v>
      </c>
      <c r="AJ68" s="432">
        <f>VLOOKUP(E68,[3]INVENTARIO!$B$4:$AD$1048576,29,0)</f>
        <v>39</v>
      </c>
      <c r="AK68" s="432">
        <f t="shared" si="14"/>
        <v>39</v>
      </c>
      <c r="AT68" s="489"/>
    </row>
    <row r="69" spans="1:46" ht="24" customHeight="1" outlineLevel="1" x14ac:dyDescent="0.25">
      <c r="A69" s="450" t="s">
        <v>24092</v>
      </c>
      <c r="B69" s="441">
        <v>65</v>
      </c>
      <c r="C69" s="440" t="s">
        <v>23962</v>
      </c>
      <c r="D69" s="440" t="s">
        <v>23966</v>
      </c>
      <c r="E69" s="441" t="s">
        <v>21222</v>
      </c>
      <c r="F69" s="440">
        <v>94053000</v>
      </c>
      <c r="G69" s="442" t="s">
        <v>21284</v>
      </c>
      <c r="H69" s="440" t="s">
        <v>24020</v>
      </c>
      <c r="I69" s="440" t="s">
        <v>23957</v>
      </c>
      <c r="J69" s="439" t="s">
        <v>4603</v>
      </c>
      <c r="K69" s="439" t="s">
        <v>4603</v>
      </c>
      <c r="L69" s="439" t="s">
        <v>4603</v>
      </c>
      <c r="M69" s="439">
        <v>0</v>
      </c>
      <c r="N69" s="439" t="s">
        <v>4603</v>
      </c>
      <c r="O69" s="439">
        <v>0</v>
      </c>
      <c r="P69" s="512">
        <v>66.17</v>
      </c>
      <c r="Q69" s="512">
        <f t="shared" ref="Q69:Q100" si="15">P69*V69</f>
        <v>66.17</v>
      </c>
      <c r="R69" s="514"/>
      <c r="S69" s="512">
        <v>50.9</v>
      </c>
      <c r="T69" s="512">
        <v>50.9</v>
      </c>
      <c r="V69" s="446">
        <f>VLOOKUP(E69,[3]INVENTARIO!$B$4:$P$1048576,15,0)</f>
        <v>1</v>
      </c>
      <c r="X69" s="443">
        <f>VLOOKUP(E69,[3]INVENTARIO!$B$114:$R$4077,17,0)</f>
        <v>0</v>
      </c>
      <c r="Y69" s="443">
        <f>VLOOKUP(E69,[3]INVENTARIO!$B$4:$S$4077,18,0)</f>
        <v>0</v>
      </c>
      <c r="AA69" s="432">
        <f>VLOOKUP(E69,[3]INVENTARIO!$B$4:$U$4077,20,0)</f>
        <v>0</v>
      </c>
      <c r="AB69" s="432">
        <f t="shared" si="11"/>
        <v>0</v>
      </c>
      <c r="AD69" s="432">
        <f>VLOOKUP(E69,[3]INVENTARIO!$B$4:$X$4077,23,0)</f>
        <v>0</v>
      </c>
      <c r="AE69" s="432">
        <f t="shared" si="12"/>
        <v>0</v>
      </c>
      <c r="AG69" s="432">
        <f>VLOOKUP(E69,[3]INVENTARIO!$B$4:$AA$1048576,26,0)</f>
        <v>0</v>
      </c>
      <c r="AH69" s="432">
        <f t="shared" si="13"/>
        <v>0</v>
      </c>
      <c r="AJ69" s="432">
        <f>VLOOKUP(E69,[3]INVENTARIO!$B$4:$AD$1048576,29,0)</f>
        <v>0</v>
      </c>
      <c r="AK69" s="432">
        <f t="shared" si="14"/>
        <v>0</v>
      </c>
      <c r="AT69" s="489"/>
    </row>
    <row r="70" spans="1:46" ht="24" customHeight="1" outlineLevel="1" x14ac:dyDescent="0.25">
      <c r="A70" s="450" t="s">
        <v>24092</v>
      </c>
      <c r="B70" s="441">
        <v>66</v>
      </c>
      <c r="C70" s="440" t="s">
        <v>23962</v>
      </c>
      <c r="D70" s="440" t="s">
        <v>23966</v>
      </c>
      <c r="E70" s="441" t="s">
        <v>22386</v>
      </c>
      <c r="F70" s="440">
        <v>94053000</v>
      </c>
      <c r="G70" s="442" t="s">
        <v>22394</v>
      </c>
      <c r="H70" s="440" t="s">
        <v>24019</v>
      </c>
      <c r="I70" s="440" t="s">
        <v>23957</v>
      </c>
      <c r="J70" s="439" t="s">
        <v>4603</v>
      </c>
      <c r="K70" s="439" t="s">
        <v>4603</v>
      </c>
      <c r="L70" s="439">
        <v>8.5</v>
      </c>
      <c r="M70" s="439">
        <v>7</v>
      </c>
      <c r="N70" s="439" t="s">
        <v>4603</v>
      </c>
      <c r="O70" s="439">
        <v>0</v>
      </c>
      <c r="P70" s="512">
        <v>66.17</v>
      </c>
      <c r="Q70" s="512">
        <f t="shared" si="15"/>
        <v>66.17</v>
      </c>
      <c r="R70" s="514"/>
      <c r="S70" s="512">
        <v>50.9</v>
      </c>
      <c r="T70" s="512">
        <v>50.9</v>
      </c>
      <c r="V70" s="446">
        <f>VLOOKUP(E70,[3]INVENTARIO!$B$4:$P$1048576,15,0)</f>
        <v>1</v>
      </c>
      <c r="X70" s="443">
        <f>VLOOKUP(E70,[3]INVENTARIO!$B$114:$R$4077,17,0)</f>
        <v>50.9</v>
      </c>
      <c r="Y70" s="443">
        <f>VLOOKUP(E70,[3]INVENTARIO!$B$4:$S$4077,18,0)</f>
        <v>50.9</v>
      </c>
      <c r="AA70" s="432">
        <f>VLOOKUP(E70,[3]INVENTARIO!$B$4:$U$4077,20,0)</f>
        <v>50.9</v>
      </c>
      <c r="AB70" s="432">
        <f t="shared" si="11"/>
        <v>50.9</v>
      </c>
      <c r="AD70" s="432">
        <f>VLOOKUP(E70,[3]INVENTARIO!$B$4:$X$4077,23,0)</f>
        <v>50.9</v>
      </c>
      <c r="AE70" s="432">
        <f t="shared" si="12"/>
        <v>50.9</v>
      </c>
      <c r="AG70" s="432">
        <f>VLOOKUP(E70,[3]INVENTARIO!$B$4:$AA$1048576,26,0)</f>
        <v>49.6</v>
      </c>
      <c r="AH70" s="432">
        <f t="shared" si="13"/>
        <v>49.6</v>
      </c>
      <c r="AJ70" s="432">
        <f>VLOOKUP(E70,[3]INVENTARIO!$B$4:$AD$1048576,29,0)</f>
        <v>39</v>
      </c>
      <c r="AK70" s="432">
        <f t="shared" si="14"/>
        <v>39</v>
      </c>
      <c r="AT70" s="489"/>
    </row>
    <row r="71" spans="1:46" ht="24" customHeight="1" outlineLevel="1" x14ac:dyDescent="0.25">
      <c r="A71" s="450" t="s">
        <v>24092</v>
      </c>
      <c r="B71" s="441">
        <v>67</v>
      </c>
      <c r="C71" s="440" t="s">
        <v>23962</v>
      </c>
      <c r="D71" s="440" t="s">
        <v>23966</v>
      </c>
      <c r="E71" s="441" t="s">
        <v>21221</v>
      </c>
      <c r="F71" s="440">
        <v>94053000</v>
      </c>
      <c r="G71" s="442" t="s">
        <v>21283</v>
      </c>
      <c r="H71" s="440" t="s">
        <v>24020</v>
      </c>
      <c r="I71" s="440" t="s">
        <v>23957</v>
      </c>
      <c r="J71" s="439" t="s">
        <v>4603</v>
      </c>
      <c r="K71" s="439" t="s">
        <v>4603</v>
      </c>
      <c r="L71" s="439" t="s">
        <v>4603</v>
      </c>
      <c r="M71" s="439">
        <v>0</v>
      </c>
      <c r="N71" s="439" t="s">
        <v>4603</v>
      </c>
      <c r="O71" s="439">
        <v>0</v>
      </c>
      <c r="P71" s="512">
        <v>66.17</v>
      </c>
      <c r="Q71" s="512">
        <f t="shared" si="15"/>
        <v>66.17</v>
      </c>
      <c r="R71" s="514"/>
      <c r="S71" s="512">
        <v>50.9</v>
      </c>
      <c r="T71" s="512">
        <v>50.9</v>
      </c>
      <c r="V71" s="446">
        <f>VLOOKUP(E71,[3]INVENTARIO!$B$4:$P$1048576,15,0)</f>
        <v>1</v>
      </c>
      <c r="X71" s="443">
        <f>VLOOKUP(E71,[3]INVENTARIO!$B$114:$R$4077,17,0)</f>
        <v>0</v>
      </c>
      <c r="Y71" s="443">
        <f>VLOOKUP(E71,[3]INVENTARIO!$B$4:$S$4077,18,0)</f>
        <v>0</v>
      </c>
      <c r="AA71" s="432">
        <f>VLOOKUP(E71,[3]INVENTARIO!$B$4:$U$4077,20,0)</f>
        <v>0</v>
      </c>
      <c r="AB71" s="432">
        <f t="shared" si="11"/>
        <v>0</v>
      </c>
      <c r="AD71" s="432">
        <f>VLOOKUP(E71,[3]INVENTARIO!$B$4:$X$4077,23,0)</f>
        <v>0</v>
      </c>
      <c r="AE71" s="432">
        <f t="shared" si="12"/>
        <v>0</v>
      </c>
      <c r="AG71" s="432">
        <f>VLOOKUP(E71,[3]INVENTARIO!$B$4:$AA$1048576,26,0)</f>
        <v>0</v>
      </c>
      <c r="AH71" s="432">
        <f t="shared" si="13"/>
        <v>0</v>
      </c>
      <c r="AJ71" s="432">
        <f>VLOOKUP(E71,[3]INVENTARIO!$B$4:$AD$1048576,29,0)</f>
        <v>0</v>
      </c>
      <c r="AK71" s="432">
        <f t="shared" si="14"/>
        <v>0</v>
      </c>
      <c r="AT71" s="489"/>
    </row>
    <row r="72" spans="1:46" ht="24" customHeight="1" outlineLevel="1" x14ac:dyDescent="0.25">
      <c r="A72" s="450" t="s">
        <v>24092</v>
      </c>
      <c r="B72" s="441">
        <v>68</v>
      </c>
      <c r="C72" s="440" t="s">
        <v>23962</v>
      </c>
      <c r="D72" s="440" t="s">
        <v>23966</v>
      </c>
      <c r="E72" s="441" t="s">
        <v>22395</v>
      </c>
      <c r="F72" s="440">
        <v>94053000</v>
      </c>
      <c r="G72" s="442" t="s">
        <v>22391</v>
      </c>
      <c r="H72" s="440" t="s">
        <v>24019</v>
      </c>
      <c r="I72" s="440" t="s">
        <v>23957</v>
      </c>
      <c r="J72" s="439" t="s">
        <v>4603</v>
      </c>
      <c r="K72" s="439" t="s">
        <v>4603</v>
      </c>
      <c r="L72" s="439">
        <v>8.5</v>
      </c>
      <c r="M72" s="439">
        <v>7</v>
      </c>
      <c r="N72" s="439" t="s">
        <v>4603</v>
      </c>
      <c r="O72" s="439">
        <v>0</v>
      </c>
      <c r="P72" s="512">
        <v>66.17</v>
      </c>
      <c r="Q72" s="512">
        <f t="shared" si="15"/>
        <v>66.17</v>
      </c>
      <c r="R72" s="514"/>
      <c r="S72" s="512">
        <v>50.9</v>
      </c>
      <c r="T72" s="512">
        <v>50.9</v>
      </c>
      <c r="V72" s="446">
        <f>VLOOKUP(E72,[3]INVENTARIO!$B$4:$P$1048576,15,0)</f>
        <v>1</v>
      </c>
      <c r="X72" s="443">
        <f>VLOOKUP(E72,[3]INVENTARIO!$B$114:$R$4077,17,0)</f>
        <v>50.9</v>
      </c>
      <c r="Y72" s="443">
        <f>VLOOKUP(E72,[3]INVENTARIO!$B$4:$S$4077,18,0)</f>
        <v>50.9</v>
      </c>
      <c r="AA72" s="432">
        <f>VLOOKUP(E72,[3]INVENTARIO!$B$4:$U$4077,20,0)</f>
        <v>50.9</v>
      </c>
      <c r="AB72" s="432">
        <f t="shared" si="11"/>
        <v>50.9</v>
      </c>
      <c r="AD72" s="432">
        <f>VLOOKUP(E72,[3]INVENTARIO!$B$4:$X$4077,23,0)</f>
        <v>50.9</v>
      </c>
      <c r="AE72" s="432">
        <f t="shared" si="12"/>
        <v>50.9</v>
      </c>
      <c r="AG72" s="432">
        <f>VLOOKUP(E72,[3]INVENTARIO!$B$4:$AA$1048576,26,0)</f>
        <v>49.6</v>
      </c>
      <c r="AH72" s="432">
        <f t="shared" si="13"/>
        <v>49.6</v>
      </c>
      <c r="AJ72" s="432">
        <f>VLOOKUP(E72,[3]INVENTARIO!$B$4:$AD$1048576,29,0)</f>
        <v>39</v>
      </c>
      <c r="AK72" s="432">
        <f t="shared" si="14"/>
        <v>39</v>
      </c>
      <c r="AT72" s="489"/>
    </row>
    <row r="73" spans="1:46" ht="24" customHeight="1" outlineLevel="1" x14ac:dyDescent="0.25">
      <c r="A73" s="450" t="s">
        <v>24092</v>
      </c>
      <c r="B73" s="441">
        <v>69</v>
      </c>
      <c r="C73" s="440" t="s">
        <v>23962</v>
      </c>
      <c r="D73" s="440" t="s">
        <v>23966</v>
      </c>
      <c r="E73" s="441" t="s">
        <v>21224</v>
      </c>
      <c r="F73" s="440">
        <v>94053000</v>
      </c>
      <c r="G73" s="442" t="s">
        <v>21285</v>
      </c>
      <c r="H73" s="440" t="s">
        <v>24020</v>
      </c>
      <c r="I73" s="440" t="s">
        <v>23957</v>
      </c>
      <c r="J73" s="439" t="s">
        <v>4603</v>
      </c>
      <c r="K73" s="439" t="s">
        <v>4603</v>
      </c>
      <c r="L73" s="439" t="s">
        <v>4603</v>
      </c>
      <c r="M73" s="439">
        <v>0</v>
      </c>
      <c r="N73" s="439" t="s">
        <v>4603</v>
      </c>
      <c r="O73" s="439">
        <v>0</v>
      </c>
      <c r="P73" s="512">
        <v>66.17</v>
      </c>
      <c r="Q73" s="512">
        <f t="shared" si="15"/>
        <v>66.17</v>
      </c>
      <c r="R73" s="514"/>
      <c r="S73" s="512">
        <v>50.9</v>
      </c>
      <c r="T73" s="512">
        <v>50.9</v>
      </c>
      <c r="V73" s="446">
        <f>VLOOKUP(E73,[3]INVENTARIO!$B$4:$P$1048576,15,0)</f>
        <v>1</v>
      </c>
      <c r="X73" s="443">
        <f>VLOOKUP(E73,[3]INVENTARIO!$B$114:$R$4077,17,0)</f>
        <v>0</v>
      </c>
      <c r="Y73" s="443">
        <f>VLOOKUP(E73,[3]INVENTARIO!$B$4:$S$4077,18,0)</f>
        <v>0</v>
      </c>
      <c r="AA73" s="432">
        <f>VLOOKUP(E73,[3]INVENTARIO!$B$4:$U$4077,20,0)</f>
        <v>0</v>
      </c>
      <c r="AB73" s="432">
        <f t="shared" si="11"/>
        <v>0</v>
      </c>
      <c r="AD73" s="432">
        <f>VLOOKUP(E73,[3]INVENTARIO!$B$4:$X$4077,23,0)</f>
        <v>0</v>
      </c>
      <c r="AE73" s="432">
        <f t="shared" si="12"/>
        <v>0</v>
      </c>
      <c r="AG73" s="432">
        <f>VLOOKUP(E73,[3]INVENTARIO!$B$4:$AA$1048576,26,0)</f>
        <v>0</v>
      </c>
      <c r="AH73" s="432">
        <f t="shared" si="13"/>
        <v>0</v>
      </c>
      <c r="AJ73" s="432">
        <f>VLOOKUP(E73,[3]INVENTARIO!$B$4:$AD$1048576,29,0)</f>
        <v>0</v>
      </c>
      <c r="AK73" s="432">
        <f t="shared" si="14"/>
        <v>0</v>
      </c>
      <c r="AT73" s="489"/>
    </row>
    <row r="74" spans="1:46" ht="24" customHeight="1" outlineLevel="1" x14ac:dyDescent="0.25">
      <c r="A74" s="450" t="s">
        <v>24092</v>
      </c>
      <c r="B74" s="441">
        <v>70</v>
      </c>
      <c r="C74" s="440" t="s">
        <v>23962</v>
      </c>
      <c r="D74" s="440" t="s">
        <v>23966</v>
      </c>
      <c r="E74" s="441" t="s">
        <v>22390</v>
      </c>
      <c r="F74" s="440">
        <v>94053000</v>
      </c>
      <c r="G74" s="442" t="s">
        <v>23166</v>
      </c>
      <c r="H74" s="440" t="s">
        <v>24019</v>
      </c>
      <c r="I74" s="440" t="s">
        <v>23957</v>
      </c>
      <c r="J74" s="439" t="s">
        <v>4603</v>
      </c>
      <c r="K74" s="439" t="s">
        <v>4603</v>
      </c>
      <c r="L74" s="439">
        <v>8.5</v>
      </c>
      <c r="M74" s="439">
        <v>7</v>
      </c>
      <c r="N74" s="439" t="s">
        <v>4603</v>
      </c>
      <c r="O74" s="439">
        <v>0</v>
      </c>
      <c r="P74" s="512">
        <v>66.17</v>
      </c>
      <c r="Q74" s="512">
        <f t="shared" si="15"/>
        <v>66.17</v>
      </c>
      <c r="R74" s="514"/>
      <c r="S74" s="512">
        <v>50.9</v>
      </c>
      <c r="T74" s="512">
        <v>50.9</v>
      </c>
      <c r="V74" s="446">
        <f>VLOOKUP(E74,[3]INVENTARIO!$B$4:$P$1048576,15,0)</f>
        <v>1</v>
      </c>
      <c r="X74" s="443">
        <f>VLOOKUP(E74,[3]INVENTARIO!$B$114:$R$4077,17,0)</f>
        <v>50.9</v>
      </c>
      <c r="Y74" s="443">
        <f>VLOOKUP(E74,[3]INVENTARIO!$B$4:$S$4077,18,0)</f>
        <v>50.9</v>
      </c>
      <c r="AA74" s="432">
        <f>VLOOKUP(E74,[3]INVENTARIO!$B$4:$U$4077,20,0)</f>
        <v>50.9</v>
      </c>
      <c r="AB74" s="432">
        <f t="shared" ref="AB74:AB105" si="16">AA74</f>
        <v>50.9</v>
      </c>
      <c r="AD74" s="432">
        <f>VLOOKUP(E74,[3]INVENTARIO!$B$4:$X$4077,23,0)</f>
        <v>50.9</v>
      </c>
      <c r="AE74" s="432">
        <f t="shared" ref="AE74:AE105" si="17">AD74</f>
        <v>50.9</v>
      </c>
      <c r="AG74" s="432">
        <f>VLOOKUP(E74,[3]INVENTARIO!$B$4:$AA$1048576,26,0)</f>
        <v>49.6</v>
      </c>
      <c r="AH74" s="432">
        <f t="shared" ref="AH74:AH105" si="18">AG74</f>
        <v>49.6</v>
      </c>
      <c r="AJ74" s="432">
        <f>VLOOKUP(E74,[3]INVENTARIO!$B$4:$AD$1048576,29,0)</f>
        <v>39</v>
      </c>
      <c r="AK74" s="432">
        <f t="shared" ref="AK74:AK105" si="19">AJ74</f>
        <v>39</v>
      </c>
      <c r="AT74" s="489"/>
    </row>
    <row r="75" spans="1:46" ht="24" customHeight="1" outlineLevel="1" x14ac:dyDescent="0.25">
      <c r="A75" s="450" t="s">
        <v>24092</v>
      </c>
      <c r="B75" s="441">
        <v>71</v>
      </c>
      <c r="C75" s="440" t="s">
        <v>23962</v>
      </c>
      <c r="D75" s="440" t="s">
        <v>23966</v>
      </c>
      <c r="E75" s="441" t="s">
        <v>21225</v>
      </c>
      <c r="F75" s="440">
        <v>94053000</v>
      </c>
      <c r="G75" s="442" t="s">
        <v>23167</v>
      </c>
      <c r="H75" s="440" t="s">
        <v>24020</v>
      </c>
      <c r="I75" s="440" t="s">
        <v>23957</v>
      </c>
      <c r="J75" s="439" t="s">
        <v>4603</v>
      </c>
      <c r="K75" s="439" t="s">
        <v>4603</v>
      </c>
      <c r="L75" s="439" t="s">
        <v>4603</v>
      </c>
      <c r="M75" s="439">
        <v>0</v>
      </c>
      <c r="N75" s="439" t="s">
        <v>4603</v>
      </c>
      <c r="O75" s="439">
        <v>0</v>
      </c>
      <c r="P75" s="512">
        <v>66.17</v>
      </c>
      <c r="Q75" s="512">
        <f t="shared" si="15"/>
        <v>66.17</v>
      </c>
      <c r="R75" s="514"/>
      <c r="S75" s="512">
        <v>50.9</v>
      </c>
      <c r="T75" s="512">
        <v>50.9</v>
      </c>
      <c r="V75" s="446">
        <f>VLOOKUP(E75,[3]INVENTARIO!$B$4:$P$1048576,15,0)</f>
        <v>1</v>
      </c>
      <c r="X75" s="443">
        <f>VLOOKUP(E75,[3]INVENTARIO!$B$114:$R$4077,17,0)</f>
        <v>0</v>
      </c>
      <c r="Y75" s="443">
        <f>VLOOKUP(E75,[3]INVENTARIO!$B$4:$S$4077,18,0)</f>
        <v>0</v>
      </c>
      <c r="AA75" s="432">
        <f>VLOOKUP(E75,[3]INVENTARIO!$B$4:$U$4077,20,0)</f>
        <v>0</v>
      </c>
      <c r="AB75" s="432">
        <f t="shared" si="16"/>
        <v>0</v>
      </c>
      <c r="AD75" s="432">
        <f>VLOOKUP(E75,[3]INVENTARIO!$B$4:$X$4077,23,0)</f>
        <v>0</v>
      </c>
      <c r="AE75" s="432">
        <f t="shared" si="17"/>
        <v>0</v>
      </c>
      <c r="AG75" s="432">
        <f>VLOOKUP(E75,[3]INVENTARIO!$B$4:$AA$1048576,26,0)</f>
        <v>0</v>
      </c>
      <c r="AH75" s="432">
        <f t="shared" si="18"/>
        <v>0</v>
      </c>
      <c r="AJ75" s="432">
        <f>VLOOKUP(E75,[3]INVENTARIO!$B$4:$AD$1048576,29,0)</f>
        <v>0</v>
      </c>
      <c r="AK75" s="432">
        <f t="shared" si="19"/>
        <v>0</v>
      </c>
      <c r="AT75" s="489"/>
    </row>
    <row r="76" spans="1:46" ht="24" customHeight="1" outlineLevel="1" x14ac:dyDescent="0.25">
      <c r="A76" s="450" t="s">
        <v>24092</v>
      </c>
      <c r="B76" s="441">
        <v>72</v>
      </c>
      <c r="C76" s="440" t="s">
        <v>23962</v>
      </c>
      <c r="D76" s="440" t="s">
        <v>23966</v>
      </c>
      <c r="E76" s="441" t="s">
        <v>4829</v>
      </c>
      <c r="F76" s="440">
        <v>94053000</v>
      </c>
      <c r="G76" s="442" t="s">
        <v>13636</v>
      </c>
      <c r="H76" s="440" t="s">
        <v>24019</v>
      </c>
      <c r="I76" s="440" t="s">
        <v>23957</v>
      </c>
      <c r="J76" s="439" t="s">
        <v>4603</v>
      </c>
      <c r="K76" s="439" t="s">
        <v>4603</v>
      </c>
      <c r="L76" s="439">
        <v>6.9</v>
      </c>
      <c r="M76" s="439">
        <v>34</v>
      </c>
      <c r="N76" s="439" t="s">
        <v>4603</v>
      </c>
      <c r="O76" s="439">
        <v>0</v>
      </c>
      <c r="P76" s="512">
        <v>28.86</v>
      </c>
      <c r="Q76" s="512">
        <f t="shared" si="15"/>
        <v>28.86</v>
      </c>
      <c r="R76" s="514"/>
      <c r="S76" s="512">
        <v>22.2</v>
      </c>
      <c r="T76" s="512">
        <v>22.2</v>
      </c>
      <c r="V76" s="446">
        <f>VLOOKUP(E76,[3]INVENTARIO!$B$4:$P$1048576,15,0)</f>
        <v>1</v>
      </c>
      <c r="X76" s="443">
        <f>VLOOKUP(E76,[3]INVENTARIO!$B$114:$R$4077,17,0)</f>
        <v>21.6</v>
      </c>
      <c r="Y76" s="443">
        <f>VLOOKUP(E76,[3]INVENTARIO!$B$4:$S$4077,18,0)</f>
        <v>21.6</v>
      </c>
      <c r="AA76" s="432">
        <f>VLOOKUP(E76,[3]INVENTARIO!$B$4:$U$4077,20,0)</f>
        <v>21.6</v>
      </c>
      <c r="AB76" s="432">
        <f t="shared" si="16"/>
        <v>21.6</v>
      </c>
      <c r="AD76" s="432">
        <f>VLOOKUP(E76,[3]INVENTARIO!$B$4:$X$4077,23,0)</f>
        <v>21.6</v>
      </c>
      <c r="AE76" s="432">
        <f t="shared" si="17"/>
        <v>21.6</v>
      </c>
      <c r="AG76" s="432">
        <f>VLOOKUP(E76,[3]INVENTARIO!$B$4:$AA$1048576,26,0)</f>
        <v>18.3</v>
      </c>
      <c r="AH76" s="432">
        <f t="shared" si="18"/>
        <v>18.3</v>
      </c>
      <c r="AJ76" s="432">
        <f>VLOOKUP(E76,[3]INVENTARIO!$B$4:$AD$1048576,29,0)</f>
        <v>12.4</v>
      </c>
      <c r="AK76" s="432">
        <f t="shared" si="19"/>
        <v>12.4</v>
      </c>
      <c r="AT76" s="489"/>
    </row>
    <row r="77" spans="1:46" s="522" customFormat="1" ht="24" customHeight="1" x14ac:dyDescent="0.25">
      <c r="A77" s="519" t="s">
        <v>24092</v>
      </c>
      <c r="B77" s="441">
        <v>73</v>
      </c>
      <c r="C77" s="520" t="s">
        <v>23962</v>
      </c>
      <c r="D77" s="520" t="s">
        <v>23964</v>
      </c>
      <c r="E77" s="521" t="s">
        <v>22355</v>
      </c>
      <c r="F77" s="520">
        <v>94053000</v>
      </c>
      <c r="G77" s="522" t="s">
        <v>22363</v>
      </c>
      <c r="H77" s="520" t="s">
        <v>24019</v>
      </c>
      <c r="I77" s="520" t="s">
        <v>23957</v>
      </c>
      <c r="J77" s="520">
        <v>1.1000000000000001</v>
      </c>
      <c r="K77" s="520">
        <v>3.8</v>
      </c>
      <c r="L77" s="520" t="s">
        <v>4603</v>
      </c>
      <c r="M77" s="439">
        <v>0</v>
      </c>
      <c r="N77" s="520" t="s">
        <v>4603</v>
      </c>
      <c r="O77" s="439">
        <v>0</v>
      </c>
      <c r="P77" s="512">
        <v>253.5</v>
      </c>
      <c r="Q77" s="512">
        <f t="shared" ref="Q77" si="20">P77*V77</f>
        <v>253.5</v>
      </c>
      <c r="R77" s="514"/>
      <c r="S77" s="523">
        <v>195</v>
      </c>
      <c r="T77" s="523">
        <v>195</v>
      </c>
      <c r="U77" s="524"/>
      <c r="V77" s="520">
        <f>VLOOKUP(E77,[3]INVENTARIO!$B$4:$P$1048576,15,0)</f>
        <v>1</v>
      </c>
      <c r="W77" s="524"/>
      <c r="X77" s="520">
        <f>VLOOKUP(E77,[3]INVENTARIO!$B$114:$R$4077,17,0)</f>
        <v>195</v>
      </c>
      <c r="Y77" s="520">
        <f>VLOOKUP(E77,[3]INVENTARIO!$B$4:$S$4077,18,0)</f>
        <v>195</v>
      </c>
      <c r="Z77" s="524"/>
      <c r="AA77" s="525">
        <f>VLOOKUP(E77,[3]INVENTARIO!$B$4:$U$4077,20,0)</f>
        <v>195</v>
      </c>
      <c r="AB77" s="525">
        <f t="shared" si="16"/>
        <v>195</v>
      </c>
      <c r="AC77" s="524"/>
      <c r="AD77" s="525">
        <f>VLOOKUP(E77,[3]INVENTARIO!$B$4:$X$4077,23,0)</f>
        <v>195</v>
      </c>
      <c r="AE77" s="525">
        <f t="shared" si="17"/>
        <v>195</v>
      </c>
      <c r="AF77" s="524"/>
      <c r="AG77" s="525">
        <f>VLOOKUP(E77,[3]INVENTARIO!$B$4:$AA$1048576,26,0)</f>
        <v>0</v>
      </c>
      <c r="AH77" s="525">
        <f t="shared" si="18"/>
        <v>0</v>
      </c>
      <c r="AI77" s="524"/>
      <c r="AJ77" s="525">
        <f>VLOOKUP(E77,[3]INVENTARIO!$B$4:$AD$1048576,29,0)</f>
        <v>0</v>
      </c>
      <c r="AK77" s="525">
        <f t="shared" si="19"/>
        <v>0</v>
      </c>
      <c r="AL77" s="526"/>
      <c r="AM77" s="527"/>
      <c r="AN77" s="528"/>
      <c r="AO77" s="528"/>
      <c r="AP77" s="528"/>
      <c r="AQ77" s="528"/>
      <c r="AR77" s="528"/>
      <c r="AS77" s="528"/>
      <c r="AT77" s="529"/>
    </row>
    <row r="78" spans="1:46" ht="24" customHeight="1" x14ac:dyDescent="0.25">
      <c r="A78" s="450" t="s">
        <v>24092</v>
      </c>
      <c r="B78" s="441">
        <v>74</v>
      </c>
      <c r="C78" s="440" t="s">
        <v>23962</v>
      </c>
      <c r="D78" s="440" t="s">
        <v>23964</v>
      </c>
      <c r="E78" s="441" t="s">
        <v>21241</v>
      </c>
      <c r="F78" s="440">
        <v>94053000</v>
      </c>
      <c r="G78" s="442" t="s">
        <v>21305</v>
      </c>
      <c r="H78" s="440" t="s">
        <v>24020</v>
      </c>
      <c r="I78" s="440" t="s">
        <v>23957</v>
      </c>
      <c r="J78" s="439">
        <v>1.1000000000000001</v>
      </c>
      <c r="K78" s="439">
        <v>3.8</v>
      </c>
      <c r="L78" s="439" t="s">
        <v>4603</v>
      </c>
      <c r="M78" s="439">
        <v>0</v>
      </c>
      <c r="N78" s="439" t="s">
        <v>4603</v>
      </c>
      <c r="O78" s="439">
        <v>0</v>
      </c>
      <c r="P78" s="512">
        <v>253.5</v>
      </c>
      <c r="Q78" s="512">
        <f t="shared" si="15"/>
        <v>253.5</v>
      </c>
      <c r="R78" s="514"/>
      <c r="S78" s="512">
        <v>195</v>
      </c>
      <c r="T78" s="512">
        <v>195</v>
      </c>
      <c r="V78" s="446">
        <f>VLOOKUP(E78,[3]INVENTARIO!$B$4:$P$1048576,15,0)</f>
        <v>1</v>
      </c>
      <c r="X78" s="443">
        <f>VLOOKUP(E78,[3]INVENTARIO!$B$114:$R$4077,17,0)</f>
        <v>0</v>
      </c>
      <c r="Y78" s="443">
        <f>VLOOKUP(E78,[3]INVENTARIO!$B$4:$S$4077,18,0)</f>
        <v>0</v>
      </c>
      <c r="AA78" s="432">
        <f>VLOOKUP(E78,[3]INVENTARIO!$B$4:$U$4077,20,0)</f>
        <v>0</v>
      </c>
      <c r="AB78" s="432">
        <f t="shared" si="16"/>
        <v>0</v>
      </c>
      <c r="AD78" s="432">
        <f>VLOOKUP(E78,[3]INVENTARIO!$B$4:$X$4077,23,0)</f>
        <v>0</v>
      </c>
      <c r="AE78" s="432">
        <f t="shared" si="17"/>
        <v>0</v>
      </c>
      <c r="AG78" s="432">
        <f>VLOOKUP(E78,[3]INVENTARIO!$B$4:$AA$1048576,26,0)</f>
        <v>0</v>
      </c>
      <c r="AH78" s="432">
        <f t="shared" si="18"/>
        <v>0</v>
      </c>
      <c r="AJ78" s="432">
        <f>VLOOKUP(E78,[3]INVENTARIO!$B$4:$AD$1048576,29,0)</f>
        <v>0</v>
      </c>
      <c r="AK78" s="432">
        <f t="shared" si="19"/>
        <v>0</v>
      </c>
      <c r="AT78" s="489"/>
    </row>
    <row r="79" spans="1:46" s="438" customFormat="1" ht="24" customHeight="1" x14ac:dyDescent="0.25">
      <c r="A79" s="450" t="s">
        <v>24092</v>
      </c>
      <c r="B79" s="441">
        <v>75</v>
      </c>
      <c r="C79" s="440" t="s">
        <v>23962</v>
      </c>
      <c r="D79" s="440" t="s">
        <v>23964</v>
      </c>
      <c r="E79" s="441" t="s">
        <v>22358</v>
      </c>
      <c r="F79" s="440">
        <v>94053000</v>
      </c>
      <c r="G79" s="442" t="s">
        <v>22366</v>
      </c>
      <c r="H79" s="440" t="s">
        <v>24019</v>
      </c>
      <c r="I79" s="440" t="s">
        <v>23957</v>
      </c>
      <c r="J79" s="439">
        <v>0.7</v>
      </c>
      <c r="K79" s="439">
        <v>3.8</v>
      </c>
      <c r="L79" s="439" t="s">
        <v>4603</v>
      </c>
      <c r="M79" s="439">
        <v>0</v>
      </c>
      <c r="N79" s="439" t="s">
        <v>4603</v>
      </c>
      <c r="O79" s="439">
        <v>0</v>
      </c>
      <c r="P79" s="512">
        <v>150.28</v>
      </c>
      <c r="Q79" s="512">
        <f t="shared" si="15"/>
        <v>150.28</v>
      </c>
      <c r="R79" s="514"/>
      <c r="S79" s="512">
        <v>115.6</v>
      </c>
      <c r="T79" s="512">
        <v>115.6</v>
      </c>
      <c r="U79" s="469"/>
      <c r="V79" s="446">
        <f>VLOOKUP(E79,[3]INVENTARIO!$B$4:$P$1048576,15,0)</f>
        <v>1</v>
      </c>
      <c r="W79" s="469"/>
      <c r="X79" s="443">
        <f>VLOOKUP(E79,[3]INVENTARIO!$B$114:$R$4077,17,0)</f>
        <v>115.6</v>
      </c>
      <c r="Y79" s="443">
        <f>VLOOKUP(E79,[3]INVENTARIO!$B$4:$S$4077,18,0)</f>
        <v>115.6</v>
      </c>
      <c r="Z79" s="469"/>
      <c r="AA79" s="432">
        <f>VLOOKUP(E79,[3]INVENTARIO!$B$4:$U$4077,20,0)</f>
        <v>115.6</v>
      </c>
      <c r="AB79" s="432">
        <f t="shared" si="16"/>
        <v>115.6</v>
      </c>
      <c r="AC79" s="469"/>
      <c r="AD79" s="432">
        <f>VLOOKUP(E79,[3]INVENTARIO!$B$4:$X$4077,23,0)</f>
        <v>115.6</v>
      </c>
      <c r="AE79" s="432">
        <f t="shared" si="17"/>
        <v>115.6</v>
      </c>
      <c r="AF79" s="469"/>
      <c r="AG79" s="432">
        <f>VLOOKUP(E79,[3]INVENTARIO!$B$4:$AA$1048576,26,0)</f>
        <v>0</v>
      </c>
      <c r="AH79" s="432">
        <f t="shared" si="18"/>
        <v>0</v>
      </c>
      <c r="AI79" s="469"/>
      <c r="AJ79" s="432">
        <f>VLOOKUP(E79,[3]INVENTARIO!$B$4:$AD$1048576,29,0)</f>
        <v>0</v>
      </c>
      <c r="AK79" s="432">
        <f t="shared" si="19"/>
        <v>0</v>
      </c>
      <c r="AL79" s="476"/>
      <c r="AM79" s="471"/>
      <c r="AN79" s="478"/>
      <c r="AO79" s="478"/>
      <c r="AP79" s="478"/>
      <c r="AQ79" s="478"/>
      <c r="AR79" s="478"/>
      <c r="AS79" s="478"/>
      <c r="AT79" s="489"/>
    </row>
    <row r="80" spans="1:46" ht="24" customHeight="1" outlineLevel="1" x14ac:dyDescent="0.25">
      <c r="A80" s="450" t="s">
        <v>24092</v>
      </c>
      <c r="B80" s="441">
        <v>76</v>
      </c>
      <c r="C80" s="440" t="s">
        <v>23962</v>
      </c>
      <c r="D80" s="440" t="s">
        <v>23964</v>
      </c>
      <c r="E80" s="441" t="s">
        <v>21245</v>
      </c>
      <c r="F80" s="440">
        <v>94053000</v>
      </c>
      <c r="G80" s="442" t="s">
        <v>21309</v>
      </c>
      <c r="H80" s="440" t="s">
        <v>24020</v>
      </c>
      <c r="I80" s="440" t="s">
        <v>23957</v>
      </c>
      <c r="J80" s="439">
        <v>0.7</v>
      </c>
      <c r="K80" s="439">
        <v>3.8</v>
      </c>
      <c r="L80" s="439" t="s">
        <v>4603</v>
      </c>
      <c r="M80" s="439">
        <v>0</v>
      </c>
      <c r="N80" s="439" t="s">
        <v>4603</v>
      </c>
      <c r="O80" s="439">
        <v>0</v>
      </c>
      <c r="P80" s="512">
        <v>150.28</v>
      </c>
      <c r="Q80" s="512">
        <f t="shared" si="15"/>
        <v>150.28</v>
      </c>
      <c r="R80" s="514"/>
      <c r="S80" s="512">
        <v>115.6</v>
      </c>
      <c r="T80" s="512">
        <v>115.6</v>
      </c>
      <c r="V80" s="446">
        <f>VLOOKUP(E80,[3]INVENTARIO!$B$4:$P$1048576,15,0)</f>
        <v>1</v>
      </c>
      <c r="X80" s="443">
        <f>VLOOKUP(E80,[3]INVENTARIO!$B$114:$R$4077,17,0)</f>
        <v>0</v>
      </c>
      <c r="Y80" s="443">
        <f>VLOOKUP(E80,[3]INVENTARIO!$B$4:$S$4077,18,0)</f>
        <v>0</v>
      </c>
      <c r="AA80" s="432">
        <f>VLOOKUP(E80,[3]INVENTARIO!$B$4:$U$4077,20,0)</f>
        <v>0</v>
      </c>
      <c r="AB80" s="432">
        <f t="shared" si="16"/>
        <v>0</v>
      </c>
      <c r="AD80" s="432">
        <f>VLOOKUP(E80,[3]INVENTARIO!$B$4:$X$4077,23,0)</f>
        <v>0</v>
      </c>
      <c r="AE80" s="432">
        <f t="shared" si="17"/>
        <v>0</v>
      </c>
      <c r="AG80" s="432">
        <f>VLOOKUP(E80,[3]INVENTARIO!$B$4:$AA$1048576,26,0)</f>
        <v>0</v>
      </c>
      <c r="AH80" s="432">
        <f t="shared" si="18"/>
        <v>0</v>
      </c>
      <c r="AJ80" s="432">
        <f>VLOOKUP(E80,[3]INVENTARIO!$B$4:$AD$1048576,29,0)</f>
        <v>0</v>
      </c>
      <c r="AK80" s="432">
        <f t="shared" si="19"/>
        <v>0</v>
      </c>
      <c r="AT80" s="489"/>
    </row>
    <row r="81" spans="1:46" ht="24" customHeight="1" outlineLevel="1" x14ac:dyDescent="0.25">
      <c r="A81" s="450" t="s">
        <v>24092</v>
      </c>
      <c r="B81" s="441">
        <v>77</v>
      </c>
      <c r="C81" s="440" t="s">
        <v>23962</v>
      </c>
      <c r="D81" s="440" t="s">
        <v>23964</v>
      </c>
      <c r="E81" s="441" t="s">
        <v>11533</v>
      </c>
      <c r="F81" s="440">
        <f>VLOOKUP(E81,[3]INVENTARIO!$B$4:$D$1048576,3,0)</f>
        <v>94053000</v>
      </c>
      <c r="G81" s="442" t="s">
        <v>11880</v>
      </c>
      <c r="H81" s="440" t="s">
        <v>24019</v>
      </c>
      <c r="I81" s="440" t="s">
        <v>23957</v>
      </c>
      <c r="J81" s="439">
        <v>1.1000000000000001</v>
      </c>
      <c r="K81" s="439">
        <v>3.8</v>
      </c>
      <c r="L81" s="439" t="s">
        <v>4603</v>
      </c>
      <c r="M81" s="439">
        <v>18</v>
      </c>
      <c r="N81" s="439" t="s">
        <v>4603</v>
      </c>
      <c r="O81" s="439">
        <v>0</v>
      </c>
      <c r="P81" s="512">
        <v>276.89999999999998</v>
      </c>
      <c r="Q81" s="512">
        <f t="shared" si="15"/>
        <v>276.89999999999998</v>
      </c>
      <c r="R81" s="514"/>
      <c r="S81" s="512">
        <v>213</v>
      </c>
      <c r="T81" s="512">
        <v>213</v>
      </c>
      <c r="V81" s="446">
        <f>VLOOKUP(E81,[3]INVENTARIO!$B$4:$P$1048576,15,0)</f>
        <v>1</v>
      </c>
      <c r="X81" s="443">
        <f>VLOOKUP(E81,[3]INVENTARIO!$B$114:$R$4077,17,0)</f>
        <v>0</v>
      </c>
      <c r="Y81" s="443">
        <f>VLOOKUP(E81,[3]INVENTARIO!$B$4:$S$4077,18,0)</f>
        <v>0</v>
      </c>
      <c r="AA81" s="432">
        <f>VLOOKUP(E81,[3]INVENTARIO!$B$4:$U$4077,20,0)</f>
        <v>0</v>
      </c>
      <c r="AB81" s="432">
        <f t="shared" si="16"/>
        <v>0</v>
      </c>
      <c r="AD81" s="432">
        <f>VLOOKUP(E81,[3]INVENTARIO!$B$4:$X$4077,23,0)</f>
        <v>0</v>
      </c>
      <c r="AE81" s="432">
        <f t="shared" si="17"/>
        <v>0</v>
      </c>
      <c r="AG81" s="432">
        <f>VLOOKUP(E81,[3]INVENTARIO!$B$4:$AA$1048576,26,0)</f>
        <v>205</v>
      </c>
      <c r="AH81" s="432">
        <f t="shared" si="18"/>
        <v>205</v>
      </c>
      <c r="AJ81" s="432">
        <f>VLOOKUP(E81,[3]INVENTARIO!$B$4:$AD$1048576,29,0)</f>
        <v>162</v>
      </c>
      <c r="AK81" s="432">
        <f t="shared" si="19"/>
        <v>162</v>
      </c>
      <c r="AT81" s="489"/>
    </row>
    <row r="82" spans="1:46" ht="24" customHeight="1" outlineLevel="1" x14ac:dyDescent="0.25">
      <c r="A82" s="450" t="s">
        <v>24092</v>
      </c>
      <c r="B82" s="441">
        <v>78</v>
      </c>
      <c r="C82" s="440" t="s">
        <v>23962</v>
      </c>
      <c r="D82" s="440" t="s">
        <v>23964</v>
      </c>
      <c r="E82" s="441" t="s">
        <v>21242</v>
      </c>
      <c r="F82" s="440">
        <v>94053000</v>
      </c>
      <c r="G82" s="442" t="s">
        <v>21306</v>
      </c>
      <c r="H82" s="440" t="s">
        <v>24020</v>
      </c>
      <c r="I82" s="440" t="s">
        <v>23957</v>
      </c>
      <c r="J82" s="439">
        <v>1.1000000000000001</v>
      </c>
      <c r="K82" s="439">
        <v>3.8</v>
      </c>
      <c r="L82" s="439" t="s">
        <v>4603</v>
      </c>
      <c r="M82" s="439">
        <v>0</v>
      </c>
      <c r="N82" s="439" t="s">
        <v>4603</v>
      </c>
      <c r="O82" s="439">
        <v>0</v>
      </c>
      <c r="P82" s="512">
        <v>276.89999999999998</v>
      </c>
      <c r="Q82" s="512">
        <f t="shared" si="15"/>
        <v>276.89999999999998</v>
      </c>
      <c r="R82" s="514"/>
      <c r="S82" s="512">
        <v>213</v>
      </c>
      <c r="T82" s="512">
        <v>213</v>
      </c>
      <c r="V82" s="446">
        <f>VLOOKUP(E82,[3]INVENTARIO!$B$4:$P$1048576,15,0)</f>
        <v>1</v>
      </c>
      <c r="X82" s="443">
        <f>VLOOKUP(E82,[3]INVENTARIO!$B$114:$R$4077,17,0)</f>
        <v>0</v>
      </c>
      <c r="Y82" s="443">
        <f>VLOOKUP(E82,[3]INVENTARIO!$B$4:$S$4077,18,0)</f>
        <v>0</v>
      </c>
      <c r="AA82" s="432">
        <f>VLOOKUP(E82,[3]INVENTARIO!$B$4:$U$4077,20,0)</f>
        <v>0</v>
      </c>
      <c r="AB82" s="432">
        <f t="shared" si="16"/>
        <v>0</v>
      </c>
      <c r="AD82" s="432">
        <f>VLOOKUP(E82,[3]INVENTARIO!$B$4:$X$4077,23,0)</f>
        <v>0</v>
      </c>
      <c r="AE82" s="432">
        <f t="shared" si="17"/>
        <v>0</v>
      </c>
      <c r="AG82" s="432">
        <f>VLOOKUP(E82,[3]INVENTARIO!$B$4:$AA$1048576,26,0)</f>
        <v>0</v>
      </c>
      <c r="AH82" s="432">
        <f t="shared" si="18"/>
        <v>0</v>
      </c>
      <c r="AJ82" s="432">
        <f>VLOOKUP(E82,[3]INVENTARIO!$B$4:$AD$1048576,29,0)</f>
        <v>0</v>
      </c>
      <c r="AK82" s="432">
        <f t="shared" si="19"/>
        <v>0</v>
      </c>
      <c r="AT82" s="489"/>
    </row>
    <row r="83" spans="1:46" ht="24" customHeight="1" outlineLevel="1" x14ac:dyDescent="0.25">
      <c r="A83" s="450" t="s">
        <v>24092</v>
      </c>
      <c r="B83" s="441">
        <v>79</v>
      </c>
      <c r="C83" s="440" t="s">
        <v>23962</v>
      </c>
      <c r="D83" s="440" t="s">
        <v>23964</v>
      </c>
      <c r="E83" s="441" t="s">
        <v>22356</v>
      </c>
      <c r="F83" s="440">
        <v>94053000</v>
      </c>
      <c r="G83" s="442" t="s">
        <v>22364</v>
      </c>
      <c r="H83" s="440" t="s">
        <v>24019</v>
      </c>
      <c r="I83" s="440" t="s">
        <v>23957</v>
      </c>
      <c r="J83" s="439">
        <v>1.1000000000000001</v>
      </c>
      <c r="K83" s="439">
        <v>3.8</v>
      </c>
      <c r="L83" s="439" t="s">
        <v>4603</v>
      </c>
      <c r="M83" s="439">
        <v>18</v>
      </c>
      <c r="N83" s="439" t="s">
        <v>4603</v>
      </c>
      <c r="O83" s="439">
        <v>0</v>
      </c>
      <c r="P83" s="512">
        <v>253.5</v>
      </c>
      <c r="Q83" s="512">
        <f t="shared" si="15"/>
        <v>253.5</v>
      </c>
      <c r="R83" s="514"/>
      <c r="S83" s="512">
        <v>195</v>
      </c>
      <c r="T83" s="512">
        <v>195</v>
      </c>
      <c r="V83" s="446">
        <f>VLOOKUP(E83,[3]INVENTARIO!$B$4:$P$1048576,15,0)</f>
        <v>1</v>
      </c>
      <c r="X83" s="443">
        <f>VLOOKUP(E83,[3]INVENTARIO!$B$114:$R$4077,17,0)</f>
        <v>195</v>
      </c>
      <c r="Y83" s="443">
        <f>VLOOKUP(E83,[3]INVENTARIO!$B$4:$S$4077,18,0)</f>
        <v>195</v>
      </c>
      <c r="AA83" s="432">
        <f>VLOOKUP(E83,[3]INVENTARIO!$B$4:$U$4077,20,0)</f>
        <v>195</v>
      </c>
      <c r="AB83" s="432">
        <f t="shared" si="16"/>
        <v>195</v>
      </c>
      <c r="AD83" s="432">
        <f>VLOOKUP(E83,[3]INVENTARIO!$B$4:$X$4077,23,0)</f>
        <v>195</v>
      </c>
      <c r="AE83" s="432">
        <f t="shared" si="17"/>
        <v>195</v>
      </c>
      <c r="AG83" s="432">
        <f>VLOOKUP(E83,[3]INVENTARIO!$B$4:$AA$1048576,26,0)</f>
        <v>0</v>
      </c>
      <c r="AH83" s="432">
        <f t="shared" si="18"/>
        <v>0</v>
      </c>
      <c r="AJ83" s="432">
        <f>VLOOKUP(E83,[3]INVENTARIO!$B$4:$AD$1048576,29,0)</f>
        <v>0</v>
      </c>
      <c r="AK83" s="432">
        <f t="shared" si="19"/>
        <v>0</v>
      </c>
      <c r="AT83" s="489"/>
    </row>
    <row r="84" spans="1:46" s="438" customFormat="1" ht="24" customHeight="1" outlineLevel="1" x14ac:dyDescent="0.25">
      <c r="A84" s="450" t="s">
        <v>24092</v>
      </c>
      <c r="B84" s="441">
        <v>80</v>
      </c>
      <c r="C84" s="440" t="s">
        <v>23962</v>
      </c>
      <c r="D84" s="440" t="s">
        <v>23964</v>
      </c>
      <c r="E84" s="441" t="s">
        <v>21243</v>
      </c>
      <c r="F84" s="440">
        <v>94053000</v>
      </c>
      <c r="G84" s="442" t="s">
        <v>21307</v>
      </c>
      <c r="H84" s="440" t="s">
        <v>24020</v>
      </c>
      <c r="I84" s="440" t="s">
        <v>23957</v>
      </c>
      <c r="J84" s="439">
        <v>1.1000000000000001</v>
      </c>
      <c r="K84" s="439">
        <v>3.8</v>
      </c>
      <c r="L84" s="439" t="s">
        <v>4603</v>
      </c>
      <c r="M84" s="439">
        <v>18</v>
      </c>
      <c r="N84" s="439" t="s">
        <v>4603</v>
      </c>
      <c r="O84" s="439">
        <v>0</v>
      </c>
      <c r="P84" s="512">
        <v>253.5</v>
      </c>
      <c r="Q84" s="512">
        <f t="shared" si="15"/>
        <v>253.5</v>
      </c>
      <c r="R84" s="514"/>
      <c r="S84" s="512">
        <v>195</v>
      </c>
      <c r="T84" s="512">
        <v>195</v>
      </c>
      <c r="U84" s="469"/>
      <c r="V84" s="446">
        <f>VLOOKUP(E84,[3]INVENTARIO!$B$4:$P$1048576,15,0)</f>
        <v>1</v>
      </c>
      <c r="W84" s="469"/>
      <c r="X84" s="443">
        <f>VLOOKUP(E84,[3]INVENTARIO!$B$114:$R$4077,17,0)</f>
        <v>0</v>
      </c>
      <c r="Y84" s="443">
        <f>VLOOKUP(E84,[3]INVENTARIO!$B$4:$S$4077,18,0)</f>
        <v>0</v>
      </c>
      <c r="Z84" s="469"/>
      <c r="AA84" s="432">
        <f>VLOOKUP(E84,[3]INVENTARIO!$B$4:$U$4077,20,0)</f>
        <v>0</v>
      </c>
      <c r="AB84" s="432">
        <f t="shared" si="16"/>
        <v>0</v>
      </c>
      <c r="AC84" s="469"/>
      <c r="AD84" s="432">
        <f>VLOOKUP(E84,[3]INVENTARIO!$B$4:$X$4077,23,0)</f>
        <v>0</v>
      </c>
      <c r="AE84" s="432">
        <f t="shared" si="17"/>
        <v>0</v>
      </c>
      <c r="AF84" s="469"/>
      <c r="AG84" s="432">
        <f>VLOOKUP(E84,[3]INVENTARIO!$B$4:$AA$1048576,26,0)</f>
        <v>0</v>
      </c>
      <c r="AH84" s="432">
        <f t="shared" si="18"/>
        <v>0</v>
      </c>
      <c r="AI84" s="469"/>
      <c r="AJ84" s="432">
        <f>VLOOKUP(E84,[3]INVENTARIO!$B$4:$AD$1048576,29,0)</f>
        <v>0</v>
      </c>
      <c r="AK84" s="432">
        <f t="shared" si="19"/>
        <v>0</v>
      </c>
      <c r="AL84" s="476"/>
      <c r="AM84" s="471"/>
      <c r="AN84" s="478"/>
      <c r="AO84" s="478"/>
      <c r="AP84" s="478"/>
      <c r="AQ84" s="478"/>
      <c r="AR84" s="478"/>
      <c r="AS84" s="478"/>
      <c r="AT84" s="489"/>
    </row>
    <row r="85" spans="1:46" ht="24" customHeight="1" outlineLevel="1" x14ac:dyDescent="0.25">
      <c r="A85" s="450" t="s">
        <v>24092</v>
      </c>
      <c r="B85" s="441">
        <v>81</v>
      </c>
      <c r="C85" s="440" t="s">
        <v>23962</v>
      </c>
      <c r="D85" s="440" t="s">
        <v>23964</v>
      </c>
      <c r="E85" s="441" t="s">
        <v>22359</v>
      </c>
      <c r="F85" s="440">
        <v>94053000</v>
      </c>
      <c r="G85" s="442" t="s">
        <v>22367</v>
      </c>
      <c r="H85" s="440" t="s">
        <v>24019</v>
      </c>
      <c r="I85" s="440" t="s">
        <v>23957</v>
      </c>
      <c r="J85" s="439">
        <v>0.7</v>
      </c>
      <c r="K85" s="439">
        <v>3.8</v>
      </c>
      <c r="L85" s="439" t="s">
        <v>4603</v>
      </c>
      <c r="M85" s="439">
        <v>9</v>
      </c>
      <c r="N85" s="439" t="s">
        <v>4603</v>
      </c>
      <c r="O85" s="439">
        <v>0</v>
      </c>
      <c r="P85" s="512">
        <v>150.28</v>
      </c>
      <c r="Q85" s="512">
        <f t="shared" si="15"/>
        <v>150.28</v>
      </c>
      <c r="R85" s="514"/>
      <c r="S85" s="512">
        <v>115.6</v>
      </c>
      <c r="T85" s="512">
        <v>115.6</v>
      </c>
      <c r="V85" s="446">
        <f>VLOOKUP(E85,[3]INVENTARIO!$B$4:$P$1048576,15,0)</f>
        <v>1</v>
      </c>
      <c r="X85" s="443">
        <f>VLOOKUP(E85,[3]INVENTARIO!$B$114:$R$4077,17,0)</f>
        <v>115.6</v>
      </c>
      <c r="Y85" s="443">
        <f>VLOOKUP(E85,[3]INVENTARIO!$B$4:$S$4077,18,0)</f>
        <v>115.6</v>
      </c>
      <c r="AA85" s="432">
        <f>VLOOKUP(E85,[3]INVENTARIO!$B$4:$U$4077,20,0)</f>
        <v>115.6</v>
      </c>
      <c r="AB85" s="432">
        <f t="shared" si="16"/>
        <v>115.6</v>
      </c>
      <c r="AD85" s="432">
        <f>VLOOKUP(E85,[3]INVENTARIO!$B$4:$X$4077,23,0)</f>
        <v>115.6</v>
      </c>
      <c r="AE85" s="432">
        <f t="shared" si="17"/>
        <v>115.6</v>
      </c>
      <c r="AG85" s="432">
        <f>VLOOKUP(E85,[3]INVENTARIO!$B$4:$AA$1048576,26,0)</f>
        <v>0</v>
      </c>
      <c r="AH85" s="432">
        <f t="shared" si="18"/>
        <v>0</v>
      </c>
      <c r="AJ85" s="432">
        <f>VLOOKUP(E85,[3]INVENTARIO!$B$4:$AD$1048576,29,0)</f>
        <v>0</v>
      </c>
      <c r="AK85" s="432">
        <f t="shared" si="19"/>
        <v>0</v>
      </c>
      <c r="AT85" s="489"/>
    </row>
    <row r="86" spans="1:46" ht="24" customHeight="1" outlineLevel="1" x14ac:dyDescent="0.25">
      <c r="A86" s="450" t="s">
        <v>24092</v>
      </c>
      <c r="B86" s="441">
        <v>82</v>
      </c>
      <c r="C86" s="440" t="s">
        <v>23962</v>
      </c>
      <c r="D86" s="440" t="s">
        <v>23964</v>
      </c>
      <c r="E86" s="441" t="s">
        <v>21246</v>
      </c>
      <c r="F86" s="440">
        <v>94053000</v>
      </c>
      <c r="G86" s="442" t="s">
        <v>21310</v>
      </c>
      <c r="H86" s="440" t="s">
        <v>24020</v>
      </c>
      <c r="I86" s="440" t="s">
        <v>23957</v>
      </c>
      <c r="J86" s="439">
        <v>0.7</v>
      </c>
      <c r="K86" s="439">
        <v>3.8</v>
      </c>
      <c r="L86" s="439" t="s">
        <v>4603</v>
      </c>
      <c r="M86" s="439">
        <v>9</v>
      </c>
      <c r="N86" s="439" t="s">
        <v>4603</v>
      </c>
      <c r="O86" s="439">
        <v>0</v>
      </c>
      <c r="P86" s="512">
        <v>150.28</v>
      </c>
      <c r="Q86" s="512">
        <f t="shared" si="15"/>
        <v>150.28</v>
      </c>
      <c r="R86" s="514"/>
      <c r="S86" s="512">
        <v>115.6</v>
      </c>
      <c r="T86" s="512">
        <v>115.6</v>
      </c>
      <c r="V86" s="446">
        <f>VLOOKUP(E86,[3]INVENTARIO!$B$4:$P$1048576,15,0)</f>
        <v>1</v>
      </c>
      <c r="X86" s="443">
        <f>VLOOKUP(E86,[3]INVENTARIO!$B$114:$R$4077,17,0)</f>
        <v>0</v>
      </c>
      <c r="Y86" s="443">
        <f>VLOOKUP(E86,[3]INVENTARIO!$B$4:$S$4077,18,0)</f>
        <v>0</v>
      </c>
      <c r="AA86" s="432">
        <f>VLOOKUP(E86,[3]INVENTARIO!$B$4:$U$4077,20,0)</f>
        <v>0</v>
      </c>
      <c r="AB86" s="432">
        <f t="shared" si="16"/>
        <v>0</v>
      </c>
      <c r="AD86" s="432">
        <f>VLOOKUP(E86,[3]INVENTARIO!$B$4:$X$4077,23,0)</f>
        <v>0</v>
      </c>
      <c r="AE86" s="432">
        <f t="shared" si="17"/>
        <v>0</v>
      </c>
      <c r="AG86" s="432">
        <f>VLOOKUP(E86,[3]INVENTARIO!$B$4:$AA$1048576,26,0)</f>
        <v>0</v>
      </c>
      <c r="AH86" s="432">
        <f t="shared" si="18"/>
        <v>0</v>
      </c>
      <c r="AJ86" s="432">
        <f>VLOOKUP(E86,[3]INVENTARIO!$B$4:$AD$1048576,29,0)</f>
        <v>0</v>
      </c>
      <c r="AK86" s="432">
        <f t="shared" si="19"/>
        <v>0</v>
      </c>
      <c r="AT86" s="489"/>
    </row>
    <row r="87" spans="1:46" ht="24" customHeight="1" outlineLevel="1" x14ac:dyDescent="0.25">
      <c r="A87" s="450" t="s">
        <v>24092</v>
      </c>
      <c r="B87" s="441">
        <v>83</v>
      </c>
      <c r="C87" s="440" t="s">
        <v>23962</v>
      </c>
      <c r="D87" s="440" t="s">
        <v>23964</v>
      </c>
      <c r="E87" s="441" t="s">
        <v>22354</v>
      </c>
      <c r="F87" s="440">
        <v>94053000</v>
      </c>
      <c r="G87" s="442" t="s">
        <v>22362</v>
      </c>
      <c r="H87" s="440" t="s">
        <v>24019</v>
      </c>
      <c r="I87" s="440" t="s">
        <v>23957</v>
      </c>
      <c r="J87" s="439">
        <v>1.1000000000000001</v>
      </c>
      <c r="K87" s="439">
        <v>3.8</v>
      </c>
      <c r="L87" s="439" t="s">
        <v>4603</v>
      </c>
      <c r="M87" s="439">
        <v>0</v>
      </c>
      <c r="N87" s="439" t="s">
        <v>4603</v>
      </c>
      <c r="O87" s="439">
        <v>0</v>
      </c>
      <c r="P87" s="512">
        <v>200.45999999999998</v>
      </c>
      <c r="Q87" s="512">
        <f t="shared" si="15"/>
        <v>200.45999999999998</v>
      </c>
      <c r="R87" s="514"/>
      <c r="S87" s="512">
        <v>154.19999999999999</v>
      </c>
      <c r="T87" s="512">
        <v>154.19999999999999</v>
      </c>
      <c r="V87" s="446">
        <f>VLOOKUP(E87,[3]INVENTARIO!$B$4:$P$1048576,15,0)</f>
        <v>1</v>
      </c>
      <c r="X87" s="443">
        <f>VLOOKUP(E87,[3]INVENTARIO!$B$114:$R$4077,17,0)</f>
        <v>154.19999999999999</v>
      </c>
      <c r="Y87" s="443">
        <f>VLOOKUP(E87,[3]INVENTARIO!$B$4:$S$4077,18,0)</f>
        <v>154.19999999999999</v>
      </c>
      <c r="AA87" s="432">
        <f>VLOOKUP(E87,[3]INVENTARIO!$B$4:$U$4077,20,0)</f>
        <v>154.19999999999999</v>
      </c>
      <c r="AB87" s="432">
        <f t="shared" si="16"/>
        <v>154.19999999999999</v>
      </c>
      <c r="AD87" s="432">
        <f>VLOOKUP(E87,[3]INVENTARIO!$B$4:$X$4077,23,0)</f>
        <v>154.19999999999999</v>
      </c>
      <c r="AE87" s="432">
        <f t="shared" si="17"/>
        <v>154.19999999999999</v>
      </c>
      <c r="AG87" s="432">
        <f>VLOOKUP(E87,[3]INVENTARIO!$B$4:$AA$1048576,26,0)</f>
        <v>0</v>
      </c>
      <c r="AH87" s="432">
        <f t="shared" si="18"/>
        <v>0</v>
      </c>
      <c r="AJ87" s="432">
        <f>VLOOKUP(E87,[3]INVENTARIO!$B$4:$AD$1048576,29,0)</f>
        <v>0</v>
      </c>
      <c r="AK87" s="432">
        <f t="shared" si="19"/>
        <v>0</v>
      </c>
      <c r="AT87" s="489"/>
    </row>
    <row r="88" spans="1:46" ht="24" customHeight="1" outlineLevel="1" x14ac:dyDescent="0.25">
      <c r="A88" s="450" t="s">
        <v>24092</v>
      </c>
      <c r="B88" s="441">
        <v>84</v>
      </c>
      <c r="C88" s="440" t="s">
        <v>23962</v>
      </c>
      <c r="D88" s="440" t="s">
        <v>23964</v>
      </c>
      <c r="E88" s="441" t="s">
        <v>21240</v>
      </c>
      <c r="F88" s="440">
        <v>94053000</v>
      </c>
      <c r="G88" s="442" t="s">
        <v>21304</v>
      </c>
      <c r="H88" s="440" t="s">
        <v>24020</v>
      </c>
      <c r="I88" s="440" t="s">
        <v>23957</v>
      </c>
      <c r="J88" s="439">
        <v>1.1000000000000001</v>
      </c>
      <c r="K88" s="439">
        <v>3.8</v>
      </c>
      <c r="L88" s="439" t="s">
        <v>4603</v>
      </c>
      <c r="M88" s="439">
        <v>0</v>
      </c>
      <c r="N88" s="439" t="s">
        <v>4603</v>
      </c>
      <c r="O88" s="439">
        <v>0</v>
      </c>
      <c r="P88" s="512">
        <v>200.45999999999998</v>
      </c>
      <c r="Q88" s="512">
        <f t="shared" si="15"/>
        <v>200.45999999999998</v>
      </c>
      <c r="R88" s="514"/>
      <c r="S88" s="512">
        <v>154.19999999999999</v>
      </c>
      <c r="T88" s="512">
        <v>154.19999999999999</v>
      </c>
      <c r="V88" s="446">
        <f>VLOOKUP(E88,[3]INVENTARIO!$B$4:$P$1048576,15,0)</f>
        <v>1</v>
      </c>
      <c r="X88" s="443">
        <f>VLOOKUP(E88,[3]INVENTARIO!$B$114:$R$4077,17,0)</f>
        <v>0</v>
      </c>
      <c r="Y88" s="443">
        <f>VLOOKUP(E88,[3]INVENTARIO!$B$4:$S$4077,18,0)</f>
        <v>0</v>
      </c>
      <c r="AA88" s="432">
        <f>VLOOKUP(E88,[3]INVENTARIO!$B$4:$U$4077,20,0)</f>
        <v>0</v>
      </c>
      <c r="AB88" s="432">
        <f t="shared" si="16"/>
        <v>0</v>
      </c>
      <c r="AD88" s="432">
        <f>VLOOKUP(E88,[3]INVENTARIO!$B$4:$X$4077,23,0)</f>
        <v>0</v>
      </c>
      <c r="AE88" s="432">
        <f t="shared" si="17"/>
        <v>0</v>
      </c>
      <c r="AG88" s="432">
        <f>VLOOKUP(E88,[3]INVENTARIO!$B$4:$AA$1048576,26,0)</f>
        <v>0</v>
      </c>
      <c r="AH88" s="432">
        <f t="shared" si="18"/>
        <v>0</v>
      </c>
      <c r="AJ88" s="432">
        <f>VLOOKUP(E88,[3]INVENTARIO!$B$4:$AD$1048576,29,0)</f>
        <v>0</v>
      </c>
      <c r="AK88" s="432">
        <f t="shared" si="19"/>
        <v>0</v>
      </c>
      <c r="AT88" s="489"/>
    </row>
    <row r="89" spans="1:46" ht="24" customHeight="1" outlineLevel="1" x14ac:dyDescent="0.25">
      <c r="A89" s="450" t="s">
        <v>24092</v>
      </c>
      <c r="B89" s="441">
        <v>85</v>
      </c>
      <c r="C89" s="440" t="s">
        <v>23962</v>
      </c>
      <c r="D89" s="440" t="s">
        <v>23964</v>
      </c>
      <c r="E89" s="441" t="s">
        <v>22357</v>
      </c>
      <c r="F89" s="440">
        <v>94053000</v>
      </c>
      <c r="G89" s="442" t="s">
        <v>22365</v>
      </c>
      <c r="H89" s="440" t="s">
        <v>24019</v>
      </c>
      <c r="I89" s="440" t="s">
        <v>23957</v>
      </c>
      <c r="J89" s="439">
        <v>0.7</v>
      </c>
      <c r="K89" s="439">
        <v>3.8</v>
      </c>
      <c r="L89" s="439" t="s">
        <v>4603</v>
      </c>
      <c r="M89" s="439">
        <v>0</v>
      </c>
      <c r="N89" s="439" t="s">
        <v>4603</v>
      </c>
      <c r="O89" s="439">
        <v>0</v>
      </c>
      <c r="P89" s="512">
        <v>150.28</v>
      </c>
      <c r="Q89" s="512">
        <f t="shared" si="15"/>
        <v>150.28</v>
      </c>
      <c r="R89" s="514"/>
      <c r="S89" s="512">
        <v>115.6</v>
      </c>
      <c r="T89" s="512">
        <v>115.6</v>
      </c>
      <c r="V89" s="446">
        <f>VLOOKUP(E89,[3]INVENTARIO!$B$4:$P$1048576,15,0)</f>
        <v>1</v>
      </c>
      <c r="X89" s="443">
        <f>VLOOKUP(E89,[3]INVENTARIO!$B$114:$R$4077,17,0)</f>
        <v>90.2</v>
      </c>
      <c r="Y89" s="443">
        <f>VLOOKUP(E89,[3]INVENTARIO!$B$4:$S$4077,18,0)</f>
        <v>90.2</v>
      </c>
      <c r="AA89" s="432">
        <f>VLOOKUP(E89,[3]INVENTARIO!$B$4:$U$4077,20,0)</f>
        <v>90.2</v>
      </c>
      <c r="AB89" s="432">
        <f t="shared" si="16"/>
        <v>90.2</v>
      </c>
      <c r="AD89" s="432">
        <f>VLOOKUP(E89,[3]INVENTARIO!$B$4:$X$4077,23,0)</f>
        <v>90.2</v>
      </c>
      <c r="AE89" s="432">
        <f t="shared" si="17"/>
        <v>90.2</v>
      </c>
      <c r="AG89" s="432">
        <f>VLOOKUP(E89,[3]INVENTARIO!$B$4:$AA$1048576,26,0)</f>
        <v>0</v>
      </c>
      <c r="AH89" s="432">
        <f t="shared" si="18"/>
        <v>0</v>
      </c>
      <c r="AJ89" s="432">
        <f>VLOOKUP(E89,[3]INVENTARIO!$B$4:$AD$1048576,29,0)</f>
        <v>0</v>
      </c>
      <c r="AK89" s="432">
        <f t="shared" si="19"/>
        <v>0</v>
      </c>
      <c r="AT89" s="489"/>
    </row>
    <row r="90" spans="1:46" ht="24" customHeight="1" outlineLevel="1" x14ac:dyDescent="0.25">
      <c r="A90" s="450" t="s">
        <v>24092</v>
      </c>
      <c r="B90" s="441">
        <v>86</v>
      </c>
      <c r="C90" s="440" t="s">
        <v>23962</v>
      </c>
      <c r="D90" s="440" t="s">
        <v>23964</v>
      </c>
      <c r="E90" s="441" t="s">
        <v>21244</v>
      </c>
      <c r="F90" s="440">
        <v>94053000</v>
      </c>
      <c r="G90" s="442" t="s">
        <v>21308</v>
      </c>
      <c r="H90" s="440" t="s">
        <v>24020</v>
      </c>
      <c r="I90" s="440" t="s">
        <v>23957</v>
      </c>
      <c r="J90" s="439">
        <v>0.7</v>
      </c>
      <c r="K90" s="439">
        <v>3.8</v>
      </c>
      <c r="L90" s="439" t="s">
        <v>4603</v>
      </c>
      <c r="M90" s="439">
        <v>0</v>
      </c>
      <c r="N90" s="439" t="s">
        <v>4603</v>
      </c>
      <c r="O90" s="439">
        <v>0</v>
      </c>
      <c r="P90" s="512">
        <v>150.28</v>
      </c>
      <c r="Q90" s="512">
        <f t="shared" si="15"/>
        <v>150.28</v>
      </c>
      <c r="R90" s="514"/>
      <c r="S90" s="512">
        <v>115.6</v>
      </c>
      <c r="T90" s="512">
        <v>115.6</v>
      </c>
      <c r="V90" s="446">
        <f>VLOOKUP(E90,[3]INVENTARIO!$B$4:$P$1048576,15,0)</f>
        <v>1</v>
      </c>
      <c r="X90" s="443">
        <f>VLOOKUP(E90,[3]INVENTARIO!$B$114:$R$4077,17,0)</f>
        <v>0</v>
      </c>
      <c r="Y90" s="443">
        <f>VLOOKUP(E90,[3]INVENTARIO!$B$4:$S$4077,18,0)</f>
        <v>0</v>
      </c>
      <c r="AA90" s="432">
        <f>VLOOKUP(E90,[3]INVENTARIO!$B$4:$U$4077,20,0)</f>
        <v>0</v>
      </c>
      <c r="AB90" s="432">
        <f t="shared" si="16"/>
        <v>0</v>
      </c>
      <c r="AD90" s="432">
        <f>VLOOKUP(E90,[3]INVENTARIO!$B$4:$X$4077,23,0)</f>
        <v>0</v>
      </c>
      <c r="AE90" s="432">
        <f t="shared" si="17"/>
        <v>0</v>
      </c>
      <c r="AG90" s="432">
        <f>VLOOKUP(E90,[3]INVENTARIO!$B$4:$AA$1048576,26,0)</f>
        <v>0</v>
      </c>
      <c r="AH90" s="432">
        <f t="shared" si="18"/>
        <v>0</v>
      </c>
      <c r="AJ90" s="432">
        <f>VLOOKUP(E90,[3]INVENTARIO!$B$4:$AD$1048576,29,0)</f>
        <v>0</v>
      </c>
      <c r="AK90" s="432">
        <f t="shared" si="19"/>
        <v>0</v>
      </c>
      <c r="AT90" s="489"/>
    </row>
    <row r="91" spans="1:46" ht="24" customHeight="1" outlineLevel="1" x14ac:dyDescent="0.25">
      <c r="A91" s="450" t="s">
        <v>24092</v>
      </c>
      <c r="B91" s="441">
        <v>87</v>
      </c>
      <c r="C91" s="440" t="s">
        <v>23962</v>
      </c>
      <c r="D91" s="440" t="s">
        <v>23976</v>
      </c>
      <c r="E91" s="441" t="s">
        <v>22361</v>
      </c>
      <c r="F91" s="440">
        <v>94053000</v>
      </c>
      <c r="G91" s="442" t="s">
        <v>22368</v>
      </c>
      <c r="H91" s="440" t="s">
        <v>24019</v>
      </c>
      <c r="I91" s="440" t="s">
        <v>23957</v>
      </c>
      <c r="J91" s="439">
        <v>0.6</v>
      </c>
      <c r="K91" s="439" t="s">
        <v>4603</v>
      </c>
      <c r="L91" s="439" t="s">
        <v>4603</v>
      </c>
      <c r="M91" s="439">
        <v>0</v>
      </c>
      <c r="N91" s="439" t="s">
        <v>4603</v>
      </c>
      <c r="O91" s="439">
        <v>0</v>
      </c>
      <c r="P91" s="512">
        <v>41.6</v>
      </c>
      <c r="Q91" s="512">
        <f t="shared" si="15"/>
        <v>41.6</v>
      </c>
      <c r="R91" s="514"/>
      <c r="S91" s="512">
        <v>32</v>
      </c>
      <c r="T91" s="512">
        <v>32</v>
      </c>
      <c r="V91" s="446">
        <f>VLOOKUP(E91,[3]INVENTARIO!$B$4:$P$1048576,15,0)</f>
        <v>1</v>
      </c>
      <c r="X91" s="443">
        <f>VLOOKUP(E91,[3]INVENTARIO!$B$114:$R$4077,17,0)</f>
        <v>33</v>
      </c>
      <c r="Y91" s="443">
        <f>VLOOKUP(E91,[3]INVENTARIO!$B$4:$S$4077,18,0)</f>
        <v>33</v>
      </c>
      <c r="AA91" s="432">
        <f>VLOOKUP(E91,[3]INVENTARIO!$B$4:$U$4077,20,0)</f>
        <v>33</v>
      </c>
      <c r="AB91" s="432">
        <f t="shared" si="16"/>
        <v>33</v>
      </c>
      <c r="AD91" s="432">
        <f>VLOOKUP(E91,[3]INVENTARIO!$B$4:$X$4077,23,0)</f>
        <v>33</v>
      </c>
      <c r="AE91" s="432">
        <f t="shared" si="17"/>
        <v>33</v>
      </c>
      <c r="AG91" s="432">
        <f>VLOOKUP(E91,[3]INVENTARIO!$B$4:$AA$1048576,26,0)</f>
        <v>0</v>
      </c>
      <c r="AH91" s="432">
        <f t="shared" si="18"/>
        <v>0</v>
      </c>
      <c r="AJ91" s="432">
        <f>VLOOKUP(E91,[3]INVENTARIO!$B$4:$AD$1048576,29,0)</f>
        <v>0</v>
      </c>
      <c r="AK91" s="432">
        <f t="shared" si="19"/>
        <v>0</v>
      </c>
      <c r="AT91" s="489"/>
    </row>
    <row r="92" spans="1:46" ht="24" customHeight="1" outlineLevel="1" x14ac:dyDescent="0.25">
      <c r="A92" s="450" t="s">
        <v>24092</v>
      </c>
      <c r="B92" s="441">
        <v>88</v>
      </c>
      <c r="C92" s="440" t="s">
        <v>23962</v>
      </c>
      <c r="D92" s="440" t="s">
        <v>23976</v>
      </c>
      <c r="E92" s="441" t="s">
        <v>18288</v>
      </c>
      <c r="F92" s="440">
        <v>94053000</v>
      </c>
      <c r="G92" s="442" t="s">
        <v>21311</v>
      </c>
      <c r="H92" s="440" t="s">
        <v>24020</v>
      </c>
      <c r="I92" s="440" t="s">
        <v>23957</v>
      </c>
      <c r="J92" s="439">
        <v>0.6</v>
      </c>
      <c r="K92" s="439" t="s">
        <v>4603</v>
      </c>
      <c r="L92" s="439" t="s">
        <v>4603</v>
      </c>
      <c r="M92" s="439">
        <v>0</v>
      </c>
      <c r="N92" s="439" t="s">
        <v>4603</v>
      </c>
      <c r="O92" s="439">
        <v>0</v>
      </c>
      <c r="P92" s="512">
        <v>41.6</v>
      </c>
      <c r="Q92" s="512">
        <f t="shared" si="15"/>
        <v>41.6</v>
      </c>
      <c r="R92" s="514"/>
      <c r="S92" s="512">
        <v>32</v>
      </c>
      <c r="T92" s="512">
        <v>32</v>
      </c>
      <c r="U92" s="476"/>
      <c r="V92" s="446">
        <f>VLOOKUP(E92,[3]INVENTARIO!$B$4:$P$1048576,15,0)</f>
        <v>1</v>
      </c>
      <c r="W92" s="476"/>
      <c r="X92" s="443">
        <f>VLOOKUP(E92,[3]INVENTARIO!$B$114:$R$4077,17,0)</f>
        <v>0</v>
      </c>
      <c r="Y92" s="443">
        <f>VLOOKUP(E92,[3]INVENTARIO!$B$4:$S$4077,18,0)</f>
        <v>0</v>
      </c>
      <c r="Z92" s="476"/>
      <c r="AA92" s="518">
        <f>VLOOKUP(E92,[3]INVENTARIO!$B$4:$U$4077,20,0)</f>
        <v>0</v>
      </c>
      <c r="AB92" s="518">
        <f t="shared" si="16"/>
        <v>0</v>
      </c>
      <c r="AC92" s="476"/>
      <c r="AD92" s="518">
        <f>VLOOKUP(E92,[3]INVENTARIO!$B$4:$X$4077,23,0)</f>
        <v>0</v>
      </c>
      <c r="AE92" s="518">
        <f t="shared" si="17"/>
        <v>0</v>
      </c>
      <c r="AF92" s="476"/>
      <c r="AG92" s="518">
        <f>VLOOKUP(E92,[3]INVENTARIO!$B$4:$AA$1048576,26,0)</f>
        <v>0</v>
      </c>
      <c r="AH92" s="518">
        <f t="shared" si="18"/>
        <v>0</v>
      </c>
      <c r="AI92" s="476"/>
      <c r="AJ92" s="518">
        <f>VLOOKUP(E92,[3]INVENTARIO!$B$4:$AD$1048576,29,0)</f>
        <v>0</v>
      </c>
      <c r="AK92" s="518">
        <f t="shared" si="19"/>
        <v>0</v>
      </c>
      <c r="AT92" s="489"/>
    </row>
    <row r="93" spans="1:46" ht="24" customHeight="1" outlineLevel="1" x14ac:dyDescent="0.25">
      <c r="A93" s="450" t="s">
        <v>24092</v>
      </c>
      <c r="B93" s="441">
        <v>89</v>
      </c>
      <c r="C93" s="440" t="s">
        <v>23962</v>
      </c>
      <c r="D93" s="440" t="s">
        <v>23976</v>
      </c>
      <c r="E93" s="441" t="s">
        <v>22360</v>
      </c>
      <c r="F93" s="440">
        <v>94053000</v>
      </c>
      <c r="G93" s="442" t="s">
        <v>24029</v>
      </c>
      <c r="H93" s="440" t="s">
        <v>24019</v>
      </c>
      <c r="I93" s="440" t="s">
        <v>23957</v>
      </c>
      <c r="J93" s="439">
        <v>0.8</v>
      </c>
      <c r="K93" s="439">
        <v>0.03</v>
      </c>
      <c r="L93" s="439">
        <v>0.03</v>
      </c>
      <c r="M93" s="439">
        <v>2</v>
      </c>
      <c r="N93" s="439" t="s">
        <v>4603</v>
      </c>
      <c r="O93" s="439">
        <v>0</v>
      </c>
      <c r="P93" s="512">
        <v>44.2</v>
      </c>
      <c r="Q93" s="512">
        <f t="shared" si="15"/>
        <v>44.2</v>
      </c>
      <c r="R93" s="514"/>
      <c r="S93" s="512">
        <v>34</v>
      </c>
      <c r="T93" s="512">
        <v>34</v>
      </c>
      <c r="V93" s="446">
        <f>VLOOKUP(E93,[3]INVENTARIO!$B$4:$P$1048576,15,0)</f>
        <v>1</v>
      </c>
      <c r="X93" s="443">
        <f>VLOOKUP(E93,[3]INVENTARIO!$B$114:$R$4077,17,0)</f>
        <v>44</v>
      </c>
      <c r="Y93" s="443">
        <f>VLOOKUP(E93,[3]INVENTARIO!$B$4:$S$4077,18,0)</f>
        <v>44</v>
      </c>
      <c r="AA93" s="432">
        <f>VLOOKUP(E93,[3]INVENTARIO!$B$4:$U$4077,20,0)</f>
        <v>44</v>
      </c>
      <c r="AB93" s="432">
        <f t="shared" si="16"/>
        <v>44</v>
      </c>
      <c r="AD93" s="432">
        <f>VLOOKUP(E93,[3]INVENTARIO!$B$4:$X$4077,23,0)</f>
        <v>44</v>
      </c>
      <c r="AE93" s="432">
        <f t="shared" si="17"/>
        <v>44</v>
      </c>
      <c r="AG93" s="432">
        <f>VLOOKUP(E93,[3]INVENTARIO!$B$4:$AA$1048576,26,0)</f>
        <v>0</v>
      </c>
      <c r="AH93" s="432">
        <f t="shared" si="18"/>
        <v>0</v>
      </c>
      <c r="AJ93" s="432">
        <f>VLOOKUP(E93,[3]INVENTARIO!$B$4:$AD$1048576,29,0)</f>
        <v>0</v>
      </c>
      <c r="AK93" s="432">
        <f t="shared" si="19"/>
        <v>0</v>
      </c>
      <c r="AT93" s="489"/>
    </row>
    <row r="94" spans="1:46" ht="24" customHeight="1" outlineLevel="1" x14ac:dyDescent="0.25">
      <c r="A94" s="450" t="s">
        <v>24092</v>
      </c>
      <c r="B94" s="441">
        <v>90</v>
      </c>
      <c r="C94" s="440" t="s">
        <v>23962</v>
      </c>
      <c r="D94" s="440" t="s">
        <v>23976</v>
      </c>
      <c r="E94" s="441" t="s">
        <v>18289</v>
      </c>
      <c r="F94" s="440">
        <v>94053000</v>
      </c>
      <c r="G94" s="442" t="s">
        <v>21388</v>
      </c>
      <c r="H94" s="440" t="s">
        <v>24020</v>
      </c>
      <c r="I94" s="440" t="s">
        <v>23957</v>
      </c>
      <c r="J94" s="439">
        <v>0.8</v>
      </c>
      <c r="K94" s="439">
        <v>0.03</v>
      </c>
      <c r="L94" s="439" t="s">
        <v>4603</v>
      </c>
      <c r="M94" s="439">
        <v>0</v>
      </c>
      <c r="N94" s="439" t="s">
        <v>4603</v>
      </c>
      <c r="O94" s="439">
        <v>0</v>
      </c>
      <c r="P94" s="512">
        <v>44.2</v>
      </c>
      <c r="Q94" s="512">
        <f t="shared" si="15"/>
        <v>44.2</v>
      </c>
      <c r="R94" s="514"/>
      <c r="S94" s="512">
        <v>34</v>
      </c>
      <c r="T94" s="512">
        <v>34</v>
      </c>
      <c r="V94" s="446">
        <f>VLOOKUP(E94,[3]INVENTARIO!$B$4:$P$1048576,15,0)</f>
        <v>1</v>
      </c>
      <c r="X94" s="443">
        <f>VLOOKUP(E94,[3]INVENTARIO!$B$114:$R$4077,17,0)</f>
        <v>0</v>
      </c>
      <c r="Y94" s="443">
        <f>VLOOKUP(E94,[3]INVENTARIO!$B$4:$S$4077,18,0)</f>
        <v>0</v>
      </c>
      <c r="AA94" s="432">
        <f>VLOOKUP(E94,[3]INVENTARIO!$B$4:$U$4077,20,0)</f>
        <v>0</v>
      </c>
      <c r="AB94" s="432">
        <f t="shared" si="16"/>
        <v>0</v>
      </c>
      <c r="AD94" s="432">
        <f>VLOOKUP(E94,[3]INVENTARIO!$B$4:$X$4077,23,0)</f>
        <v>0</v>
      </c>
      <c r="AE94" s="432">
        <f t="shared" si="17"/>
        <v>0</v>
      </c>
      <c r="AG94" s="432">
        <f>VLOOKUP(E94,[3]INVENTARIO!$B$4:$AA$1048576,26,0)</f>
        <v>0</v>
      </c>
      <c r="AH94" s="432">
        <f t="shared" si="18"/>
        <v>0</v>
      </c>
      <c r="AJ94" s="432">
        <f>VLOOKUP(E94,[3]INVENTARIO!$B$4:$AD$1048576,29,0)</f>
        <v>0</v>
      </c>
      <c r="AK94" s="432">
        <f t="shared" si="19"/>
        <v>0</v>
      </c>
      <c r="AT94" s="489"/>
    </row>
    <row r="95" spans="1:46" ht="24" customHeight="1" outlineLevel="1" x14ac:dyDescent="0.25">
      <c r="A95" s="450" t="s">
        <v>24092</v>
      </c>
      <c r="B95" s="441">
        <v>91</v>
      </c>
      <c r="C95" s="440" t="s">
        <v>23962</v>
      </c>
      <c r="D95" s="440" t="s">
        <v>23976</v>
      </c>
      <c r="E95" s="441" t="s">
        <v>22655</v>
      </c>
      <c r="F95" s="440">
        <v>94053000</v>
      </c>
      <c r="G95" s="442" t="s">
        <v>24028</v>
      </c>
      <c r="H95" s="440" t="s">
        <v>24019</v>
      </c>
      <c r="I95" s="440" t="s">
        <v>23957</v>
      </c>
      <c r="J95" s="439">
        <v>1</v>
      </c>
      <c r="K95" s="439">
        <v>0.03</v>
      </c>
      <c r="L95" s="439">
        <v>0.03</v>
      </c>
      <c r="M95" s="439">
        <v>2</v>
      </c>
      <c r="N95" s="439" t="s">
        <v>4603</v>
      </c>
      <c r="O95" s="439">
        <v>0</v>
      </c>
      <c r="P95" s="512">
        <v>46.8</v>
      </c>
      <c r="Q95" s="512">
        <f t="shared" si="15"/>
        <v>46.8</v>
      </c>
      <c r="R95" s="514"/>
      <c r="S95" s="512">
        <v>36</v>
      </c>
      <c r="T95" s="512">
        <v>36</v>
      </c>
      <c r="V95" s="446">
        <f>VLOOKUP(E95,[3]INVENTARIO!$B$4:$P$1048576,15,0)</f>
        <v>1</v>
      </c>
      <c r="X95" s="443">
        <f>VLOOKUP(E95,[3]INVENTARIO!$B$114:$R$4077,17,0)</f>
        <v>44</v>
      </c>
      <c r="Y95" s="443">
        <f>VLOOKUP(E95,[3]INVENTARIO!$B$4:$S$4077,18,0)</f>
        <v>44</v>
      </c>
      <c r="AA95" s="432">
        <f>VLOOKUP(E95,[3]INVENTARIO!$B$4:$U$4077,20,0)</f>
        <v>44</v>
      </c>
      <c r="AB95" s="432">
        <f t="shared" si="16"/>
        <v>44</v>
      </c>
      <c r="AD95" s="432">
        <f>VLOOKUP(E95,[3]INVENTARIO!$B$4:$X$4077,23,0)</f>
        <v>44</v>
      </c>
      <c r="AE95" s="432">
        <f t="shared" si="17"/>
        <v>44</v>
      </c>
      <c r="AG95" s="432">
        <f>VLOOKUP(E95,[3]INVENTARIO!$B$4:$AA$1048576,26,0)</f>
        <v>0</v>
      </c>
      <c r="AH95" s="432">
        <f t="shared" si="18"/>
        <v>0</v>
      </c>
      <c r="AJ95" s="432">
        <f>VLOOKUP(E95,[3]INVENTARIO!$B$4:$AD$1048576,29,0)</f>
        <v>0</v>
      </c>
      <c r="AK95" s="432">
        <f t="shared" si="19"/>
        <v>0</v>
      </c>
      <c r="AT95" s="489"/>
    </row>
    <row r="96" spans="1:46" ht="24" customHeight="1" outlineLevel="1" x14ac:dyDescent="0.25">
      <c r="A96" s="450" t="s">
        <v>24092</v>
      </c>
      <c r="B96" s="441">
        <v>92</v>
      </c>
      <c r="C96" s="440" t="s">
        <v>23962</v>
      </c>
      <c r="D96" s="440" t="s">
        <v>23971</v>
      </c>
      <c r="E96" s="441" t="s">
        <v>117</v>
      </c>
      <c r="F96" s="440">
        <v>94053000</v>
      </c>
      <c r="G96" s="442" t="s">
        <v>4371</v>
      </c>
      <c r="H96" s="440" t="s">
        <v>24019</v>
      </c>
      <c r="I96" s="440" t="s">
        <v>23957</v>
      </c>
      <c r="J96" s="439" t="s">
        <v>4456</v>
      </c>
      <c r="K96" s="439" t="s">
        <v>4456</v>
      </c>
      <c r="L96" s="439">
        <v>1</v>
      </c>
      <c r="M96" s="439">
        <v>0.64</v>
      </c>
      <c r="N96" s="439" t="s">
        <v>4603</v>
      </c>
      <c r="O96" s="439">
        <v>0</v>
      </c>
      <c r="P96" s="512">
        <v>156</v>
      </c>
      <c r="Q96" s="512">
        <f t="shared" si="15"/>
        <v>156</v>
      </c>
      <c r="R96" s="514"/>
      <c r="S96" s="512">
        <v>120</v>
      </c>
      <c r="T96" s="512">
        <v>120</v>
      </c>
      <c r="V96" s="446">
        <f>VLOOKUP(E96,[3]INVENTARIO!$B$4:$P$1048576,15,0)</f>
        <v>1</v>
      </c>
      <c r="X96" s="443">
        <f>VLOOKUP(E96,[3]INVENTARIO!$B$114:$R$4077,17,0)</f>
        <v>103</v>
      </c>
      <c r="Y96" s="443">
        <f>VLOOKUP(E96,[3]INVENTARIO!$B$4:$S$4077,18,0)</f>
        <v>103</v>
      </c>
      <c r="AA96" s="432">
        <f>VLOOKUP(E96,[3]INVENTARIO!$B$4:$U$4077,20,0)</f>
        <v>103</v>
      </c>
      <c r="AB96" s="432">
        <f t="shared" si="16"/>
        <v>103</v>
      </c>
      <c r="AD96" s="432">
        <f>VLOOKUP(E96,[3]INVENTARIO!$B$4:$X$4077,23,0)</f>
        <v>103</v>
      </c>
      <c r="AE96" s="432">
        <f t="shared" si="17"/>
        <v>103</v>
      </c>
      <c r="AG96" s="432">
        <f>VLOOKUP(E96,[3]INVENTARIO!$B$4:$AA$1048576,26,0)</f>
        <v>100</v>
      </c>
      <c r="AH96" s="432">
        <f t="shared" si="18"/>
        <v>100</v>
      </c>
      <c r="AJ96" s="432">
        <f>VLOOKUP(E96,[3]INVENTARIO!$B$4:$AD$1048576,29,0)</f>
        <v>82</v>
      </c>
      <c r="AK96" s="432">
        <f t="shared" si="19"/>
        <v>82</v>
      </c>
      <c r="AT96" s="489"/>
    </row>
    <row r="97" spans="1:46" s="438" customFormat="1" ht="24" customHeight="1" outlineLevel="1" x14ac:dyDescent="0.25">
      <c r="A97" s="450" t="s">
        <v>24092</v>
      </c>
      <c r="B97" s="441">
        <v>93</v>
      </c>
      <c r="C97" s="440" t="s">
        <v>23962</v>
      </c>
      <c r="D97" s="440" t="s">
        <v>23971</v>
      </c>
      <c r="E97" s="441" t="s">
        <v>21230</v>
      </c>
      <c r="F97" s="440">
        <v>94053000</v>
      </c>
      <c r="G97" s="442" t="s">
        <v>21292</v>
      </c>
      <c r="H97" s="440" t="s">
        <v>24020</v>
      </c>
      <c r="I97" s="440" t="s">
        <v>23957</v>
      </c>
      <c r="J97" s="439" t="s">
        <v>4603</v>
      </c>
      <c r="K97" s="439" t="s">
        <v>4603</v>
      </c>
      <c r="L97" s="439" t="s">
        <v>4603</v>
      </c>
      <c r="M97" s="439">
        <v>0</v>
      </c>
      <c r="N97" s="439" t="s">
        <v>4603</v>
      </c>
      <c r="O97" s="439">
        <v>0</v>
      </c>
      <c r="P97" s="512">
        <v>156</v>
      </c>
      <c r="Q97" s="512">
        <f t="shared" si="15"/>
        <v>156</v>
      </c>
      <c r="R97" s="514"/>
      <c r="S97" s="512">
        <v>120</v>
      </c>
      <c r="T97" s="512">
        <v>120</v>
      </c>
      <c r="U97" s="469"/>
      <c r="V97" s="446">
        <f>VLOOKUP(E97,[3]INVENTARIO!$B$4:$P$1048576,15,0)</f>
        <v>1</v>
      </c>
      <c r="W97" s="469"/>
      <c r="X97" s="443">
        <f>VLOOKUP(E97,[3]INVENTARIO!$B$114:$R$4077,17,0)</f>
        <v>0</v>
      </c>
      <c r="Y97" s="443">
        <f>VLOOKUP(E97,[3]INVENTARIO!$B$4:$S$4077,18,0)</f>
        <v>0</v>
      </c>
      <c r="Z97" s="469"/>
      <c r="AA97" s="432">
        <f>VLOOKUP(E97,[3]INVENTARIO!$B$4:$U$4077,20,0)</f>
        <v>0</v>
      </c>
      <c r="AB97" s="432">
        <f t="shared" si="16"/>
        <v>0</v>
      </c>
      <c r="AC97" s="469"/>
      <c r="AD97" s="432">
        <f>VLOOKUP(E97,[3]INVENTARIO!$B$4:$X$4077,23,0)</f>
        <v>0</v>
      </c>
      <c r="AE97" s="432">
        <f t="shared" si="17"/>
        <v>0</v>
      </c>
      <c r="AF97" s="469"/>
      <c r="AG97" s="432">
        <f>VLOOKUP(E97,[3]INVENTARIO!$B$4:$AA$1048576,26,0)</f>
        <v>0</v>
      </c>
      <c r="AH97" s="432">
        <f t="shared" si="18"/>
        <v>0</v>
      </c>
      <c r="AI97" s="469"/>
      <c r="AJ97" s="432">
        <f>VLOOKUP(E97,[3]INVENTARIO!$B$4:$AD$1048576,29,0)</f>
        <v>0</v>
      </c>
      <c r="AK97" s="432">
        <f t="shared" si="19"/>
        <v>0</v>
      </c>
      <c r="AL97" s="476"/>
      <c r="AM97" s="471"/>
      <c r="AN97" s="478"/>
      <c r="AO97" s="478"/>
      <c r="AP97" s="478"/>
      <c r="AQ97" s="478"/>
      <c r="AR97" s="478"/>
      <c r="AS97" s="478"/>
      <c r="AT97" s="489"/>
    </row>
    <row r="98" spans="1:46" ht="24" customHeight="1" outlineLevel="1" x14ac:dyDescent="0.25">
      <c r="A98" s="450" t="s">
        <v>24092</v>
      </c>
      <c r="B98" s="441">
        <v>94</v>
      </c>
      <c r="C98" s="440" t="s">
        <v>23962</v>
      </c>
      <c r="D98" s="440" t="s">
        <v>23971</v>
      </c>
      <c r="E98" s="441" t="s">
        <v>118</v>
      </c>
      <c r="F98" s="440">
        <v>94053000</v>
      </c>
      <c r="G98" s="442" t="s">
        <v>21294</v>
      </c>
      <c r="H98" s="440" t="s">
        <v>24019</v>
      </c>
      <c r="I98" s="440" t="s">
        <v>23957</v>
      </c>
      <c r="J98" s="439" t="s">
        <v>4456</v>
      </c>
      <c r="K98" s="439" t="s">
        <v>4456</v>
      </c>
      <c r="L98" s="439">
        <v>2</v>
      </c>
      <c r="M98" s="439">
        <v>1.28</v>
      </c>
      <c r="N98" s="439" t="s">
        <v>4603</v>
      </c>
      <c r="O98" s="439">
        <v>0</v>
      </c>
      <c r="P98" s="512">
        <v>273</v>
      </c>
      <c r="Q98" s="512">
        <f t="shared" si="15"/>
        <v>273</v>
      </c>
      <c r="R98" s="514"/>
      <c r="S98" s="512">
        <v>210</v>
      </c>
      <c r="T98" s="512">
        <v>210</v>
      </c>
      <c r="V98" s="446">
        <f>VLOOKUP(E98,[3]INVENTARIO!$B$4:$P$1048576,15,0)</f>
        <v>1</v>
      </c>
      <c r="X98" s="443">
        <f>VLOOKUP(E98,[3]INVENTARIO!$B$114:$R$4077,17,0)</f>
        <v>178</v>
      </c>
      <c r="Y98" s="443">
        <f>VLOOKUP(E98,[3]INVENTARIO!$B$4:$S$4077,18,0)</f>
        <v>178</v>
      </c>
      <c r="AA98" s="432">
        <f>VLOOKUP(E98,[3]INVENTARIO!$B$4:$U$4077,20,0)</f>
        <v>178</v>
      </c>
      <c r="AB98" s="432">
        <f t="shared" si="16"/>
        <v>178</v>
      </c>
      <c r="AD98" s="432">
        <f>VLOOKUP(E98,[3]INVENTARIO!$B$4:$X$4077,23,0)</f>
        <v>178</v>
      </c>
      <c r="AE98" s="432">
        <f t="shared" si="17"/>
        <v>178</v>
      </c>
      <c r="AG98" s="432">
        <f>VLOOKUP(E98,[3]INVENTARIO!$B$4:$AA$1048576,26,0)</f>
        <v>173.1</v>
      </c>
      <c r="AH98" s="432">
        <f t="shared" si="18"/>
        <v>173.1</v>
      </c>
      <c r="AJ98" s="432">
        <f>VLOOKUP(E98,[3]INVENTARIO!$B$4:$AD$1048576,29,0)</f>
        <v>142</v>
      </c>
      <c r="AK98" s="432">
        <f t="shared" si="19"/>
        <v>142</v>
      </c>
      <c r="AT98" s="489"/>
    </row>
    <row r="99" spans="1:46" ht="24" customHeight="1" outlineLevel="1" x14ac:dyDescent="0.25">
      <c r="A99" s="450" t="s">
        <v>24092</v>
      </c>
      <c r="B99" s="441">
        <v>95</v>
      </c>
      <c r="C99" s="440" t="s">
        <v>23962</v>
      </c>
      <c r="D99" s="440" t="s">
        <v>23971</v>
      </c>
      <c r="E99" s="441" t="s">
        <v>21231</v>
      </c>
      <c r="F99" s="440">
        <v>94053000</v>
      </c>
      <c r="G99" s="442" t="s">
        <v>21293</v>
      </c>
      <c r="H99" s="440" t="s">
        <v>24020</v>
      </c>
      <c r="I99" s="440" t="s">
        <v>23957</v>
      </c>
      <c r="J99" s="439" t="s">
        <v>4603</v>
      </c>
      <c r="K99" s="439" t="s">
        <v>4603</v>
      </c>
      <c r="L99" s="439" t="s">
        <v>4603</v>
      </c>
      <c r="M99" s="439">
        <v>0</v>
      </c>
      <c r="N99" s="439" t="s">
        <v>4603</v>
      </c>
      <c r="O99" s="439">
        <v>0</v>
      </c>
      <c r="P99" s="512">
        <v>273</v>
      </c>
      <c r="Q99" s="512">
        <f t="shared" si="15"/>
        <v>273</v>
      </c>
      <c r="R99" s="514"/>
      <c r="S99" s="512">
        <v>210</v>
      </c>
      <c r="T99" s="512">
        <v>210</v>
      </c>
      <c r="V99" s="446">
        <f>VLOOKUP(E99,[3]INVENTARIO!$B$4:$P$1048576,15,0)</f>
        <v>1</v>
      </c>
      <c r="X99" s="443">
        <f>VLOOKUP(E99,[3]INVENTARIO!$B$114:$R$4077,17,0)</f>
        <v>0</v>
      </c>
      <c r="Y99" s="443">
        <f>VLOOKUP(E99,[3]INVENTARIO!$B$4:$S$4077,18,0)</f>
        <v>0</v>
      </c>
      <c r="AA99" s="432">
        <f>VLOOKUP(E99,[3]INVENTARIO!$B$4:$U$4077,20,0)</f>
        <v>0</v>
      </c>
      <c r="AB99" s="432">
        <f t="shared" si="16"/>
        <v>0</v>
      </c>
      <c r="AD99" s="432">
        <f>VLOOKUP(E99,[3]INVENTARIO!$B$4:$X$4077,23,0)</f>
        <v>0</v>
      </c>
      <c r="AE99" s="432">
        <f t="shared" si="17"/>
        <v>0</v>
      </c>
      <c r="AG99" s="432">
        <f>VLOOKUP(E99,[3]INVENTARIO!$B$4:$AA$1048576,26,0)</f>
        <v>0</v>
      </c>
      <c r="AH99" s="432">
        <f t="shared" si="18"/>
        <v>0</v>
      </c>
      <c r="AJ99" s="432">
        <f>VLOOKUP(E99,[3]INVENTARIO!$B$4:$AD$1048576,29,0)</f>
        <v>0</v>
      </c>
      <c r="AK99" s="432">
        <f t="shared" si="19"/>
        <v>0</v>
      </c>
      <c r="AT99" s="489"/>
    </row>
    <row r="100" spans="1:46" ht="24" customHeight="1" outlineLevel="1" x14ac:dyDescent="0.25">
      <c r="A100" s="450" t="s">
        <v>24092</v>
      </c>
      <c r="B100" s="441">
        <v>96</v>
      </c>
      <c r="C100" s="440" t="s">
        <v>23962</v>
      </c>
      <c r="D100" s="440" t="s">
        <v>23971</v>
      </c>
      <c r="E100" s="441" t="s">
        <v>119</v>
      </c>
      <c r="F100" s="440">
        <v>94053000</v>
      </c>
      <c r="G100" s="442" t="s">
        <v>4372</v>
      </c>
      <c r="H100" s="440" t="s">
        <v>24019</v>
      </c>
      <c r="I100" s="440" t="s">
        <v>23957</v>
      </c>
      <c r="J100" s="439" t="s">
        <v>4456</v>
      </c>
      <c r="K100" s="439" t="s">
        <v>4456</v>
      </c>
      <c r="L100" s="439">
        <v>3</v>
      </c>
      <c r="M100" s="439">
        <v>1.92</v>
      </c>
      <c r="N100" s="439" t="s">
        <v>4603</v>
      </c>
      <c r="O100" s="439">
        <v>0</v>
      </c>
      <c r="P100" s="512">
        <v>383.5</v>
      </c>
      <c r="Q100" s="512">
        <f t="shared" si="15"/>
        <v>383.5</v>
      </c>
      <c r="R100" s="514"/>
      <c r="S100" s="512">
        <v>295</v>
      </c>
      <c r="T100" s="512">
        <v>295</v>
      </c>
      <c r="V100" s="446">
        <f>VLOOKUP(E100,[3]INVENTARIO!$B$4:$P$1048576,15,0)</f>
        <v>1</v>
      </c>
      <c r="X100" s="443">
        <f>VLOOKUP(E100,[3]INVENTARIO!$B$114:$R$4077,17,0)</f>
        <v>257</v>
      </c>
      <c r="Y100" s="443">
        <f>VLOOKUP(E100,[3]INVENTARIO!$B$4:$S$4077,18,0)</f>
        <v>257</v>
      </c>
      <c r="AA100" s="432">
        <f>VLOOKUP(E100,[3]INVENTARIO!$B$4:$U$4077,20,0)</f>
        <v>257</v>
      </c>
      <c r="AB100" s="432">
        <f t="shared" si="16"/>
        <v>257</v>
      </c>
      <c r="AD100" s="432">
        <f>VLOOKUP(E100,[3]INVENTARIO!$B$4:$X$4077,23,0)</f>
        <v>257</v>
      </c>
      <c r="AE100" s="432">
        <f t="shared" si="17"/>
        <v>257</v>
      </c>
      <c r="AG100" s="432">
        <f>VLOOKUP(E100,[3]INVENTARIO!$B$4:$AA$1048576,26,0)</f>
        <v>250</v>
      </c>
      <c r="AH100" s="432">
        <f t="shared" si="18"/>
        <v>250</v>
      </c>
      <c r="AJ100" s="432">
        <f>VLOOKUP(E100,[3]INVENTARIO!$B$4:$AD$1048576,29,0)</f>
        <v>204</v>
      </c>
      <c r="AK100" s="432">
        <f t="shared" si="19"/>
        <v>204</v>
      </c>
      <c r="AT100" s="489"/>
    </row>
    <row r="101" spans="1:46" s="438" customFormat="1" ht="24" customHeight="1" outlineLevel="1" x14ac:dyDescent="0.25">
      <c r="A101" s="450" t="s">
        <v>24092</v>
      </c>
      <c r="B101" s="441">
        <v>97</v>
      </c>
      <c r="C101" s="440" t="s">
        <v>23962</v>
      </c>
      <c r="D101" s="440" t="s">
        <v>23971</v>
      </c>
      <c r="E101" s="441" t="s">
        <v>21232</v>
      </c>
      <c r="F101" s="440">
        <v>94053000</v>
      </c>
      <c r="G101" s="442" t="s">
        <v>21295</v>
      </c>
      <c r="H101" s="440" t="s">
        <v>24020</v>
      </c>
      <c r="I101" s="440" t="s">
        <v>23957</v>
      </c>
      <c r="J101" s="439" t="s">
        <v>4603</v>
      </c>
      <c r="K101" s="439" t="s">
        <v>4603</v>
      </c>
      <c r="L101" s="439" t="s">
        <v>4603</v>
      </c>
      <c r="M101" s="439">
        <v>0</v>
      </c>
      <c r="N101" s="439" t="s">
        <v>4603</v>
      </c>
      <c r="O101" s="439">
        <v>0</v>
      </c>
      <c r="P101" s="512">
        <v>383.5</v>
      </c>
      <c r="Q101" s="512">
        <f t="shared" ref="Q101:Q111" si="21">P101*V101</f>
        <v>383.5</v>
      </c>
      <c r="R101" s="514"/>
      <c r="S101" s="512">
        <v>295</v>
      </c>
      <c r="T101" s="512">
        <v>295</v>
      </c>
      <c r="U101" s="469"/>
      <c r="V101" s="446">
        <f>VLOOKUP(E101,[3]INVENTARIO!$B$4:$P$1048576,15,0)</f>
        <v>1</v>
      </c>
      <c r="W101" s="469"/>
      <c r="X101" s="443">
        <f>VLOOKUP(E101,[3]INVENTARIO!$B$114:$R$4077,17,0)</f>
        <v>0</v>
      </c>
      <c r="Y101" s="443">
        <f>VLOOKUP(E101,[3]INVENTARIO!$B$4:$S$4077,18,0)</f>
        <v>0</v>
      </c>
      <c r="Z101" s="469"/>
      <c r="AA101" s="432">
        <f>VLOOKUP(E101,[3]INVENTARIO!$B$4:$U$4077,20,0)</f>
        <v>0</v>
      </c>
      <c r="AB101" s="432">
        <f t="shared" si="16"/>
        <v>0</v>
      </c>
      <c r="AC101" s="469"/>
      <c r="AD101" s="432">
        <f>VLOOKUP(E101,[3]INVENTARIO!$B$4:$X$4077,23,0)</f>
        <v>0</v>
      </c>
      <c r="AE101" s="432">
        <f t="shared" si="17"/>
        <v>0</v>
      </c>
      <c r="AF101" s="469"/>
      <c r="AG101" s="432">
        <f>VLOOKUP(E101,[3]INVENTARIO!$B$4:$AA$1048576,26,0)</f>
        <v>0</v>
      </c>
      <c r="AH101" s="432">
        <f t="shared" si="18"/>
        <v>0</v>
      </c>
      <c r="AI101" s="469"/>
      <c r="AJ101" s="432">
        <f>VLOOKUP(E101,[3]INVENTARIO!$B$4:$AD$1048576,29,0)</f>
        <v>0</v>
      </c>
      <c r="AK101" s="432">
        <f t="shared" si="19"/>
        <v>0</v>
      </c>
      <c r="AL101" s="476"/>
      <c r="AM101" s="471"/>
      <c r="AN101" s="478"/>
      <c r="AO101" s="478"/>
      <c r="AP101" s="478"/>
      <c r="AQ101" s="478"/>
      <c r="AR101" s="478"/>
      <c r="AS101" s="478"/>
      <c r="AT101" s="489"/>
    </row>
    <row r="102" spans="1:46" s="438" customFormat="1" ht="24" customHeight="1" outlineLevel="1" x14ac:dyDescent="0.25">
      <c r="A102" s="450" t="s">
        <v>24092</v>
      </c>
      <c r="B102" s="441">
        <v>98</v>
      </c>
      <c r="C102" s="440" t="s">
        <v>23962</v>
      </c>
      <c r="D102" s="440" t="s">
        <v>23974</v>
      </c>
      <c r="E102" s="441" t="s">
        <v>22348</v>
      </c>
      <c r="F102" s="440">
        <v>94053000</v>
      </c>
      <c r="G102" s="442" t="s">
        <v>22349</v>
      </c>
      <c r="H102" s="440" t="s">
        <v>24019</v>
      </c>
      <c r="I102" s="440" t="s">
        <v>23957</v>
      </c>
      <c r="J102" s="439" t="s">
        <v>4603</v>
      </c>
      <c r="K102" s="439">
        <v>0.15</v>
      </c>
      <c r="L102" s="439">
        <v>0.8</v>
      </c>
      <c r="M102" s="439">
        <v>4</v>
      </c>
      <c r="N102" s="439" t="s">
        <v>4603</v>
      </c>
      <c r="O102" s="439">
        <v>0</v>
      </c>
      <c r="P102" s="512">
        <v>92.3</v>
      </c>
      <c r="Q102" s="512">
        <f t="shared" si="21"/>
        <v>92.3</v>
      </c>
      <c r="R102" s="514"/>
      <c r="S102" s="512">
        <v>71</v>
      </c>
      <c r="T102" s="512">
        <v>71</v>
      </c>
      <c r="U102" s="469"/>
      <c r="V102" s="446">
        <f>VLOOKUP(E102,[3]INVENTARIO!$B$4:$P$1048576,15,0)</f>
        <v>1</v>
      </c>
      <c r="W102" s="469"/>
      <c r="X102" s="443">
        <f>VLOOKUP(E102,[3]INVENTARIO!$B$114:$R$4077,17,0)</f>
        <v>68.7</v>
      </c>
      <c r="Y102" s="443">
        <f>VLOOKUP(E102,[3]INVENTARIO!$B$4:$S$4077,18,0)</f>
        <v>68.7</v>
      </c>
      <c r="Z102" s="469"/>
      <c r="AA102" s="432">
        <f>VLOOKUP(E102,[3]INVENTARIO!$B$4:$U$4077,20,0)</f>
        <v>68.7</v>
      </c>
      <c r="AB102" s="432">
        <f t="shared" si="16"/>
        <v>68.7</v>
      </c>
      <c r="AC102" s="469"/>
      <c r="AD102" s="432">
        <f>VLOOKUP(E102,[3]INVENTARIO!$B$4:$X$4077,23,0)</f>
        <v>68.7</v>
      </c>
      <c r="AE102" s="432">
        <f t="shared" si="17"/>
        <v>68.7</v>
      </c>
      <c r="AF102" s="469"/>
      <c r="AG102" s="432">
        <f>VLOOKUP(E102,[3]INVENTARIO!$B$4:$AA$1048576,26,0)</f>
        <v>0</v>
      </c>
      <c r="AH102" s="432">
        <f t="shared" si="18"/>
        <v>0</v>
      </c>
      <c r="AI102" s="469"/>
      <c r="AJ102" s="432">
        <f>VLOOKUP(E102,[3]INVENTARIO!$B$4:$AD$1048576,29,0)</f>
        <v>0</v>
      </c>
      <c r="AK102" s="432">
        <f t="shared" si="19"/>
        <v>0</v>
      </c>
      <c r="AL102" s="476"/>
      <c r="AM102" s="471"/>
      <c r="AN102" s="478"/>
      <c r="AO102" s="478"/>
      <c r="AP102" s="478"/>
      <c r="AQ102" s="478"/>
      <c r="AR102" s="478"/>
      <c r="AS102" s="478"/>
      <c r="AT102" s="489"/>
    </row>
    <row r="103" spans="1:46" ht="24" customHeight="1" outlineLevel="1" x14ac:dyDescent="0.25">
      <c r="A103" s="450" t="s">
        <v>24092</v>
      </c>
      <c r="B103" s="441">
        <v>99</v>
      </c>
      <c r="C103" s="440" t="s">
        <v>23962</v>
      </c>
      <c r="D103" s="440" t="s">
        <v>23974</v>
      </c>
      <c r="E103" s="441" t="s">
        <v>21233</v>
      </c>
      <c r="F103" s="440">
        <v>94053000</v>
      </c>
      <c r="G103" s="442" t="s">
        <v>21296</v>
      </c>
      <c r="H103" s="440" t="s">
        <v>24020</v>
      </c>
      <c r="I103" s="440" t="s">
        <v>23957</v>
      </c>
      <c r="J103" s="439" t="s">
        <v>4603</v>
      </c>
      <c r="K103" s="439">
        <v>0.15</v>
      </c>
      <c r="L103" s="439">
        <v>0.8</v>
      </c>
      <c r="M103" s="439">
        <v>4</v>
      </c>
      <c r="N103" s="439" t="s">
        <v>4603</v>
      </c>
      <c r="O103" s="439">
        <v>0</v>
      </c>
      <c r="P103" s="512">
        <v>92.3</v>
      </c>
      <c r="Q103" s="512">
        <f t="shared" si="21"/>
        <v>92.3</v>
      </c>
      <c r="R103" s="514"/>
      <c r="S103" s="512">
        <v>71</v>
      </c>
      <c r="T103" s="512">
        <v>71</v>
      </c>
      <c r="V103" s="446">
        <f>VLOOKUP(E103,[3]INVENTARIO!$B$4:$P$1048576,15,0)</f>
        <v>1</v>
      </c>
      <c r="X103" s="443">
        <f>VLOOKUP(E103,[3]INVENTARIO!$B$114:$R$4077,17,0)</f>
        <v>0</v>
      </c>
      <c r="Y103" s="443">
        <f>VLOOKUP(E103,[3]INVENTARIO!$B$4:$S$4077,18,0)</f>
        <v>0</v>
      </c>
      <c r="AA103" s="432">
        <f>VLOOKUP(E103,[3]INVENTARIO!$B$4:$U$4077,20,0)</f>
        <v>0</v>
      </c>
      <c r="AB103" s="432">
        <f t="shared" si="16"/>
        <v>0</v>
      </c>
      <c r="AD103" s="432">
        <f>VLOOKUP(E103,[3]INVENTARIO!$B$4:$X$4077,23,0)</f>
        <v>0</v>
      </c>
      <c r="AE103" s="432">
        <f t="shared" si="17"/>
        <v>0</v>
      </c>
      <c r="AG103" s="432">
        <f>VLOOKUP(E103,[3]INVENTARIO!$B$4:$AA$1048576,26,0)</f>
        <v>0</v>
      </c>
      <c r="AH103" s="432">
        <f t="shared" si="18"/>
        <v>0</v>
      </c>
      <c r="AJ103" s="432">
        <f>VLOOKUP(E103,[3]INVENTARIO!$B$4:$AD$1048576,29,0)</f>
        <v>0</v>
      </c>
      <c r="AK103" s="432">
        <f t="shared" si="19"/>
        <v>0</v>
      </c>
      <c r="AT103" s="489"/>
    </row>
    <row r="104" spans="1:46" ht="24" customHeight="1" outlineLevel="1" x14ac:dyDescent="0.25">
      <c r="A104" s="450" t="s">
        <v>24092</v>
      </c>
      <c r="B104" s="441">
        <v>100</v>
      </c>
      <c r="C104" s="440" t="s">
        <v>23962</v>
      </c>
      <c r="D104" s="440" t="s">
        <v>23974</v>
      </c>
      <c r="E104" s="441" t="s">
        <v>22352</v>
      </c>
      <c r="F104" s="440">
        <v>94053000</v>
      </c>
      <c r="G104" s="442" t="s">
        <v>22350</v>
      </c>
      <c r="H104" s="440" t="s">
        <v>24019</v>
      </c>
      <c r="I104" s="440" t="s">
        <v>23957</v>
      </c>
      <c r="J104" s="439" t="s">
        <v>4603</v>
      </c>
      <c r="K104" s="439">
        <v>0.15</v>
      </c>
      <c r="L104" s="439">
        <v>1.2</v>
      </c>
      <c r="M104" s="439">
        <v>7</v>
      </c>
      <c r="N104" s="439" t="s">
        <v>4603</v>
      </c>
      <c r="O104" s="439">
        <v>0</v>
      </c>
      <c r="P104" s="512">
        <v>117.65</v>
      </c>
      <c r="Q104" s="512">
        <f t="shared" si="21"/>
        <v>117.65</v>
      </c>
      <c r="R104" s="514"/>
      <c r="S104" s="512">
        <v>90.5</v>
      </c>
      <c r="T104" s="512">
        <v>90.5</v>
      </c>
      <c r="V104" s="446">
        <f>VLOOKUP(E104,[3]INVENTARIO!$B$4:$P$1048576,15,0)</f>
        <v>1</v>
      </c>
      <c r="X104" s="443">
        <f>VLOOKUP(E104,[3]INVENTARIO!$B$114:$R$4077,17,0)</f>
        <v>88.7</v>
      </c>
      <c r="Y104" s="443">
        <f>VLOOKUP(E104,[3]INVENTARIO!$B$4:$S$4077,18,0)</f>
        <v>88.7</v>
      </c>
      <c r="AA104" s="432">
        <f>VLOOKUP(E104,[3]INVENTARIO!$B$4:$U$4077,20,0)</f>
        <v>88.7</v>
      </c>
      <c r="AB104" s="432">
        <f t="shared" si="16"/>
        <v>88.7</v>
      </c>
      <c r="AD104" s="432">
        <f>VLOOKUP(E104,[3]INVENTARIO!$B$4:$X$4077,23,0)</f>
        <v>88.7</v>
      </c>
      <c r="AE104" s="432">
        <f t="shared" si="17"/>
        <v>88.7</v>
      </c>
      <c r="AG104" s="432">
        <f>VLOOKUP(E104,[3]INVENTARIO!$B$4:$AA$1048576,26,0)</f>
        <v>0</v>
      </c>
      <c r="AH104" s="432">
        <f t="shared" si="18"/>
        <v>0</v>
      </c>
      <c r="AJ104" s="432">
        <f>VLOOKUP(E104,[3]INVENTARIO!$B$4:$AD$1048576,29,0)</f>
        <v>0</v>
      </c>
      <c r="AK104" s="432">
        <f t="shared" si="19"/>
        <v>0</v>
      </c>
      <c r="AT104" s="489"/>
    </row>
    <row r="105" spans="1:46" ht="24" customHeight="1" outlineLevel="1" x14ac:dyDescent="0.25">
      <c r="A105" s="450" t="s">
        <v>24092</v>
      </c>
      <c r="B105" s="441">
        <v>101</v>
      </c>
      <c r="C105" s="440" t="s">
        <v>23962</v>
      </c>
      <c r="D105" s="440" t="s">
        <v>23974</v>
      </c>
      <c r="E105" s="441" t="s">
        <v>21234</v>
      </c>
      <c r="F105" s="440">
        <v>94053000</v>
      </c>
      <c r="G105" s="442" t="s">
        <v>21297</v>
      </c>
      <c r="H105" s="440" t="s">
        <v>24020</v>
      </c>
      <c r="I105" s="440" t="s">
        <v>23957</v>
      </c>
      <c r="J105" s="439" t="s">
        <v>4603</v>
      </c>
      <c r="K105" s="439">
        <v>0.15</v>
      </c>
      <c r="L105" s="439">
        <v>1.2</v>
      </c>
      <c r="M105" s="439">
        <v>7</v>
      </c>
      <c r="N105" s="439" t="s">
        <v>4603</v>
      </c>
      <c r="O105" s="439">
        <v>0</v>
      </c>
      <c r="P105" s="512">
        <v>117.65</v>
      </c>
      <c r="Q105" s="512">
        <f t="shared" si="21"/>
        <v>117.65</v>
      </c>
      <c r="R105" s="514"/>
      <c r="S105" s="512">
        <v>90.5</v>
      </c>
      <c r="T105" s="512">
        <v>90.5</v>
      </c>
      <c r="V105" s="446">
        <f>VLOOKUP(E105,[3]INVENTARIO!$B$4:$P$1048576,15,0)</f>
        <v>1</v>
      </c>
      <c r="X105" s="443">
        <f>VLOOKUP(E105,[3]INVENTARIO!$B$114:$R$4077,17,0)</f>
        <v>0</v>
      </c>
      <c r="Y105" s="443">
        <f>VLOOKUP(E105,[3]INVENTARIO!$B$4:$S$4077,18,0)</f>
        <v>0</v>
      </c>
      <c r="AA105" s="432">
        <f>VLOOKUP(E105,[3]INVENTARIO!$B$4:$U$4077,20,0)</f>
        <v>0</v>
      </c>
      <c r="AB105" s="432">
        <f t="shared" si="16"/>
        <v>0</v>
      </c>
      <c r="AD105" s="432">
        <f>VLOOKUP(E105,[3]INVENTARIO!$B$4:$X$4077,23,0)</f>
        <v>0</v>
      </c>
      <c r="AE105" s="432">
        <f t="shared" si="17"/>
        <v>0</v>
      </c>
      <c r="AG105" s="432">
        <f>VLOOKUP(E105,[3]INVENTARIO!$B$4:$AA$1048576,26,0)</f>
        <v>0</v>
      </c>
      <c r="AH105" s="432">
        <f t="shared" si="18"/>
        <v>0</v>
      </c>
      <c r="AJ105" s="432">
        <f>VLOOKUP(E105,[3]INVENTARIO!$B$4:$AD$1048576,29,0)</f>
        <v>0</v>
      </c>
      <c r="AK105" s="432">
        <f t="shared" si="19"/>
        <v>0</v>
      </c>
      <c r="AT105" s="489"/>
    </row>
    <row r="106" spans="1:46" ht="24" customHeight="1" outlineLevel="1" x14ac:dyDescent="0.25">
      <c r="A106" s="450" t="s">
        <v>24092</v>
      </c>
      <c r="B106" s="441">
        <v>102</v>
      </c>
      <c r="C106" s="440" t="s">
        <v>23962</v>
      </c>
      <c r="D106" s="440" t="s">
        <v>23974</v>
      </c>
      <c r="E106" s="441" t="s">
        <v>22353</v>
      </c>
      <c r="F106" s="440">
        <v>94053000</v>
      </c>
      <c r="G106" s="442" t="s">
        <v>22351</v>
      </c>
      <c r="H106" s="440" t="s">
        <v>24019</v>
      </c>
      <c r="I106" s="440" t="s">
        <v>23957</v>
      </c>
      <c r="J106" s="439" t="s">
        <v>4603</v>
      </c>
      <c r="K106" s="439">
        <v>0.15</v>
      </c>
      <c r="L106" s="439">
        <v>1.5</v>
      </c>
      <c r="M106" s="439">
        <v>9</v>
      </c>
      <c r="N106" s="439" t="s">
        <v>4603</v>
      </c>
      <c r="O106" s="439">
        <v>0</v>
      </c>
      <c r="P106" s="512">
        <v>142.47999999999999</v>
      </c>
      <c r="Q106" s="512">
        <f t="shared" si="21"/>
        <v>142.47999999999999</v>
      </c>
      <c r="R106" s="514"/>
      <c r="S106" s="512">
        <v>109.6</v>
      </c>
      <c r="T106" s="512">
        <v>109.6</v>
      </c>
      <c r="V106" s="446">
        <f>VLOOKUP(E106,[3]INVENTARIO!$B$4:$P$1048576,15,0)</f>
        <v>1</v>
      </c>
      <c r="X106" s="443">
        <f>VLOOKUP(E106,[3]INVENTARIO!$B$114:$R$4077,17,0)</f>
        <v>108</v>
      </c>
      <c r="Y106" s="443">
        <f>VLOOKUP(E106,[3]INVENTARIO!$B$4:$S$4077,18,0)</f>
        <v>108</v>
      </c>
      <c r="AA106" s="432">
        <f>VLOOKUP(E106,[3]INVENTARIO!$B$4:$U$4077,20,0)</f>
        <v>108</v>
      </c>
      <c r="AB106" s="432">
        <f t="shared" ref="AB106:AB137" si="22">AA106</f>
        <v>108</v>
      </c>
      <c r="AD106" s="432">
        <f>VLOOKUP(E106,[3]INVENTARIO!$B$4:$X$4077,23,0)</f>
        <v>108</v>
      </c>
      <c r="AE106" s="432">
        <f t="shared" ref="AE106:AE137" si="23">AD106</f>
        <v>108</v>
      </c>
      <c r="AG106" s="432">
        <f>VLOOKUP(E106,[3]INVENTARIO!$B$4:$AA$1048576,26,0)</f>
        <v>0</v>
      </c>
      <c r="AH106" s="432">
        <f t="shared" ref="AH106:AH137" si="24">AG106</f>
        <v>0</v>
      </c>
      <c r="AJ106" s="432">
        <f>VLOOKUP(E106,[3]INVENTARIO!$B$4:$AD$1048576,29,0)</f>
        <v>0</v>
      </c>
      <c r="AK106" s="432">
        <f t="shared" ref="AK106:AK137" si="25">AJ106</f>
        <v>0</v>
      </c>
      <c r="AT106" s="489"/>
    </row>
    <row r="107" spans="1:46" ht="24" customHeight="1" outlineLevel="1" x14ac:dyDescent="0.25">
      <c r="A107" s="450" t="s">
        <v>24092</v>
      </c>
      <c r="B107" s="441">
        <v>103</v>
      </c>
      <c r="C107" s="440" t="s">
        <v>23962</v>
      </c>
      <c r="D107" s="440" t="s">
        <v>23974</v>
      </c>
      <c r="E107" s="441" t="s">
        <v>21235</v>
      </c>
      <c r="F107" s="440">
        <v>94053000</v>
      </c>
      <c r="G107" s="442" t="s">
        <v>21298</v>
      </c>
      <c r="H107" s="440" t="s">
        <v>24020</v>
      </c>
      <c r="I107" s="440" t="s">
        <v>23957</v>
      </c>
      <c r="J107" s="439" t="s">
        <v>4603</v>
      </c>
      <c r="K107" s="439">
        <v>0.15</v>
      </c>
      <c r="L107" s="439">
        <v>1.5</v>
      </c>
      <c r="M107" s="439">
        <v>9</v>
      </c>
      <c r="N107" s="439" t="s">
        <v>4603</v>
      </c>
      <c r="O107" s="439">
        <v>0</v>
      </c>
      <c r="P107" s="512">
        <v>142.47999999999999</v>
      </c>
      <c r="Q107" s="512">
        <f t="shared" si="21"/>
        <v>142.47999999999999</v>
      </c>
      <c r="R107" s="514"/>
      <c r="S107" s="512">
        <v>109.6</v>
      </c>
      <c r="T107" s="512">
        <v>109.6</v>
      </c>
      <c r="V107" s="446">
        <f>VLOOKUP(E107,[3]INVENTARIO!$B$4:$P$1048576,15,0)</f>
        <v>1</v>
      </c>
      <c r="X107" s="443">
        <f>VLOOKUP(E107,[3]INVENTARIO!$B$114:$R$4077,17,0)</f>
        <v>0</v>
      </c>
      <c r="Y107" s="443">
        <f>VLOOKUP(E107,[3]INVENTARIO!$B$4:$S$4077,18,0)</f>
        <v>0</v>
      </c>
      <c r="AA107" s="432">
        <f>VLOOKUP(E107,[3]INVENTARIO!$B$4:$U$4077,20,0)</f>
        <v>0</v>
      </c>
      <c r="AB107" s="432">
        <f t="shared" si="22"/>
        <v>0</v>
      </c>
      <c r="AD107" s="432">
        <f>VLOOKUP(E107,[3]INVENTARIO!$B$4:$X$4077,23,0)</f>
        <v>0</v>
      </c>
      <c r="AE107" s="432">
        <f t="shared" si="23"/>
        <v>0</v>
      </c>
      <c r="AG107" s="432">
        <f>VLOOKUP(E107,[3]INVENTARIO!$B$4:$AA$1048576,26,0)</f>
        <v>0</v>
      </c>
      <c r="AH107" s="432">
        <f t="shared" si="24"/>
        <v>0</v>
      </c>
      <c r="AJ107" s="432">
        <f>VLOOKUP(E107,[3]INVENTARIO!$B$4:$AD$1048576,29,0)</f>
        <v>0</v>
      </c>
      <c r="AK107" s="432">
        <f t="shared" si="25"/>
        <v>0</v>
      </c>
      <c r="AT107" s="489"/>
    </row>
    <row r="108" spans="1:46" ht="24" customHeight="1" outlineLevel="1" x14ac:dyDescent="0.25">
      <c r="A108" s="450" t="s">
        <v>24092</v>
      </c>
      <c r="B108" s="441">
        <v>104</v>
      </c>
      <c r="C108" s="440" t="s">
        <v>23962</v>
      </c>
      <c r="D108" s="440" t="s">
        <v>23968</v>
      </c>
      <c r="E108" s="441" t="s">
        <v>17972</v>
      </c>
      <c r="F108" s="440">
        <v>94053000</v>
      </c>
      <c r="G108" s="442" t="s">
        <v>17975</v>
      </c>
      <c r="H108" s="440" t="s">
        <v>24019</v>
      </c>
      <c r="I108" s="440" t="s">
        <v>23957</v>
      </c>
      <c r="J108" s="439" t="s">
        <v>4603</v>
      </c>
      <c r="K108" s="439" t="s">
        <v>4603</v>
      </c>
      <c r="L108" s="439" t="s">
        <v>4603</v>
      </c>
      <c r="M108" s="439">
        <v>7</v>
      </c>
      <c r="N108" s="439" t="s">
        <v>4603</v>
      </c>
      <c r="O108" s="439">
        <v>0</v>
      </c>
      <c r="P108" s="512">
        <v>117.65</v>
      </c>
      <c r="Q108" s="512">
        <f t="shared" si="21"/>
        <v>117.65</v>
      </c>
      <c r="R108" s="514"/>
      <c r="S108" s="512">
        <v>90.5</v>
      </c>
      <c r="T108" s="512">
        <v>90.5</v>
      </c>
      <c r="U108" s="476"/>
      <c r="V108" s="446">
        <f>VLOOKUP(E108,[3]INVENTARIO!$B$4:$P$1048576,15,0)</f>
        <v>1</v>
      </c>
      <c r="W108" s="476"/>
      <c r="X108" s="443">
        <f>VLOOKUP(E108,[3]INVENTARIO!$B$114:$R$4077,17,0)</f>
        <v>88.7</v>
      </c>
      <c r="Y108" s="443">
        <f>VLOOKUP(E108,[3]INVENTARIO!$B$4:$S$4077,18,0)</f>
        <v>88.7</v>
      </c>
      <c r="Z108" s="476"/>
      <c r="AA108" s="518">
        <f>VLOOKUP(E108,[3]INVENTARIO!$B$4:$U$4077,20,0)</f>
        <v>88.7</v>
      </c>
      <c r="AB108" s="518">
        <f t="shared" si="22"/>
        <v>88.7</v>
      </c>
      <c r="AC108" s="476"/>
      <c r="AD108" s="518">
        <f>VLOOKUP(E108,[3]INVENTARIO!$B$4:$X$4077,23,0)</f>
        <v>88.7</v>
      </c>
      <c r="AE108" s="518">
        <f t="shared" si="23"/>
        <v>88.7</v>
      </c>
      <c r="AF108" s="476"/>
      <c r="AG108" s="518">
        <f>VLOOKUP(E108,[3]INVENTARIO!$B$4:$AA$1048576,26,0)</f>
        <v>84.15</v>
      </c>
      <c r="AH108" s="518">
        <f t="shared" si="24"/>
        <v>84.15</v>
      </c>
      <c r="AI108" s="476"/>
      <c r="AJ108" s="518">
        <f>VLOOKUP(E108,[3]INVENTARIO!$B$4:$AD$1048576,29,0)</f>
        <v>65</v>
      </c>
      <c r="AK108" s="518">
        <f t="shared" si="25"/>
        <v>65</v>
      </c>
      <c r="AT108" s="489"/>
    </row>
    <row r="109" spans="1:46" ht="24" customHeight="1" outlineLevel="1" x14ac:dyDescent="0.25">
      <c r="A109" s="450" t="s">
        <v>24092</v>
      </c>
      <c r="B109" s="441">
        <v>105</v>
      </c>
      <c r="C109" s="440" t="s">
        <v>23962</v>
      </c>
      <c r="D109" s="440" t="s">
        <v>23968</v>
      </c>
      <c r="E109" s="441" t="s">
        <v>21237</v>
      </c>
      <c r="F109" s="440">
        <v>94053000</v>
      </c>
      <c r="G109" s="442" t="s">
        <v>21300</v>
      </c>
      <c r="H109" s="440" t="s">
        <v>24020</v>
      </c>
      <c r="I109" s="440" t="s">
        <v>23957</v>
      </c>
      <c r="J109" s="439" t="s">
        <v>4603</v>
      </c>
      <c r="K109" s="439" t="s">
        <v>4603</v>
      </c>
      <c r="L109" s="439" t="s">
        <v>4603</v>
      </c>
      <c r="M109" s="439">
        <v>0</v>
      </c>
      <c r="N109" s="439" t="s">
        <v>4603</v>
      </c>
      <c r="O109" s="439">
        <v>0</v>
      </c>
      <c r="P109" s="512">
        <v>117.65</v>
      </c>
      <c r="Q109" s="512">
        <f t="shared" si="21"/>
        <v>117.65</v>
      </c>
      <c r="R109" s="514"/>
      <c r="S109" s="512">
        <v>90.5</v>
      </c>
      <c r="T109" s="512">
        <v>90.5</v>
      </c>
      <c r="V109" s="446">
        <f>VLOOKUP(E109,[3]INVENTARIO!$B$4:$P$1048576,15,0)</f>
        <v>1</v>
      </c>
      <c r="X109" s="443">
        <f>VLOOKUP(E109,[3]INVENTARIO!$B$114:$R$4077,17,0)</f>
        <v>0</v>
      </c>
      <c r="Y109" s="443">
        <f>VLOOKUP(E109,[3]INVENTARIO!$B$4:$S$4077,18,0)</f>
        <v>0</v>
      </c>
      <c r="AA109" s="432">
        <f>VLOOKUP(E109,[3]INVENTARIO!$B$4:$U$4077,20,0)</f>
        <v>0</v>
      </c>
      <c r="AB109" s="432">
        <f t="shared" si="22"/>
        <v>0</v>
      </c>
      <c r="AD109" s="432">
        <f>VLOOKUP(E109,[3]INVENTARIO!$B$4:$X$4077,23,0)</f>
        <v>0</v>
      </c>
      <c r="AE109" s="432">
        <f t="shared" si="23"/>
        <v>0</v>
      </c>
      <c r="AG109" s="432">
        <f>VLOOKUP(E109,[3]INVENTARIO!$B$4:$AA$1048576,26,0)</f>
        <v>0</v>
      </c>
      <c r="AH109" s="432">
        <f t="shared" si="24"/>
        <v>0</v>
      </c>
      <c r="AJ109" s="432">
        <f>VLOOKUP(E109,[3]INVENTARIO!$B$4:$AD$1048576,29,0)</f>
        <v>0</v>
      </c>
      <c r="AK109" s="432">
        <f t="shared" si="25"/>
        <v>0</v>
      </c>
      <c r="AT109" s="489"/>
    </row>
    <row r="110" spans="1:46" ht="24" customHeight="1" outlineLevel="1" x14ac:dyDescent="0.25">
      <c r="A110" s="450" t="s">
        <v>24092</v>
      </c>
      <c r="B110" s="441">
        <v>106</v>
      </c>
      <c r="C110" s="440" t="s">
        <v>23962</v>
      </c>
      <c r="D110" s="440" t="s">
        <v>23968</v>
      </c>
      <c r="E110" s="441" t="s">
        <v>21238</v>
      </c>
      <c r="F110" s="440">
        <v>94053000</v>
      </c>
      <c r="G110" s="442" t="s">
        <v>21301</v>
      </c>
      <c r="H110" s="440" t="s">
        <v>24020</v>
      </c>
      <c r="I110" s="440" t="s">
        <v>23957</v>
      </c>
      <c r="J110" s="439" t="s">
        <v>4603</v>
      </c>
      <c r="K110" s="439" t="s">
        <v>4603</v>
      </c>
      <c r="L110" s="439" t="s">
        <v>4603</v>
      </c>
      <c r="M110" s="439">
        <v>0</v>
      </c>
      <c r="N110" s="439" t="s">
        <v>4603</v>
      </c>
      <c r="O110" s="439">
        <v>0</v>
      </c>
      <c r="P110" s="512">
        <v>142.47999999999999</v>
      </c>
      <c r="Q110" s="512">
        <f t="shared" si="21"/>
        <v>142.47999999999999</v>
      </c>
      <c r="R110" s="514"/>
      <c r="S110" s="512">
        <v>109.6</v>
      </c>
      <c r="T110" s="512">
        <v>109.6</v>
      </c>
      <c r="V110" s="446">
        <f>VLOOKUP(E110,[3]INVENTARIO!$B$4:$P$1048576,15,0)</f>
        <v>1</v>
      </c>
      <c r="X110" s="443">
        <f>VLOOKUP(E110,[3]INVENTARIO!$B$114:$R$4077,17,0)</f>
        <v>0</v>
      </c>
      <c r="Y110" s="443">
        <f>VLOOKUP(E110,[3]INVENTARIO!$B$4:$S$4077,18,0)</f>
        <v>0</v>
      </c>
      <c r="AA110" s="432">
        <f>VLOOKUP(E110,[3]INVENTARIO!$B$4:$U$4077,20,0)</f>
        <v>0</v>
      </c>
      <c r="AB110" s="432">
        <f t="shared" si="22"/>
        <v>0</v>
      </c>
      <c r="AD110" s="432">
        <f>VLOOKUP(E110,[3]INVENTARIO!$B$4:$X$4077,23,0)</f>
        <v>0</v>
      </c>
      <c r="AE110" s="432">
        <f t="shared" si="23"/>
        <v>0</v>
      </c>
      <c r="AG110" s="432">
        <f>VLOOKUP(E110,[3]INVENTARIO!$B$4:$AA$1048576,26,0)</f>
        <v>0</v>
      </c>
      <c r="AH110" s="432">
        <f t="shared" si="24"/>
        <v>0</v>
      </c>
      <c r="AJ110" s="432">
        <f>VLOOKUP(E110,[3]INVENTARIO!$B$4:$AD$1048576,29,0)</f>
        <v>0</v>
      </c>
      <c r="AK110" s="432">
        <f t="shared" si="25"/>
        <v>0</v>
      </c>
      <c r="AT110" s="489"/>
    </row>
    <row r="111" spans="1:46" s="438" customFormat="1" ht="24" customHeight="1" outlineLevel="1" x14ac:dyDescent="0.25">
      <c r="A111" s="450" t="s">
        <v>24092</v>
      </c>
      <c r="B111" s="441">
        <v>107</v>
      </c>
      <c r="C111" s="440" t="s">
        <v>23962</v>
      </c>
      <c r="D111" s="440" t="s">
        <v>23968</v>
      </c>
      <c r="E111" s="441" t="s">
        <v>21236</v>
      </c>
      <c r="F111" s="440">
        <v>94053000</v>
      </c>
      <c r="G111" s="442" t="s">
        <v>21299</v>
      </c>
      <c r="H111" s="440" t="s">
        <v>24020</v>
      </c>
      <c r="I111" s="440" t="s">
        <v>23957</v>
      </c>
      <c r="J111" s="439" t="s">
        <v>4603</v>
      </c>
      <c r="K111" s="439" t="s">
        <v>4603</v>
      </c>
      <c r="L111" s="439" t="s">
        <v>4603</v>
      </c>
      <c r="M111" s="439">
        <v>0</v>
      </c>
      <c r="N111" s="439" t="s">
        <v>4603</v>
      </c>
      <c r="O111" s="439">
        <v>0</v>
      </c>
      <c r="P111" s="512">
        <v>92.3</v>
      </c>
      <c r="Q111" s="512">
        <f t="shared" si="21"/>
        <v>92.3</v>
      </c>
      <c r="R111" s="514"/>
      <c r="S111" s="512">
        <v>71</v>
      </c>
      <c r="T111" s="512">
        <v>71</v>
      </c>
      <c r="U111" s="469"/>
      <c r="V111" s="446">
        <f>VLOOKUP(E111,[3]INVENTARIO!$B$4:$P$1048576,15,0)</f>
        <v>1</v>
      </c>
      <c r="W111" s="469"/>
      <c r="X111" s="443">
        <f>VLOOKUP(E111,[3]INVENTARIO!$B$114:$R$4077,17,0)</f>
        <v>0</v>
      </c>
      <c r="Y111" s="443">
        <f>VLOOKUP(E111,[3]INVENTARIO!$B$4:$S$4077,18,0)</f>
        <v>0</v>
      </c>
      <c r="Z111" s="469"/>
      <c r="AA111" s="432">
        <f>VLOOKUP(E111,[3]INVENTARIO!$B$4:$U$4077,20,0)</f>
        <v>0</v>
      </c>
      <c r="AB111" s="432">
        <f t="shared" si="22"/>
        <v>0</v>
      </c>
      <c r="AC111" s="469"/>
      <c r="AD111" s="432">
        <f>VLOOKUP(E111,[3]INVENTARIO!$B$4:$X$4077,23,0)</f>
        <v>0</v>
      </c>
      <c r="AE111" s="432">
        <f t="shared" si="23"/>
        <v>0</v>
      </c>
      <c r="AF111" s="469"/>
      <c r="AG111" s="432">
        <f>VLOOKUP(E111,[3]INVENTARIO!$B$4:$AA$1048576,26,0)</f>
        <v>0</v>
      </c>
      <c r="AH111" s="432">
        <f t="shared" si="24"/>
        <v>0</v>
      </c>
      <c r="AI111" s="469"/>
      <c r="AJ111" s="432">
        <f>VLOOKUP(E111,[3]INVENTARIO!$B$4:$AD$1048576,29,0)</f>
        <v>0</v>
      </c>
      <c r="AK111" s="432">
        <f t="shared" si="25"/>
        <v>0</v>
      </c>
      <c r="AL111" s="476"/>
      <c r="AM111" s="471"/>
      <c r="AN111" s="478"/>
      <c r="AO111" s="478"/>
      <c r="AP111" s="478"/>
      <c r="AQ111" s="478"/>
      <c r="AR111" s="478"/>
      <c r="AS111" s="478"/>
      <c r="AT111" s="489"/>
    </row>
    <row r="112" spans="1:46" s="438" customFormat="1" ht="24" customHeight="1" outlineLevel="1" x14ac:dyDescent="0.25">
      <c r="A112" s="450" t="s">
        <v>24092</v>
      </c>
      <c r="B112" s="441">
        <v>108</v>
      </c>
      <c r="C112" s="440" t="s">
        <v>23962</v>
      </c>
      <c r="D112" s="440" t="s">
        <v>24093</v>
      </c>
      <c r="E112" s="441" t="s">
        <v>17969</v>
      </c>
      <c r="F112" s="440">
        <f>VLOOKUP(E112,[3]INVENTARIO!$B$4:$D$1048576,3,0)</f>
        <v>94053000</v>
      </c>
      <c r="G112" s="442" t="s">
        <v>17970</v>
      </c>
      <c r="H112" s="440" t="s">
        <v>24019</v>
      </c>
      <c r="I112" s="440" t="s">
        <v>23957</v>
      </c>
      <c r="J112" s="439" t="s">
        <v>4603</v>
      </c>
      <c r="K112" s="439" t="s">
        <v>4603</v>
      </c>
      <c r="L112" s="439" t="s">
        <v>4603</v>
      </c>
      <c r="M112" s="439">
        <v>0</v>
      </c>
      <c r="N112" s="439" t="s">
        <v>4603</v>
      </c>
      <c r="O112" s="439">
        <v>0</v>
      </c>
      <c r="P112" s="512" t="s">
        <v>23113</v>
      </c>
      <c r="Q112" s="512" t="s">
        <v>23113</v>
      </c>
      <c r="R112" s="514"/>
      <c r="S112" s="512" t="s">
        <v>23113</v>
      </c>
      <c r="T112" s="512" t="s">
        <v>23113</v>
      </c>
      <c r="U112" s="469"/>
      <c r="V112" s="446">
        <f>VLOOKUP(E112,[3]INVENTARIO!$B$4:$P$1048576,15,0)</f>
        <v>1</v>
      </c>
      <c r="W112" s="469"/>
      <c r="X112" s="443">
        <f>VLOOKUP(E112,[3]INVENTARIO!$B$114:$R$4077,17,0)</f>
        <v>0</v>
      </c>
      <c r="Y112" s="443">
        <f>VLOOKUP(E112,[3]INVENTARIO!$B$4:$S$4077,18,0)</f>
        <v>0</v>
      </c>
      <c r="Z112" s="469"/>
      <c r="AA112" s="432">
        <f>VLOOKUP(E112,[3]INVENTARIO!$B$4:$U$4077,20,0)</f>
        <v>0</v>
      </c>
      <c r="AB112" s="432">
        <f t="shared" si="22"/>
        <v>0</v>
      </c>
      <c r="AC112" s="469"/>
      <c r="AD112" s="432">
        <f>VLOOKUP(E112,[3]INVENTARIO!$B$4:$X$4077,23,0)</f>
        <v>0</v>
      </c>
      <c r="AE112" s="432">
        <f t="shared" si="23"/>
        <v>0</v>
      </c>
      <c r="AF112" s="469"/>
      <c r="AG112" s="432">
        <f>VLOOKUP(E112,[3]INVENTARIO!$B$4:$AA$1048576,26,0)</f>
        <v>2.85</v>
      </c>
      <c r="AH112" s="432">
        <f t="shared" si="24"/>
        <v>2.85</v>
      </c>
      <c r="AI112" s="469"/>
      <c r="AJ112" s="432">
        <f>VLOOKUP(E112,[3]INVENTARIO!$B$4:$AD$1048576,29,0)</f>
        <v>2.2000000000000002</v>
      </c>
      <c r="AK112" s="432">
        <f t="shared" si="25"/>
        <v>2.2000000000000002</v>
      </c>
      <c r="AL112" s="476"/>
      <c r="AM112" s="471"/>
      <c r="AN112" s="478"/>
      <c r="AO112" s="478"/>
      <c r="AP112" s="478"/>
      <c r="AQ112" s="478"/>
      <c r="AR112" s="478"/>
      <c r="AS112" s="478"/>
      <c r="AT112" s="489"/>
    </row>
    <row r="113" spans="1:46" ht="24" customHeight="1" outlineLevel="1" x14ac:dyDescent="0.25">
      <c r="A113" s="450" t="s">
        <v>24092</v>
      </c>
      <c r="B113" s="441">
        <v>109</v>
      </c>
      <c r="C113" s="440" t="s">
        <v>23962</v>
      </c>
      <c r="D113" s="440" t="s">
        <v>23967</v>
      </c>
      <c r="E113" s="441" t="s">
        <v>22369</v>
      </c>
      <c r="F113" s="440">
        <v>94053000</v>
      </c>
      <c r="G113" s="442" t="s">
        <v>11543</v>
      </c>
      <c r="H113" s="440" t="s">
        <v>24019</v>
      </c>
      <c r="I113" s="440" t="s">
        <v>23957</v>
      </c>
      <c r="J113" s="439" t="s">
        <v>4603</v>
      </c>
      <c r="K113" s="439" t="s">
        <v>4603</v>
      </c>
      <c r="L113" s="439" t="s">
        <v>4603</v>
      </c>
      <c r="M113" s="439">
        <v>28</v>
      </c>
      <c r="N113" s="439" t="s">
        <v>4603</v>
      </c>
      <c r="O113" s="439">
        <v>0</v>
      </c>
      <c r="P113" s="512" t="s">
        <v>23113</v>
      </c>
      <c r="Q113" s="512" t="s">
        <v>23113</v>
      </c>
      <c r="R113" s="514"/>
      <c r="S113" s="512" t="s">
        <v>23113</v>
      </c>
      <c r="T113" s="512" t="s">
        <v>23113</v>
      </c>
      <c r="V113" s="446">
        <f>VLOOKUP(E113,[3]INVENTARIO!$B$4:$P$1048576,15,0)</f>
        <v>1</v>
      </c>
      <c r="X113" s="443">
        <f>VLOOKUP(E113,[3]INVENTARIO!$B$114:$R$4077,17,0)</f>
        <v>0</v>
      </c>
      <c r="Y113" s="443">
        <f>VLOOKUP(E113,[3]INVENTARIO!$B$4:$S$4077,18,0)</f>
        <v>0</v>
      </c>
      <c r="AA113" s="432">
        <f>VLOOKUP(E113,[3]INVENTARIO!$B$4:$U$4077,20,0)</f>
        <v>0</v>
      </c>
      <c r="AB113" s="432">
        <f t="shared" si="22"/>
        <v>0</v>
      </c>
      <c r="AD113" s="432">
        <f>VLOOKUP(E113,[3]INVENTARIO!$B$4:$X$4077,23,0)</f>
        <v>0</v>
      </c>
      <c r="AE113" s="432">
        <f t="shared" si="23"/>
        <v>0</v>
      </c>
      <c r="AG113" s="432">
        <f>VLOOKUP(E113,[3]INVENTARIO!$B$4:$AA$1048576,26,0)</f>
        <v>300</v>
      </c>
      <c r="AH113" s="432">
        <f t="shared" si="24"/>
        <v>300</v>
      </c>
      <c r="AJ113" s="432">
        <f>VLOOKUP(E113,[3]INVENTARIO!$B$4:$AD$1048576,29,0)</f>
        <v>300</v>
      </c>
      <c r="AK113" s="432">
        <f t="shared" si="25"/>
        <v>300</v>
      </c>
      <c r="AT113" s="489"/>
    </row>
    <row r="114" spans="1:46" ht="24" customHeight="1" outlineLevel="1" x14ac:dyDescent="0.25">
      <c r="A114" s="450" t="s">
        <v>24092</v>
      </c>
      <c r="B114" s="441">
        <v>110</v>
      </c>
      <c r="C114" s="440" t="s">
        <v>23962</v>
      </c>
      <c r="D114" s="440" t="s">
        <v>23967</v>
      </c>
      <c r="E114" s="441" t="s">
        <v>22371</v>
      </c>
      <c r="F114" s="440">
        <v>94053000</v>
      </c>
      <c r="G114" s="442" t="s">
        <v>11544</v>
      </c>
      <c r="H114" s="440" t="s">
        <v>24019</v>
      </c>
      <c r="I114" s="440" t="s">
        <v>23957</v>
      </c>
      <c r="J114" s="439" t="s">
        <v>4603</v>
      </c>
      <c r="K114" s="439" t="s">
        <v>4603</v>
      </c>
      <c r="L114" s="439" t="s">
        <v>4603</v>
      </c>
      <c r="M114" s="439">
        <v>28</v>
      </c>
      <c r="N114" s="439" t="s">
        <v>4603</v>
      </c>
      <c r="O114" s="439">
        <v>0</v>
      </c>
      <c r="P114" s="512" t="s">
        <v>23113</v>
      </c>
      <c r="Q114" s="512" t="s">
        <v>23113</v>
      </c>
      <c r="R114" s="514"/>
      <c r="S114" s="512" t="s">
        <v>23113</v>
      </c>
      <c r="T114" s="512" t="s">
        <v>23113</v>
      </c>
      <c r="V114" s="446">
        <f>VLOOKUP(E114,[3]INVENTARIO!$B$4:$P$1048576,15,0)</f>
        <v>1</v>
      </c>
      <c r="X114" s="443">
        <f>VLOOKUP(E114,[3]INVENTARIO!$B$114:$R$4077,17,0)</f>
        <v>0</v>
      </c>
      <c r="Y114" s="443">
        <f>VLOOKUP(E114,[3]INVENTARIO!$B$4:$S$4077,18,0)</f>
        <v>0</v>
      </c>
      <c r="AA114" s="432">
        <f>VLOOKUP(E114,[3]INVENTARIO!$B$4:$U$4077,20,0)</f>
        <v>0</v>
      </c>
      <c r="AB114" s="432">
        <f t="shared" si="22"/>
        <v>0</v>
      </c>
      <c r="AD114" s="432">
        <f>VLOOKUP(E114,[3]INVENTARIO!$B$4:$X$4077,23,0)</f>
        <v>0</v>
      </c>
      <c r="AE114" s="432">
        <f t="shared" si="23"/>
        <v>0</v>
      </c>
      <c r="AG114" s="432">
        <f>VLOOKUP(E114,[3]INVENTARIO!$B$4:$AA$1048576,26,0)</f>
        <v>300</v>
      </c>
      <c r="AH114" s="432">
        <f t="shared" si="24"/>
        <v>300</v>
      </c>
      <c r="AJ114" s="432">
        <f>VLOOKUP(E114,[3]INVENTARIO!$B$4:$AD$1048576,29,0)</f>
        <v>300</v>
      </c>
      <c r="AK114" s="432">
        <f t="shared" si="25"/>
        <v>300</v>
      </c>
      <c r="AT114" s="489"/>
    </row>
    <row r="115" spans="1:46" ht="24" customHeight="1" outlineLevel="1" x14ac:dyDescent="0.25">
      <c r="A115" s="450" t="s">
        <v>24092</v>
      </c>
      <c r="B115" s="441">
        <v>111</v>
      </c>
      <c r="C115" s="440" t="s">
        <v>23962</v>
      </c>
      <c r="D115" s="440" t="s">
        <v>23967</v>
      </c>
      <c r="E115" s="441" t="s">
        <v>22370</v>
      </c>
      <c r="F115" s="440">
        <v>94053000</v>
      </c>
      <c r="G115" s="442" t="s">
        <v>11545</v>
      </c>
      <c r="H115" s="440" t="s">
        <v>24019</v>
      </c>
      <c r="I115" s="440" t="s">
        <v>23957</v>
      </c>
      <c r="J115" s="439" t="s">
        <v>4603</v>
      </c>
      <c r="K115" s="439" t="s">
        <v>4603</v>
      </c>
      <c r="L115" s="439" t="s">
        <v>4603</v>
      </c>
      <c r="M115" s="439">
        <v>28</v>
      </c>
      <c r="N115" s="439" t="s">
        <v>4603</v>
      </c>
      <c r="O115" s="439">
        <v>0</v>
      </c>
      <c r="P115" s="512" t="s">
        <v>23113</v>
      </c>
      <c r="Q115" s="512" t="s">
        <v>23113</v>
      </c>
      <c r="R115" s="514"/>
      <c r="S115" s="512" t="s">
        <v>23113</v>
      </c>
      <c r="T115" s="512" t="s">
        <v>23113</v>
      </c>
      <c r="V115" s="446">
        <f>VLOOKUP(E115,[3]INVENTARIO!$B$4:$P$1048576,15,0)</f>
        <v>1</v>
      </c>
      <c r="X115" s="443">
        <f>VLOOKUP(E115,[3]INVENTARIO!$B$114:$R$4077,17,0)</f>
        <v>0</v>
      </c>
      <c r="Y115" s="443">
        <f>VLOOKUP(E115,[3]INVENTARIO!$B$4:$S$4077,18,0)</f>
        <v>0</v>
      </c>
      <c r="AA115" s="432">
        <f>VLOOKUP(E115,[3]INVENTARIO!$B$4:$U$4077,20,0)</f>
        <v>0</v>
      </c>
      <c r="AB115" s="432">
        <f t="shared" si="22"/>
        <v>0</v>
      </c>
      <c r="AD115" s="432">
        <f>VLOOKUP(E115,[3]INVENTARIO!$B$4:$X$4077,23,0)</f>
        <v>0</v>
      </c>
      <c r="AE115" s="432">
        <f t="shared" si="23"/>
        <v>0</v>
      </c>
      <c r="AG115" s="432">
        <f>VLOOKUP(E115,[3]INVENTARIO!$B$4:$AA$1048576,26,0)</f>
        <v>300</v>
      </c>
      <c r="AH115" s="432">
        <f t="shared" si="24"/>
        <v>300</v>
      </c>
      <c r="AJ115" s="432">
        <f>VLOOKUP(E115,[3]INVENTARIO!$B$4:$AD$1048576,29,0)</f>
        <v>300</v>
      </c>
      <c r="AK115" s="432">
        <f t="shared" si="25"/>
        <v>300</v>
      </c>
      <c r="AT115" s="489"/>
    </row>
    <row r="116" spans="1:46" ht="24" customHeight="1" outlineLevel="1" x14ac:dyDescent="0.25">
      <c r="A116" s="450" t="s">
        <v>24092</v>
      </c>
      <c r="B116" s="441">
        <v>112</v>
      </c>
      <c r="C116" s="440" t="s">
        <v>23962</v>
      </c>
      <c r="D116" s="440" t="s">
        <v>23976</v>
      </c>
      <c r="E116" s="441" t="s">
        <v>4455</v>
      </c>
      <c r="F116" s="440">
        <v>94053000</v>
      </c>
      <c r="G116" s="442" t="s">
        <v>13641</v>
      </c>
      <c r="H116" s="440" t="s">
        <v>24019</v>
      </c>
      <c r="I116" s="440" t="s">
        <v>23957</v>
      </c>
      <c r="J116" s="439">
        <v>0.3</v>
      </c>
      <c r="K116" s="439">
        <v>1.4999999999999999E-2</v>
      </c>
      <c r="L116" s="439">
        <v>3.4</v>
      </c>
      <c r="M116" s="439">
        <v>25</v>
      </c>
      <c r="N116" s="439" t="s">
        <v>4603</v>
      </c>
      <c r="O116" s="439">
        <v>0</v>
      </c>
      <c r="P116" s="512">
        <v>78</v>
      </c>
      <c r="Q116" s="512">
        <f t="shared" ref="Q116:Q148" si="26">P116*V116</f>
        <v>78</v>
      </c>
      <c r="R116" s="514"/>
      <c r="S116" s="512">
        <v>60</v>
      </c>
      <c r="T116" s="512">
        <v>60</v>
      </c>
      <c r="V116" s="446">
        <f>VLOOKUP(E116,[3]INVENTARIO!$B$4:$P$1048576,15,0)</f>
        <v>1</v>
      </c>
      <c r="X116" s="443">
        <f>VLOOKUP(E116,[3]INVENTARIO!$B$114:$R$4077,17,0)</f>
        <v>60</v>
      </c>
      <c r="Y116" s="443">
        <f>VLOOKUP(E116,[3]INVENTARIO!$B$4:$S$4077,18,0)</f>
        <v>60</v>
      </c>
      <c r="AA116" s="432">
        <f>VLOOKUP(E116,[3]INVENTARIO!$B$4:$U$4077,20,0)</f>
        <v>60</v>
      </c>
      <c r="AB116" s="432">
        <f t="shared" si="22"/>
        <v>60</v>
      </c>
      <c r="AD116" s="432">
        <f>VLOOKUP(E116,[3]INVENTARIO!$B$4:$X$4077,23,0)</f>
        <v>60</v>
      </c>
      <c r="AE116" s="432">
        <f t="shared" si="23"/>
        <v>60</v>
      </c>
      <c r="AG116" s="432">
        <f>VLOOKUP(E116,[3]INVENTARIO!$B$4:$AA$1048576,26,0)</f>
        <v>60</v>
      </c>
      <c r="AH116" s="432">
        <f t="shared" si="24"/>
        <v>60</v>
      </c>
      <c r="AJ116" s="432">
        <f>VLOOKUP(E116,[3]INVENTARIO!$B$4:$AD$1048576,29,0)</f>
        <v>48</v>
      </c>
      <c r="AK116" s="432">
        <f t="shared" si="25"/>
        <v>48</v>
      </c>
      <c r="AT116" s="489"/>
    </row>
    <row r="117" spans="1:46" ht="24" customHeight="1" outlineLevel="1" x14ac:dyDescent="0.25">
      <c r="A117" s="450" t="s">
        <v>24092</v>
      </c>
      <c r="B117" s="441">
        <v>113</v>
      </c>
      <c r="C117" s="440" t="s">
        <v>23962</v>
      </c>
      <c r="D117" s="440" t="s">
        <v>23976</v>
      </c>
      <c r="E117" s="441" t="s">
        <v>21247</v>
      </c>
      <c r="F117" s="440">
        <v>94053000</v>
      </c>
      <c r="G117" s="442" t="s">
        <v>21312</v>
      </c>
      <c r="H117" s="440" t="s">
        <v>24020</v>
      </c>
      <c r="I117" s="440" t="s">
        <v>23957</v>
      </c>
      <c r="J117" s="439" t="s">
        <v>4603</v>
      </c>
      <c r="K117" s="439" t="s">
        <v>4603</v>
      </c>
      <c r="L117" s="439" t="s">
        <v>4603</v>
      </c>
      <c r="M117" s="439">
        <v>0</v>
      </c>
      <c r="N117" s="439" t="s">
        <v>4603</v>
      </c>
      <c r="O117" s="439">
        <v>0</v>
      </c>
      <c r="P117" s="512">
        <v>78</v>
      </c>
      <c r="Q117" s="512">
        <f t="shared" si="26"/>
        <v>78</v>
      </c>
      <c r="R117" s="514"/>
      <c r="S117" s="512">
        <v>60</v>
      </c>
      <c r="T117" s="512">
        <v>60</v>
      </c>
      <c r="V117" s="446">
        <f>VLOOKUP(E117,[3]INVENTARIO!$B$4:$P$1048576,15,0)</f>
        <v>1</v>
      </c>
      <c r="X117" s="443">
        <f>VLOOKUP(E117,[3]INVENTARIO!$B$114:$R$4077,17,0)</f>
        <v>0</v>
      </c>
      <c r="Y117" s="443">
        <f>VLOOKUP(E117,[3]INVENTARIO!$B$4:$S$4077,18,0)</f>
        <v>0</v>
      </c>
      <c r="AA117" s="432">
        <f>VLOOKUP(E117,[3]INVENTARIO!$B$4:$U$4077,20,0)</f>
        <v>0</v>
      </c>
      <c r="AB117" s="432">
        <f t="shared" si="22"/>
        <v>0</v>
      </c>
      <c r="AD117" s="432">
        <f>VLOOKUP(E117,[3]INVENTARIO!$B$4:$X$4077,23,0)</f>
        <v>0</v>
      </c>
      <c r="AE117" s="432">
        <f t="shared" si="23"/>
        <v>0</v>
      </c>
      <c r="AG117" s="432">
        <f>VLOOKUP(E117,[3]INVENTARIO!$B$4:$AA$1048576,26,0)</f>
        <v>0</v>
      </c>
      <c r="AH117" s="432">
        <f t="shared" si="24"/>
        <v>0</v>
      </c>
      <c r="AJ117" s="432">
        <f>VLOOKUP(E117,[3]INVENTARIO!$B$4:$AD$1048576,29,0)</f>
        <v>0</v>
      </c>
      <c r="AK117" s="432">
        <f t="shared" si="25"/>
        <v>0</v>
      </c>
      <c r="AT117" s="489"/>
    </row>
    <row r="118" spans="1:46" ht="24" customHeight="1" outlineLevel="1" x14ac:dyDescent="0.25">
      <c r="A118" s="450" t="s">
        <v>24092</v>
      </c>
      <c r="B118" s="441">
        <v>114</v>
      </c>
      <c r="C118" s="440" t="s">
        <v>23962</v>
      </c>
      <c r="D118" s="440" t="s">
        <v>24093</v>
      </c>
      <c r="E118" s="441" t="s">
        <v>3890</v>
      </c>
      <c r="F118" s="440">
        <v>94053000</v>
      </c>
      <c r="G118" s="442" t="s">
        <v>23177</v>
      </c>
      <c r="H118" s="440" t="s">
        <v>24019</v>
      </c>
      <c r="I118" s="440" t="s">
        <v>23957</v>
      </c>
      <c r="J118" s="439" t="s">
        <v>4603</v>
      </c>
      <c r="K118" s="439" t="s">
        <v>4603</v>
      </c>
      <c r="L118" s="439" t="s">
        <v>4603</v>
      </c>
      <c r="M118" s="439">
        <v>0</v>
      </c>
      <c r="N118" s="439" t="s">
        <v>4603</v>
      </c>
      <c r="O118" s="439">
        <v>0</v>
      </c>
      <c r="P118" s="512">
        <v>15.209999999999999</v>
      </c>
      <c r="Q118" s="512">
        <f t="shared" si="26"/>
        <v>15.209999999999999</v>
      </c>
      <c r="R118" s="514"/>
      <c r="S118" s="512">
        <v>11.7</v>
      </c>
      <c r="T118" s="512">
        <v>11.7</v>
      </c>
      <c r="V118" s="446">
        <f>VLOOKUP(E118,[3]INVENTARIO!$B$4:$P$1048576,15,0)</f>
        <v>1</v>
      </c>
      <c r="X118" s="443">
        <f>VLOOKUP(E118,[3]INVENTARIO!$B$114:$R$4077,17,0)</f>
        <v>0</v>
      </c>
      <c r="Y118" s="443">
        <f>VLOOKUP(E118,[3]INVENTARIO!$B$4:$S$4077,18,0)</f>
        <v>0</v>
      </c>
      <c r="AA118" s="432">
        <f>VLOOKUP(E118,[3]INVENTARIO!$B$4:$U$4077,20,0)</f>
        <v>0</v>
      </c>
      <c r="AB118" s="432">
        <f t="shared" si="22"/>
        <v>0</v>
      </c>
      <c r="AD118" s="432">
        <f>VLOOKUP(E118,[3]INVENTARIO!$B$4:$X$4077,23,0)</f>
        <v>0</v>
      </c>
      <c r="AE118" s="432">
        <f t="shared" si="23"/>
        <v>0</v>
      </c>
      <c r="AG118" s="432">
        <f>VLOOKUP(E118,[3]INVENTARIO!$B$4:$AA$1048576,26,0)</f>
        <v>11.7</v>
      </c>
      <c r="AH118" s="432">
        <f t="shared" si="24"/>
        <v>11.7</v>
      </c>
      <c r="AJ118" s="432">
        <f>VLOOKUP(E118,[3]INVENTARIO!$B$4:$AD$1048576,29,0)</f>
        <v>8.4</v>
      </c>
      <c r="AK118" s="432">
        <f t="shared" si="25"/>
        <v>8.4</v>
      </c>
      <c r="AT118" s="489"/>
    </row>
    <row r="119" spans="1:46" ht="24" customHeight="1" outlineLevel="1" x14ac:dyDescent="0.25">
      <c r="A119" s="450" t="s">
        <v>24092</v>
      </c>
      <c r="B119" s="441">
        <v>115</v>
      </c>
      <c r="C119" s="440" t="s">
        <v>23962</v>
      </c>
      <c r="D119" s="440" t="s">
        <v>24093</v>
      </c>
      <c r="E119" s="441" t="s">
        <v>17929</v>
      </c>
      <c r="F119" s="440">
        <v>94053000</v>
      </c>
      <c r="G119" s="442" t="s">
        <v>23176</v>
      </c>
      <c r="H119" s="440" t="s">
        <v>24019</v>
      </c>
      <c r="I119" s="440" t="s">
        <v>23957</v>
      </c>
      <c r="J119" s="439" t="s">
        <v>4603</v>
      </c>
      <c r="K119" s="439" t="s">
        <v>4603</v>
      </c>
      <c r="L119" s="439" t="s">
        <v>4603</v>
      </c>
      <c r="M119" s="439">
        <v>0</v>
      </c>
      <c r="N119" s="439" t="s">
        <v>4603</v>
      </c>
      <c r="O119" s="439">
        <v>0</v>
      </c>
      <c r="P119" s="512">
        <v>27.56</v>
      </c>
      <c r="Q119" s="512">
        <f t="shared" si="26"/>
        <v>27.56</v>
      </c>
      <c r="R119" s="514"/>
      <c r="S119" s="512">
        <v>21.2</v>
      </c>
      <c r="T119" s="512">
        <v>21.2</v>
      </c>
      <c r="V119" s="446">
        <f>VLOOKUP(E119,[3]INVENTARIO!$B$4:$P$1048576,15,0)</f>
        <v>1</v>
      </c>
      <c r="X119" s="443">
        <f>VLOOKUP(E119,[3]INVENTARIO!$B$114:$R$4077,17,0)</f>
        <v>20.5</v>
      </c>
      <c r="Y119" s="443">
        <f>VLOOKUP(E119,[3]INVENTARIO!$B$4:$S$4077,18,0)</f>
        <v>20.5</v>
      </c>
      <c r="AA119" s="432">
        <f>VLOOKUP(E119,[3]INVENTARIO!$B$4:$U$4077,20,0)</f>
        <v>20.5</v>
      </c>
      <c r="AB119" s="432">
        <f t="shared" si="22"/>
        <v>20.5</v>
      </c>
      <c r="AD119" s="432">
        <f>VLOOKUP(E119,[3]INVENTARIO!$B$4:$X$4077,23,0)</f>
        <v>20.5</v>
      </c>
      <c r="AE119" s="432">
        <f t="shared" si="23"/>
        <v>20.5</v>
      </c>
      <c r="AG119" s="432">
        <f>VLOOKUP(E119,[3]INVENTARIO!$B$4:$AA$1048576,26,0)</f>
        <v>20.5</v>
      </c>
      <c r="AH119" s="432">
        <f t="shared" si="24"/>
        <v>20.5</v>
      </c>
      <c r="AJ119" s="432">
        <f>VLOOKUP(E119,[3]INVENTARIO!$B$4:$AD$1048576,29,0)</f>
        <v>14</v>
      </c>
      <c r="AK119" s="432">
        <f t="shared" si="25"/>
        <v>14</v>
      </c>
      <c r="AT119" s="489"/>
    </row>
    <row r="120" spans="1:46" s="438" customFormat="1" ht="24" customHeight="1" outlineLevel="1" x14ac:dyDescent="0.25">
      <c r="A120" s="450" t="s">
        <v>24092</v>
      </c>
      <c r="B120" s="441">
        <v>116</v>
      </c>
      <c r="C120" s="440" t="s">
        <v>23962</v>
      </c>
      <c r="D120" s="440" t="s">
        <v>23967</v>
      </c>
      <c r="E120" s="441" t="s">
        <v>7680</v>
      </c>
      <c r="F120" s="440">
        <v>94053000</v>
      </c>
      <c r="G120" s="442" t="s">
        <v>9137</v>
      </c>
      <c r="H120" s="440" t="s">
        <v>24019</v>
      </c>
      <c r="I120" s="440" t="s">
        <v>23957</v>
      </c>
      <c r="J120" s="439">
        <v>0.5</v>
      </c>
      <c r="K120" s="439" t="s">
        <v>4603</v>
      </c>
      <c r="L120" s="439" t="s">
        <v>4603</v>
      </c>
      <c r="M120" s="439">
        <v>4</v>
      </c>
      <c r="N120" s="439" t="s">
        <v>4603</v>
      </c>
      <c r="O120" s="439">
        <v>0</v>
      </c>
      <c r="P120" s="512">
        <v>78</v>
      </c>
      <c r="Q120" s="512">
        <f t="shared" si="26"/>
        <v>78</v>
      </c>
      <c r="R120" s="514"/>
      <c r="S120" s="512">
        <v>60</v>
      </c>
      <c r="T120" s="512">
        <v>60</v>
      </c>
      <c r="U120" s="469"/>
      <c r="V120" s="446">
        <f>VLOOKUP(E120,[3]INVENTARIO!$B$4:$P$1048576,15,0)</f>
        <v>1</v>
      </c>
      <c r="W120" s="469"/>
      <c r="X120" s="443">
        <f>VLOOKUP(E120,[3]INVENTARIO!$B$114:$R$4077,17,0)</f>
        <v>60</v>
      </c>
      <c r="Y120" s="443">
        <f>VLOOKUP(E120,[3]INVENTARIO!$B$4:$S$4077,18,0)</f>
        <v>60</v>
      </c>
      <c r="Z120" s="469"/>
      <c r="AA120" s="432">
        <f>VLOOKUP(E120,[3]INVENTARIO!$B$4:$U$4077,20,0)</f>
        <v>60</v>
      </c>
      <c r="AB120" s="432">
        <f t="shared" si="22"/>
        <v>60</v>
      </c>
      <c r="AC120" s="469"/>
      <c r="AD120" s="432">
        <f>VLOOKUP(E120,[3]INVENTARIO!$B$4:$X$4077,23,0)</f>
        <v>60</v>
      </c>
      <c r="AE120" s="432">
        <f t="shared" si="23"/>
        <v>60</v>
      </c>
      <c r="AF120" s="469"/>
      <c r="AG120" s="432">
        <f>VLOOKUP(E120,[3]INVENTARIO!$B$4:$AA$1048576,26,0)</f>
        <v>60</v>
      </c>
      <c r="AH120" s="432">
        <f t="shared" si="24"/>
        <v>60</v>
      </c>
      <c r="AI120" s="469"/>
      <c r="AJ120" s="432">
        <f>VLOOKUP(E120,[3]INVENTARIO!$B$4:$AD$1048576,29,0)</f>
        <v>57</v>
      </c>
      <c r="AK120" s="432">
        <f t="shared" si="25"/>
        <v>57</v>
      </c>
      <c r="AL120" s="476"/>
      <c r="AM120" s="471"/>
      <c r="AN120" s="478"/>
      <c r="AO120" s="478"/>
      <c r="AP120" s="478"/>
      <c r="AQ120" s="478"/>
      <c r="AR120" s="478"/>
      <c r="AS120" s="478"/>
      <c r="AT120" s="489"/>
    </row>
    <row r="121" spans="1:46" ht="24" customHeight="1" outlineLevel="1" x14ac:dyDescent="0.25">
      <c r="A121" s="450" t="s">
        <v>24092</v>
      </c>
      <c r="B121" s="441">
        <v>117</v>
      </c>
      <c r="C121" s="440" t="s">
        <v>23962</v>
      </c>
      <c r="D121" s="440" t="s">
        <v>23967</v>
      </c>
      <c r="E121" s="441" t="s">
        <v>21251</v>
      </c>
      <c r="F121" s="440">
        <v>94053000</v>
      </c>
      <c r="G121" s="442" t="s">
        <v>21317</v>
      </c>
      <c r="H121" s="440" t="s">
        <v>24020</v>
      </c>
      <c r="I121" s="440" t="s">
        <v>23957</v>
      </c>
      <c r="J121" s="439" t="s">
        <v>4603</v>
      </c>
      <c r="K121" s="439" t="s">
        <v>4603</v>
      </c>
      <c r="L121" s="439" t="s">
        <v>4603</v>
      </c>
      <c r="M121" s="439">
        <v>0</v>
      </c>
      <c r="N121" s="439" t="s">
        <v>4603</v>
      </c>
      <c r="O121" s="439">
        <v>0</v>
      </c>
      <c r="P121" s="512">
        <v>78</v>
      </c>
      <c r="Q121" s="512">
        <f t="shared" si="26"/>
        <v>78</v>
      </c>
      <c r="R121" s="514"/>
      <c r="S121" s="512">
        <v>60</v>
      </c>
      <c r="T121" s="512">
        <v>60</v>
      </c>
      <c r="V121" s="446">
        <f>VLOOKUP(E121,[3]INVENTARIO!$B$4:$P$1048576,15,0)</f>
        <v>1</v>
      </c>
      <c r="X121" s="443">
        <f>VLOOKUP(E121,[3]INVENTARIO!$B$114:$R$4077,17,0)</f>
        <v>0</v>
      </c>
      <c r="Y121" s="443">
        <f>VLOOKUP(E121,[3]INVENTARIO!$B$4:$S$4077,18,0)</f>
        <v>0</v>
      </c>
      <c r="AA121" s="432">
        <f>VLOOKUP(E121,[3]INVENTARIO!$B$4:$U$4077,20,0)</f>
        <v>0</v>
      </c>
      <c r="AB121" s="432">
        <f t="shared" si="22"/>
        <v>0</v>
      </c>
      <c r="AD121" s="432">
        <f>VLOOKUP(E121,[3]INVENTARIO!$B$4:$X$4077,23,0)</f>
        <v>0</v>
      </c>
      <c r="AE121" s="432">
        <f t="shared" si="23"/>
        <v>0</v>
      </c>
      <c r="AG121" s="432">
        <f>VLOOKUP(E121,[3]INVENTARIO!$B$4:$AA$1048576,26,0)</f>
        <v>0</v>
      </c>
      <c r="AH121" s="432">
        <f t="shared" si="24"/>
        <v>0</v>
      </c>
      <c r="AJ121" s="432">
        <f>VLOOKUP(E121,[3]INVENTARIO!$B$4:$AD$1048576,29,0)</f>
        <v>0</v>
      </c>
      <c r="AK121" s="432">
        <f t="shared" si="25"/>
        <v>0</v>
      </c>
      <c r="AT121" s="489"/>
    </row>
    <row r="122" spans="1:46" ht="24" customHeight="1" outlineLevel="1" x14ac:dyDescent="0.25">
      <c r="A122" s="450" t="s">
        <v>24092</v>
      </c>
      <c r="B122" s="441">
        <v>118</v>
      </c>
      <c r="C122" s="440" t="s">
        <v>23962</v>
      </c>
      <c r="D122" s="440" t="s">
        <v>23967</v>
      </c>
      <c r="E122" s="441" t="s">
        <v>7681</v>
      </c>
      <c r="F122" s="440">
        <v>94053000</v>
      </c>
      <c r="G122" s="442" t="s">
        <v>9138</v>
      </c>
      <c r="H122" s="440" t="s">
        <v>24019</v>
      </c>
      <c r="I122" s="440" t="s">
        <v>23957</v>
      </c>
      <c r="J122" s="439">
        <v>0.95</v>
      </c>
      <c r="K122" s="439" t="s">
        <v>4603</v>
      </c>
      <c r="L122" s="439" t="s">
        <v>4603</v>
      </c>
      <c r="M122" s="439">
        <v>5</v>
      </c>
      <c r="N122" s="439" t="s">
        <v>4603</v>
      </c>
      <c r="O122" s="439">
        <v>0</v>
      </c>
      <c r="P122" s="512">
        <v>101.4</v>
      </c>
      <c r="Q122" s="512">
        <f t="shared" si="26"/>
        <v>101.4</v>
      </c>
      <c r="R122" s="514"/>
      <c r="S122" s="512">
        <v>78</v>
      </c>
      <c r="T122" s="512">
        <v>78</v>
      </c>
      <c r="V122" s="446">
        <f>VLOOKUP(E122,[3]INVENTARIO!$B$4:$P$1048576,15,0)</f>
        <v>1</v>
      </c>
      <c r="X122" s="443">
        <f>VLOOKUP(E122,[3]INVENTARIO!$B$114:$R$4077,17,0)</f>
        <v>78</v>
      </c>
      <c r="Y122" s="443">
        <f>VLOOKUP(E122,[3]INVENTARIO!$B$4:$S$4077,18,0)</f>
        <v>78</v>
      </c>
      <c r="AA122" s="432">
        <f>VLOOKUP(E122,[3]INVENTARIO!$B$4:$U$4077,20,0)</f>
        <v>78</v>
      </c>
      <c r="AB122" s="432">
        <f t="shared" si="22"/>
        <v>78</v>
      </c>
      <c r="AD122" s="432">
        <f>VLOOKUP(E122,[3]INVENTARIO!$B$4:$X$4077,23,0)</f>
        <v>78</v>
      </c>
      <c r="AE122" s="432">
        <f t="shared" si="23"/>
        <v>78</v>
      </c>
      <c r="AG122" s="432">
        <f>VLOOKUP(E122,[3]INVENTARIO!$B$4:$AA$1048576,26,0)</f>
        <v>78</v>
      </c>
      <c r="AH122" s="432">
        <f t="shared" si="24"/>
        <v>78</v>
      </c>
      <c r="AJ122" s="432">
        <f>VLOOKUP(E122,[3]INVENTARIO!$B$4:$AD$1048576,29,0)</f>
        <v>75</v>
      </c>
      <c r="AK122" s="432">
        <f t="shared" si="25"/>
        <v>75</v>
      </c>
      <c r="AT122" s="489"/>
    </row>
    <row r="123" spans="1:46" ht="24" customHeight="1" outlineLevel="1" x14ac:dyDescent="0.25">
      <c r="A123" s="450" t="s">
        <v>24092</v>
      </c>
      <c r="B123" s="441">
        <v>119</v>
      </c>
      <c r="C123" s="440" t="s">
        <v>23962</v>
      </c>
      <c r="D123" s="440" t="s">
        <v>23967</v>
      </c>
      <c r="E123" s="441" t="s">
        <v>21252</v>
      </c>
      <c r="F123" s="440">
        <v>94053000</v>
      </c>
      <c r="G123" s="442" t="s">
        <v>21318</v>
      </c>
      <c r="H123" s="440" t="s">
        <v>24020</v>
      </c>
      <c r="I123" s="440" t="s">
        <v>23957</v>
      </c>
      <c r="J123" s="439" t="s">
        <v>4603</v>
      </c>
      <c r="K123" s="439" t="s">
        <v>4603</v>
      </c>
      <c r="L123" s="439" t="s">
        <v>4603</v>
      </c>
      <c r="M123" s="439">
        <v>0</v>
      </c>
      <c r="N123" s="439" t="s">
        <v>4603</v>
      </c>
      <c r="O123" s="439">
        <v>0</v>
      </c>
      <c r="P123" s="512">
        <v>101.4</v>
      </c>
      <c r="Q123" s="512">
        <f t="shared" si="26"/>
        <v>101.4</v>
      </c>
      <c r="R123" s="514"/>
      <c r="S123" s="512">
        <v>78</v>
      </c>
      <c r="T123" s="512">
        <v>78</v>
      </c>
      <c r="V123" s="446">
        <f>VLOOKUP(E123,[3]INVENTARIO!$B$4:$P$1048576,15,0)</f>
        <v>1</v>
      </c>
      <c r="X123" s="443">
        <f>VLOOKUP(E123,[3]INVENTARIO!$B$114:$R$4077,17,0)</f>
        <v>0</v>
      </c>
      <c r="Y123" s="443">
        <f>VLOOKUP(E123,[3]INVENTARIO!$B$4:$S$4077,18,0)</f>
        <v>0</v>
      </c>
      <c r="AA123" s="432">
        <f>VLOOKUP(E123,[3]INVENTARIO!$B$4:$U$4077,20,0)</f>
        <v>0</v>
      </c>
      <c r="AB123" s="432">
        <f t="shared" si="22"/>
        <v>0</v>
      </c>
      <c r="AD123" s="432">
        <f>VLOOKUP(E123,[3]INVENTARIO!$B$4:$X$4077,23,0)</f>
        <v>0</v>
      </c>
      <c r="AE123" s="432">
        <f t="shared" si="23"/>
        <v>0</v>
      </c>
      <c r="AG123" s="432">
        <f>VLOOKUP(E123,[3]INVENTARIO!$B$4:$AA$1048576,26,0)</f>
        <v>0</v>
      </c>
      <c r="AH123" s="432">
        <f t="shared" si="24"/>
        <v>0</v>
      </c>
      <c r="AJ123" s="432">
        <f>VLOOKUP(E123,[3]INVENTARIO!$B$4:$AD$1048576,29,0)</f>
        <v>0</v>
      </c>
      <c r="AK123" s="432">
        <f t="shared" si="25"/>
        <v>0</v>
      </c>
      <c r="AT123" s="489"/>
    </row>
    <row r="124" spans="1:46" ht="24" customHeight="1" outlineLevel="1" x14ac:dyDescent="0.25">
      <c r="A124" s="450" t="s">
        <v>24092</v>
      </c>
      <c r="B124" s="441">
        <v>120</v>
      </c>
      <c r="C124" s="440" t="s">
        <v>23962</v>
      </c>
      <c r="D124" s="440" t="s">
        <v>23967</v>
      </c>
      <c r="E124" s="441" t="s">
        <v>7683</v>
      </c>
      <c r="F124" s="440">
        <v>94053000</v>
      </c>
      <c r="G124" s="442" t="s">
        <v>13643</v>
      </c>
      <c r="H124" s="440" t="s">
        <v>24019</v>
      </c>
      <c r="I124" s="440" t="s">
        <v>23957</v>
      </c>
      <c r="J124" s="439">
        <v>2.1</v>
      </c>
      <c r="K124" s="439" t="s">
        <v>4603</v>
      </c>
      <c r="L124" s="439" t="s">
        <v>4603</v>
      </c>
      <c r="M124" s="439">
        <v>12</v>
      </c>
      <c r="N124" s="439" t="s">
        <v>4603</v>
      </c>
      <c r="O124" s="439">
        <v>0</v>
      </c>
      <c r="P124" s="512">
        <v>117</v>
      </c>
      <c r="Q124" s="512">
        <f t="shared" si="26"/>
        <v>117</v>
      </c>
      <c r="R124" s="514"/>
      <c r="S124" s="512">
        <v>90</v>
      </c>
      <c r="T124" s="512">
        <v>90</v>
      </c>
      <c r="V124" s="446">
        <f>VLOOKUP(E124,[3]INVENTARIO!$B$4:$P$1048576,15,0)</f>
        <v>1</v>
      </c>
      <c r="X124" s="443">
        <f>VLOOKUP(E124,[3]INVENTARIO!$B$114:$R$4077,17,0)</f>
        <v>90</v>
      </c>
      <c r="Y124" s="443">
        <f>VLOOKUP(E124,[3]INVENTARIO!$B$4:$S$4077,18,0)</f>
        <v>90</v>
      </c>
      <c r="AA124" s="432">
        <f>VLOOKUP(E124,[3]INVENTARIO!$B$4:$U$4077,20,0)</f>
        <v>90</v>
      </c>
      <c r="AB124" s="432">
        <f t="shared" si="22"/>
        <v>90</v>
      </c>
      <c r="AD124" s="432">
        <f>VLOOKUP(E124,[3]INVENTARIO!$B$4:$X$4077,23,0)</f>
        <v>90</v>
      </c>
      <c r="AE124" s="432">
        <f t="shared" si="23"/>
        <v>90</v>
      </c>
      <c r="AG124" s="432">
        <f>VLOOKUP(E124,[3]INVENTARIO!$B$4:$AA$1048576,26,0)</f>
        <v>90</v>
      </c>
      <c r="AH124" s="432">
        <f t="shared" si="24"/>
        <v>90</v>
      </c>
      <c r="AJ124" s="432">
        <f>VLOOKUP(E124,[3]INVENTARIO!$B$4:$AD$1048576,29,0)</f>
        <v>87</v>
      </c>
      <c r="AK124" s="432">
        <f t="shared" si="25"/>
        <v>87</v>
      </c>
      <c r="AT124" s="489"/>
    </row>
    <row r="125" spans="1:46" s="438" customFormat="1" ht="24" customHeight="1" outlineLevel="1" x14ac:dyDescent="0.25">
      <c r="A125" s="450" t="s">
        <v>24092</v>
      </c>
      <c r="B125" s="441">
        <v>121</v>
      </c>
      <c r="C125" s="440" t="s">
        <v>23962</v>
      </c>
      <c r="D125" s="440" t="s">
        <v>23967</v>
      </c>
      <c r="E125" s="441" t="s">
        <v>21248</v>
      </c>
      <c r="F125" s="440">
        <v>94053000</v>
      </c>
      <c r="G125" s="442" t="s">
        <v>21314</v>
      </c>
      <c r="H125" s="440" t="s">
        <v>24020</v>
      </c>
      <c r="I125" s="440" t="s">
        <v>23957</v>
      </c>
      <c r="J125" s="439" t="s">
        <v>4603</v>
      </c>
      <c r="K125" s="439" t="s">
        <v>4603</v>
      </c>
      <c r="L125" s="439" t="s">
        <v>4603</v>
      </c>
      <c r="M125" s="439">
        <v>0</v>
      </c>
      <c r="N125" s="439" t="s">
        <v>4603</v>
      </c>
      <c r="O125" s="439">
        <v>0</v>
      </c>
      <c r="P125" s="512">
        <v>117</v>
      </c>
      <c r="Q125" s="512">
        <f t="shared" si="26"/>
        <v>117</v>
      </c>
      <c r="R125" s="514"/>
      <c r="S125" s="512">
        <v>90</v>
      </c>
      <c r="T125" s="512">
        <v>90</v>
      </c>
      <c r="U125" s="469"/>
      <c r="V125" s="446">
        <f>VLOOKUP(E125,[3]INVENTARIO!$B$4:$P$1048576,15,0)</f>
        <v>1</v>
      </c>
      <c r="W125" s="469"/>
      <c r="X125" s="443">
        <f>VLOOKUP(E125,[3]INVENTARIO!$B$114:$R$4077,17,0)</f>
        <v>0</v>
      </c>
      <c r="Y125" s="443">
        <f>VLOOKUP(E125,[3]INVENTARIO!$B$4:$S$4077,18,0)</f>
        <v>0</v>
      </c>
      <c r="Z125" s="469"/>
      <c r="AA125" s="432">
        <f>VLOOKUP(E125,[3]INVENTARIO!$B$4:$U$4077,20,0)</f>
        <v>0</v>
      </c>
      <c r="AB125" s="432">
        <f t="shared" si="22"/>
        <v>0</v>
      </c>
      <c r="AC125" s="469"/>
      <c r="AD125" s="432">
        <f>VLOOKUP(E125,[3]INVENTARIO!$B$4:$X$4077,23,0)</f>
        <v>0</v>
      </c>
      <c r="AE125" s="432">
        <f t="shared" si="23"/>
        <v>0</v>
      </c>
      <c r="AF125" s="469"/>
      <c r="AG125" s="432">
        <f>VLOOKUP(E125,[3]INVENTARIO!$B$4:$AA$1048576,26,0)</f>
        <v>0</v>
      </c>
      <c r="AH125" s="432">
        <f t="shared" si="24"/>
        <v>0</v>
      </c>
      <c r="AI125" s="469"/>
      <c r="AJ125" s="432">
        <f>VLOOKUP(E125,[3]INVENTARIO!$B$4:$AD$1048576,29,0)</f>
        <v>0</v>
      </c>
      <c r="AK125" s="432">
        <f t="shared" si="25"/>
        <v>0</v>
      </c>
      <c r="AL125" s="476"/>
      <c r="AM125" s="471"/>
      <c r="AN125" s="478"/>
      <c r="AO125" s="478"/>
      <c r="AP125" s="478"/>
      <c r="AQ125" s="478"/>
      <c r="AR125" s="478"/>
      <c r="AS125" s="478"/>
      <c r="AT125" s="489"/>
    </row>
    <row r="126" spans="1:46" ht="24" customHeight="1" outlineLevel="1" x14ac:dyDescent="0.25">
      <c r="A126" s="450" t="s">
        <v>24092</v>
      </c>
      <c r="B126" s="441">
        <v>122</v>
      </c>
      <c r="C126" s="440" t="s">
        <v>23962</v>
      </c>
      <c r="D126" s="440" t="s">
        <v>23967</v>
      </c>
      <c r="E126" s="441" t="s">
        <v>7684</v>
      </c>
      <c r="F126" s="440">
        <v>94053000</v>
      </c>
      <c r="G126" s="442" t="s">
        <v>13644</v>
      </c>
      <c r="H126" s="440" t="s">
        <v>24019</v>
      </c>
      <c r="I126" s="440" t="s">
        <v>23957</v>
      </c>
      <c r="J126" s="439">
        <v>3.1</v>
      </c>
      <c r="K126" s="439" t="s">
        <v>4603</v>
      </c>
      <c r="L126" s="439" t="s">
        <v>4603</v>
      </c>
      <c r="M126" s="439">
        <v>12</v>
      </c>
      <c r="N126" s="439" t="s">
        <v>4603</v>
      </c>
      <c r="O126" s="439">
        <v>0</v>
      </c>
      <c r="P126" s="512">
        <v>117</v>
      </c>
      <c r="Q126" s="512">
        <f t="shared" si="26"/>
        <v>117</v>
      </c>
      <c r="R126" s="514"/>
      <c r="S126" s="512">
        <v>90</v>
      </c>
      <c r="T126" s="512">
        <v>90</v>
      </c>
      <c r="V126" s="446">
        <f>VLOOKUP(E126,[3]INVENTARIO!$B$4:$P$1048576,15,0)</f>
        <v>1</v>
      </c>
      <c r="X126" s="443">
        <f>VLOOKUP(E126,[3]INVENTARIO!$B$114:$R$4077,17,0)</f>
        <v>90</v>
      </c>
      <c r="Y126" s="443">
        <f>VLOOKUP(E126,[3]INVENTARIO!$B$4:$S$4077,18,0)</f>
        <v>90</v>
      </c>
      <c r="AA126" s="432">
        <f>VLOOKUP(E126,[3]INVENTARIO!$B$4:$U$4077,20,0)</f>
        <v>90</v>
      </c>
      <c r="AB126" s="432">
        <f t="shared" si="22"/>
        <v>90</v>
      </c>
      <c r="AD126" s="432">
        <f>VLOOKUP(E126,[3]INVENTARIO!$B$4:$X$4077,23,0)</f>
        <v>90</v>
      </c>
      <c r="AE126" s="432">
        <f t="shared" si="23"/>
        <v>90</v>
      </c>
      <c r="AG126" s="432">
        <f>VLOOKUP(E126,[3]INVENTARIO!$B$4:$AA$1048576,26,0)</f>
        <v>90</v>
      </c>
      <c r="AH126" s="432">
        <f t="shared" si="24"/>
        <v>90</v>
      </c>
      <c r="AJ126" s="432">
        <f>VLOOKUP(E126,[3]INVENTARIO!$B$4:$AD$1048576,29,0)</f>
        <v>87</v>
      </c>
      <c r="AK126" s="432">
        <f t="shared" si="25"/>
        <v>87</v>
      </c>
      <c r="AT126" s="489"/>
    </row>
    <row r="127" spans="1:46" ht="24" customHeight="1" outlineLevel="1" x14ac:dyDescent="0.25">
      <c r="A127" s="450" t="s">
        <v>24092</v>
      </c>
      <c r="B127" s="441">
        <v>123</v>
      </c>
      <c r="C127" s="440" t="s">
        <v>23962</v>
      </c>
      <c r="D127" s="440" t="s">
        <v>23967</v>
      </c>
      <c r="E127" s="441" t="s">
        <v>21249</v>
      </c>
      <c r="F127" s="440">
        <v>94053000</v>
      </c>
      <c r="G127" s="442" t="s">
        <v>21315</v>
      </c>
      <c r="H127" s="440" t="s">
        <v>24020</v>
      </c>
      <c r="I127" s="440" t="s">
        <v>23957</v>
      </c>
      <c r="J127" s="439" t="s">
        <v>4603</v>
      </c>
      <c r="K127" s="439" t="s">
        <v>4603</v>
      </c>
      <c r="L127" s="439" t="s">
        <v>4603</v>
      </c>
      <c r="M127" s="439">
        <v>0</v>
      </c>
      <c r="N127" s="439" t="s">
        <v>4603</v>
      </c>
      <c r="O127" s="439">
        <v>0</v>
      </c>
      <c r="P127" s="512">
        <v>117</v>
      </c>
      <c r="Q127" s="512">
        <f t="shared" si="26"/>
        <v>117</v>
      </c>
      <c r="R127" s="514"/>
      <c r="S127" s="512">
        <v>90</v>
      </c>
      <c r="T127" s="512">
        <v>90</v>
      </c>
      <c r="V127" s="446">
        <f>VLOOKUP(E127,[3]INVENTARIO!$B$4:$P$1048576,15,0)</f>
        <v>1</v>
      </c>
      <c r="X127" s="443">
        <f>VLOOKUP(E127,[3]INVENTARIO!$B$114:$R$4077,17,0)</f>
        <v>0</v>
      </c>
      <c r="Y127" s="443">
        <f>VLOOKUP(E127,[3]INVENTARIO!$B$4:$S$4077,18,0)</f>
        <v>0</v>
      </c>
      <c r="AA127" s="432">
        <f>VLOOKUP(E127,[3]INVENTARIO!$B$4:$U$4077,20,0)</f>
        <v>0</v>
      </c>
      <c r="AB127" s="432">
        <f t="shared" si="22"/>
        <v>0</v>
      </c>
      <c r="AD127" s="432">
        <f>VLOOKUP(E127,[3]INVENTARIO!$B$4:$X$4077,23,0)</f>
        <v>0</v>
      </c>
      <c r="AE127" s="432">
        <f t="shared" si="23"/>
        <v>0</v>
      </c>
      <c r="AG127" s="432">
        <f>VLOOKUP(E127,[3]INVENTARIO!$B$4:$AA$1048576,26,0)</f>
        <v>0</v>
      </c>
      <c r="AH127" s="432">
        <f t="shared" si="24"/>
        <v>0</v>
      </c>
      <c r="AJ127" s="432">
        <f>VLOOKUP(E127,[3]INVENTARIO!$B$4:$AD$1048576,29,0)</f>
        <v>0</v>
      </c>
      <c r="AK127" s="432">
        <f t="shared" si="25"/>
        <v>0</v>
      </c>
      <c r="AT127" s="489"/>
    </row>
    <row r="128" spans="1:46" ht="24" customHeight="1" outlineLevel="1" x14ac:dyDescent="0.25">
      <c r="A128" s="450" t="s">
        <v>24092</v>
      </c>
      <c r="B128" s="441">
        <v>124</v>
      </c>
      <c r="C128" s="440" t="s">
        <v>23962</v>
      </c>
      <c r="D128" s="440" t="s">
        <v>23967</v>
      </c>
      <c r="E128" s="441" t="s">
        <v>7682</v>
      </c>
      <c r="F128" s="440">
        <v>94053000</v>
      </c>
      <c r="G128" s="442" t="s">
        <v>13642</v>
      </c>
      <c r="H128" s="440" t="s">
        <v>24019</v>
      </c>
      <c r="I128" s="440" t="s">
        <v>23957</v>
      </c>
      <c r="J128" s="439">
        <v>1.1000000000000001</v>
      </c>
      <c r="K128" s="439" t="s">
        <v>4603</v>
      </c>
      <c r="L128" s="439" t="s">
        <v>4603</v>
      </c>
      <c r="M128" s="439">
        <v>12</v>
      </c>
      <c r="N128" s="439" t="s">
        <v>4603</v>
      </c>
      <c r="O128" s="439">
        <v>0</v>
      </c>
      <c r="P128" s="512">
        <v>104</v>
      </c>
      <c r="Q128" s="512">
        <f t="shared" si="26"/>
        <v>104</v>
      </c>
      <c r="R128" s="514"/>
      <c r="S128" s="512">
        <v>80</v>
      </c>
      <c r="T128" s="512">
        <v>80</v>
      </c>
      <c r="V128" s="446">
        <f>VLOOKUP(E128,[3]INVENTARIO!$B$4:$P$1048576,15,0)</f>
        <v>1</v>
      </c>
      <c r="X128" s="443">
        <f>VLOOKUP(E128,[3]INVENTARIO!$B$114:$R$4077,17,0)</f>
        <v>80</v>
      </c>
      <c r="Y128" s="443">
        <f>VLOOKUP(E128,[3]INVENTARIO!$B$4:$S$4077,18,0)</f>
        <v>80</v>
      </c>
      <c r="AA128" s="432">
        <f>VLOOKUP(E128,[3]INVENTARIO!$B$4:$U$4077,20,0)</f>
        <v>80</v>
      </c>
      <c r="AB128" s="432">
        <f t="shared" si="22"/>
        <v>80</v>
      </c>
      <c r="AD128" s="432">
        <f>VLOOKUP(E128,[3]INVENTARIO!$B$4:$X$4077,23,0)</f>
        <v>80</v>
      </c>
      <c r="AE128" s="432">
        <f t="shared" si="23"/>
        <v>80</v>
      </c>
      <c r="AG128" s="432">
        <f>VLOOKUP(E128,[3]INVENTARIO!$B$4:$AA$1048576,26,0)</f>
        <v>80</v>
      </c>
      <c r="AH128" s="432">
        <f t="shared" si="24"/>
        <v>80</v>
      </c>
      <c r="AJ128" s="432">
        <f>VLOOKUP(E128,[3]INVENTARIO!$B$4:$AD$1048576,29,0)</f>
        <v>78</v>
      </c>
      <c r="AK128" s="432">
        <f t="shared" si="25"/>
        <v>78</v>
      </c>
      <c r="AT128" s="489"/>
    </row>
    <row r="129" spans="1:46" ht="24" customHeight="1" outlineLevel="1" x14ac:dyDescent="0.25">
      <c r="A129" s="450" t="s">
        <v>24092</v>
      </c>
      <c r="B129" s="441">
        <v>125</v>
      </c>
      <c r="C129" s="440" t="s">
        <v>23962</v>
      </c>
      <c r="D129" s="440" t="s">
        <v>23967</v>
      </c>
      <c r="E129" s="441" t="s">
        <v>21250</v>
      </c>
      <c r="F129" s="440">
        <v>94053000</v>
      </c>
      <c r="G129" s="442" t="s">
        <v>21316</v>
      </c>
      <c r="H129" s="440" t="s">
        <v>24020</v>
      </c>
      <c r="I129" s="440" t="s">
        <v>23957</v>
      </c>
      <c r="J129" s="439" t="s">
        <v>4603</v>
      </c>
      <c r="K129" s="439" t="s">
        <v>4603</v>
      </c>
      <c r="L129" s="439" t="s">
        <v>4603</v>
      </c>
      <c r="M129" s="439">
        <v>0</v>
      </c>
      <c r="N129" s="439" t="s">
        <v>4603</v>
      </c>
      <c r="O129" s="439">
        <v>0</v>
      </c>
      <c r="P129" s="512">
        <v>104</v>
      </c>
      <c r="Q129" s="512">
        <f t="shared" si="26"/>
        <v>104</v>
      </c>
      <c r="R129" s="514"/>
      <c r="S129" s="512">
        <v>80</v>
      </c>
      <c r="T129" s="512">
        <v>80</v>
      </c>
      <c r="V129" s="446">
        <f>VLOOKUP(E129,[3]INVENTARIO!$B$4:$P$1048576,15,0)</f>
        <v>1</v>
      </c>
      <c r="X129" s="443">
        <f>VLOOKUP(E129,[3]INVENTARIO!$B$114:$R$4077,17,0)</f>
        <v>0</v>
      </c>
      <c r="Y129" s="443">
        <f>VLOOKUP(E129,[3]INVENTARIO!$B$4:$S$4077,18,0)</f>
        <v>0</v>
      </c>
      <c r="AA129" s="432">
        <f>VLOOKUP(E129,[3]INVENTARIO!$B$4:$U$4077,20,0)</f>
        <v>0</v>
      </c>
      <c r="AB129" s="432">
        <f t="shared" si="22"/>
        <v>0</v>
      </c>
      <c r="AD129" s="432">
        <f>VLOOKUP(E129,[3]INVENTARIO!$B$4:$X$4077,23,0)</f>
        <v>0</v>
      </c>
      <c r="AE129" s="432">
        <f t="shared" si="23"/>
        <v>0</v>
      </c>
      <c r="AG129" s="432">
        <f>VLOOKUP(E129,[3]INVENTARIO!$B$4:$AA$1048576,26,0)</f>
        <v>0</v>
      </c>
      <c r="AH129" s="432">
        <f t="shared" si="24"/>
        <v>0</v>
      </c>
      <c r="AJ129" s="432">
        <f>VLOOKUP(E129,[3]INVENTARIO!$B$4:$AD$1048576,29,0)</f>
        <v>0</v>
      </c>
      <c r="AK129" s="432">
        <f t="shared" si="25"/>
        <v>0</v>
      </c>
      <c r="AT129" s="489"/>
    </row>
    <row r="130" spans="1:46" s="438" customFormat="1" ht="24" customHeight="1" outlineLevel="1" x14ac:dyDescent="0.25">
      <c r="A130" s="450" t="s">
        <v>24092</v>
      </c>
      <c r="B130" s="441">
        <v>126</v>
      </c>
      <c r="C130" s="440" t="s">
        <v>23962</v>
      </c>
      <c r="D130" s="440" t="s">
        <v>23967</v>
      </c>
      <c r="E130" s="441" t="s">
        <v>21331</v>
      </c>
      <c r="F130" s="440">
        <v>94053000</v>
      </c>
      <c r="G130" s="442" t="s">
        <v>21330</v>
      </c>
      <c r="H130" s="440" t="s">
        <v>24019</v>
      </c>
      <c r="I130" s="440" t="s">
        <v>23957</v>
      </c>
      <c r="J130" s="439" t="s">
        <v>4603</v>
      </c>
      <c r="K130" s="439" t="s">
        <v>4603</v>
      </c>
      <c r="L130" s="439">
        <v>10</v>
      </c>
      <c r="M130" s="439">
        <v>10</v>
      </c>
      <c r="N130" s="439" t="s">
        <v>4603</v>
      </c>
      <c r="O130" s="439">
        <v>0</v>
      </c>
      <c r="P130" s="512">
        <v>91</v>
      </c>
      <c r="Q130" s="512">
        <f t="shared" si="26"/>
        <v>91</v>
      </c>
      <c r="R130" s="514"/>
      <c r="S130" s="512">
        <v>70</v>
      </c>
      <c r="T130" s="512">
        <v>70</v>
      </c>
      <c r="U130" s="469"/>
      <c r="V130" s="446">
        <f>VLOOKUP(E130,[3]INVENTARIO!$B$4:$P$1048576,15,0)</f>
        <v>1</v>
      </c>
      <c r="W130" s="469"/>
      <c r="X130" s="443">
        <f>VLOOKUP(E130,[3]INVENTARIO!$B$114:$R$4077,17,0)</f>
        <v>70</v>
      </c>
      <c r="Y130" s="443">
        <f>VLOOKUP(E130,[3]INVENTARIO!$B$4:$S$4077,18,0)</f>
        <v>70</v>
      </c>
      <c r="Z130" s="469"/>
      <c r="AA130" s="432">
        <f>VLOOKUP(E130,[3]INVENTARIO!$B$4:$U$4077,20,0)</f>
        <v>70</v>
      </c>
      <c r="AB130" s="432">
        <f t="shared" si="22"/>
        <v>70</v>
      </c>
      <c r="AC130" s="469"/>
      <c r="AD130" s="432">
        <f>VLOOKUP(E130,[3]INVENTARIO!$B$4:$X$4077,23,0)</f>
        <v>70</v>
      </c>
      <c r="AE130" s="432">
        <f t="shared" si="23"/>
        <v>70</v>
      </c>
      <c r="AF130" s="469"/>
      <c r="AG130" s="432">
        <f>VLOOKUP(E130,[3]INVENTARIO!$B$4:$AA$1048576,26,0)</f>
        <v>70</v>
      </c>
      <c r="AH130" s="432">
        <f t="shared" si="24"/>
        <v>70</v>
      </c>
      <c r="AI130" s="469"/>
      <c r="AJ130" s="432">
        <f>VLOOKUP(E130,[3]INVENTARIO!$B$4:$AD$1048576,29,0)</f>
        <v>52</v>
      </c>
      <c r="AK130" s="432">
        <f t="shared" si="25"/>
        <v>52</v>
      </c>
      <c r="AL130" s="476"/>
      <c r="AM130" s="471"/>
      <c r="AN130" s="478"/>
      <c r="AO130" s="478"/>
      <c r="AP130" s="478"/>
      <c r="AQ130" s="478"/>
      <c r="AR130" s="478"/>
      <c r="AS130" s="478"/>
      <c r="AT130" s="489"/>
    </row>
    <row r="131" spans="1:46" ht="24" customHeight="1" outlineLevel="1" x14ac:dyDescent="0.25">
      <c r="A131" s="450" t="s">
        <v>24092</v>
      </c>
      <c r="B131" s="441">
        <v>127</v>
      </c>
      <c r="C131" s="440" t="s">
        <v>23962</v>
      </c>
      <c r="D131" s="440" t="s">
        <v>23967</v>
      </c>
      <c r="E131" s="441" t="s">
        <v>11536</v>
      </c>
      <c r="F131" s="440">
        <v>94053000</v>
      </c>
      <c r="G131" s="442" t="s">
        <v>13638</v>
      </c>
      <c r="H131" s="440" t="s">
        <v>24019</v>
      </c>
      <c r="I131" s="440" t="s">
        <v>23957</v>
      </c>
      <c r="J131" s="439" t="s">
        <v>4603</v>
      </c>
      <c r="K131" s="439" t="s">
        <v>4603</v>
      </c>
      <c r="L131" s="439">
        <v>10</v>
      </c>
      <c r="M131" s="439">
        <v>10</v>
      </c>
      <c r="N131" s="439" t="s">
        <v>4603</v>
      </c>
      <c r="O131" s="439">
        <v>0</v>
      </c>
      <c r="P131" s="512">
        <v>84.5</v>
      </c>
      <c r="Q131" s="512">
        <f t="shared" si="26"/>
        <v>84.5</v>
      </c>
      <c r="R131" s="514"/>
      <c r="S131" s="512">
        <v>65</v>
      </c>
      <c r="T131" s="512">
        <v>65</v>
      </c>
      <c r="V131" s="446">
        <f>VLOOKUP(E131,[3]INVENTARIO!$B$4:$P$1048576,15,0)</f>
        <v>1</v>
      </c>
      <c r="X131" s="443">
        <f>VLOOKUP(E131,[3]INVENTARIO!$B$114:$R$4077,17,0)</f>
        <v>65</v>
      </c>
      <c r="Y131" s="443">
        <f>VLOOKUP(E131,[3]INVENTARIO!$B$4:$S$4077,18,0)</f>
        <v>65</v>
      </c>
      <c r="AA131" s="432">
        <f>VLOOKUP(E131,[3]INVENTARIO!$B$4:$U$4077,20,0)</f>
        <v>65</v>
      </c>
      <c r="AB131" s="432">
        <f t="shared" si="22"/>
        <v>65</v>
      </c>
      <c r="AD131" s="432">
        <f>VLOOKUP(E131,[3]INVENTARIO!$B$4:$X$4077,23,0)</f>
        <v>65</v>
      </c>
      <c r="AE131" s="432">
        <f t="shared" si="23"/>
        <v>65</v>
      </c>
      <c r="AG131" s="432">
        <f>VLOOKUP(E131,[3]INVENTARIO!$B$4:$AA$1048576,26,0)</f>
        <v>65</v>
      </c>
      <c r="AH131" s="432">
        <f t="shared" si="24"/>
        <v>65</v>
      </c>
      <c r="AJ131" s="432">
        <f>VLOOKUP(E131,[3]INVENTARIO!$B$4:$AD$1048576,29,0)</f>
        <v>48</v>
      </c>
      <c r="AK131" s="432">
        <f t="shared" si="25"/>
        <v>48</v>
      </c>
      <c r="AT131" s="489"/>
    </row>
    <row r="132" spans="1:46" ht="24" customHeight="1" outlineLevel="1" x14ac:dyDescent="0.25">
      <c r="A132" s="450" t="s">
        <v>24092</v>
      </c>
      <c r="B132" s="441">
        <v>128</v>
      </c>
      <c r="C132" s="440" t="s">
        <v>23962</v>
      </c>
      <c r="D132" s="440" t="s">
        <v>23967</v>
      </c>
      <c r="E132" s="441" t="s">
        <v>21227</v>
      </c>
      <c r="F132" s="440">
        <v>94053000</v>
      </c>
      <c r="G132" s="442" t="s">
        <v>21288</v>
      </c>
      <c r="H132" s="440" t="s">
        <v>24020</v>
      </c>
      <c r="I132" s="440" t="s">
        <v>23957</v>
      </c>
      <c r="J132" s="439" t="s">
        <v>4603</v>
      </c>
      <c r="K132" s="439" t="s">
        <v>4603</v>
      </c>
      <c r="L132" s="439" t="s">
        <v>4603</v>
      </c>
      <c r="M132" s="439">
        <v>0</v>
      </c>
      <c r="N132" s="439" t="s">
        <v>4603</v>
      </c>
      <c r="O132" s="439">
        <v>0</v>
      </c>
      <c r="P132" s="512">
        <v>84.5</v>
      </c>
      <c r="Q132" s="512">
        <f t="shared" si="26"/>
        <v>84.5</v>
      </c>
      <c r="R132" s="514"/>
      <c r="S132" s="512">
        <v>65</v>
      </c>
      <c r="T132" s="512">
        <v>65</v>
      </c>
      <c r="V132" s="446">
        <f>VLOOKUP(E132,[3]INVENTARIO!$B$4:$P$1048576,15,0)</f>
        <v>1</v>
      </c>
      <c r="X132" s="443">
        <f>VLOOKUP(E132,[3]INVENTARIO!$B$114:$R$4077,17,0)</f>
        <v>0</v>
      </c>
      <c r="Y132" s="443">
        <f>VLOOKUP(E132,[3]INVENTARIO!$B$4:$S$4077,18,0)</f>
        <v>0</v>
      </c>
      <c r="AA132" s="432">
        <f>VLOOKUP(E132,[3]INVENTARIO!$B$4:$U$4077,20,0)</f>
        <v>0</v>
      </c>
      <c r="AB132" s="432">
        <f t="shared" si="22"/>
        <v>0</v>
      </c>
      <c r="AD132" s="432">
        <f>VLOOKUP(E132,[3]INVENTARIO!$B$4:$X$4077,23,0)</f>
        <v>0</v>
      </c>
      <c r="AE132" s="432">
        <f t="shared" si="23"/>
        <v>0</v>
      </c>
      <c r="AG132" s="432">
        <f>VLOOKUP(E132,[3]INVENTARIO!$B$4:$AA$1048576,26,0)</f>
        <v>0</v>
      </c>
      <c r="AH132" s="432">
        <f t="shared" si="24"/>
        <v>0</v>
      </c>
      <c r="AJ132" s="432">
        <f>VLOOKUP(E132,[3]INVENTARIO!$B$4:$AD$1048576,29,0)</f>
        <v>0</v>
      </c>
      <c r="AK132" s="432">
        <f t="shared" si="25"/>
        <v>0</v>
      </c>
      <c r="AT132" s="489"/>
    </row>
    <row r="133" spans="1:46" ht="24" customHeight="1" outlineLevel="1" x14ac:dyDescent="0.25">
      <c r="A133" s="450" t="s">
        <v>24092</v>
      </c>
      <c r="B133" s="441">
        <v>129</v>
      </c>
      <c r="C133" s="440" t="s">
        <v>23962</v>
      </c>
      <c r="D133" s="440" t="s">
        <v>23967</v>
      </c>
      <c r="E133" s="441" t="s">
        <v>11537</v>
      </c>
      <c r="F133" s="440">
        <v>94053000</v>
      </c>
      <c r="G133" s="442" t="s">
        <v>13639</v>
      </c>
      <c r="H133" s="440" t="s">
        <v>24019</v>
      </c>
      <c r="I133" s="440" t="s">
        <v>23957</v>
      </c>
      <c r="J133" s="439" t="s">
        <v>4603</v>
      </c>
      <c r="K133" s="439" t="s">
        <v>4603</v>
      </c>
      <c r="L133" s="439">
        <v>10</v>
      </c>
      <c r="M133" s="439">
        <v>10</v>
      </c>
      <c r="N133" s="439" t="s">
        <v>4603</v>
      </c>
      <c r="O133" s="439">
        <v>0</v>
      </c>
      <c r="P133" s="512">
        <v>84.5</v>
      </c>
      <c r="Q133" s="512">
        <f t="shared" si="26"/>
        <v>84.5</v>
      </c>
      <c r="R133" s="514"/>
      <c r="S133" s="512">
        <v>65</v>
      </c>
      <c r="T133" s="512">
        <v>65</v>
      </c>
      <c r="V133" s="446">
        <f>VLOOKUP(E133,[3]INVENTARIO!$B$4:$P$1048576,15,0)</f>
        <v>1</v>
      </c>
      <c r="X133" s="443">
        <f>VLOOKUP(E133,[3]INVENTARIO!$B$114:$R$4077,17,0)</f>
        <v>65</v>
      </c>
      <c r="Y133" s="443">
        <f>VLOOKUP(E133,[3]INVENTARIO!$B$4:$S$4077,18,0)</f>
        <v>65</v>
      </c>
      <c r="AA133" s="432">
        <f>VLOOKUP(E133,[3]INVENTARIO!$B$4:$U$4077,20,0)</f>
        <v>65</v>
      </c>
      <c r="AB133" s="432">
        <f t="shared" si="22"/>
        <v>65</v>
      </c>
      <c r="AD133" s="432">
        <f>VLOOKUP(E133,[3]INVENTARIO!$B$4:$X$4077,23,0)</f>
        <v>65</v>
      </c>
      <c r="AE133" s="432">
        <f t="shared" si="23"/>
        <v>65</v>
      </c>
      <c r="AG133" s="432">
        <f>VLOOKUP(E133,[3]INVENTARIO!$B$4:$AA$1048576,26,0)</f>
        <v>65</v>
      </c>
      <c r="AH133" s="432">
        <f t="shared" si="24"/>
        <v>65</v>
      </c>
      <c r="AJ133" s="432">
        <f>VLOOKUP(E133,[3]INVENTARIO!$B$4:$AD$1048576,29,0)</f>
        <v>48</v>
      </c>
      <c r="AK133" s="432">
        <f t="shared" si="25"/>
        <v>48</v>
      </c>
      <c r="AT133" s="489"/>
    </row>
    <row r="134" spans="1:46" ht="24" customHeight="1" outlineLevel="1" x14ac:dyDescent="0.25">
      <c r="A134" s="450" t="s">
        <v>24092</v>
      </c>
      <c r="B134" s="441">
        <v>130</v>
      </c>
      <c r="C134" s="440" t="s">
        <v>23962</v>
      </c>
      <c r="D134" s="440" t="s">
        <v>23967</v>
      </c>
      <c r="E134" s="441" t="s">
        <v>21226</v>
      </c>
      <c r="F134" s="440">
        <v>94053000</v>
      </c>
      <c r="G134" s="442" t="s">
        <v>21287</v>
      </c>
      <c r="H134" s="440" t="s">
        <v>24020</v>
      </c>
      <c r="I134" s="440" t="s">
        <v>23957</v>
      </c>
      <c r="J134" s="439" t="s">
        <v>4603</v>
      </c>
      <c r="K134" s="439" t="s">
        <v>4603</v>
      </c>
      <c r="L134" s="439" t="s">
        <v>4603</v>
      </c>
      <c r="M134" s="439">
        <v>0</v>
      </c>
      <c r="N134" s="439" t="s">
        <v>4603</v>
      </c>
      <c r="O134" s="439">
        <v>0</v>
      </c>
      <c r="P134" s="512">
        <v>84.5</v>
      </c>
      <c r="Q134" s="512">
        <f t="shared" si="26"/>
        <v>84.5</v>
      </c>
      <c r="R134" s="514"/>
      <c r="S134" s="512">
        <v>65</v>
      </c>
      <c r="T134" s="512">
        <v>65</v>
      </c>
      <c r="U134" s="476"/>
      <c r="V134" s="446">
        <f>VLOOKUP(E134,[3]INVENTARIO!$B$4:$P$1048576,15,0)</f>
        <v>1</v>
      </c>
      <c r="W134" s="476"/>
      <c r="X134" s="443">
        <f>VLOOKUP(E134,[3]INVENTARIO!$B$114:$R$4077,17,0)</f>
        <v>0</v>
      </c>
      <c r="Y134" s="443">
        <f>VLOOKUP(E134,[3]INVENTARIO!$B$4:$S$4077,18,0)</f>
        <v>0</v>
      </c>
      <c r="Z134" s="476"/>
      <c r="AA134" s="518">
        <f>VLOOKUP(E134,[3]INVENTARIO!$B$4:$U$4077,20,0)</f>
        <v>0</v>
      </c>
      <c r="AB134" s="518">
        <f t="shared" si="22"/>
        <v>0</v>
      </c>
      <c r="AC134" s="476"/>
      <c r="AD134" s="518">
        <f>VLOOKUP(E134,[3]INVENTARIO!$B$4:$X$4077,23,0)</f>
        <v>0</v>
      </c>
      <c r="AE134" s="518">
        <f t="shared" si="23"/>
        <v>0</v>
      </c>
      <c r="AF134" s="476"/>
      <c r="AG134" s="518">
        <f>VLOOKUP(E134,[3]INVENTARIO!$B$4:$AA$1048576,26,0)</f>
        <v>0</v>
      </c>
      <c r="AH134" s="518">
        <f t="shared" si="24"/>
        <v>0</v>
      </c>
      <c r="AI134" s="476"/>
      <c r="AJ134" s="518">
        <f>VLOOKUP(E134,[3]INVENTARIO!$B$4:$AD$1048576,29,0)</f>
        <v>0</v>
      </c>
      <c r="AK134" s="518">
        <f t="shared" si="25"/>
        <v>0</v>
      </c>
      <c r="AT134" s="489"/>
    </row>
    <row r="135" spans="1:46" ht="24" customHeight="1" outlineLevel="1" x14ac:dyDescent="0.25">
      <c r="A135" s="450" t="s">
        <v>24092</v>
      </c>
      <c r="B135" s="441">
        <v>131</v>
      </c>
      <c r="C135" s="440" t="s">
        <v>23962</v>
      </c>
      <c r="D135" s="440" t="s">
        <v>23967</v>
      </c>
      <c r="E135" s="441" t="s">
        <v>11538</v>
      </c>
      <c r="F135" s="440">
        <v>94053000</v>
      </c>
      <c r="G135" s="442" t="s">
        <v>13637</v>
      </c>
      <c r="H135" s="440" t="s">
        <v>24019</v>
      </c>
      <c r="I135" s="440" t="s">
        <v>23957</v>
      </c>
      <c r="J135" s="439" t="s">
        <v>4603</v>
      </c>
      <c r="K135" s="439" t="s">
        <v>4603</v>
      </c>
      <c r="L135" s="439">
        <v>10</v>
      </c>
      <c r="M135" s="439">
        <v>10</v>
      </c>
      <c r="N135" s="439" t="s">
        <v>4603</v>
      </c>
      <c r="O135" s="439">
        <v>0</v>
      </c>
      <c r="P135" s="512">
        <v>91</v>
      </c>
      <c r="Q135" s="512">
        <f t="shared" si="26"/>
        <v>91</v>
      </c>
      <c r="R135" s="514"/>
      <c r="S135" s="512">
        <v>70</v>
      </c>
      <c r="T135" s="512">
        <v>70</v>
      </c>
      <c r="V135" s="446">
        <f>VLOOKUP(E135,[3]INVENTARIO!$B$4:$P$1048576,15,0)</f>
        <v>1</v>
      </c>
      <c r="X135" s="443">
        <f>VLOOKUP(E135,[3]INVENTARIO!$B$114:$R$4077,17,0)</f>
        <v>70</v>
      </c>
      <c r="Y135" s="443">
        <f>VLOOKUP(E135,[3]INVENTARIO!$B$4:$S$4077,18,0)</f>
        <v>70</v>
      </c>
      <c r="AA135" s="432">
        <f>VLOOKUP(E135,[3]INVENTARIO!$B$4:$U$4077,20,0)</f>
        <v>70</v>
      </c>
      <c r="AB135" s="432">
        <f t="shared" si="22"/>
        <v>70</v>
      </c>
      <c r="AD135" s="432">
        <f>VLOOKUP(E135,[3]INVENTARIO!$B$4:$X$4077,23,0)</f>
        <v>70</v>
      </c>
      <c r="AE135" s="432">
        <f t="shared" si="23"/>
        <v>70</v>
      </c>
      <c r="AG135" s="432">
        <f>VLOOKUP(E135,[3]INVENTARIO!$B$4:$AA$1048576,26,0)</f>
        <v>70</v>
      </c>
      <c r="AH135" s="432">
        <f t="shared" si="24"/>
        <v>70</v>
      </c>
      <c r="AJ135" s="432">
        <f>VLOOKUP(E135,[3]INVENTARIO!$B$4:$AD$1048576,29,0)</f>
        <v>52</v>
      </c>
      <c r="AK135" s="432">
        <f t="shared" si="25"/>
        <v>52</v>
      </c>
      <c r="AT135" s="489"/>
    </row>
    <row r="136" spans="1:46" ht="24" customHeight="1" outlineLevel="1" x14ac:dyDescent="0.25">
      <c r="A136" s="450" t="s">
        <v>24092</v>
      </c>
      <c r="B136" s="441">
        <v>132</v>
      </c>
      <c r="C136" s="440" t="s">
        <v>23962</v>
      </c>
      <c r="D136" s="440" t="s">
        <v>23967</v>
      </c>
      <c r="E136" s="441" t="s">
        <v>21228</v>
      </c>
      <c r="F136" s="440">
        <v>94053000</v>
      </c>
      <c r="G136" s="442" t="s">
        <v>21289</v>
      </c>
      <c r="H136" s="440" t="s">
        <v>24020</v>
      </c>
      <c r="I136" s="440" t="s">
        <v>23957</v>
      </c>
      <c r="J136" s="439" t="s">
        <v>4603</v>
      </c>
      <c r="K136" s="439" t="s">
        <v>4603</v>
      </c>
      <c r="L136" s="439" t="s">
        <v>4603</v>
      </c>
      <c r="M136" s="439">
        <v>0</v>
      </c>
      <c r="N136" s="439" t="s">
        <v>4603</v>
      </c>
      <c r="O136" s="439">
        <v>0</v>
      </c>
      <c r="P136" s="512">
        <v>91</v>
      </c>
      <c r="Q136" s="512">
        <f t="shared" si="26"/>
        <v>91</v>
      </c>
      <c r="R136" s="514"/>
      <c r="S136" s="512">
        <v>70</v>
      </c>
      <c r="T136" s="512">
        <v>70</v>
      </c>
      <c r="V136" s="446">
        <f>VLOOKUP(E136,[3]INVENTARIO!$B$4:$P$1048576,15,0)</f>
        <v>1</v>
      </c>
      <c r="X136" s="443">
        <f>VLOOKUP(E136,[3]INVENTARIO!$B$114:$R$4077,17,0)</f>
        <v>0</v>
      </c>
      <c r="Y136" s="443">
        <f>VLOOKUP(E136,[3]INVENTARIO!$B$4:$S$4077,18,0)</f>
        <v>0</v>
      </c>
      <c r="AA136" s="432">
        <f>VLOOKUP(E136,[3]INVENTARIO!$B$4:$U$4077,20,0)</f>
        <v>0</v>
      </c>
      <c r="AB136" s="432">
        <f t="shared" si="22"/>
        <v>0</v>
      </c>
      <c r="AD136" s="432">
        <f>VLOOKUP(E136,[3]INVENTARIO!$B$4:$X$4077,23,0)</f>
        <v>0</v>
      </c>
      <c r="AE136" s="432">
        <f t="shared" si="23"/>
        <v>0</v>
      </c>
      <c r="AG136" s="432">
        <f>VLOOKUP(E136,[3]INVENTARIO!$B$4:$AA$1048576,26,0)</f>
        <v>0</v>
      </c>
      <c r="AH136" s="432">
        <f t="shared" si="24"/>
        <v>0</v>
      </c>
      <c r="AJ136" s="432">
        <f>VLOOKUP(E136,[3]INVENTARIO!$B$4:$AD$1048576,29,0)</f>
        <v>0</v>
      </c>
      <c r="AK136" s="432">
        <f t="shared" si="25"/>
        <v>0</v>
      </c>
      <c r="AT136" s="489"/>
    </row>
    <row r="137" spans="1:46" ht="24" customHeight="1" outlineLevel="1" x14ac:dyDescent="0.25">
      <c r="A137" s="450" t="s">
        <v>22971</v>
      </c>
      <c r="B137" s="441">
        <v>133</v>
      </c>
      <c r="C137" s="440" t="s">
        <v>23962</v>
      </c>
      <c r="D137" s="440" t="s">
        <v>23976</v>
      </c>
      <c r="E137" s="441" t="s">
        <v>23389</v>
      </c>
      <c r="F137" s="440">
        <v>94053000</v>
      </c>
      <c r="G137" s="442" t="s">
        <v>23388</v>
      </c>
      <c r="H137" s="440" t="s">
        <v>24019</v>
      </c>
      <c r="I137" s="440" t="s">
        <v>23957</v>
      </c>
      <c r="J137" s="439">
        <v>1</v>
      </c>
      <c r="K137" s="439">
        <v>1</v>
      </c>
      <c r="L137" s="439">
        <v>1</v>
      </c>
      <c r="M137" s="439">
        <v>4.8</v>
      </c>
      <c r="N137" s="439" t="s">
        <v>4603</v>
      </c>
      <c r="O137" s="439">
        <v>0</v>
      </c>
      <c r="P137" s="512">
        <v>819</v>
      </c>
      <c r="Q137" s="512">
        <f t="shared" si="26"/>
        <v>819</v>
      </c>
      <c r="R137" s="514"/>
      <c r="S137" s="512">
        <v>630</v>
      </c>
      <c r="T137" s="512">
        <v>630</v>
      </c>
      <c r="V137" s="446">
        <f>VLOOKUP(E137,[3]INVENTARIO!$B$4:$P$1048576,15,0)</f>
        <v>1</v>
      </c>
      <c r="X137" s="443">
        <f>VLOOKUP(E137,[3]INVENTARIO!$B$114:$R$4077,17,0)</f>
        <v>0</v>
      </c>
      <c r="Y137" s="443">
        <f>VLOOKUP(E137,[3]INVENTARIO!$B$4:$S$4077,18,0)</f>
        <v>0</v>
      </c>
      <c r="AA137" s="432">
        <f>VLOOKUP(E137,[3]INVENTARIO!$B$4:$U$4077,20,0)</f>
        <v>0</v>
      </c>
      <c r="AB137" s="432">
        <f t="shared" si="22"/>
        <v>0</v>
      </c>
      <c r="AD137" s="432">
        <f>VLOOKUP(E137,[3]INVENTARIO!$B$4:$X$4077,23,0)</f>
        <v>0</v>
      </c>
      <c r="AE137" s="432">
        <f t="shared" si="23"/>
        <v>0</v>
      </c>
      <c r="AG137" s="432">
        <f>VLOOKUP(E137,[3]INVENTARIO!$B$4:$AA$1048576,26,0)</f>
        <v>0</v>
      </c>
      <c r="AH137" s="432">
        <f t="shared" si="24"/>
        <v>0</v>
      </c>
      <c r="AJ137" s="432">
        <f>VLOOKUP(E137,[3]INVENTARIO!$B$4:$AD$1048576,29,0)</f>
        <v>0</v>
      </c>
      <c r="AK137" s="432">
        <f t="shared" si="25"/>
        <v>0</v>
      </c>
      <c r="AT137" s="489"/>
    </row>
    <row r="138" spans="1:46" ht="24" customHeight="1" outlineLevel="1" x14ac:dyDescent="0.25">
      <c r="A138" s="450" t="s">
        <v>24092</v>
      </c>
      <c r="B138" s="441">
        <v>134</v>
      </c>
      <c r="C138" s="440" t="s">
        <v>23962</v>
      </c>
      <c r="D138" s="440" t="s">
        <v>23963</v>
      </c>
      <c r="E138" s="441" t="s">
        <v>15524</v>
      </c>
      <c r="F138" s="440">
        <v>94053000</v>
      </c>
      <c r="G138" s="442" t="s">
        <v>20941</v>
      </c>
      <c r="H138" s="440" t="s">
        <v>24019</v>
      </c>
      <c r="I138" s="440" t="s">
        <v>23957</v>
      </c>
      <c r="J138" s="439" t="s">
        <v>4603</v>
      </c>
      <c r="K138" s="439" t="s">
        <v>4603</v>
      </c>
      <c r="L138" s="439" t="s">
        <v>4603</v>
      </c>
      <c r="M138" s="439">
        <v>0</v>
      </c>
      <c r="N138" s="439" t="s">
        <v>4603</v>
      </c>
      <c r="O138" s="439">
        <v>0</v>
      </c>
      <c r="P138" s="512">
        <v>3.7439999999999998</v>
      </c>
      <c r="Q138" s="512">
        <f t="shared" si="26"/>
        <v>3.7439999999999998</v>
      </c>
      <c r="R138" s="514"/>
      <c r="S138" s="512">
        <v>2.88</v>
      </c>
      <c r="T138" s="512">
        <v>2.88</v>
      </c>
      <c r="V138" s="446">
        <f>VLOOKUP(E138,[3]INVENTARIO!$B$4:$P$1048576,15,0)</f>
        <v>1</v>
      </c>
      <c r="X138" s="443">
        <f>VLOOKUP(E138,[3]INVENTARIO!$B$114:$R$4077,17,0)</f>
        <v>0</v>
      </c>
      <c r="Y138" s="443">
        <f>VLOOKUP(E138,[3]INVENTARIO!$B$4:$S$4077,18,0)</f>
        <v>0</v>
      </c>
      <c r="AA138" s="432">
        <f>VLOOKUP(E138,[3]INVENTARIO!$B$4:$U$4077,20,0)</f>
        <v>0</v>
      </c>
      <c r="AB138" s="432">
        <f t="shared" ref="AB138:AB148" si="27">AA138</f>
        <v>0</v>
      </c>
      <c r="AD138" s="432">
        <f>VLOOKUP(E138,[3]INVENTARIO!$B$4:$X$4077,23,0)</f>
        <v>0</v>
      </c>
      <c r="AE138" s="432">
        <f t="shared" ref="AE138:AE148" si="28">AD138</f>
        <v>0</v>
      </c>
      <c r="AG138" s="432" t="str">
        <f>VLOOKUP(E138,[3]INVENTARIO!$B$4:$AA$1048576,26,0)</f>
        <v xml:space="preserve">não comercializar </v>
      </c>
      <c r="AH138" s="432" t="str">
        <f t="shared" ref="AH138:AH148" si="29">AG138</f>
        <v xml:space="preserve">não comercializar </v>
      </c>
      <c r="AJ138" s="432">
        <f>VLOOKUP(E138,[3]INVENTARIO!$B$4:$AD$1048576,29,0)</f>
        <v>0.09</v>
      </c>
      <c r="AK138" s="432">
        <f t="shared" ref="AK138:AK148" si="30">AJ138</f>
        <v>0.09</v>
      </c>
      <c r="AT138" s="489"/>
    </row>
    <row r="139" spans="1:46" ht="24" customHeight="1" outlineLevel="1" x14ac:dyDescent="0.25">
      <c r="A139" s="450" t="s">
        <v>24092</v>
      </c>
      <c r="B139" s="441">
        <v>135</v>
      </c>
      <c r="C139" s="440" t="s">
        <v>23962</v>
      </c>
      <c r="D139" s="440" t="s">
        <v>23963</v>
      </c>
      <c r="E139" s="441" t="s">
        <v>15525</v>
      </c>
      <c r="F139" s="440">
        <v>94053000</v>
      </c>
      <c r="G139" s="442" t="s">
        <v>20942</v>
      </c>
      <c r="H139" s="440" t="s">
        <v>24019</v>
      </c>
      <c r="I139" s="440" t="s">
        <v>23957</v>
      </c>
      <c r="J139" s="439" t="s">
        <v>4603</v>
      </c>
      <c r="K139" s="439" t="s">
        <v>4603</v>
      </c>
      <c r="L139" s="439" t="s">
        <v>4603</v>
      </c>
      <c r="M139" s="439">
        <v>0</v>
      </c>
      <c r="N139" s="439" t="s">
        <v>4603</v>
      </c>
      <c r="O139" s="439">
        <v>0</v>
      </c>
      <c r="P139" s="512">
        <v>9.4379999999999988</v>
      </c>
      <c r="Q139" s="512">
        <f t="shared" si="26"/>
        <v>9.4379999999999988</v>
      </c>
      <c r="R139" s="514"/>
      <c r="S139" s="512">
        <v>7.26</v>
      </c>
      <c r="T139" s="512">
        <v>7.26</v>
      </c>
      <c r="V139" s="446">
        <f>VLOOKUP(E139,[3]INVENTARIO!$B$4:$P$1048576,15,0)</f>
        <v>1</v>
      </c>
      <c r="X139" s="443">
        <f>VLOOKUP(E139,[3]INVENTARIO!$B$114:$R$4077,17,0)</f>
        <v>0</v>
      </c>
      <c r="Y139" s="443">
        <f>VLOOKUP(E139,[3]INVENTARIO!$B$4:$S$4077,18,0)</f>
        <v>0</v>
      </c>
      <c r="AA139" s="432">
        <f>VLOOKUP(E139,[3]INVENTARIO!$B$4:$U$4077,20,0)</f>
        <v>0</v>
      </c>
      <c r="AB139" s="432">
        <f t="shared" si="27"/>
        <v>0</v>
      </c>
      <c r="AD139" s="432">
        <f>VLOOKUP(E139,[3]INVENTARIO!$B$4:$X$4077,23,0)</f>
        <v>0</v>
      </c>
      <c r="AE139" s="432">
        <f t="shared" si="28"/>
        <v>0</v>
      </c>
      <c r="AG139" s="432" t="str">
        <f>VLOOKUP(E139,[3]INVENTARIO!$B$4:$AA$1048576,26,0)</f>
        <v xml:space="preserve">não comercializar </v>
      </c>
      <c r="AH139" s="432" t="str">
        <f t="shared" si="29"/>
        <v xml:space="preserve">não comercializar </v>
      </c>
      <c r="AJ139" s="432">
        <f>VLOOKUP(E139,[3]INVENTARIO!$B$4:$AD$1048576,29,0)</f>
        <v>0.23</v>
      </c>
      <c r="AK139" s="432">
        <f t="shared" si="30"/>
        <v>0.23</v>
      </c>
      <c r="AT139" s="489"/>
    </row>
    <row r="140" spans="1:46" ht="24" customHeight="1" outlineLevel="1" x14ac:dyDescent="0.25">
      <c r="A140" s="450" t="s">
        <v>24092</v>
      </c>
      <c r="B140" s="441">
        <v>136</v>
      </c>
      <c r="C140" s="440" t="s">
        <v>23962</v>
      </c>
      <c r="D140" s="440" t="s">
        <v>23969</v>
      </c>
      <c r="E140" s="441" t="s">
        <v>18986</v>
      </c>
      <c r="F140" s="440">
        <v>94053000</v>
      </c>
      <c r="G140" s="442" t="s">
        <v>21313</v>
      </c>
      <c r="H140" s="440" t="s">
        <v>24020</v>
      </c>
      <c r="I140" s="440" t="s">
        <v>23957</v>
      </c>
      <c r="J140" s="439" t="s">
        <v>4603</v>
      </c>
      <c r="K140" s="439" t="s">
        <v>4603</v>
      </c>
      <c r="L140" s="439" t="s">
        <v>4603</v>
      </c>
      <c r="M140" s="439">
        <v>0</v>
      </c>
      <c r="N140" s="439" t="s">
        <v>4603</v>
      </c>
      <c r="O140" s="439">
        <v>0</v>
      </c>
      <c r="P140" s="512">
        <v>28.86</v>
      </c>
      <c r="Q140" s="512">
        <f t="shared" si="26"/>
        <v>28.86</v>
      </c>
      <c r="R140" s="514"/>
      <c r="S140" s="512">
        <v>22.2</v>
      </c>
      <c r="T140" s="512">
        <v>22.2</v>
      </c>
      <c r="V140" s="446">
        <f>VLOOKUP(E140,[3]INVENTARIO!$B$4:$P$1048576,15,0)</f>
        <v>1</v>
      </c>
      <c r="X140" s="443">
        <f>VLOOKUP(E140,[3]INVENTARIO!$B$114:$R$4077,17,0)</f>
        <v>0</v>
      </c>
      <c r="Y140" s="443">
        <f>VLOOKUP(E140,[3]INVENTARIO!$B$4:$S$4077,18,0)</f>
        <v>0</v>
      </c>
      <c r="AA140" s="432">
        <f>VLOOKUP(E140,[3]INVENTARIO!$B$4:$U$4077,20,0)</f>
        <v>0</v>
      </c>
      <c r="AB140" s="432">
        <f t="shared" si="27"/>
        <v>0</v>
      </c>
      <c r="AD140" s="432">
        <f>VLOOKUP(E140,[3]INVENTARIO!$B$4:$X$4077,23,0)</f>
        <v>0</v>
      </c>
      <c r="AE140" s="432">
        <f t="shared" si="28"/>
        <v>0</v>
      </c>
      <c r="AG140" s="432">
        <f>VLOOKUP(E140,[3]INVENTARIO!$B$4:$AA$1048576,26,0)</f>
        <v>0</v>
      </c>
      <c r="AH140" s="432">
        <f t="shared" si="29"/>
        <v>0</v>
      </c>
      <c r="AJ140" s="432">
        <f>VLOOKUP(E140,[3]INVENTARIO!$B$4:$AD$1048576,29,0)</f>
        <v>0</v>
      </c>
      <c r="AK140" s="432">
        <f t="shared" si="30"/>
        <v>0</v>
      </c>
      <c r="AT140" s="489"/>
    </row>
    <row r="141" spans="1:46" ht="24" customHeight="1" outlineLevel="1" x14ac:dyDescent="0.25">
      <c r="A141" s="450" t="s">
        <v>24092</v>
      </c>
      <c r="B141" s="441">
        <v>137</v>
      </c>
      <c r="C141" s="440" t="s">
        <v>23962</v>
      </c>
      <c r="D141" s="440" t="s">
        <v>24093</v>
      </c>
      <c r="E141" s="441" t="s">
        <v>4830</v>
      </c>
      <c r="F141" s="440">
        <v>94053000</v>
      </c>
      <c r="G141" s="442" t="s">
        <v>4831</v>
      </c>
      <c r="H141" s="440" t="s">
        <v>24019</v>
      </c>
      <c r="I141" s="440" t="s">
        <v>23957</v>
      </c>
      <c r="J141" s="439" t="s">
        <v>4603</v>
      </c>
      <c r="K141" s="439" t="s">
        <v>4603</v>
      </c>
      <c r="L141" s="439" t="s">
        <v>4603</v>
      </c>
      <c r="M141" s="439">
        <v>0</v>
      </c>
      <c r="N141" s="439" t="s">
        <v>4603</v>
      </c>
      <c r="O141" s="439">
        <v>0</v>
      </c>
      <c r="P141" s="512">
        <v>10.4</v>
      </c>
      <c r="Q141" s="512">
        <f t="shared" si="26"/>
        <v>10.4</v>
      </c>
      <c r="R141" s="514"/>
      <c r="S141" s="512">
        <v>8</v>
      </c>
      <c r="T141" s="512">
        <v>8</v>
      </c>
      <c r="V141" s="446">
        <f>VLOOKUP(E141,[3]INVENTARIO!$B$4:$P$1048576,15,0)</f>
        <v>1</v>
      </c>
      <c r="X141" s="443">
        <f>VLOOKUP(E141,[3]INVENTARIO!$B$114:$R$4077,17,0)</f>
        <v>8.6999999999999993</v>
      </c>
      <c r="Y141" s="443">
        <f>VLOOKUP(E141,[3]INVENTARIO!$B$4:$S$4077,18,0)</f>
        <v>8.6999999999999993</v>
      </c>
      <c r="AA141" s="432">
        <f>VLOOKUP(E141,[3]INVENTARIO!$B$4:$U$4077,20,0)</f>
        <v>8.6999999999999993</v>
      </c>
      <c r="AB141" s="432">
        <f t="shared" si="27"/>
        <v>8.6999999999999993</v>
      </c>
      <c r="AD141" s="432">
        <f>VLOOKUP(E141,[3]INVENTARIO!$B$4:$X$4077,23,0)</f>
        <v>8.6999999999999993</v>
      </c>
      <c r="AE141" s="432">
        <f t="shared" si="28"/>
        <v>8.6999999999999993</v>
      </c>
      <c r="AG141" s="432">
        <f>VLOOKUP(E141,[3]INVENTARIO!$B$4:$AA$1048576,26,0)</f>
        <v>6.8</v>
      </c>
      <c r="AH141" s="432">
        <f t="shared" si="29"/>
        <v>6.8</v>
      </c>
      <c r="AJ141" s="432">
        <f>VLOOKUP(E141,[3]INVENTARIO!$B$4:$AD$1048576,29,0)</f>
        <v>5.45</v>
      </c>
      <c r="AK141" s="432">
        <f t="shared" si="30"/>
        <v>5.45</v>
      </c>
      <c r="AT141" s="489"/>
    </row>
    <row r="142" spans="1:46" ht="24" customHeight="1" outlineLevel="1" x14ac:dyDescent="0.25">
      <c r="A142" s="450" t="s">
        <v>24092</v>
      </c>
      <c r="B142" s="441">
        <v>138</v>
      </c>
      <c r="C142" s="440" t="s">
        <v>23962</v>
      </c>
      <c r="D142" s="440" t="s">
        <v>23975</v>
      </c>
      <c r="E142" s="441" t="s">
        <v>11539</v>
      </c>
      <c r="F142" s="440">
        <v>94053000</v>
      </c>
      <c r="G142" s="442" t="s">
        <v>11540</v>
      </c>
      <c r="H142" s="440" t="s">
        <v>24019</v>
      </c>
      <c r="I142" s="440" t="s">
        <v>23957</v>
      </c>
      <c r="J142" s="439" t="s">
        <v>4603</v>
      </c>
      <c r="K142" s="439" t="s">
        <v>4603</v>
      </c>
      <c r="L142" s="439" t="s">
        <v>4603</v>
      </c>
      <c r="M142" s="439">
        <v>5</v>
      </c>
      <c r="N142" s="439" t="s">
        <v>4603</v>
      </c>
      <c r="O142" s="439">
        <v>0</v>
      </c>
      <c r="P142" s="512">
        <v>34.32</v>
      </c>
      <c r="Q142" s="512">
        <f t="shared" si="26"/>
        <v>34.32</v>
      </c>
      <c r="R142" s="514"/>
      <c r="S142" s="512">
        <v>26.4</v>
      </c>
      <c r="T142" s="512">
        <v>26.4</v>
      </c>
      <c r="V142" s="446">
        <f>VLOOKUP(E142,[3]INVENTARIO!$B$4:$P$1048576,15,0)</f>
        <v>1</v>
      </c>
      <c r="X142" s="443">
        <f>VLOOKUP(E142,[3]INVENTARIO!$B$114:$R$4077,17,0)</f>
        <v>24</v>
      </c>
      <c r="Y142" s="443">
        <f>VLOOKUP(E142,[3]INVENTARIO!$B$4:$S$4077,18,0)</f>
        <v>24</v>
      </c>
      <c r="AA142" s="432">
        <f>VLOOKUP(E142,[3]INVENTARIO!$B$4:$U$4077,20,0)</f>
        <v>24</v>
      </c>
      <c r="AB142" s="432">
        <f t="shared" si="27"/>
        <v>24</v>
      </c>
      <c r="AD142" s="432">
        <f>VLOOKUP(E142,[3]INVENTARIO!$B$4:$X$4077,23,0)</f>
        <v>24</v>
      </c>
      <c r="AE142" s="432">
        <f t="shared" si="28"/>
        <v>24</v>
      </c>
      <c r="AG142" s="432">
        <f>VLOOKUP(E142,[3]INVENTARIO!$B$4:$AA$1048576,26,0)</f>
        <v>23.05</v>
      </c>
      <c r="AH142" s="432">
        <f t="shared" si="29"/>
        <v>23.05</v>
      </c>
      <c r="AJ142" s="432">
        <f>VLOOKUP(E142,[3]INVENTARIO!$B$4:$AD$1048576,29,0)</f>
        <v>16.600000000000001</v>
      </c>
      <c r="AK142" s="432">
        <f t="shared" si="30"/>
        <v>16.600000000000001</v>
      </c>
      <c r="AT142" s="489"/>
    </row>
    <row r="143" spans="1:46" ht="24" customHeight="1" outlineLevel="1" x14ac:dyDescent="0.25">
      <c r="A143" s="450" t="s">
        <v>24092</v>
      </c>
      <c r="B143" s="441">
        <v>139</v>
      </c>
      <c r="C143" s="440" t="s">
        <v>23962</v>
      </c>
      <c r="D143" s="436" t="s">
        <v>23975</v>
      </c>
      <c r="E143" s="437" t="s">
        <v>21229</v>
      </c>
      <c r="F143" s="440">
        <v>94053000</v>
      </c>
      <c r="G143" s="442" t="s">
        <v>21290</v>
      </c>
      <c r="H143" s="440" t="s">
        <v>24020</v>
      </c>
      <c r="I143" s="440" t="s">
        <v>23957</v>
      </c>
      <c r="J143" s="439" t="s">
        <v>4603</v>
      </c>
      <c r="K143" s="439" t="s">
        <v>4603</v>
      </c>
      <c r="L143" s="439" t="s">
        <v>4603</v>
      </c>
      <c r="M143" s="439">
        <v>0</v>
      </c>
      <c r="N143" s="439" t="s">
        <v>4603</v>
      </c>
      <c r="O143" s="439">
        <v>0</v>
      </c>
      <c r="P143" s="512">
        <v>34.32</v>
      </c>
      <c r="Q143" s="512">
        <f t="shared" si="26"/>
        <v>34.32</v>
      </c>
      <c r="R143" s="514"/>
      <c r="S143" s="512">
        <v>26.4</v>
      </c>
      <c r="T143" s="512">
        <v>26.4</v>
      </c>
      <c r="V143" s="446">
        <f>VLOOKUP(E143,[3]INVENTARIO!$B$4:$P$1048576,15,0)</f>
        <v>1</v>
      </c>
      <c r="X143" s="443">
        <f>VLOOKUP(E143,[3]INVENTARIO!$B$114:$R$4077,17,0)</f>
        <v>0</v>
      </c>
      <c r="Y143" s="443">
        <f>VLOOKUP(E143,[3]INVENTARIO!$B$4:$S$4077,18,0)</f>
        <v>0</v>
      </c>
      <c r="AA143" s="432">
        <f>VLOOKUP(E143,[3]INVENTARIO!$B$4:$U$4077,20,0)</f>
        <v>0</v>
      </c>
      <c r="AB143" s="432">
        <f t="shared" si="27"/>
        <v>0</v>
      </c>
      <c r="AD143" s="432">
        <f>VLOOKUP(E143,[3]INVENTARIO!$B$4:$X$4077,23,0)</f>
        <v>0</v>
      </c>
      <c r="AE143" s="432">
        <f t="shared" si="28"/>
        <v>0</v>
      </c>
      <c r="AG143" s="432">
        <f>VLOOKUP(E143,[3]INVENTARIO!$B$4:$AA$1048576,26,0)</f>
        <v>0</v>
      </c>
      <c r="AH143" s="432">
        <f t="shared" si="29"/>
        <v>0</v>
      </c>
      <c r="AJ143" s="432">
        <f>VLOOKUP(E143,[3]INVENTARIO!$B$4:$AD$1048576,29,0)</f>
        <v>0</v>
      </c>
      <c r="AK143" s="432">
        <f t="shared" si="30"/>
        <v>0</v>
      </c>
      <c r="AL143" s="469"/>
      <c r="AM143" s="484"/>
      <c r="AN143" s="487"/>
      <c r="AO143" s="487"/>
      <c r="AP143" s="487"/>
      <c r="AQ143" s="487"/>
      <c r="AR143" s="487"/>
      <c r="AS143" s="487"/>
      <c r="AT143" s="488"/>
    </row>
    <row r="144" spans="1:46" ht="24" customHeight="1" outlineLevel="1" x14ac:dyDescent="0.25">
      <c r="A144" s="450" t="s">
        <v>24092</v>
      </c>
      <c r="B144" s="441">
        <v>140</v>
      </c>
      <c r="C144" s="440" t="s">
        <v>23962</v>
      </c>
      <c r="D144" s="440" t="s">
        <v>23975</v>
      </c>
      <c r="E144" s="441" t="s">
        <v>122</v>
      </c>
      <c r="F144" s="440">
        <v>94053000</v>
      </c>
      <c r="G144" s="442" t="s">
        <v>9411</v>
      </c>
      <c r="H144" s="440" t="s">
        <v>24019</v>
      </c>
      <c r="I144" s="440" t="s">
        <v>23957</v>
      </c>
      <c r="J144" s="439" t="s">
        <v>4603</v>
      </c>
      <c r="K144" s="439" t="s">
        <v>4603</v>
      </c>
      <c r="L144" s="439" t="s">
        <v>4603</v>
      </c>
      <c r="M144" s="439">
        <v>6</v>
      </c>
      <c r="N144" s="439" t="s">
        <v>4603</v>
      </c>
      <c r="O144" s="439">
        <v>0</v>
      </c>
      <c r="P144" s="512">
        <v>35.1</v>
      </c>
      <c r="Q144" s="512">
        <f t="shared" si="26"/>
        <v>35.1</v>
      </c>
      <c r="R144" s="514"/>
      <c r="S144" s="512">
        <v>27</v>
      </c>
      <c r="T144" s="512">
        <v>27</v>
      </c>
      <c r="V144" s="446">
        <f>VLOOKUP(E144,[3]INVENTARIO!$B$4:$P$1048576,15,0)</f>
        <v>1</v>
      </c>
      <c r="X144" s="443">
        <f>VLOOKUP(E144,[3]INVENTARIO!$B$114:$R$4077,17,0)</f>
        <v>24.9</v>
      </c>
      <c r="Y144" s="443">
        <f>VLOOKUP(E144,[3]INVENTARIO!$B$4:$S$4077,18,0)</f>
        <v>24.9</v>
      </c>
      <c r="AA144" s="432">
        <f>VLOOKUP(E144,[3]INVENTARIO!$B$4:$U$4077,20,0)</f>
        <v>24.9</v>
      </c>
      <c r="AB144" s="432">
        <f t="shared" si="27"/>
        <v>24.9</v>
      </c>
      <c r="AD144" s="432">
        <f>VLOOKUP(E144,[3]INVENTARIO!$B$4:$X$4077,23,0)</f>
        <v>24.9</v>
      </c>
      <c r="AE144" s="432">
        <f t="shared" si="28"/>
        <v>24.9</v>
      </c>
      <c r="AG144" s="432">
        <f>VLOOKUP(E144,[3]INVENTARIO!$B$4:$AA$1048576,26,0)</f>
        <v>24.05</v>
      </c>
      <c r="AH144" s="432">
        <f t="shared" si="29"/>
        <v>24.05</v>
      </c>
      <c r="AJ144" s="432">
        <f>VLOOKUP(E144,[3]INVENTARIO!$B$4:$AD$1048576,29,0)</f>
        <v>17.3</v>
      </c>
      <c r="AK144" s="432">
        <f t="shared" si="30"/>
        <v>17.3</v>
      </c>
      <c r="AT144" s="489"/>
    </row>
    <row r="145" spans="1:46" ht="24" customHeight="1" outlineLevel="1" x14ac:dyDescent="0.25">
      <c r="A145" s="450" t="s">
        <v>24092</v>
      </c>
      <c r="B145" s="441">
        <v>141</v>
      </c>
      <c r="C145" s="440" t="s">
        <v>23962</v>
      </c>
      <c r="D145" s="440" t="s">
        <v>23975</v>
      </c>
      <c r="E145" s="441" t="s">
        <v>5012</v>
      </c>
      <c r="F145" s="440">
        <v>94053000</v>
      </c>
      <c r="G145" s="442" t="s">
        <v>9412</v>
      </c>
      <c r="H145" s="440" t="s">
        <v>24019</v>
      </c>
      <c r="I145" s="440" t="s">
        <v>23957</v>
      </c>
      <c r="J145" s="439" t="s">
        <v>4603</v>
      </c>
      <c r="K145" s="439" t="s">
        <v>4603</v>
      </c>
      <c r="L145" s="439" t="s">
        <v>4603</v>
      </c>
      <c r="M145" s="439">
        <v>6</v>
      </c>
      <c r="N145" s="439" t="s">
        <v>4603</v>
      </c>
      <c r="O145" s="439">
        <v>0</v>
      </c>
      <c r="P145" s="512">
        <v>71.5</v>
      </c>
      <c r="Q145" s="512">
        <f t="shared" si="26"/>
        <v>71.5</v>
      </c>
      <c r="R145" s="514"/>
      <c r="S145" s="512">
        <v>55</v>
      </c>
      <c r="T145" s="512">
        <v>55</v>
      </c>
      <c r="V145" s="446">
        <f>VLOOKUP(E145,[3]INVENTARIO!$B$4:$P$1048576,15,0)</f>
        <v>1</v>
      </c>
      <c r="X145" s="443">
        <f>VLOOKUP(E145,[3]INVENTARIO!$B$114:$R$4077,17,0)</f>
        <v>48</v>
      </c>
      <c r="Y145" s="443">
        <f>VLOOKUP(E145,[3]INVENTARIO!$B$4:$S$4077,18,0)</f>
        <v>48</v>
      </c>
      <c r="AA145" s="432">
        <f>VLOOKUP(E145,[3]INVENTARIO!$B$4:$U$4077,20,0)</f>
        <v>48</v>
      </c>
      <c r="AB145" s="432">
        <f t="shared" si="27"/>
        <v>48</v>
      </c>
      <c r="AD145" s="432">
        <f>VLOOKUP(E145,[3]INVENTARIO!$B$4:$X$4077,23,0)</f>
        <v>48</v>
      </c>
      <c r="AE145" s="432">
        <f t="shared" si="28"/>
        <v>48</v>
      </c>
      <c r="AG145" s="432">
        <f>VLOOKUP(E145,[3]INVENTARIO!$B$4:$AA$1048576,26,0)</f>
        <v>45</v>
      </c>
      <c r="AH145" s="432">
        <f t="shared" si="29"/>
        <v>45</v>
      </c>
      <c r="AJ145" s="432">
        <f>VLOOKUP(E145,[3]INVENTARIO!$B$4:$AD$1048576,29,0)</f>
        <v>42</v>
      </c>
      <c r="AK145" s="432">
        <f t="shared" si="30"/>
        <v>42</v>
      </c>
      <c r="AT145" s="489"/>
    </row>
    <row r="146" spans="1:46" ht="24" customHeight="1" outlineLevel="1" x14ac:dyDescent="0.25">
      <c r="A146" s="450" t="s">
        <v>24092</v>
      </c>
      <c r="B146" s="441">
        <v>142</v>
      </c>
      <c r="C146" s="440" t="s">
        <v>23962</v>
      </c>
      <c r="D146" s="440" t="s">
        <v>23975</v>
      </c>
      <c r="E146" s="441" t="s">
        <v>5013</v>
      </c>
      <c r="F146" s="440">
        <v>94053000</v>
      </c>
      <c r="G146" s="442" t="s">
        <v>9413</v>
      </c>
      <c r="H146" s="440" t="s">
        <v>24019</v>
      </c>
      <c r="I146" s="440" t="s">
        <v>23957</v>
      </c>
      <c r="J146" s="439" t="s">
        <v>4603</v>
      </c>
      <c r="K146" s="439" t="s">
        <v>4603</v>
      </c>
      <c r="L146" s="439" t="s">
        <v>4603</v>
      </c>
      <c r="M146" s="439">
        <v>6</v>
      </c>
      <c r="N146" s="439" t="s">
        <v>4603</v>
      </c>
      <c r="O146" s="439">
        <v>0</v>
      </c>
      <c r="P146" s="512">
        <v>71.5</v>
      </c>
      <c r="Q146" s="512">
        <f t="shared" si="26"/>
        <v>71.5</v>
      </c>
      <c r="R146" s="514"/>
      <c r="S146" s="512">
        <v>55</v>
      </c>
      <c r="T146" s="512">
        <v>55</v>
      </c>
      <c r="V146" s="446">
        <f>VLOOKUP(E146,[3]INVENTARIO!$B$4:$P$1048576,15,0)</f>
        <v>1</v>
      </c>
      <c r="X146" s="443">
        <f>VLOOKUP(E146,[3]INVENTARIO!$B$114:$R$4077,17,0)</f>
        <v>48</v>
      </c>
      <c r="Y146" s="443">
        <f>VLOOKUP(E146,[3]INVENTARIO!$B$4:$S$4077,18,0)</f>
        <v>48</v>
      </c>
      <c r="AA146" s="432">
        <f>VLOOKUP(E146,[3]INVENTARIO!$B$4:$U$4077,20,0)</f>
        <v>48</v>
      </c>
      <c r="AB146" s="432">
        <f t="shared" si="27"/>
        <v>48</v>
      </c>
      <c r="AD146" s="432">
        <f>VLOOKUP(E146,[3]INVENTARIO!$B$4:$X$4077,23,0)</f>
        <v>48</v>
      </c>
      <c r="AE146" s="432">
        <f t="shared" si="28"/>
        <v>48</v>
      </c>
      <c r="AG146" s="432">
        <f>VLOOKUP(E146,[3]INVENTARIO!$B$4:$AA$1048576,26,0)</f>
        <v>45</v>
      </c>
      <c r="AH146" s="432">
        <f t="shared" si="29"/>
        <v>45</v>
      </c>
      <c r="AJ146" s="432">
        <f>VLOOKUP(E146,[3]INVENTARIO!$B$4:$AD$1048576,29,0)</f>
        <v>42</v>
      </c>
      <c r="AK146" s="432">
        <f t="shared" si="30"/>
        <v>42</v>
      </c>
      <c r="AT146" s="489"/>
    </row>
    <row r="147" spans="1:46" ht="24" customHeight="1" outlineLevel="1" x14ac:dyDescent="0.25">
      <c r="A147" s="450" t="s">
        <v>24092</v>
      </c>
      <c r="B147" s="441">
        <v>143</v>
      </c>
      <c r="C147" s="440" t="s">
        <v>23962</v>
      </c>
      <c r="D147" s="440" t="s">
        <v>23975</v>
      </c>
      <c r="E147" s="441" t="s">
        <v>18987</v>
      </c>
      <c r="F147" s="440">
        <v>94053000</v>
      </c>
      <c r="G147" s="442" t="s">
        <v>21291</v>
      </c>
      <c r="H147" s="440" t="s">
        <v>24020</v>
      </c>
      <c r="I147" s="440" t="s">
        <v>23957</v>
      </c>
      <c r="J147" s="439" t="s">
        <v>4603</v>
      </c>
      <c r="K147" s="439" t="s">
        <v>4603</v>
      </c>
      <c r="L147" s="439" t="s">
        <v>4603</v>
      </c>
      <c r="M147" s="439">
        <v>0</v>
      </c>
      <c r="N147" s="439" t="s">
        <v>4603</v>
      </c>
      <c r="O147" s="439">
        <v>0</v>
      </c>
      <c r="P147" s="512">
        <v>35.1</v>
      </c>
      <c r="Q147" s="512">
        <f t="shared" si="26"/>
        <v>35.1</v>
      </c>
      <c r="R147" s="514"/>
      <c r="S147" s="512">
        <v>27</v>
      </c>
      <c r="T147" s="512">
        <v>27</v>
      </c>
      <c r="V147" s="446">
        <f>VLOOKUP(E147,[3]INVENTARIO!$B$4:$P$1048576,15,0)</f>
        <v>1</v>
      </c>
      <c r="X147" s="443">
        <f>VLOOKUP(E147,[3]INVENTARIO!$B$114:$R$4077,17,0)</f>
        <v>0</v>
      </c>
      <c r="Y147" s="443">
        <f>VLOOKUP(E147,[3]INVENTARIO!$B$4:$S$4077,18,0)</f>
        <v>0</v>
      </c>
      <c r="AA147" s="432">
        <f>VLOOKUP(E147,[3]INVENTARIO!$B$4:$U$4077,20,0)</f>
        <v>0</v>
      </c>
      <c r="AB147" s="432">
        <f t="shared" si="27"/>
        <v>0</v>
      </c>
      <c r="AD147" s="432">
        <f>VLOOKUP(E147,[3]INVENTARIO!$B$4:$X$4077,23,0)</f>
        <v>0</v>
      </c>
      <c r="AE147" s="432">
        <f t="shared" si="28"/>
        <v>0</v>
      </c>
      <c r="AG147" s="432">
        <f>VLOOKUP(E147,[3]INVENTARIO!$B$4:$AA$1048576,26,0)</f>
        <v>0</v>
      </c>
      <c r="AH147" s="432">
        <f t="shared" si="29"/>
        <v>0</v>
      </c>
      <c r="AJ147" s="432">
        <f>VLOOKUP(E147,[3]INVENTARIO!$B$4:$AD$1048576,29,0)</f>
        <v>0</v>
      </c>
      <c r="AK147" s="432">
        <f t="shared" si="30"/>
        <v>0</v>
      </c>
      <c r="AT147" s="489"/>
    </row>
    <row r="148" spans="1:46" ht="24" customHeight="1" outlineLevel="1" x14ac:dyDescent="0.25">
      <c r="A148" s="450" t="s">
        <v>24092</v>
      </c>
      <c r="B148" s="441">
        <v>144</v>
      </c>
      <c r="C148" s="440" t="s">
        <v>23962</v>
      </c>
      <c r="D148" s="440" t="s">
        <v>24093</v>
      </c>
      <c r="E148" s="441" t="s">
        <v>17967</v>
      </c>
      <c r="F148" s="440">
        <v>94053000</v>
      </c>
      <c r="G148" s="442" t="s">
        <v>17968</v>
      </c>
      <c r="H148" s="440" t="s">
        <v>24019</v>
      </c>
      <c r="I148" s="440" t="s">
        <v>23957</v>
      </c>
      <c r="J148" s="439" t="s">
        <v>4603</v>
      </c>
      <c r="K148" s="439" t="s">
        <v>4603</v>
      </c>
      <c r="L148" s="439" t="s">
        <v>4603</v>
      </c>
      <c r="M148" s="439">
        <v>0</v>
      </c>
      <c r="N148" s="439" t="s">
        <v>4603</v>
      </c>
      <c r="O148" s="439">
        <v>0</v>
      </c>
      <c r="P148" s="512">
        <v>0.39</v>
      </c>
      <c r="Q148" s="512">
        <f t="shared" si="26"/>
        <v>0.39</v>
      </c>
      <c r="R148" s="514"/>
      <c r="S148" s="512">
        <v>0.3</v>
      </c>
      <c r="T148" s="512">
        <v>0.3</v>
      </c>
      <c r="V148" s="446">
        <f>VLOOKUP(E148,[3]INVENTARIO!$B$4:$P$1048576,15,0)</f>
        <v>1</v>
      </c>
      <c r="X148" s="443">
        <f>VLOOKUP(E148,[3]INVENTARIO!$B$114:$R$4077,17,0)</f>
        <v>0</v>
      </c>
      <c r="Y148" s="443">
        <f>VLOOKUP(E148,[3]INVENTARIO!$B$4:$S$4077,18,0)</f>
        <v>0</v>
      </c>
      <c r="AA148" s="432">
        <f>VLOOKUP(E148,[3]INVENTARIO!$B$4:$U$4077,20,0)</f>
        <v>0</v>
      </c>
      <c r="AB148" s="432">
        <f t="shared" si="27"/>
        <v>0</v>
      </c>
      <c r="AD148" s="432">
        <f>VLOOKUP(E148,[3]INVENTARIO!$B$4:$X$4077,23,0)</f>
        <v>0</v>
      </c>
      <c r="AE148" s="432">
        <f t="shared" si="28"/>
        <v>0</v>
      </c>
      <c r="AG148" s="432">
        <f>VLOOKUP(E148,[3]INVENTARIO!$B$4:$AA$1048576,26,0)</f>
        <v>0.2</v>
      </c>
      <c r="AH148" s="432">
        <f t="shared" si="29"/>
        <v>0.2</v>
      </c>
      <c r="AJ148" s="432">
        <f>VLOOKUP(E148,[3]INVENTARIO!$B$4:$AD$1048576,29,0)</f>
        <v>0.2</v>
      </c>
      <c r="AK148" s="432">
        <f t="shared" si="30"/>
        <v>0.2</v>
      </c>
      <c r="AT148" s="489"/>
    </row>
    <row r="149" spans="1:46" ht="24" customHeight="1" x14ac:dyDescent="0.25">
      <c r="A149" s="440" t="s">
        <v>22992</v>
      </c>
      <c r="B149" s="441">
        <v>145</v>
      </c>
      <c r="C149" s="440" t="s">
        <v>24001</v>
      </c>
      <c r="D149" s="440" t="s">
        <v>23965</v>
      </c>
      <c r="E149" s="441" t="s">
        <v>9140</v>
      </c>
      <c r="F149" s="440">
        <f>VLOOKUP(E149,[3]INVENTARIO!$B$4:$D$1048576,3,0)</f>
        <v>85043111</v>
      </c>
      <c r="G149" s="442" t="s">
        <v>9139</v>
      </c>
      <c r="H149" s="440" t="s">
        <v>24023</v>
      </c>
      <c r="I149" s="440" t="s">
        <v>23957</v>
      </c>
      <c r="J149" s="439" t="s">
        <v>4603</v>
      </c>
      <c r="K149" s="439" t="s">
        <v>4603</v>
      </c>
      <c r="L149" s="439" t="s">
        <v>4603</v>
      </c>
      <c r="M149" s="439">
        <v>5</v>
      </c>
      <c r="N149" s="439" t="s">
        <v>4603</v>
      </c>
      <c r="O149" s="439">
        <v>0</v>
      </c>
      <c r="P149" s="512">
        <v>125</v>
      </c>
      <c r="Q149" s="512">
        <v>125</v>
      </c>
      <c r="R149" s="514"/>
      <c r="S149" s="512" t="str">
        <f>VLOOKUP(E149,[2]SEP!$C$11:$G$1048576,5,0)</f>
        <v>Não disponível</v>
      </c>
      <c r="T149" s="512" t="s">
        <v>23113</v>
      </c>
      <c r="V149" s="446">
        <f>VLOOKUP(E149,[3]INVENTARIO!$B$4:$P$1048576,15,0)</f>
        <v>1</v>
      </c>
      <c r="X149" s="443">
        <f>VLOOKUP(E149,[3]INVENTARIO!$B$114:$R$4077,17,0)</f>
        <v>0</v>
      </c>
      <c r="Y149" s="443">
        <f t="shared" ref="Y149:Y169" si="31">X149*60%</f>
        <v>0</v>
      </c>
      <c r="AA149" s="432">
        <f>VLOOKUP(E149,[3]INVENTARIO!$B$4:$U$4077,20,0)</f>
        <v>0</v>
      </c>
      <c r="AB149" s="432">
        <f t="shared" ref="AB149:AB179" si="32">AA149*60%</f>
        <v>0</v>
      </c>
      <c r="AD149" s="432">
        <f>VLOOKUP(E149,[3]INVENTARIO!$B$4:$X$4077,23,0)</f>
        <v>0</v>
      </c>
      <c r="AE149" s="432">
        <f t="shared" ref="AE149:AE179" si="33">AD149*60%</f>
        <v>0</v>
      </c>
      <c r="AG149" s="432">
        <f>VLOOKUP(E149,[3]INVENTARIO!$B$4:$AA$1048576,26,0)</f>
        <v>78.42</v>
      </c>
      <c r="AH149" s="432">
        <f t="shared" ref="AH149:AH179" si="34">AG149*60%</f>
        <v>47.052</v>
      </c>
      <c r="AJ149" s="432">
        <f>VLOOKUP(E149,[3]INVENTARIO!$B$4:$AD$1048576,29,0)</f>
        <v>111.28</v>
      </c>
      <c r="AK149" s="432">
        <f t="shared" ref="AK149:AK179" si="35">AJ149*60%</f>
        <v>66.768000000000001</v>
      </c>
    </row>
    <row r="150" spans="1:46" ht="24" customHeight="1" x14ac:dyDescent="0.25">
      <c r="A150" s="440" t="s">
        <v>19351</v>
      </c>
      <c r="B150" s="441">
        <v>146</v>
      </c>
      <c r="C150" s="440" t="s">
        <v>24001</v>
      </c>
      <c r="D150" s="440" t="s">
        <v>23965</v>
      </c>
      <c r="E150" s="441" t="s">
        <v>17980</v>
      </c>
      <c r="F150" s="440">
        <f>VLOOKUP(E150,[3]INVENTARIO!$B$4:$D$1048576,3,0)</f>
        <v>85043111</v>
      </c>
      <c r="G150" s="442" t="s">
        <v>19123</v>
      </c>
      <c r="H150" s="440" t="s">
        <v>24023</v>
      </c>
      <c r="I150" s="440" t="s">
        <v>23957</v>
      </c>
      <c r="J150" s="439" t="s">
        <v>4603</v>
      </c>
      <c r="K150" s="439" t="s">
        <v>4603</v>
      </c>
      <c r="L150" s="439" t="s">
        <v>4603</v>
      </c>
      <c r="M150" s="439">
        <v>14</v>
      </c>
      <c r="N150" s="439" t="s">
        <v>4603</v>
      </c>
      <c r="O150" s="439">
        <v>0</v>
      </c>
      <c r="P150" s="512">
        <v>150</v>
      </c>
      <c r="Q150" s="512">
        <v>150</v>
      </c>
      <c r="R150" s="514"/>
      <c r="S150" s="512" t="str">
        <f>VLOOKUP(E150,[2]SEP!$C$11:$G$1048576,5,0)</f>
        <v>Não disponível</v>
      </c>
      <c r="T150" s="512" t="s">
        <v>23113</v>
      </c>
      <c r="V150" s="446">
        <f>VLOOKUP(E150,[3]INVENTARIO!$B$4:$P$1048576,15,0)</f>
        <v>1</v>
      </c>
      <c r="X150" s="443">
        <f>VLOOKUP(E150,[3]INVENTARIO!$B$114:$R$4077,17,0)</f>
        <v>0</v>
      </c>
      <c r="Y150" s="443">
        <f t="shared" si="31"/>
        <v>0</v>
      </c>
      <c r="AA150" s="432">
        <f>VLOOKUP(E150,[3]INVENTARIO!$B$4:$U$4077,20,0)</f>
        <v>0</v>
      </c>
      <c r="AB150" s="432">
        <f t="shared" si="32"/>
        <v>0</v>
      </c>
      <c r="AD150" s="432">
        <f>VLOOKUP(E150,[3]INVENTARIO!$B$4:$X$4077,23,0)</f>
        <v>0</v>
      </c>
      <c r="AE150" s="432">
        <f t="shared" si="33"/>
        <v>0</v>
      </c>
      <c r="AG150" s="432">
        <f>VLOOKUP(E150,[3]INVENTARIO!$B$4:$AA$1048576,26,0)</f>
        <v>96.85</v>
      </c>
      <c r="AH150" s="432">
        <f t="shared" si="34"/>
        <v>58.109999999999992</v>
      </c>
      <c r="AJ150" s="432">
        <f>VLOOKUP(E150,[3]INVENTARIO!$B$4:$AD$1048576,29,0)</f>
        <v>118.83</v>
      </c>
      <c r="AK150" s="432">
        <f t="shared" si="35"/>
        <v>71.298000000000002</v>
      </c>
    </row>
    <row r="151" spans="1:46" ht="24" customHeight="1" x14ac:dyDescent="0.25">
      <c r="A151" s="440" t="s">
        <v>23907</v>
      </c>
      <c r="B151" s="441">
        <v>147</v>
      </c>
      <c r="C151" s="440" t="s">
        <v>24001</v>
      </c>
      <c r="D151" s="440" t="s">
        <v>23965</v>
      </c>
      <c r="E151" s="441" t="s">
        <v>17981</v>
      </c>
      <c r="F151" s="440">
        <f>VLOOKUP(E151,[3]INVENTARIO!$B$4:$D$1048576,3,0)</f>
        <v>85043111</v>
      </c>
      <c r="G151" s="442" t="s">
        <v>9141</v>
      </c>
      <c r="H151" s="440" t="s">
        <v>24023</v>
      </c>
      <c r="I151" s="440" t="s">
        <v>23957</v>
      </c>
      <c r="J151" s="439" t="s">
        <v>4603</v>
      </c>
      <c r="K151" s="439" t="s">
        <v>4603</v>
      </c>
      <c r="L151" s="439" t="s">
        <v>4603</v>
      </c>
      <c r="M151" s="439">
        <v>24</v>
      </c>
      <c r="N151" s="439" t="s">
        <v>4603</v>
      </c>
      <c r="O151" s="439">
        <v>0</v>
      </c>
      <c r="P151" s="512">
        <v>180</v>
      </c>
      <c r="Q151" s="512">
        <v>170</v>
      </c>
      <c r="R151" s="514"/>
      <c r="S151" s="512" t="str">
        <f>VLOOKUP(E151,[2]SEP!$C$11:$G$1048576,5,0)</f>
        <v>Não disponível</v>
      </c>
      <c r="T151" s="512" t="s">
        <v>23113</v>
      </c>
      <c r="V151" s="446">
        <f>VLOOKUP(E151,[3]INVENTARIO!$B$4:$P$1048576,15,0)</f>
        <v>1</v>
      </c>
      <c r="X151" s="443">
        <f>VLOOKUP(E151,[3]INVENTARIO!$B$114:$R$4077,17,0)</f>
        <v>0</v>
      </c>
      <c r="Y151" s="443">
        <f t="shared" si="31"/>
        <v>0</v>
      </c>
      <c r="AA151" s="432">
        <f>VLOOKUP(E151,[3]INVENTARIO!$B$4:$U$4077,20,0)</f>
        <v>0</v>
      </c>
      <c r="AB151" s="432">
        <f t="shared" si="32"/>
        <v>0</v>
      </c>
      <c r="AD151" s="432">
        <f>VLOOKUP(E151,[3]INVENTARIO!$B$4:$X$4077,23,0)</f>
        <v>0</v>
      </c>
      <c r="AE151" s="432">
        <f t="shared" si="33"/>
        <v>0</v>
      </c>
      <c r="AG151" s="432">
        <f>VLOOKUP(E151,[3]INVENTARIO!$B$4:$AA$1048576,26,0)</f>
        <v>125.89</v>
      </c>
      <c r="AH151" s="432">
        <f t="shared" si="34"/>
        <v>75.533999999999992</v>
      </c>
      <c r="AJ151" s="432">
        <f>VLOOKUP(E151,[3]INVENTARIO!$B$4:$AD$1048576,29,0)</f>
        <v>121.85</v>
      </c>
      <c r="AK151" s="432">
        <f t="shared" si="35"/>
        <v>73.11</v>
      </c>
    </row>
    <row r="152" spans="1:46" ht="24" customHeight="1" x14ac:dyDescent="0.25">
      <c r="A152" s="440" t="s">
        <v>23907</v>
      </c>
      <c r="B152" s="441">
        <v>148</v>
      </c>
      <c r="C152" s="440" t="s">
        <v>24001</v>
      </c>
      <c r="D152" s="440" t="s">
        <v>24008</v>
      </c>
      <c r="E152" s="441" t="s">
        <v>19436</v>
      </c>
      <c r="F152" s="440">
        <f>VLOOKUP(E152,[3]INVENTARIO!$B$4:$D$1048576,3,0)</f>
        <v>0</v>
      </c>
      <c r="G152" s="442" t="s">
        <v>19432</v>
      </c>
      <c r="H152" s="440" t="s">
        <v>24023</v>
      </c>
      <c r="I152" s="440" t="s">
        <v>23957</v>
      </c>
      <c r="J152" s="439" t="s">
        <v>4603</v>
      </c>
      <c r="K152" s="439" t="s">
        <v>4603</v>
      </c>
      <c r="L152" s="439" t="s">
        <v>4603</v>
      </c>
      <c r="M152" s="439">
        <v>100</v>
      </c>
      <c r="N152" s="439" t="s">
        <v>4603</v>
      </c>
      <c r="O152" s="439">
        <v>0</v>
      </c>
      <c r="P152" s="512">
        <v>650</v>
      </c>
      <c r="Q152" s="512">
        <f>P152*V152</f>
        <v>520</v>
      </c>
      <c r="R152" s="514"/>
      <c r="S152" s="512">
        <v>500</v>
      </c>
      <c r="T152" s="512">
        <v>350</v>
      </c>
      <c r="V152" s="446">
        <v>0.8</v>
      </c>
      <c r="X152" s="443">
        <f>VLOOKUP(E152,[3]INVENTARIO!$B$114:$R$4077,17,0)</f>
        <v>394</v>
      </c>
      <c r="Y152" s="443">
        <f t="shared" si="31"/>
        <v>236.39999999999998</v>
      </c>
      <c r="AA152" s="432">
        <f>VLOOKUP(E152,[3]INVENTARIO!$B$4:$U$4077,20,0)</f>
        <v>394</v>
      </c>
      <c r="AB152" s="432">
        <f t="shared" si="32"/>
        <v>236.39999999999998</v>
      </c>
      <c r="AD152" s="432">
        <f>VLOOKUP(E152,[3]INVENTARIO!$B$4:$X$4077,23,0)</f>
        <v>394</v>
      </c>
      <c r="AE152" s="432">
        <f t="shared" si="33"/>
        <v>236.39999999999998</v>
      </c>
      <c r="AG152" s="432">
        <f>VLOOKUP(E152,[3]INVENTARIO!$B$4:$AA$1048576,26,0)</f>
        <v>350</v>
      </c>
      <c r="AH152" s="432">
        <f t="shared" si="34"/>
        <v>210</v>
      </c>
      <c r="AJ152" s="432">
        <f>VLOOKUP(E152,[3]INVENTARIO!$B$4:$AD$1048576,29,0)</f>
        <v>330</v>
      </c>
      <c r="AK152" s="432">
        <f t="shared" si="35"/>
        <v>198</v>
      </c>
    </row>
    <row r="153" spans="1:46" ht="24" customHeight="1" x14ac:dyDescent="0.25">
      <c r="A153" s="440" t="s">
        <v>23907</v>
      </c>
      <c r="B153" s="441">
        <v>149</v>
      </c>
      <c r="C153" s="440" t="s">
        <v>24001</v>
      </c>
      <c r="D153" s="440" t="s">
        <v>24008</v>
      </c>
      <c r="E153" s="441" t="s">
        <v>19429</v>
      </c>
      <c r="F153" s="440">
        <f>VLOOKUP(E153,[3]INVENTARIO!$B$4:$D$1048576,3,0)</f>
        <v>0</v>
      </c>
      <c r="G153" s="442" t="s">
        <v>19434</v>
      </c>
      <c r="H153" s="440" t="s">
        <v>24023</v>
      </c>
      <c r="I153" s="440" t="s">
        <v>23957</v>
      </c>
      <c r="J153" s="439" t="s">
        <v>4603</v>
      </c>
      <c r="K153" s="439" t="s">
        <v>4603</v>
      </c>
      <c r="L153" s="439" t="s">
        <v>4603</v>
      </c>
      <c r="M153" s="439">
        <v>100</v>
      </c>
      <c r="N153" s="439" t="s">
        <v>4603</v>
      </c>
      <c r="O153" s="439">
        <v>0</v>
      </c>
      <c r="P153" s="512">
        <v>286</v>
      </c>
      <c r="Q153" s="512">
        <f>P153*V153</f>
        <v>228.8</v>
      </c>
      <c r="R153" s="514"/>
      <c r="S153" s="512">
        <v>220</v>
      </c>
      <c r="T153" s="512">
        <v>154.00000000000003</v>
      </c>
      <c r="V153" s="446">
        <v>0.8</v>
      </c>
      <c r="X153" s="443">
        <f>VLOOKUP(E153,[3]INVENTARIO!$B$114:$R$4077,17,0)</f>
        <v>220</v>
      </c>
      <c r="Y153" s="443">
        <f t="shared" si="31"/>
        <v>132</v>
      </c>
      <c r="AA153" s="432">
        <f>VLOOKUP(E153,[3]INVENTARIO!$B$4:$U$4077,20,0)</f>
        <v>220</v>
      </c>
      <c r="AB153" s="432">
        <f t="shared" si="32"/>
        <v>132</v>
      </c>
      <c r="AD153" s="432">
        <f>VLOOKUP(E153,[3]INVENTARIO!$B$4:$X$4077,23,0)</f>
        <v>220</v>
      </c>
      <c r="AE153" s="432">
        <f t="shared" si="33"/>
        <v>132</v>
      </c>
      <c r="AG153" s="432">
        <f>VLOOKUP(E153,[3]INVENTARIO!$B$4:$AA$1048576,26,0)</f>
        <v>350</v>
      </c>
      <c r="AH153" s="432">
        <f t="shared" si="34"/>
        <v>210</v>
      </c>
      <c r="AJ153" s="432">
        <f>VLOOKUP(E153,[3]INVENTARIO!$B$4:$AD$1048576,29,0)</f>
        <v>330</v>
      </c>
      <c r="AK153" s="432">
        <f t="shared" si="35"/>
        <v>198</v>
      </c>
    </row>
    <row r="154" spans="1:46" ht="24" customHeight="1" x14ac:dyDescent="0.25">
      <c r="A154" s="440" t="s">
        <v>23907</v>
      </c>
      <c r="B154" s="441">
        <v>150</v>
      </c>
      <c r="C154" s="440" t="s">
        <v>24001</v>
      </c>
      <c r="D154" s="440" t="s">
        <v>24008</v>
      </c>
      <c r="E154" s="441" t="s">
        <v>22274</v>
      </c>
      <c r="F154" s="440">
        <f>VLOOKUP(E154,[3]INVENTARIO!$B$4:$D$1048576,3,0)</f>
        <v>0</v>
      </c>
      <c r="G154" s="442" t="s">
        <v>22275</v>
      </c>
      <c r="H154" s="440" t="s">
        <v>24023</v>
      </c>
      <c r="I154" s="440" t="s">
        <v>23957</v>
      </c>
      <c r="J154" s="439" t="s">
        <v>4603</v>
      </c>
      <c r="K154" s="439" t="s">
        <v>4603</v>
      </c>
      <c r="L154" s="439" t="s">
        <v>4603</v>
      </c>
      <c r="M154" s="439">
        <v>100</v>
      </c>
      <c r="N154" s="439" t="s">
        <v>4603</v>
      </c>
      <c r="O154" s="439">
        <v>0</v>
      </c>
      <c r="P154" s="512">
        <v>500</v>
      </c>
      <c r="Q154" s="512">
        <f>P154*V154</f>
        <v>400</v>
      </c>
      <c r="R154" s="514"/>
      <c r="S154" s="512" t="str">
        <f>VLOOKUP(E154,[2]SEP!$C$11:$G$1048576,5,0)</f>
        <v>Não disponível</v>
      </c>
      <c r="T154" s="512" t="s">
        <v>23113</v>
      </c>
      <c r="V154" s="446">
        <v>0.8</v>
      </c>
      <c r="X154" s="443">
        <f>VLOOKUP(E154,[3]INVENTARIO!$B$114:$R$4077,17,0)</f>
        <v>0</v>
      </c>
      <c r="Y154" s="443">
        <f t="shared" si="31"/>
        <v>0</v>
      </c>
      <c r="AA154" s="432">
        <f>VLOOKUP(E154,[3]INVENTARIO!$B$4:$U$4077,20,0)</f>
        <v>0</v>
      </c>
      <c r="AB154" s="432">
        <f t="shared" si="32"/>
        <v>0</v>
      </c>
      <c r="AD154" s="432">
        <f>VLOOKUP(E154,[3]INVENTARIO!$B$4:$X$4077,23,0)</f>
        <v>0</v>
      </c>
      <c r="AE154" s="432">
        <f t="shared" si="33"/>
        <v>0</v>
      </c>
      <c r="AG154" s="432">
        <f>VLOOKUP(E154,[3]INVENTARIO!$B$4:$AA$1048576,26,0)</f>
        <v>350</v>
      </c>
      <c r="AH154" s="432">
        <f t="shared" si="34"/>
        <v>210</v>
      </c>
      <c r="AJ154" s="432">
        <f>VLOOKUP(E154,[3]INVENTARIO!$B$4:$AD$1048576,29,0)</f>
        <v>330</v>
      </c>
      <c r="AK154" s="432">
        <f t="shared" si="35"/>
        <v>198</v>
      </c>
    </row>
    <row r="155" spans="1:46" ht="24" customHeight="1" x14ac:dyDescent="0.25">
      <c r="B155" s="441">
        <v>151</v>
      </c>
      <c r="C155" s="440" t="s">
        <v>24001</v>
      </c>
      <c r="D155" s="440" t="s">
        <v>24008</v>
      </c>
      <c r="E155" s="441" t="s">
        <v>21253</v>
      </c>
      <c r="F155" s="440">
        <f>VLOOKUP(E155,[3]INVENTARIO!$B$4:$D$1048576,3,0)</f>
        <v>0</v>
      </c>
      <c r="G155" s="442" t="s">
        <v>19431</v>
      </c>
      <c r="H155" s="440" t="s">
        <v>24023</v>
      </c>
      <c r="I155" s="440" t="s">
        <v>23957</v>
      </c>
      <c r="J155" s="439" t="s">
        <v>4603</v>
      </c>
      <c r="K155" s="439" t="s">
        <v>4603</v>
      </c>
      <c r="L155" s="439" t="s">
        <v>4603</v>
      </c>
      <c r="M155" s="439">
        <v>100</v>
      </c>
      <c r="N155" s="439" t="s">
        <v>4603</v>
      </c>
      <c r="O155" s="439">
        <v>0</v>
      </c>
      <c r="P155" s="512">
        <v>500</v>
      </c>
      <c r="Q155" s="512">
        <v>365</v>
      </c>
      <c r="R155" s="514"/>
      <c r="S155" s="512" t="str">
        <f>VLOOKUP(E155,[2]SEP!$C$11:$G$1048576,5,0)</f>
        <v>Não disponível</v>
      </c>
      <c r="T155" s="512" t="s">
        <v>23113</v>
      </c>
      <c r="V155" s="446">
        <v>0.8</v>
      </c>
      <c r="X155" s="443">
        <f>VLOOKUP(E155,[3]INVENTARIO!$B$114:$R$4077,17,0)</f>
        <v>0</v>
      </c>
      <c r="Y155" s="443">
        <f t="shared" si="31"/>
        <v>0</v>
      </c>
      <c r="AA155" s="432">
        <f>VLOOKUP(E155,[3]INVENTARIO!$B$4:$U$4077,20,0)</f>
        <v>0</v>
      </c>
      <c r="AB155" s="432">
        <f t="shared" si="32"/>
        <v>0</v>
      </c>
      <c r="AD155" s="432">
        <f>VLOOKUP(E155,[3]INVENTARIO!$B$4:$X$4077,23,0)</f>
        <v>0</v>
      </c>
      <c r="AE155" s="432">
        <f t="shared" si="33"/>
        <v>0</v>
      </c>
      <c r="AG155" s="432">
        <f>VLOOKUP(E155,[3]INVENTARIO!$B$4:$AA$1048576,26,0)</f>
        <v>350</v>
      </c>
      <c r="AH155" s="432">
        <f t="shared" si="34"/>
        <v>210</v>
      </c>
      <c r="AJ155" s="432">
        <f>VLOOKUP(E155,[3]INVENTARIO!$B$4:$AD$1048576,29,0)</f>
        <v>330</v>
      </c>
      <c r="AK155" s="432">
        <f t="shared" si="35"/>
        <v>198</v>
      </c>
    </row>
    <row r="156" spans="1:46" ht="24" customHeight="1" x14ac:dyDescent="0.25">
      <c r="B156" s="441">
        <v>152</v>
      </c>
      <c r="C156" s="440" t="s">
        <v>24001</v>
      </c>
      <c r="D156" s="440" t="s">
        <v>24008</v>
      </c>
      <c r="E156" s="441" t="s">
        <v>19437</v>
      </c>
      <c r="F156" s="440">
        <f>VLOOKUP(E156,[3]INVENTARIO!$B$4:$D$1048576,3,0)</f>
        <v>0</v>
      </c>
      <c r="G156" s="442" t="s">
        <v>19433</v>
      </c>
      <c r="H156" s="440" t="s">
        <v>24023</v>
      </c>
      <c r="I156" s="440" t="s">
        <v>23957</v>
      </c>
      <c r="J156" s="439" t="s">
        <v>4603</v>
      </c>
      <c r="K156" s="439" t="s">
        <v>4603</v>
      </c>
      <c r="L156" s="439" t="s">
        <v>4603</v>
      </c>
      <c r="M156" s="439">
        <v>100</v>
      </c>
      <c r="N156" s="439" t="s">
        <v>4603</v>
      </c>
      <c r="O156" s="439">
        <v>0</v>
      </c>
      <c r="P156" s="512">
        <v>429</v>
      </c>
      <c r="Q156" s="512">
        <f t="shared" ref="Q156:Q164" si="36">P156*V156</f>
        <v>343.20000000000005</v>
      </c>
      <c r="R156" s="514"/>
      <c r="S156" s="512">
        <v>330</v>
      </c>
      <c r="T156" s="512">
        <v>231.00000000000003</v>
      </c>
      <c r="V156" s="446">
        <v>0.8</v>
      </c>
      <c r="X156" s="443">
        <f>VLOOKUP(E156,[3]INVENTARIO!$B$114:$R$4077,17,0)</f>
        <v>394</v>
      </c>
      <c r="Y156" s="443">
        <f t="shared" si="31"/>
        <v>236.39999999999998</v>
      </c>
      <c r="AA156" s="432">
        <f>VLOOKUP(E156,[3]INVENTARIO!$B$4:$U$4077,20,0)</f>
        <v>394</v>
      </c>
      <c r="AB156" s="432">
        <f t="shared" si="32"/>
        <v>236.39999999999998</v>
      </c>
      <c r="AD156" s="432">
        <f>VLOOKUP(E156,[3]INVENTARIO!$B$4:$X$4077,23,0)</f>
        <v>394</v>
      </c>
      <c r="AE156" s="432">
        <f t="shared" si="33"/>
        <v>236.39999999999998</v>
      </c>
      <c r="AG156" s="432">
        <f>VLOOKUP(E156,[3]INVENTARIO!$B$4:$AA$1048576,26,0)</f>
        <v>370</v>
      </c>
      <c r="AH156" s="432">
        <f t="shared" si="34"/>
        <v>222</v>
      </c>
      <c r="AJ156" s="432">
        <f>VLOOKUP(E156,[3]INVENTARIO!$B$4:$AD$1048576,29,0)</f>
        <v>330</v>
      </c>
      <c r="AK156" s="432">
        <f t="shared" si="35"/>
        <v>198</v>
      </c>
    </row>
    <row r="157" spans="1:46" ht="24" customHeight="1" x14ac:dyDescent="0.25">
      <c r="B157" s="441">
        <v>153</v>
      </c>
      <c r="C157" s="440" t="s">
        <v>24001</v>
      </c>
      <c r="D157" s="440" t="s">
        <v>24008</v>
      </c>
      <c r="E157" s="441" t="s">
        <v>22383</v>
      </c>
      <c r="F157" s="440">
        <f>VLOOKUP(E157,[3]INVENTARIO!$B$4:$D$1048576,3,0)</f>
        <v>0</v>
      </c>
      <c r="G157" s="442" t="s">
        <v>22384</v>
      </c>
      <c r="H157" s="440" t="s">
        <v>24023</v>
      </c>
      <c r="I157" s="440" t="s">
        <v>23957</v>
      </c>
      <c r="J157" s="439" t="s">
        <v>4603</v>
      </c>
      <c r="K157" s="439" t="s">
        <v>4603</v>
      </c>
      <c r="L157" s="439" t="s">
        <v>4603</v>
      </c>
      <c r="M157" s="439">
        <v>100</v>
      </c>
      <c r="N157" s="439" t="s">
        <v>4603</v>
      </c>
      <c r="O157" s="439">
        <v>0</v>
      </c>
      <c r="P157" s="512">
        <v>500</v>
      </c>
      <c r="Q157" s="512">
        <f t="shared" si="36"/>
        <v>400</v>
      </c>
      <c r="R157" s="514"/>
      <c r="S157" s="512">
        <v>500</v>
      </c>
      <c r="T157" s="512">
        <v>350</v>
      </c>
      <c r="V157" s="446">
        <v>0.8</v>
      </c>
      <c r="X157" s="443">
        <f>VLOOKUP(E157,[3]INVENTARIO!$B$114:$R$4077,17,0)</f>
        <v>0</v>
      </c>
      <c r="Y157" s="443">
        <f t="shared" si="31"/>
        <v>0</v>
      </c>
      <c r="AA157" s="432">
        <f>VLOOKUP(E157,[3]INVENTARIO!$B$4:$U$4077,20,0)</f>
        <v>0</v>
      </c>
      <c r="AB157" s="432">
        <f t="shared" si="32"/>
        <v>0</v>
      </c>
      <c r="AD157" s="432">
        <f>VLOOKUP(E157,[3]INVENTARIO!$B$4:$X$4077,23,0)</f>
        <v>0</v>
      </c>
      <c r="AE157" s="432">
        <f t="shared" si="33"/>
        <v>0</v>
      </c>
      <c r="AG157" s="432">
        <f>VLOOKUP(E157,[3]INVENTARIO!$B$4:$AA$1048576,26,0)</f>
        <v>0</v>
      </c>
      <c r="AH157" s="432">
        <f t="shared" si="34"/>
        <v>0</v>
      </c>
      <c r="AJ157" s="432">
        <f>VLOOKUP(E157,[3]INVENTARIO!$B$4:$AD$1048576,29,0)</f>
        <v>0</v>
      </c>
      <c r="AK157" s="432">
        <f t="shared" si="35"/>
        <v>0</v>
      </c>
    </row>
    <row r="158" spans="1:46" ht="24" customHeight="1" x14ac:dyDescent="0.25">
      <c r="B158" s="441">
        <v>154</v>
      </c>
      <c r="C158" s="440" t="s">
        <v>24001</v>
      </c>
      <c r="D158" s="440" t="s">
        <v>24008</v>
      </c>
      <c r="E158" s="441" t="s">
        <v>19845</v>
      </c>
      <c r="F158" s="440">
        <f>VLOOKUP(E158,[3]INVENTARIO!$B$4:$D$1048576,3,0)</f>
        <v>0</v>
      </c>
      <c r="G158" s="442" t="s">
        <v>19846</v>
      </c>
      <c r="H158" s="440" t="s">
        <v>24023</v>
      </c>
      <c r="I158" s="440" t="s">
        <v>23957</v>
      </c>
      <c r="J158" s="439" t="s">
        <v>4603</v>
      </c>
      <c r="K158" s="439" t="s">
        <v>4603</v>
      </c>
      <c r="L158" s="439" t="s">
        <v>4603</v>
      </c>
      <c r="M158" s="439">
        <v>50</v>
      </c>
      <c r="N158" s="439" t="s">
        <v>4603</v>
      </c>
      <c r="O158" s="439">
        <v>0</v>
      </c>
      <c r="P158" s="512">
        <v>143</v>
      </c>
      <c r="Q158" s="512">
        <f t="shared" si="36"/>
        <v>114.4</v>
      </c>
      <c r="R158" s="514"/>
      <c r="S158" s="512">
        <v>110</v>
      </c>
      <c r="T158" s="512">
        <v>77.000000000000014</v>
      </c>
      <c r="V158" s="446">
        <v>0.8</v>
      </c>
      <c r="X158" s="443">
        <f>VLOOKUP(E158,[3]INVENTARIO!$B$114:$R$4077,17,0)</f>
        <v>120</v>
      </c>
      <c r="Y158" s="443">
        <f t="shared" si="31"/>
        <v>72</v>
      </c>
      <c r="AA158" s="432">
        <f>VLOOKUP(E158,[3]INVENTARIO!$B$4:$U$4077,20,0)</f>
        <v>120</v>
      </c>
      <c r="AB158" s="432">
        <f t="shared" si="32"/>
        <v>72</v>
      </c>
      <c r="AD158" s="432">
        <f>VLOOKUP(E158,[3]INVENTARIO!$B$4:$X$4077,23,0)</f>
        <v>120</v>
      </c>
      <c r="AE158" s="432">
        <f t="shared" si="33"/>
        <v>72</v>
      </c>
      <c r="AG158" s="432">
        <f>VLOOKUP(E158,[3]INVENTARIO!$B$4:$AA$1048576,26,0)</f>
        <v>180</v>
      </c>
      <c r="AH158" s="432">
        <f t="shared" si="34"/>
        <v>108</v>
      </c>
      <c r="AJ158" s="432">
        <f>VLOOKUP(E158,[3]INVENTARIO!$B$4:$AD$1048576,29,0)</f>
        <v>221</v>
      </c>
      <c r="AK158" s="432">
        <f t="shared" si="35"/>
        <v>132.6</v>
      </c>
    </row>
    <row r="159" spans="1:46" ht="24" customHeight="1" x14ac:dyDescent="0.25">
      <c r="A159" s="440" t="s">
        <v>23907</v>
      </c>
      <c r="B159" s="441">
        <v>155</v>
      </c>
      <c r="C159" s="440" t="s">
        <v>24001</v>
      </c>
      <c r="D159" s="440" t="s">
        <v>24008</v>
      </c>
      <c r="E159" s="441" t="s">
        <v>23207</v>
      </c>
      <c r="F159" s="440">
        <f>VLOOKUP(E159,[3]INVENTARIO!$B$4:$D$1048576,3,0)</f>
        <v>0</v>
      </c>
      <c r="G159" s="442" t="s">
        <v>24052</v>
      </c>
      <c r="H159" s="440" t="s">
        <v>24023</v>
      </c>
      <c r="I159" s="440" t="s">
        <v>23957</v>
      </c>
      <c r="J159" s="439" t="s">
        <v>4603</v>
      </c>
      <c r="K159" s="439" t="s">
        <v>4603</v>
      </c>
      <c r="L159" s="439" t="s">
        <v>4603</v>
      </c>
      <c r="M159" s="439">
        <v>50</v>
      </c>
      <c r="N159" s="439" t="s">
        <v>4603</v>
      </c>
      <c r="O159" s="439">
        <v>0</v>
      </c>
      <c r="P159" s="512">
        <v>144.30000000000001</v>
      </c>
      <c r="Q159" s="512">
        <f t="shared" si="36"/>
        <v>115.44000000000001</v>
      </c>
      <c r="R159" s="514"/>
      <c r="S159" s="512">
        <v>111</v>
      </c>
      <c r="T159" s="512">
        <v>77.7</v>
      </c>
      <c r="V159" s="446">
        <v>0.8</v>
      </c>
      <c r="X159" s="443">
        <f>VLOOKUP(E159,[3]INVENTARIO!$B$114:$R$4077,17,0)</f>
        <v>0</v>
      </c>
      <c r="Y159" s="443">
        <f t="shared" si="31"/>
        <v>0</v>
      </c>
      <c r="AA159" s="432">
        <f>VLOOKUP(E159,[3]INVENTARIO!$B$4:$U$4077,20,0)</f>
        <v>0</v>
      </c>
      <c r="AB159" s="432">
        <f t="shared" si="32"/>
        <v>0</v>
      </c>
      <c r="AD159" s="432">
        <f>VLOOKUP(E159,[3]INVENTARIO!$B$4:$X$4077,23,0)</f>
        <v>0</v>
      </c>
      <c r="AE159" s="432">
        <f t="shared" si="33"/>
        <v>0</v>
      </c>
      <c r="AG159" s="432">
        <f>VLOOKUP(E159,[3]INVENTARIO!$B$4:$AA$1048576,26,0)</f>
        <v>0</v>
      </c>
      <c r="AH159" s="432">
        <f t="shared" si="34"/>
        <v>0</v>
      </c>
      <c r="AJ159" s="432">
        <f>VLOOKUP(E159,[3]INVENTARIO!$B$4:$AD$1048576,29,0)</f>
        <v>0</v>
      </c>
      <c r="AK159" s="432">
        <f t="shared" si="35"/>
        <v>0</v>
      </c>
    </row>
    <row r="160" spans="1:46" ht="24" customHeight="1" x14ac:dyDescent="0.25">
      <c r="A160" s="440" t="s">
        <v>23907</v>
      </c>
      <c r="B160" s="441">
        <v>156</v>
      </c>
      <c r="C160" s="440" t="s">
        <v>24001</v>
      </c>
      <c r="D160" s="440" t="s">
        <v>24008</v>
      </c>
      <c r="E160" s="441" t="s">
        <v>22372</v>
      </c>
      <c r="F160" s="440">
        <f>VLOOKUP(E160,[3]INVENTARIO!$B$4:$D$1048576,3,0)</f>
        <v>0</v>
      </c>
      <c r="G160" s="442" t="s">
        <v>22373</v>
      </c>
      <c r="H160" s="440" t="s">
        <v>24023</v>
      </c>
      <c r="I160" s="440" t="s">
        <v>23957</v>
      </c>
      <c r="J160" s="439" t="s">
        <v>4603</v>
      </c>
      <c r="K160" s="439" t="s">
        <v>4603</v>
      </c>
      <c r="L160" s="439" t="s">
        <v>4603</v>
      </c>
      <c r="M160" s="439">
        <v>50</v>
      </c>
      <c r="N160" s="439" t="s">
        <v>4603</v>
      </c>
      <c r="O160" s="439">
        <v>0</v>
      </c>
      <c r="P160" s="512">
        <v>208</v>
      </c>
      <c r="Q160" s="512">
        <f t="shared" si="36"/>
        <v>166.4</v>
      </c>
      <c r="R160" s="514"/>
      <c r="S160" s="512">
        <v>160</v>
      </c>
      <c r="T160" s="512">
        <v>112.00000000000001</v>
      </c>
      <c r="V160" s="446">
        <v>0.8</v>
      </c>
      <c r="X160" s="443">
        <f>VLOOKUP(E160,[3]INVENTARIO!$B$114:$R$4077,17,0)</f>
        <v>0</v>
      </c>
      <c r="Y160" s="443">
        <f t="shared" si="31"/>
        <v>0</v>
      </c>
      <c r="AA160" s="432">
        <f>VLOOKUP(E160,[3]INVENTARIO!$B$4:$U$4077,20,0)</f>
        <v>0</v>
      </c>
      <c r="AB160" s="432">
        <f t="shared" si="32"/>
        <v>0</v>
      </c>
      <c r="AD160" s="432">
        <f>VLOOKUP(E160,[3]INVENTARIO!$B$4:$X$4077,23,0)</f>
        <v>0</v>
      </c>
      <c r="AE160" s="432">
        <f t="shared" si="33"/>
        <v>0</v>
      </c>
      <c r="AG160" s="432">
        <f>VLOOKUP(E160,[3]INVENTARIO!$B$4:$AA$1048576,26,0)</f>
        <v>0</v>
      </c>
      <c r="AH160" s="432">
        <f t="shared" si="34"/>
        <v>0</v>
      </c>
      <c r="AJ160" s="432">
        <f>VLOOKUP(E160,[3]INVENTARIO!$B$4:$AD$1048576,29,0)</f>
        <v>0</v>
      </c>
      <c r="AK160" s="432">
        <f t="shared" si="35"/>
        <v>0</v>
      </c>
    </row>
    <row r="161" spans="1:46" ht="24" customHeight="1" x14ac:dyDescent="0.25">
      <c r="A161" s="440" t="s">
        <v>23907</v>
      </c>
      <c r="B161" s="441">
        <v>157</v>
      </c>
      <c r="C161" s="440" t="s">
        <v>24001</v>
      </c>
      <c r="D161" s="440" t="s">
        <v>24008</v>
      </c>
      <c r="E161" s="441" t="s">
        <v>19847</v>
      </c>
      <c r="F161" s="440">
        <f>VLOOKUP(E161,[3]INVENTARIO!$B$4:$D$1048576,3,0)</f>
        <v>0</v>
      </c>
      <c r="G161" s="442" t="s">
        <v>19848</v>
      </c>
      <c r="H161" s="440" t="s">
        <v>24023</v>
      </c>
      <c r="I161" s="440" t="s">
        <v>23957</v>
      </c>
      <c r="J161" s="439" t="s">
        <v>4603</v>
      </c>
      <c r="K161" s="439" t="s">
        <v>4603</v>
      </c>
      <c r="L161" s="439" t="s">
        <v>4603</v>
      </c>
      <c r="M161" s="439">
        <v>10</v>
      </c>
      <c r="N161" s="439" t="s">
        <v>4603</v>
      </c>
      <c r="O161" s="439">
        <v>0</v>
      </c>
      <c r="P161" s="512">
        <v>67.86</v>
      </c>
      <c r="Q161" s="512">
        <f t="shared" si="36"/>
        <v>54.288000000000004</v>
      </c>
      <c r="R161" s="514"/>
      <c r="S161" s="512">
        <v>52.2</v>
      </c>
      <c r="T161" s="512">
        <v>52.2</v>
      </c>
      <c r="V161" s="446">
        <v>0.8</v>
      </c>
      <c r="X161" s="443">
        <f>VLOOKUP(E161,[3]INVENTARIO!$B$114:$R$4077,17,0)</f>
        <v>65</v>
      </c>
      <c r="Y161" s="443">
        <f t="shared" si="31"/>
        <v>39</v>
      </c>
      <c r="AA161" s="432">
        <f>VLOOKUP(E161,[3]INVENTARIO!$B$4:$U$4077,20,0)</f>
        <v>65</v>
      </c>
      <c r="AB161" s="432">
        <f t="shared" si="32"/>
        <v>39</v>
      </c>
      <c r="AD161" s="432">
        <f>VLOOKUP(E161,[3]INVENTARIO!$B$4:$X$4077,23,0)</f>
        <v>65</v>
      </c>
      <c r="AE161" s="432">
        <f t="shared" si="33"/>
        <v>39</v>
      </c>
      <c r="AG161" s="432">
        <f>VLOOKUP(E161,[3]INVENTARIO!$B$4:$AA$1048576,26,0)</f>
        <v>95</v>
      </c>
      <c r="AH161" s="432">
        <f t="shared" si="34"/>
        <v>57</v>
      </c>
      <c r="AJ161" s="432">
        <f>VLOOKUP(E161,[3]INVENTARIO!$B$4:$AD$1048576,29,0)</f>
        <v>65</v>
      </c>
      <c r="AK161" s="432">
        <f t="shared" si="35"/>
        <v>39</v>
      </c>
    </row>
    <row r="162" spans="1:46" ht="24" customHeight="1" x14ac:dyDescent="0.25">
      <c r="A162" s="440" t="s">
        <v>23907</v>
      </c>
      <c r="B162" s="441">
        <v>158</v>
      </c>
      <c r="C162" s="440" t="s">
        <v>24001</v>
      </c>
      <c r="D162" s="440" t="s">
        <v>24008</v>
      </c>
      <c r="E162" s="441" t="s">
        <v>23208</v>
      </c>
      <c r="F162" s="440">
        <f>VLOOKUP(E162,[3]INVENTARIO!$B$4:$D$1048576,3,0)</f>
        <v>0</v>
      </c>
      <c r="G162" s="442" t="s">
        <v>24053</v>
      </c>
      <c r="H162" s="440" t="s">
        <v>24023</v>
      </c>
      <c r="I162" s="440" t="s">
        <v>23957</v>
      </c>
      <c r="J162" s="439" t="s">
        <v>4603</v>
      </c>
      <c r="K162" s="439" t="s">
        <v>4603</v>
      </c>
      <c r="L162" s="439" t="s">
        <v>4603</v>
      </c>
      <c r="M162" s="439">
        <v>10</v>
      </c>
      <c r="N162" s="439" t="s">
        <v>4603</v>
      </c>
      <c r="O162" s="439">
        <v>0</v>
      </c>
      <c r="P162" s="512">
        <v>66.3</v>
      </c>
      <c r="Q162" s="512">
        <f t="shared" si="36"/>
        <v>53.04</v>
      </c>
      <c r="R162" s="514"/>
      <c r="S162" s="512">
        <v>51</v>
      </c>
      <c r="T162" s="512">
        <v>35.700000000000003</v>
      </c>
      <c r="V162" s="446">
        <v>0.8</v>
      </c>
      <c r="X162" s="443">
        <f>VLOOKUP(E162,[3]INVENTARIO!$B$114:$R$4077,17,0)</f>
        <v>0</v>
      </c>
      <c r="Y162" s="443">
        <f t="shared" si="31"/>
        <v>0</v>
      </c>
      <c r="AA162" s="432">
        <f>VLOOKUP(E162,[3]INVENTARIO!$B$4:$U$4077,20,0)</f>
        <v>0</v>
      </c>
      <c r="AB162" s="432">
        <f t="shared" si="32"/>
        <v>0</v>
      </c>
      <c r="AD162" s="432">
        <f>VLOOKUP(E162,[3]INVENTARIO!$B$4:$X$4077,23,0)</f>
        <v>0</v>
      </c>
      <c r="AE162" s="432">
        <f t="shared" si="33"/>
        <v>0</v>
      </c>
      <c r="AG162" s="432">
        <f>VLOOKUP(E162,[3]INVENTARIO!$B$4:$AA$1048576,26,0)</f>
        <v>0</v>
      </c>
      <c r="AH162" s="432">
        <f t="shared" si="34"/>
        <v>0</v>
      </c>
      <c r="AJ162" s="432">
        <f>VLOOKUP(E162,[3]INVENTARIO!$B$4:$AD$1048576,29,0)</f>
        <v>0</v>
      </c>
      <c r="AK162" s="432">
        <f t="shared" si="35"/>
        <v>0</v>
      </c>
    </row>
    <row r="163" spans="1:46" ht="24" customHeight="1" x14ac:dyDescent="0.25">
      <c r="A163" s="450" t="s">
        <v>13825</v>
      </c>
      <c r="B163" s="441">
        <v>159</v>
      </c>
      <c r="C163" s="440" t="s">
        <v>24001</v>
      </c>
      <c r="D163" s="440" t="s">
        <v>24008</v>
      </c>
      <c r="E163" s="441" t="s">
        <v>23209</v>
      </c>
      <c r="F163" s="440">
        <f>VLOOKUP(E163,[3]INVENTARIO!$B$4:$D$1048576,3,0)</f>
        <v>0</v>
      </c>
      <c r="G163" s="442" t="s">
        <v>23211</v>
      </c>
      <c r="H163" s="440" t="s">
        <v>24023</v>
      </c>
      <c r="I163" s="440" t="s">
        <v>23957</v>
      </c>
      <c r="J163" s="439" t="s">
        <v>4603</v>
      </c>
      <c r="K163" s="439" t="s">
        <v>4603</v>
      </c>
      <c r="L163" s="439" t="s">
        <v>4603</v>
      </c>
      <c r="M163" s="439">
        <v>20</v>
      </c>
      <c r="N163" s="439" t="s">
        <v>4603</v>
      </c>
      <c r="O163" s="439">
        <v>0</v>
      </c>
      <c r="P163" s="512">
        <v>96.59</v>
      </c>
      <c r="Q163" s="512">
        <f t="shared" si="36"/>
        <v>77.272000000000006</v>
      </c>
      <c r="R163" s="514"/>
      <c r="S163" s="512">
        <v>74.3</v>
      </c>
      <c r="T163" s="512">
        <v>74.3</v>
      </c>
      <c r="V163" s="446">
        <v>0.8</v>
      </c>
      <c r="X163" s="443">
        <f>VLOOKUP(E163,[3]INVENTARIO!$B$114:$R$4077,17,0)</f>
        <v>0</v>
      </c>
      <c r="Y163" s="443">
        <f t="shared" si="31"/>
        <v>0</v>
      </c>
      <c r="AA163" s="432">
        <f>VLOOKUP(E163,[3]INVENTARIO!$B$4:$U$4077,20,0)</f>
        <v>0</v>
      </c>
      <c r="AB163" s="432">
        <f t="shared" si="32"/>
        <v>0</v>
      </c>
      <c r="AD163" s="432">
        <f>VLOOKUP(E163,[3]INVENTARIO!$B$4:$X$4077,23,0)</f>
        <v>0</v>
      </c>
      <c r="AE163" s="432">
        <f t="shared" si="33"/>
        <v>0</v>
      </c>
      <c r="AG163" s="432">
        <f>VLOOKUP(E163,[3]INVENTARIO!$B$4:$AA$1048576,26,0)</f>
        <v>0</v>
      </c>
      <c r="AH163" s="432">
        <f t="shared" si="34"/>
        <v>0</v>
      </c>
      <c r="AJ163" s="432">
        <f>VLOOKUP(E163,[3]INVENTARIO!$B$4:$AD$1048576,29,0)</f>
        <v>0</v>
      </c>
      <c r="AK163" s="432">
        <f t="shared" si="35"/>
        <v>0</v>
      </c>
    </row>
    <row r="164" spans="1:46" ht="24" customHeight="1" x14ac:dyDescent="0.25">
      <c r="A164" s="450" t="s">
        <v>15163</v>
      </c>
      <c r="B164" s="441">
        <v>160</v>
      </c>
      <c r="C164" s="440" t="s">
        <v>24001</v>
      </c>
      <c r="D164" s="440" t="s">
        <v>24008</v>
      </c>
      <c r="E164" s="441" t="s">
        <v>23210</v>
      </c>
      <c r="F164" s="440">
        <f>VLOOKUP(E164,[3]INVENTARIO!$B$4:$D$1048576,3,0)</f>
        <v>0</v>
      </c>
      <c r="G164" s="442" t="s">
        <v>24054</v>
      </c>
      <c r="H164" s="440" t="s">
        <v>24023</v>
      </c>
      <c r="I164" s="440" t="s">
        <v>23957</v>
      </c>
      <c r="J164" s="439" t="s">
        <v>4603</v>
      </c>
      <c r="K164" s="439" t="s">
        <v>4603</v>
      </c>
      <c r="L164" s="439" t="s">
        <v>4603</v>
      </c>
      <c r="M164" s="439">
        <v>20</v>
      </c>
      <c r="N164" s="439" t="s">
        <v>4603</v>
      </c>
      <c r="O164" s="439">
        <v>0</v>
      </c>
      <c r="P164" s="512">
        <v>100</v>
      </c>
      <c r="Q164" s="512">
        <f t="shared" si="36"/>
        <v>80</v>
      </c>
      <c r="R164" s="514"/>
      <c r="S164" s="512" t="s">
        <v>23113</v>
      </c>
      <c r="T164" s="512" t="s">
        <v>23113</v>
      </c>
      <c r="V164" s="446">
        <v>0.8</v>
      </c>
      <c r="X164" s="443">
        <f>VLOOKUP(E164,[3]INVENTARIO!$B$114:$R$4077,17,0)</f>
        <v>0</v>
      </c>
      <c r="Y164" s="443">
        <f t="shared" si="31"/>
        <v>0</v>
      </c>
      <c r="AA164" s="432">
        <f>VLOOKUP(E164,[3]INVENTARIO!$B$4:$U$4077,20,0)</f>
        <v>0</v>
      </c>
      <c r="AB164" s="432">
        <f t="shared" si="32"/>
        <v>0</v>
      </c>
      <c r="AD164" s="432">
        <f>VLOOKUP(E164,[3]INVENTARIO!$B$4:$X$4077,23,0)</f>
        <v>0</v>
      </c>
      <c r="AE164" s="432">
        <f t="shared" si="33"/>
        <v>0</v>
      </c>
      <c r="AG164" s="432">
        <f>VLOOKUP(E164,[3]INVENTARIO!$B$4:$AA$1048576,26,0)</f>
        <v>0</v>
      </c>
      <c r="AH164" s="432">
        <f t="shared" si="34"/>
        <v>0</v>
      </c>
      <c r="AJ164" s="432">
        <f>VLOOKUP(E164,[3]INVENTARIO!$B$4:$AD$1048576,29,0)</f>
        <v>0</v>
      </c>
      <c r="AK164" s="432">
        <f t="shared" si="35"/>
        <v>0</v>
      </c>
    </row>
    <row r="165" spans="1:46" ht="24" customHeight="1" x14ac:dyDescent="0.25">
      <c r="A165" s="440" t="s">
        <v>19351</v>
      </c>
      <c r="B165" s="441">
        <v>161</v>
      </c>
      <c r="C165" s="440" t="s">
        <v>24001</v>
      </c>
      <c r="D165" s="440" t="s">
        <v>24009</v>
      </c>
      <c r="E165" s="441" t="s">
        <v>4413</v>
      </c>
      <c r="F165" s="440">
        <f>VLOOKUP(E165,[3]INVENTARIO!$B$4:$D$1048576,3,0)</f>
        <v>0</v>
      </c>
      <c r="G165" s="442" t="s">
        <v>4415</v>
      </c>
      <c r="H165" s="440" t="s">
        <v>24023</v>
      </c>
      <c r="I165" s="440" t="s">
        <v>23957</v>
      </c>
      <c r="J165" s="439" t="s">
        <v>4603</v>
      </c>
      <c r="K165" s="439" t="s">
        <v>4603</v>
      </c>
      <c r="L165" s="439" t="s">
        <v>4603</v>
      </c>
      <c r="M165" s="439">
        <v>400</v>
      </c>
      <c r="N165" s="439" t="s">
        <v>4603</v>
      </c>
      <c r="O165" s="439">
        <v>0</v>
      </c>
      <c r="P165" s="512" t="s">
        <v>23113</v>
      </c>
      <c r="Q165" s="512">
        <v>417.26100000000002</v>
      </c>
      <c r="R165" s="514"/>
      <c r="S165" s="512">
        <v>534.95000000000005</v>
      </c>
      <c r="T165" s="512">
        <v>320.97000000000003</v>
      </c>
      <c r="V165" s="446">
        <f>VLOOKUP(E165,[3]INVENTARIO!$B$4:$P$1048576,15,0)</f>
        <v>0.6</v>
      </c>
      <c r="X165" s="443">
        <f>VLOOKUP(E165,[3]INVENTARIO!$B$114:$R$4077,17,0)</f>
        <v>555</v>
      </c>
      <c r="Y165" s="443">
        <f t="shared" si="31"/>
        <v>333</v>
      </c>
      <c r="AA165" s="432">
        <f>VLOOKUP(E165,[3]INVENTARIO!$B$4:$U$4077,20,0)</f>
        <v>555</v>
      </c>
      <c r="AB165" s="432">
        <f t="shared" si="32"/>
        <v>333</v>
      </c>
      <c r="AD165" s="432">
        <f>VLOOKUP(E165,[3]INVENTARIO!$B$4:$X$4077,23,0)</f>
        <v>555</v>
      </c>
      <c r="AE165" s="432">
        <f t="shared" si="33"/>
        <v>333</v>
      </c>
      <c r="AG165" s="432">
        <f>VLOOKUP(E165,[3]INVENTARIO!$B$4:$AA$1048576,26,0)</f>
        <v>400</v>
      </c>
      <c r="AH165" s="432">
        <f t="shared" si="34"/>
        <v>240</v>
      </c>
      <c r="AJ165" s="432">
        <f>VLOOKUP(E165,[3]INVENTARIO!$B$4:$AD$1048576,29,0)</f>
        <v>295</v>
      </c>
      <c r="AK165" s="432">
        <f t="shared" si="35"/>
        <v>177</v>
      </c>
    </row>
    <row r="166" spans="1:46" ht="24" customHeight="1" x14ac:dyDescent="0.25">
      <c r="A166" s="440" t="s">
        <v>22264</v>
      </c>
      <c r="B166" s="441">
        <v>162</v>
      </c>
      <c r="C166" s="440" t="s">
        <v>24001</v>
      </c>
      <c r="D166" s="440" t="s">
        <v>24009</v>
      </c>
      <c r="E166" s="441" t="s">
        <v>4416</v>
      </c>
      <c r="F166" s="440">
        <f>VLOOKUP(E166,[3]INVENTARIO!$B$4:$D$1048576,3,0)</f>
        <v>0</v>
      </c>
      <c r="G166" s="442" t="s">
        <v>4417</v>
      </c>
      <c r="H166" s="440" t="s">
        <v>24023</v>
      </c>
      <c r="I166" s="440" t="s">
        <v>23957</v>
      </c>
      <c r="J166" s="439" t="s">
        <v>4603</v>
      </c>
      <c r="K166" s="439" t="s">
        <v>4603</v>
      </c>
      <c r="L166" s="439" t="s">
        <v>4603</v>
      </c>
      <c r="M166" s="439">
        <v>400</v>
      </c>
      <c r="N166" s="439" t="s">
        <v>4603</v>
      </c>
      <c r="O166" s="439">
        <v>0</v>
      </c>
      <c r="P166" s="512" t="s">
        <v>23113</v>
      </c>
      <c r="Q166" s="512">
        <v>417.26100000000002</v>
      </c>
      <c r="R166" s="514"/>
      <c r="S166" s="512">
        <v>534.95000000000005</v>
      </c>
      <c r="T166" s="512">
        <v>320.97000000000003</v>
      </c>
      <c r="V166" s="446">
        <f>VLOOKUP(E166,[3]INVENTARIO!$B$4:$P$1048576,15,0)</f>
        <v>0.6</v>
      </c>
      <c r="X166" s="443">
        <f>VLOOKUP(E166,[3]INVENTARIO!$B$114:$R$4077,17,0)</f>
        <v>555</v>
      </c>
      <c r="Y166" s="443">
        <f t="shared" si="31"/>
        <v>333</v>
      </c>
      <c r="AA166" s="432">
        <f>VLOOKUP(E166,[3]INVENTARIO!$B$4:$U$4077,20,0)</f>
        <v>555</v>
      </c>
      <c r="AB166" s="432">
        <f t="shared" si="32"/>
        <v>333</v>
      </c>
      <c r="AD166" s="432">
        <f>VLOOKUP(E166,[3]INVENTARIO!$B$4:$X$4077,23,0)</f>
        <v>555</v>
      </c>
      <c r="AE166" s="432">
        <f t="shared" si="33"/>
        <v>333</v>
      </c>
      <c r="AG166" s="432">
        <f>VLOOKUP(E166,[3]INVENTARIO!$B$4:$AA$1048576,26,0)</f>
        <v>400</v>
      </c>
      <c r="AH166" s="432">
        <f t="shared" si="34"/>
        <v>240</v>
      </c>
      <c r="AJ166" s="432">
        <f>VLOOKUP(E166,[3]INVENTARIO!$B$4:$AD$1048576,29,0)</f>
        <v>295</v>
      </c>
      <c r="AK166" s="432">
        <f t="shared" si="35"/>
        <v>177</v>
      </c>
    </row>
    <row r="167" spans="1:46" ht="24" customHeight="1" x14ac:dyDescent="0.25">
      <c r="A167" s="440" t="s">
        <v>23907</v>
      </c>
      <c r="B167" s="441">
        <v>163</v>
      </c>
      <c r="C167" s="440" t="s">
        <v>24001</v>
      </c>
      <c r="D167" s="440" t="s">
        <v>24009</v>
      </c>
      <c r="E167" s="441" t="s">
        <v>4414</v>
      </c>
      <c r="F167" s="440">
        <f>VLOOKUP(E167,[3]INVENTARIO!$B$4:$D$1048576,3,0)</f>
        <v>0</v>
      </c>
      <c r="G167" s="442" t="s">
        <v>4418</v>
      </c>
      <c r="H167" s="440" t="s">
        <v>24023</v>
      </c>
      <c r="I167" s="440" t="s">
        <v>23957</v>
      </c>
      <c r="J167" s="439" t="s">
        <v>4603</v>
      </c>
      <c r="K167" s="439" t="s">
        <v>4603</v>
      </c>
      <c r="L167" s="439" t="s">
        <v>4603</v>
      </c>
      <c r="M167" s="439">
        <v>400</v>
      </c>
      <c r="N167" s="439" t="s">
        <v>4603</v>
      </c>
      <c r="O167" s="439">
        <v>0</v>
      </c>
      <c r="P167" s="512" t="s">
        <v>23113</v>
      </c>
      <c r="Q167" s="512">
        <v>417.26100000000002</v>
      </c>
      <c r="R167" s="514"/>
      <c r="S167" s="512">
        <v>534.95000000000005</v>
      </c>
      <c r="T167" s="512">
        <v>320.97000000000003</v>
      </c>
      <c r="V167" s="446">
        <f>VLOOKUP(E167,[3]INVENTARIO!$B$4:$P$1048576,15,0)</f>
        <v>0.6</v>
      </c>
      <c r="X167" s="443">
        <f>VLOOKUP(E167,[3]INVENTARIO!$B$114:$R$4077,17,0)</f>
        <v>555</v>
      </c>
      <c r="Y167" s="443">
        <f t="shared" si="31"/>
        <v>333</v>
      </c>
      <c r="AA167" s="432">
        <f>VLOOKUP(E167,[3]INVENTARIO!$B$4:$U$4077,20,0)</f>
        <v>555</v>
      </c>
      <c r="AB167" s="432">
        <f t="shared" si="32"/>
        <v>333</v>
      </c>
      <c r="AD167" s="432">
        <f>VLOOKUP(E167,[3]INVENTARIO!$B$4:$X$4077,23,0)</f>
        <v>555</v>
      </c>
      <c r="AE167" s="432">
        <f t="shared" si="33"/>
        <v>333</v>
      </c>
      <c r="AG167" s="432">
        <f>VLOOKUP(E167,[3]INVENTARIO!$B$4:$AA$1048576,26,0)</f>
        <v>400</v>
      </c>
      <c r="AH167" s="432">
        <f t="shared" si="34"/>
        <v>240</v>
      </c>
      <c r="AJ167" s="432">
        <f>VLOOKUP(E167,[3]INVENTARIO!$B$4:$AD$1048576,29,0)</f>
        <v>295</v>
      </c>
      <c r="AK167" s="432">
        <f t="shared" si="35"/>
        <v>177</v>
      </c>
    </row>
    <row r="168" spans="1:46" ht="24" customHeight="1" x14ac:dyDescent="0.25">
      <c r="A168" s="450" t="s">
        <v>16741</v>
      </c>
      <c r="B168" s="441">
        <v>164</v>
      </c>
      <c r="C168" s="440" t="s">
        <v>24001</v>
      </c>
      <c r="D168" s="440" t="s">
        <v>24009</v>
      </c>
      <c r="E168" s="441" t="s">
        <v>4419</v>
      </c>
      <c r="F168" s="440">
        <f>VLOOKUP(E168,[3]INVENTARIO!$B$4:$D$1048576,3,0)</f>
        <v>0</v>
      </c>
      <c r="G168" s="442" t="s">
        <v>4420</v>
      </c>
      <c r="H168" s="440" t="s">
        <v>24023</v>
      </c>
      <c r="I168" s="440" t="s">
        <v>23957</v>
      </c>
      <c r="J168" s="439" t="s">
        <v>4603</v>
      </c>
      <c r="K168" s="439" t="s">
        <v>4603</v>
      </c>
      <c r="L168" s="439" t="s">
        <v>4603</v>
      </c>
      <c r="M168" s="439">
        <v>400</v>
      </c>
      <c r="N168" s="439" t="s">
        <v>4603</v>
      </c>
      <c r="O168" s="439">
        <v>0</v>
      </c>
      <c r="P168" s="512" t="s">
        <v>23113</v>
      </c>
      <c r="Q168" s="512">
        <v>410.31119999999999</v>
      </c>
      <c r="R168" s="514"/>
      <c r="S168" s="512">
        <v>526.04</v>
      </c>
      <c r="T168" s="512">
        <v>315.62399999999997</v>
      </c>
      <c r="V168" s="446">
        <f>VLOOKUP(E168,[3]INVENTARIO!$B$4:$P$1048576,15,0)</f>
        <v>0.6</v>
      </c>
      <c r="X168" s="443">
        <f>VLOOKUP(E168,[3]INVENTARIO!$B$114:$R$4077,17,0)</f>
        <v>555</v>
      </c>
      <c r="Y168" s="443">
        <f t="shared" si="31"/>
        <v>333</v>
      </c>
      <c r="AA168" s="432">
        <f>VLOOKUP(E168,[3]INVENTARIO!$B$4:$U$4077,20,0)</f>
        <v>555</v>
      </c>
      <c r="AB168" s="432">
        <f t="shared" si="32"/>
        <v>333</v>
      </c>
      <c r="AD168" s="432">
        <f>VLOOKUP(E168,[3]INVENTARIO!$B$4:$X$4077,23,0)</f>
        <v>555</v>
      </c>
      <c r="AE168" s="432">
        <f t="shared" si="33"/>
        <v>333</v>
      </c>
      <c r="AG168" s="432">
        <f>VLOOKUP(E168,[3]INVENTARIO!$B$4:$AA$1048576,26,0)</f>
        <v>400</v>
      </c>
      <c r="AH168" s="432">
        <f t="shared" si="34"/>
        <v>240</v>
      </c>
      <c r="AJ168" s="432">
        <f>VLOOKUP(E168,[3]INVENTARIO!$B$4:$AD$1048576,29,0)</f>
        <v>295</v>
      </c>
      <c r="AK168" s="432">
        <f t="shared" si="35"/>
        <v>177</v>
      </c>
    </row>
    <row r="169" spans="1:46" ht="24" customHeight="1" x14ac:dyDescent="0.25">
      <c r="A169" s="450" t="s">
        <v>15163</v>
      </c>
      <c r="B169" s="441">
        <v>165</v>
      </c>
      <c r="C169" s="440" t="s">
        <v>24001</v>
      </c>
      <c r="D169" s="440" t="s">
        <v>24008</v>
      </c>
      <c r="E169" s="441" t="s">
        <v>23899</v>
      </c>
      <c r="F169" s="440">
        <v>0</v>
      </c>
      <c r="G169" s="442" t="s">
        <v>24081</v>
      </c>
      <c r="H169" s="440" t="s">
        <v>24023</v>
      </c>
      <c r="I169" s="440" t="s">
        <v>24018</v>
      </c>
      <c r="J169" s="439" t="s">
        <v>4603</v>
      </c>
      <c r="K169" s="439" t="s">
        <v>4603</v>
      </c>
      <c r="L169" s="439" t="s">
        <v>4603</v>
      </c>
      <c r="M169" s="439">
        <v>0</v>
      </c>
      <c r="N169" s="439" t="s">
        <v>4603</v>
      </c>
      <c r="O169" s="439">
        <v>0</v>
      </c>
      <c r="P169" s="512" t="s">
        <v>23113</v>
      </c>
      <c r="Q169" s="512">
        <v>2028</v>
      </c>
      <c r="R169" s="514"/>
      <c r="S169" s="512">
        <v>0</v>
      </c>
      <c r="T169" s="512">
        <v>1560</v>
      </c>
      <c r="V169" s="446">
        <v>1</v>
      </c>
      <c r="X169" s="443">
        <v>0</v>
      </c>
      <c r="Y169" s="443">
        <f t="shared" si="31"/>
        <v>0</v>
      </c>
      <c r="AA169" s="432">
        <v>0</v>
      </c>
      <c r="AB169" s="432">
        <f t="shared" si="32"/>
        <v>0</v>
      </c>
      <c r="AD169" s="432">
        <v>0</v>
      </c>
      <c r="AE169" s="432">
        <f t="shared" si="33"/>
        <v>0</v>
      </c>
      <c r="AG169" s="432" t="e">
        <f>VLOOKUP(E169,[3]INVENTARIO!$B$4:$AA$1048576,26,0)</f>
        <v>#N/A</v>
      </c>
      <c r="AH169" s="432" t="e">
        <f t="shared" si="34"/>
        <v>#N/A</v>
      </c>
      <c r="AJ169" s="432">
        <v>0</v>
      </c>
      <c r="AK169" s="432">
        <f t="shared" si="35"/>
        <v>0</v>
      </c>
    </row>
    <row r="170" spans="1:46" ht="24" customHeight="1" outlineLevel="1" x14ac:dyDescent="0.25">
      <c r="B170" s="441">
        <v>166</v>
      </c>
      <c r="C170" s="440" t="s">
        <v>23977</v>
      </c>
      <c r="D170" s="440" t="s">
        <v>23982</v>
      </c>
      <c r="E170" s="441" t="s">
        <v>16874</v>
      </c>
      <c r="F170" s="440">
        <f>VLOOKUP(E170,[3]INVENTARIO!$B$4:$D$1048576,3,0)</f>
        <v>0</v>
      </c>
      <c r="G170" s="442" t="s">
        <v>4560</v>
      </c>
      <c r="H170" s="440" t="s">
        <v>24023</v>
      </c>
      <c r="I170" s="440" t="s">
        <v>23957</v>
      </c>
      <c r="J170" s="439">
        <v>0.81</v>
      </c>
      <c r="K170" s="439">
        <v>1.6</v>
      </c>
      <c r="L170" s="439">
        <v>0.4</v>
      </c>
      <c r="M170" s="439">
        <v>0</v>
      </c>
      <c r="N170" s="439" t="s">
        <v>4603</v>
      </c>
      <c r="O170" s="439">
        <v>0</v>
      </c>
      <c r="P170" s="512">
        <v>1150</v>
      </c>
      <c r="Q170" s="512">
        <v>862.5</v>
      </c>
      <c r="R170" s="514"/>
      <c r="S170" s="512">
        <v>780</v>
      </c>
      <c r="T170" s="512">
        <v>468</v>
      </c>
      <c r="V170" s="446">
        <f>VLOOKUP(E170,[3]INVENTARIO!$B$4:$P$1048576,15,0)</f>
        <v>0.6</v>
      </c>
      <c r="X170" s="443">
        <f>VLOOKUP(E170,[3]INVENTARIO!$B$114:$R$4077,17,0)</f>
        <v>600</v>
      </c>
      <c r="Y170" s="443">
        <f>VLOOKUP(E170,[3]INVENTARIO!$B$4:$S$4077,18,0)</f>
        <v>350</v>
      </c>
      <c r="AA170" s="432">
        <f>VLOOKUP(E170,[3]INVENTARIO!$B$4:$U$4077,20,0)</f>
        <v>600</v>
      </c>
      <c r="AB170" s="432">
        <f t="shared" si="32"/>
        <v>360</v>
      </c>
      <c r="AD170" s="432">
        <f>VLOOKUP(E170,[3]INVENTARIO!$B$4:$X$4077,23,0)</f>
        <v>600</v>
      </c>
      <c r="AE170" s="432">
        <f t="shared" si="33"/>
        <v>360</v>
      </c>
      <c r="AG170" s="432">
        <f>VLOOKUP(E170,[3]INVENTARIO!$B$4:$AA$1048576,26,0)</f>
        <v>600</v>
      </c>
      <c r="AH170" s="432">
        <f t="shared" si="34"/>
        <v>360</v>
      </c>
      <c r="AJ170" s="432">
        <f>VLOOKUP(E170,[3]INVENTARIO!$B$4:$AD$1048576,29,0)</f>
        <v>485</v>
      </c>
      <c r="AK170" s="432">
        <f t="shared" si="35"/>
        <v>291</v>
      </c>
      <c r="AT170" s="489"/>
    </row>
    <row r="171" spans="1:46" ht="24" customHeight="1" outlineLevel="1" x14ac:dyDescent="0.25">
      <c r="B171" s="441">
        <v>167</v>
      </c>
      <c r="C171" s="440" t="s">
        <v>23977</v>
      </c>
      <c r="D171" s="440" t="s">
        <v>23981</v>
      </c>
      <c r="E171" s="441" t="s">
        <v>4627</v>
      </c>
      <c r="F171" s="440">
        <f>VLOOKUP(E171,[3]INVENTARIO!$B$4:$D$1048576,3,0)</f>
        <v>0</v>
      </c>
      <c r="G171" s="442" t="s">
        <v>23150</v>
      </c>
      <c r="H171" s="440" t="s">
        <v>4450</v>
      </c>
      <c r="I171" s="440" t="s">
        <v>24021</v>
      </c>
      <c r="J171" s="439">
        <v>3</v>
      </c>
      <c r="K171" s="439">
        <v>0.9</v>
      </c>
      <c r="L171" s="439">
        <v>0.1</v>
      </c>
      <c r="M171" s="439">
        <v>0</v>
      </c>
      <c r="N171" s="439" t="s">
        <v>4603</v>
      </c>
      <c r="O171" s="439">
        <f>VLOOKUP(E171,[3]INVENTARIO!$B$4:$L$1048576,11,0)</f>
        <v>20.016666666666666</v>
      </c>
      <c r="P171" s="512">
        <v>3741.491</v>
      </c>
      <c r="Q171" s="512">
        <f t="shared" ref="Q171:Q187" si="37">P171*V171</f>
        <v>2244.8946000000001</v>
      </c>
      <c r="R171" s="514">
        <f>P171/O171</f>
        <v>186.91878434637803</v>
      </c>
      <c r="S171" s="512">
        <v>2878.07</v>
      </c>
      <c r="T171" s="512">
        <v>1726.8420000000001</v>
      </c>
      <c r="V171" s="446">
        <f>VLOOKUP(E171,[3]INVENTARIO!$B$4:$P$1048576,15,0)</f>
        <v>0.6</v>
      </c>
      <c r="X171" s="443">
        <f>VLOOKUP(E171,[3]INVENTARIO!$B$114:$R$4077,17,0)</f>
        <v>2324.6</v>
      </c>
      <c r="Y171" s="443">
        <f>VLOOKUP(E171,[3]INVENTARIO!$B$4:$S$4077,18,0)</f>
        <v>1394.72</v>
      </c>
      <c r="AA171" s="432">
        <f>VLOOKUP(E171,[3]INVENTARIO!$B$4:$U$4077,20,0)</f>
        <v>2324.6</v>
      </c>
      <c r="AB171" s="432">
        <f t="shared" si="32"/>
        <v>1394.76</v>
      </c>
      <c r="AD171" s="432">
        <f>VLOOKUP(E171,[3]INVENTARIO!$B$4:$X$4077,23,0)</f>
        <v>2213.9</v>
      </c>
      <c r="AE171" s="432">
        <f t="shared" si="33"/>
        <v>1328.34</v>
      </c>
      <c r="AG171" s="432">
        <f>VLOOKUP(E171,[3]INVENTARIO!$B$4:$AA$1048576,26,0)</f>
        <v>1925.1</v>
      </c>
      <c r="AH171" s="432">
        <f t="shared" si="34"/>
        <v>1155.06</v>
      </c>
      <c r="AJ171" s="432">
        <f>VLOOKUP(E171,[3]INVENTARIO!$B$4:$AD$1048576,29,0)</f>
        <v>1674</v>
      </c>
      <c r="AK171" s="432">
        <f t="shared" si="35"/>
        <v>1004.4</v>
      </c>
      <c r="AT171" s="489"/>
    </row>
    <row r="172" spans="1:46" ht="24" customHeight="1" outlineLevel="1" x14ac:dyDescent="0.25">
      <c r="A172" s="440" t="s">
        <v>23907</v>
      </c>
      <c r="B172" s="441">
        <v>168</v>
      </c>
      <c r="C172" s="440" t="s">
        <v>23977</v>
      </c>
      <c r="D172" s="440" t="s">
        <v>23981</v>
      </c>
      <c r="E172" s="441" t="s">
        <v>4626</v>
      </c>
      <c r="F172" s="440">
        <f>VLOOKUP(E172,[3]INVENTARIO!$B$4:$D$1048576,3,0)</f>
        <v>0</v>
      </c>
      <c r="G172" s="442" t="s">
        <v>23150</v>
      </c>
      <c r="H172" s="440" t="s">
        <v>4450</v>
      </c>
      <c r="I172" s="440" t="s">
        <v>24021</v>
      </c>
      <c r="J172" s="439">
        <v>1.55</v>
      </c>
      <c r="K172" s="439">
        <v>0.35</v>
      </c>
      <c r="L172" s="439">
        <v>0.05</v>
      </c>
      <c r="M172" s="439">
        <v>0</v>
      </c>
      <c r="N172" s="439" t="s">
        <v>4603</v>
      </c>
      <c r="O172" s="439">
        <f>VLOOKUP(E172,[3]INVENTARIO!$B$4:$L$1048576,11,0)</f>
        <v>3.3666666666666667</v>
      </c>
      <c r="P172" s="512">
        <v>1611.415</v>
      </c>
      <c r="Q172" s="512">
        <f t="shared" si="37"/>
        <v>966.84899999999993</v>
      </c>
      <c r="R172" s="514">
        <f t="shared" ref="R172:R178" si="38">P172/O172</f>
        <v>478.63811881188116</v>
      </c>
      <c r="S172" s="512">
        <v>1239.55</v>
      </c>
      <c r="T172" s="512">
        <v>743.7299999999999</v>
      </c>
      <c r="V172" s="446">
        <f>VLOOKUP(E172,[3]INVENTARIO!$B$4:$P$1048576,15,0)</f>
        <v>0.6</v>
      </c>
      <c r="X172" s="443">
        <f>VLOOKUP(E172,[3]INVENTARIO!$B$114:$R$4077,17,0)</f>
        <v>1001.18</v>
      </c>
      <c r="Y172" s="443">
        <f>VLOOKUP(E172,[3]INVENTARIO!$B$4:$S$4077,18,0)</f>
        <v>600.71</v>
      </c>
      <c r="AA172" s="432">
        <f>VLOOKUP(E172,[3]INVENTARIO!$B$4:$U$4077,20,0)</f>
        <v>1001.18</v>
      </c>
      <c r="AB172" s="432">
        <f t="shared" si="32"/>
        <v>600.70799999999997</v>
      </c>
      <c r="AD172" s="432">
        <f>VLOOKUP(E172,[3]INVENTARIO!$B$4:$X$4077,23,0)</f>
        <v>953.5</v>
      </c>
      <c r="AE172" s="432">
        <f t="shared" si="33"/>
        <v>572.1</v>
      </c>
      <c r="AG172" s="432">
        <f>VLOOKUP(E172,[3]INVENTARIO!$B$4:$AA$1048576,26,0)</f>
        <v>829.15</v>
      </c>
      <c r="AH172" s="432">
        <f t="shared" si="34"/>
        <v>497.48999999999995</v>
      </c>
      <c r="AJ172" s="432">
        <f>VLOOKUP(E172,[3]INVENTARIO!$B$4:$AD$1048576,29,0)</f>
        <v>721</v>
      </c>
      <c r="AK172" s="432">
        <f t="shared" si="35"/>
        <v>432.59999999999997</v>
      </c>
      <c r="AT172" s="489"/>
    </row>
    <row r="173" spans="1:46" ht="24" customHeight="1" outlineLevel="1" x14ac:dyDescent="0.25">
      <c r="A173" s="440" t="s">
        <v>23907</v>
      </c>
      <c r="B173" s="441">
        <v>169</v>
      </c>
      <c r="C173" s="440" t="s">
        <v>23977</v>
      </c>
      <c r="D173" s="440" t="s">
        <v>23981</v>
      </c>
      <c r="E173" s="441" t="s">
        <v>4625</v>
      </c>
      <c r="F173" s="440">
        <f>VLOOKUP(E173,[3]INVENTARIO!$B$4:$D$1048576,3,0)</f>
        <v>0</v>
      </c>
      <c r="G173" s="442" t="s">
        <v>23150</v>
      </c>
      <c r="H173" s="440" t="s">
        <v>4450</v>
      </c>
      <c r="I173" s="440" t="s">
        <v>24021</v>
      </c>
      <c r="J173" s="439">
        <v>0.95</v>
      </c>
      <c r="K173" s="439">
        <v>0.25</v>
      </c>
      <c r="L173" s="439">
        <v>0.05</v>
      </c>
      <c r="M173" s="439">
        <v>0</v>
      </c>
      <c r="N173" s="439" t="s">
        <v>4603</v>
      </c>
      <c r="O173" s="439">
        <f>VLOOKUP(E173,[3]INVENTARIO!$B$4:$L$1048576,11,0)</f>
        <v>2.1999999999999997</v>
      </c>
      <c r="P173" s="512">
        <v>1057.095</v>
      </c>
      <c r="Q173" s="512">
        <f t="shared" si="37"/>
        <v>634.25699999999995</v>
      </c>
      <c r="R173" s="514">
        <f t="shared" si="38"/>
        <v>480.49772727272733</v>
      </c>
      <c r="S173" s="512">
        <v>813.15</v>
      </c>
      <c r="T173" s="512">
        <v>487.89</v>
      </c>
      <c r="V173" s="446">
        <f>VLOOKUP(E173,[3]INVENTARIO!$B$4:$P$1048576,15,0)</f>
        <v>0.6</v>
      </c>
      <c r="X173" s="443">
        <f>VLOOKUP(E173,[3]INVENTARIO!$B$114:$R$4077,17,0)</f>
        <v>656.78</v>
      </c>
      <c r="Y173" s="443">
        <f>VLOOKUP(E173,[3]INVENTARIO!$B$4:$S$4077,18,0)</f>
        <v>394.07</v>
      </c>
      <c r="AA173" s="432">
        <f>VLOOKUP(E173,[3]INVENTARIO!$B$4:$U$4077,20,0)</f>
        <v>656.78</v>
      </c>
      <c r="AB173" s="432">
        <f t="shared" si="32"/>
        <v>394.06799999999998</v>
      </c>
      <c r="AD173" s="432">
        <f>VLOOKUP(E173,[3]INVENTARIO!$B$4:$X$4077,23,0)</f>
        <v>625.5</v>
      </c>
      <c r="AE173" s="432">
        <f t="shared" si="33"/>
        <v>375.3</v>
      </c>
      <c r="AG173" s="432">
        <f>VLOOKUP(E173,[3]INVENTARIO!$B$4:$AA$1048576,26,0)</f>
        <v>543.95000000000005</v>
      </c>
      <c r="AH173" s="432">
        <f t="shared" si="34"/>
        <v>326.37</v>
      </c>
      <c r="AJ173" s="432">
        <f>VLOOKUP(E173,[3]INVENTARIO!$B$4:$AD$1048576,29,0)</f>
        <v>473</v>
      </c>
      <c r="AK173" s="432">
        <f t="shared" si="35"/>
        <v>283.8</v>
      </c>
      <c r="AT173" s="489"/>
    </row>
    <row r="174" spans="1:46" ht="24" customHeight="1" outlineLevel="1" x14ac:dyDescent="0.25">
      <c r="B174" s="441">
        <v>170</v>
      </c>
      <c r="C174" s="440" t="s">
        <v>23977</v>
      </c>
      <c r="D174" s="440" t="s">
        <v>23981</v>
      </c>
      <c r="E174" s="441" t="s">
        <v>9069</v>
      </c>
      <c r="F174" s="440">
        <f>VLOOKUP(E174,[3]INVENTARIO!$B$4:$D$1048576,3,0)</f>
        <v>0</v>
      </c>
      <c r="G174" s="442" t="s">
        <v>24031</v>
      </c>
      <c r="H174" s="440" t="s">
        <v>4450</v>
      </c>
      <c r="I174" s="440" t="s">
        <v>24021</v>
      </c>
      <c r="J174" s="439">
        <v>0.85</v>
      </c>
      <c r="K174" s="439">
        <v>0.7</v>
      </c>
      <c r="L174" s="439">
        <v>0.38</v>
      </c>
      <c r="M174" s="439">
        <v>0</v>
      </c>
      <c r="N174" s="439" t="s">
        <v>4603</v>
      </c>
      <c r="O174" s="439">
        <f>VLOOKUP(E174,[3]INVENTARIO!$B$4:$L$1048576,11,0)</f>
        <v>10.033333333333333</v>
      </c>
      <c r="P174" s="512">
        <v>2771.4310000000005</v>
      </c>
      <c r="Q174" s="512">
        <f t="shared" si="37"/>
        <v>1662.8586000000003</v>
      </c>
      <c r="R174" s="514">
        <f t="shared" si="38"/>
        <v>276.22235880398676</v>
      </c>
      <c r="S174" s="512">
        <v>2131.8700000000003</v>
      </c>
      <c r="T174" s="512">
        <v>1279.1220000000001</v>
      </c>
      <c r="V174" s="446">
        <f>VLOOKUP(E174,[3]INVENTARIO!$B$4:$P$1048576,15,0)</f>
        <v>0.6</v>
      </c>
      <c r="X174" s="443">
        <f>VLOOKUP(E174,[3]INVENTARIO!$B$114:$R$4077,17,0)</f>
        <v>1721.9</v>
      </c>
      <c r="Y174" s="443">
        <f>VLOOKUP(E174,[3]INVENTARIO!$B$4:$S$4077,18,0)</f>
        <v>1033.0999999999999</v>
      </c>
      <c r="AA174" s="432">
        <f>VLOOKUP(E174,[3]INVENTARIO!$B$4:$U$4077,20,0)</f>
        <v>1721.9</v>
      </c>
      <c r="AB174" s="432">
        <f t="shared" si="32"/>
        <v>1033.1400000000001</v>
      </c>
      <c r="AC174" s="474"/>
      <c r="AD174" s="432">
        <f>VLOOKUP(E174,[3]INVENTARIO!$B$4:$X$4077,23,0)</f>
        <v>1639.9</v>
      </c>
      <c r="AE174" s="432">
        <f t="shared" si="33"/>
        <v>983.94</v>
      </c>
      <c r="AF174" s="474"/>
      <c r="AG174" s="432">
        <f>VLOOKUP(E174,[3]INVENTARIO!$B$4:$AA$1048576,26,0)</f>
        <v>1426</v>
      </c>
      <c r="AH174" s="432">
        <f t="shared" si="34"/>
        <v>855.6</v>
      </c>
      <c r="AJ174" s="432">
        <f>VLOOKUP(E174,[3]INVENTARIO!$B$4:$AD$1048576,29,0)</f>
        <v>1240</v>
      </c>
      <c r="AK174" s="432">
        <f t="shared" si="35"/>
        <v>744</v>
      </c>
      <c r="AT174" s="489"/>
    </row>
    <row r="175" spans="1:46" ht="24" customHeight="1" outlineLevel="1" x14ac:dyDescent="0.25">
      <c r="B175" s="441">
        <v>171</v>
      </c>
      <c r="C175" s="440" t="s">
        <v>23977</v>
      </c>
      <c r="D175" s="440" t="s">
        <v>23981</v>
      </c>
      <c r="E175" s="441" t="s">
        <v>24067</v>
      </c>
      <c r="F175" s="440">
        <f>VLOOKUP(E175,[3]INVENTARIO!$B$4:$D$1048576,3,0)</f>
        <v>0</v>
      </c>
      <c r="G175" s="442" t="s">
        <v>24068</v>
      </c>
      <c r="H175" s="440" t="s">
        <v>4450</v>
      </c>
      <c r="I175" s="440" t="s">
        <v>24021</v>
      </c>
      <c r="J175" s="439">
        <v>1.05</v>
      </c>
      <c r="K175" s="439">
        <v>0.3</v>
      </c>
      <c r="L175" s="439">
        <v>0.3</v>
      </c>
      <c r="M175" s="439">
        <v>0</v>
      </c>
      <c r="N175" s="439" t="s">
        <v>4603</v>
      </c>
      <c r="O175" s="439">
        <f>VLOOKUP(E175,[3]INVENTARIO!$B$4:$L$1048576,11,0)</f>
        <v>5.583333333333333</v>
      </c>
      <c r="P175" s="512">
        <v>780.10400000000004</v>
      </c>
      <c r="Q175" s="512">
        <f t="shared" si="37"/>
        <v>468.06240000000003</v>
      </c>
      <c r="R175" s="514">
        <f t="shared" si="38"/>
        <v>139.72011940298509</v>
      </c>
      <c r="S175" s="512">
        <v>600.08000000000004</v>
      </c>
      <c r="T175" s="512">
        <v>360.048</v>
      </c>
      <c r="V175" s="446">
        <f>VLOOKUP(E175,[3]INVENTARIO!$B$4:$P$1048576,15,0)</f>
        <v>0.6</v>
      </c>
      <c r="X175" s="443">
        <f>VLOOKUP(E175,[3]INVENTARIO!$B$114:$R$4077,17,0)</f>
        <v>484.68</v>
      </c>
      <c r="Y175" s="443">
        <f>VLOOKUP(E175,[3]INVENTARIO!$B$4:$S$4077,18,0)</f>
        <v>290.75</v>
      </c>
      <c r="AA175" s="432">
        <f>VLOOKUP(E175,[3]INVENTARIO!$B$4:$U$4077,20,0)</f>
        <v>484.68</v>
      </c>
      <c r="AB175" s="432">
        <f t="shared" si="32"/>
        <v>290.80799999999999</v>
      </c>
      <c r="AC175" s="474"/>
      <c r="AD175" s="432">
        <f>VLOOKUP(E175,[3]INVENTARIO!$B$4:$X$4077,23,0)</f>
        <v>461.6</v>
      </c>
      <c r="AE175" s="432">
        <f t="shared" si="33"/>
        <v>276.95999999999998</v>
      </c>
      <c r="AF175" s="474"/>
      <c r="AG175" s="432">
        <f>VLOOKUP(E175,[3]INVENTARIO!$B$4:$AA$1048576,26,0)</f>
        <v>401.35</v>
      </c>
      <c r="AH175" s="432">
        <f t="shared" si="34"/>
        <v>240.81</v>
      </c>
      <c r="AJ175" s="432">
        <f>VLOOKUP(E175,[3]INVENTARIO!$B$4:$AD$1048576,29,0)</f>
        <v>349</v>
      </c>
      <c r="AK175" s="432">
        <f t="shared" si="35"/>
        <v>209.4</v>
      </c>
      <c r="AT175" s="489"/>
    </row>
    <row r="176" spans="1:46" ht="24" customHeight="1" outlineLevel="1" x14ac:dyDescent="0.25">
      <c r="B176" s="441">
        <v>172</v>
      </c>
      <c r="C176" s="440" t="s">
        <v>23977</v>
      </c>
      <c r="D176" s="440" t="s">
        <v>23981</v>
      </c>
      <c r="E176" s="441" t="s">
        <v>11065</v>
      </c>
      <c r="F176" s="440">
        <f>VLOOKUP(E176,[3]INVENTARIO!$B$4:$D$1048576,3,0)</f>
        <v>0</v>
      </c>
      <c r="G176" s="442" t="s">
        <v>24032</v>
      </c>
      <c r="H176" s="440" t="s">
        <v>4450</v>
      </c>
      <c r="I176" s="440" t="s">
        <v>24021</v>
      </c>
      <c r="J176" s="439">
        <v>1.05</v>
      </c>
      <c r="K176" s="439">
        <v>1</v>
      </c>
      <c r="L176" s="439">
        <v>1.25</v>
      </c>
      <c r="M176" s="439">
        <v>0</v>
      </c>
      <c r="N176" s="439" t="s">
        <v>4603</v>
      </c>
      <c r="O176" s="439">
        <f>VLOOKUP(E176,[3]INVENTARIO!$B$4:$L$1048576,11,0)</f>
        <v>36.116666666666667</v>
      </c>
      <c r="P176" s="512">
        <v>8975.9279999999999</v>
      </c>
      <c r="Q176" s="512">
        <f t="shared" si="37"/>
        <v>5385.5567999999994</v>
      </c>
      <c r="R176" s="514">
        <f t="shared" si="38"/>
        <v>248.5259252422704</v>
      </c>
      <c r="S176" s="512">
        <v>6904.56</v>
      </c>
      <c r="T176" s="512">
        <v>4142.7359999999999</v>
      </c>
      <c r="V176" s="446">
        <f>VLOOKUP(E176,[3]INVENTARIO!$B$4:$P$1048576,15,0)</f>
        <v>0.6</v>
      </c>
      <c r="X176" s="443">
        <f>VLOOKUP(E176,[3]INVENTARIO!$B$114:$R$4077,17,0)</f>
        <v>5576.76</v>
      </c>
      <c r="Y176" s="443">
        <f>VLOOKUP(E176,[3]INVENTARIO!$B$4:$S$4077,18,0)</f>
        <v>3346.04</v>
      </c>
      <c r="AA176" s="432">
        <f>VLOOKUP(E176,[3]INVENTARIO!$B$4:$U$4077,20,0)</f>
        <v>5576.76</v>
      </c>
      <c r="AB176" s="432">
        <f t="shared" si="32"/>
        <v>3346.056</v>
      </c>
      <c r="AC176" s="474"/>
      <c r="AD176" s="432">
        <f>VLOOKUP(E176,[3]INVENTARIO!$B$4:$X$4077,23,0)</f>
        <v>5311.2</v>
      </c>
      <c r="AE176" s="432">
        <f t="shared" si="33"/>
        <v>3186.72</v>
      </c>
      <c r="AF176" s="474"/>
      <c r="AG176" s="432">
        <f>VLOOKUP(E176,[3]INVENTARIO!$B$4:$AA$1048576,26,0)</f>
        <v>4618.3999999999996</v>
      </c>
      <c r="AH176" s="432">
        <f t="shared" si="34"/>
        <v>2771.0399999999995</v>
      </c>
      <c r="AJ176" s="432">
        <f>VLOOKUP(E176,[3]INVENTARIO!$B$4:$AD$1048576,29,0)</f>
        <v>4016</v>
      </c>
      <c r="AK176" s="432">
        <f t="shared" si="35"/>
        <v>2409.6</v>
      </c>
      <c r="AT176" s="489"/>
    </row>
    <row r="177" spans="1:46" ht="24" customHeight="1" outlineLevel="1" x14ac:dyDescent="0.25">
      <c r="B177" s="441">
        <v>173</v>
      </c>
      <c r="C177" s="440" t="s">
        <v>23977</v>
      </c>
      <c r="D177" s="440" t="s">
        <v>23983</v>
      </c>
      <c r="E177" s="441" t="s">
        <v>23157</v>
      </c>
      <c r="F177" s="440">
        <f>VLOOKUP(E177,[3]INVENTARIO!$B$4:$D$1048576,3,0)</f>
        <v>0</v>
      </c>
      <c r="G177" s="442" t="s">
        <v>23164</v>
      </c>
      <c r="H177" s="440" t="s">
        <v>4450</v>
      </c>
      <c r="I177" s="440" t="s">
        <v>24021</v>
      </c>
      <c r="J177" s="439">
        <v>1.32</v>
      </c>
      <c r="K177" s="439">
        <v>2.2999999999999998</v>
      </c>
      <c r="L177" s="439">
        <v>2.2999999999999998</v>
      </c>
      <c r="M177" s="439">
        <v>0</v>
      </c>
      <c r="N177" s="439" t="s">
        <v>4603</v>
      </c>
      <c r="O177" s="439">
        <f>VLOOKUP(E177,[3]INVENTARIO!$B$4:$L$1048576,11,0)</f>
        <v>131.65</v>
      </c>
      <c r="P177" s="512">
        <v>62947.260999999999</v>
      </c>
      <c r="Q177" s="512">
        <f t="shared" si="37"/>
        <v>34620.993549999999</v>
      </c>
      <c r="R177" s="514">
        <f t="shared" si="38"/>
        <v>478.14098746676791</v>
      </c>
      <c r="S177" s="512">
        <v>48420.97</v>
      </c>
      <c r="T177" s="512">
        <v>26631.533500000001</v>
      </c>
      <c r="V177" s="446">
        <f>VLOOKUP(E177,[3]INVENTARIO!$B$4:$P$1048576,15,0)</f>
        <v>0.55000000000000004</v>
      </c>
      <c r="X177" s="443">
        <f>VLOOKUP(E177,[3]INVENTARIO!$B$114:$R$4077,17,0)</f>
        <v>39109.25</v>
      </c>
      <c r="Y177" s="443">
        <f>VLOOKUP(E177,[3]INVENTARIO!$B$4:$S$4077,18,0)</f>
        <v>23465.51</v>
      </c>
      <c r="AA177" s="432">
        <f>VLOOKUP(E177,[3]INVENTARIO!$B$4:$U$4077,20,0)</f>
        <v>39109.25</v>
      </c>
      <c r="AB177" s="432">
        <f t="shared" si="32"/>
        <v>23465.55</v>
      </c>
      <c r="AD177" s="432">
        <f>VLOOKUP(E177,[3]INVENTARIO!$B$4:$X$4077,23,0)</f>
        <v>37246.9</v>
      </c>
      <c r="AE177" s="432">
        <f t="shared" si="33"/>
        <v>22348.14</v>
      </c>
      <c r="AG177" s="432">
        <f>VLOOKUP(E177,[3]INVENTARIO!$B$4:$AA$1048576,26,0)</f>
        <v>32388.6</v>
      </c>
      <c r="AH177" s="432">
        <f t="shared" si="34"/>
        <v>19433.16</v>
      </c>
      <c r="AJ177" s="432">
        <f>VLOOKUP(E177,[3]INVENTARIO!$B$4:$AD$1048576,29,0)</f>
        <v>28164</v>
      </c>
      <c r="AK177" s="432">
        <f t="shared" si="35"/>
        <v>16898.399999999998</v>
      </c>
      <c r="AT177" s="489"/>
    </row>
    <row r="178" spans="1:46" ht="24" customHeight="1" outlineLevel="1" x14ac:dyDescent="0.25">
      <c r="A178" s="440" t="s">
        <v>22971</v>
      </c>
      <c r="B178" s="441">
        <v>174</v>
      </c>
      <c r="C178" s="440" t="s">
        <v>23977</v>
      </c>
      <c r="D178" s="440" t="s">
        <v>23987</v>
      </c>
      <c r="E178" s="441" t="s">
        <v>22485</v>
      </c>
      <c r="F178" s="440">
        <f>VLOOKUP(E178,[3]INVENTARIO!$B$4:$D$1048576,3,0)</f>
        <v>0</v>
      </c>
      <c r="G178" s="442" t="s">
        <v>24050</v>
      </c>
      <c r="H178" s="440" t="s">
        <v>4450</v>
      </c>
      <c r="I178" s="440" t="s">
        <v>24021</v>
      </c>
      <c r="J178" s="439">
        <v>1</v>
      </c>
      <c r="K178" s="439">
        <v>0.5</v>
      </c>
      <c r="L178" s="439">
        <v>3.57</v>
      </c>
      <c r="M178" s="439">
        <v>0</v>
      </c>
      <c r="N178" s="439" t="s">
        <v>4603</v>
      </c>
      <c r="O178" s="439">
        <v>64.599999999999994</v>
      </c>
      <c r="P178" s="512">
        <v>14775.67</v>
      </c>
      <c r="Q178" s="512">
        <f t="shared" si="37"/>
        <v>8865.402</v>
      </c>
      <c r="R178" s="514">
        <f t="shared" si="38"/>
        <v>228.72554179566566</v>
      </c>
      <c r="S178" s="512">
        <v>11365.9</v>
      </c>
      <c r="T178" s="512">
        <v>6819.54</v>
      </c>
      <c r="V178" s="446">
        <v>0.6</v>
      </c>
      <c r="X178" s="443">
        <f>VLOOKUP(E178,[3]INVENTARIO!$B$114:$R$4077,17,0)</f>
        <v>0</v>
      </c>
      <c r="Y178" s="443">
        <f>X178*60%</f>
        <v>0</v>
      </c>
      <c r="AA178" s="432">
        <f>VLOOKUP(E178,[3]INVENTARIO!$B$4:$U$4077,20,0)</f>
        <v>0</v>
      </c>
      <c r="AB178" s="432">
        <f t="shared" si="32"/>
        <v>0</v>
      </c>
      <c r="AD178" s="432">
        <f>VLOOKUP(E178,[3]INVENTARIO!$B$4:$X$4077,23,0)</f>
        <v>0</v>
      </c>
      <c r="AE178" s="432">
        <f t="shared" si="33"/>
        <v>0</v>
      </c>
      <c r="AG178" s="432">
        <f>VLOOKUP(E178,[3]INVENTARIO!$B$4:$AA$1048576,26,0)</f>
        <v>0</v>
      </c>
      <c r="AH178" s="432">
        <f t="shared" si="34"/>
        <v>0</v>
      </c>
      <c r="AJ178" s="432">
        <f>VLOOKUP(E178,[3]INVENTARIO!$B$4:$AD$1048576,29,0)</f>
        <v>0</v>
      </c>
      <c r="AK178" s="432">
        <f t="shared" si="35"/>
        <v>0</v>
      </c>
      <c r="AT178" s="489"/>
    </row>
    <row r="179" spans="1:46" ht="24" customHeight="1" outlineLevel="1" x14ac:dyDescent="0.25">
      <c r="A179" s="440" t="s">
        <v>16741</v>
      </c>
      <c r="B179" s="441">
        <v>175</v>
      </c>
      <c r="C179" s="440" t="s">
        <v>23977</v>
      </c>
      <c r="D179" s="440" t="s">
        <v>23981</v>
      </c>
      <c r="E179" s="441" t="s">
        <v>24063</v>
      </c>
      <c r="F179" s="440">
        <f>VLOOKUP(E179,[3]INVENTARIO!$B$4:$D$1048576,3,0)</f>
        <v>0</v>
      </c>
      <c r="G179" s="442" t="s">
        <v>24064</v>
      </c>
      <c r="H179" s="440" t="s">
        <v>4450</v>
      </c>
      <c r="I179" s="440" t="s">
        <v>24021</v>
      </c>
      <c r="J179" s="439">
        <v>0.45</v>
      </c>
      <c r="K179" s="439">
        <v>0.75</v>
      </c>
      <c r="L179" s="439">
        <v>0.75</v>
      </c>
      <c r="M179" s="439">
        <v>0</v>
      </c>
      <c r="N179" s="439" t="s">
        <v>4603</v>
      </c>
      <c r="O179" s="439">
        <v>0</v>
      </c>
      <c r="P179" s="512">
        <v>5267.8989999999994</v>
      </c>
      <c r="Q179" s="512">
        <f t="shared" si="37"/>
        <v>3160.7393999999995</v>
      </c>
      <c r="R179" s="514"/>
      <c r="S179" s="512">
        <v>4052.23</v>
      </c>
      <c r="T179" s="512">
        <v>2431.3379999999997</v>
      </c>
      <c r="V179" s="446">
        <f>VLOOKUP(E179,[3]INVENTARIO!$B$4:$P$1048576,15,0)</f>
        <v>0.6</v>
      </c>
      <c r="X179" s="443">
        <f>VLOOKUP(E179,[3]INVENTARIO!$B$114:$R$4077,17,0)</f>
        <v>3272.96</v>
      </c>
      <c r="Y179" s="443">
        <f>VLOOKUP(E179,[3]INVENTARIO!$B$4:$S$4077,18,0)</f>
        <v>1963.82</v>
      </c>
      <c r="AA179" s="432">
        <f>VLOOKUP(E179,[3]INVENTARIO!$B$4:$U$4077,20,0)</f>
        <v>3272.96</v>
      </c>
      <c r="AB179" s="432">
        <f t="shared" si="32"/>
        <v>1963.7759999999998</v>
      </c>
      <c r="AC179" s="471"/>
      <c r="AD179" s="432">
        <f>VLOOKUP(E179,[3]INVENTARIO!$B$4:$X$4077,23,0)</f>
        <v>3117.1</v>
      </c>
      <c r="AE179" s="432">
        <f t="shared" si="33"/>
        <v>1870.2599999999998</v>
      </c>
      <c r="AF179" s="471"/>
      <c r="AG179" s="432">
        <f>VLOOKUP(E179,[3]INVENTARIO!$B$4:$AA$1048576,26,0)</f>
        <v>2710.55</v>
      </c>
      <c r="AH179" s="432">
        <f t="shared" si="34"/>
        <v>1626.3300000000002</v>
      </c>
      <c r="AI179" s="471"/>
      <c r="AJ179" s="432">
        <f>VLOOKUP(E179,[3]INVENTARIO!$B$4:$AD$1048576,29,0)</f>
        <v>2357</v>
      </c>
      <c r="AK179" s="432">
        <f t="shared" si="35"/>
        <v>1414.2</v>
      </c>
      <c r="AT179" s="489"/>
    </row>
    <row r="180" spans="1:46" ht="24" customHeight="1" outlineLevel="1" x14ac:dyDescent="0.25">
      <c r="A180" s="440" t="s">
        <v>23907</v>
      </c>
      <c r="B180" s="441">
        <v>176</v>
      </c>
      <c r="C180" s="440" t="s">
        <v>23977</v>
      </c>
      <c r="D180" s="440" t="s">
        <v>23987</v>
      </c>
      <c r="E180" s="441" t="s">
        <v>24060</v>
      </c>
      <c r="F180" s="440">
        <f>VLOOKUP(E180,[3]INVENTARIO!$B$4:$D$1048576,3,0)</f>
        <v>0</v>
      </c>
      <c r="G180" s="442" t="s">
        <v>24069</v>
      </c>
      <c r="H180" s="440" t="s">
        <v>4450</v>
      </c>
      <c r="I180" s="440" t="s">
        <v>24021</v>
      </c>
      <c r="J180" s="439">
        <v>1.95</v>
      </c>
      <c r="K180" s="439">
        <v>0.56999999999999995</v>
      </c>
      <c r="L180" s="439">
        <v>3.8</v>
      </c>
      <c r="M180" s="439">
        <v>0</v>
      </c>
      <c r="N180" s="439" t="s">
        <v>4603</v>
      </c>
      <c r="O180" s="439">
        <v>0</v>
      </c>
      <c r="P180" s="512">
        <v>10392.824000000001</v>
      </c>
      <c r="Q180" s="512">
        <f t="shared" si="37"/>
        <v>6235.6944000000003</v>
      </c>
      <c r="R180" s="514"/>
      <c r="S180" s="512">
        <v>7994.4800000000005</v>
      </c>
      <c r="T180" s="512">
        <v>4796.6880000000001</v>
      </c>
      <c r="V180" s="446">
        <v>0.6</v>
      </c>
      <c r="X180" s="443">
        <f>VLOOKUP(E180,[3]INVENTARIO!$B$114:$R$4077,17,0)</f>
        <v>6457.08</v>
      </c>
      <c r="Y180" s="443">
        <f>X180*60%</f>
        <v>3874.2479999999996</v>
      </c>
      <c r="AA180" s="432">
        <f>VLOOKUP(E180,[3]INVENTARIO!$B$4:$U$4077,20,0)</f>
        <v>6457.08</v>
      </c>
      <c r="AB180" s="432">
        <f t="shared" ref="AB180:AB206" si="39">AA180*60%</f>
        <v>3874.2479999999996</v>
      </c>
      <c r="AD180" s="432">
        <f>VLOOKUP(E180,[3]INVENTARIO!$B$4:$X$4077,23,0)</f>
        <v>6149.6</v>
      </c>
      <c r="AE180" s="432">
        <f t="shared" ref="AE180:AE206" si="40">AD180*60%</f>
        <v>3689.76</v>
      </c>
      <c r="AG180" s="432">
        <f>VLOOKUP(E180,[3]INVENTARIO!$B$4:$AA$1048576,26,0)</f>
        <v>5347.5</v>
      </c>
      <c r="AH180" s="432">
        <f t="shared" ref="AH180:AH206" si="41">AG180*60%</f>
        <v>3208.5</v>
      </c>
      <c r="AJ180" s="432">
        <f>VLOOKUP(E180,[3]INVENTARIO!$B$4:$AD$1048576,29,0)</f>
        <v>4650</v>
      </c>
      <c r="AK180" s="432">
        <f t="shared" ref="AK180:AK206" si="42">AJ180*60%</f>
        <v>2790</v>
      </c>
      <c r="AL180" s="476" t="e">
        <f>IF(E180=0,"",VLOOKUP(E180,'Tabela de Páscoa 2020'!A:D,3,0))</f>
        <v>#N/A</v>
      </c>
      <c r="AT180" s="489"/>
    </row>
    <row r="181" spans="1:46" ht="24" customHeight="1" outlineLevel="1" x14ac:dyDescent="0.25">
      <c r="A181" s="440" t="s">
        <v>23907</v>
      </c>
      <c r="B181" s="441">
        <v>180</v>
      </c>
      <c r="C181" s="440" t="s">
        <v>23977</v>
      </c>
      <c r="D181" s="440" t="s">
        <v>23987</v>
      </c>
      <c r="E181" s="441" t="s">
        <v>17699</v>
      </c>
      <c r="F181" s="440">
        <v>0</v>
      </c>
      <c r="G181" s="442" t="s">
        <v>24070</v>
      </c>
      <c r="H181" s="440" t="s">
        <v>4450</v>
      </c>
      <c r="I181" s="440" t="s">
        <v>24021</v>
      </c>
      <c r="J181" s="439">
        <v>2.35</v>
      </c>
      <c r="K181" s="439">
        <v>3.5</v>
      </c>
      <c r="L181" s="439">
        <v>1.82</v>
      </c>
      <c r="M181" s="439">
        <v>0</v>
      </c>
      <c r="N181" s="439" t="s">
        <v>4603</v>
      </c>
      <c r="O181" s="439">
        <v>0</v>
      </c>
      <c r="P181" s="512">
        <v>15061.787</v>
      </c>
      <c r="Q181" s="512">
        <f t="shared" si="37"/>
        <v>9037.0722000000005</v>
      </c>
      <c r="R181" s="514"/>
      <c r="S181" s="512">
        <f>VLOOKUP(E181,[2]SEP!$C$11:$G$4122,5,0)</f>
        <v>11585.99</v>
      </c>
      <c r="T181" s="512">
        <f>VLOOKUP(E181,[2]SEP!$C$11:$H$4122,6,0)</f>
        <v>6951.5940000000001</v>
      </c>
      <c r="V181" s="446">
        <v>0.6</v>
      </c>
      <c r="X181" s="443" t="e">
        <f>VLOOKUP(E181,[3]INVENTARIO!$B$114:$R$4077,17,0)</f>
        <v>#N/A</v>
      </c>
      <c r="Y181" s="443" t="e">
        <f>X181*60%</f>
        <v>#N/A</v>
      </c>
      <c r="AA181" s="432" t="e">
        <f>VLOOKUP(E181,[3]INVENTARIO!$B$4:$U$4077,20,0)</f>
        <v>#N/A</v>
      </c>
      <c r="AB181" s="432" t="e">
        <f t="shared" si="39"/>
        <v>#N/A</v>
      </c>
      <c r="AD181" s="432" t="e">
        <f>VLOOKUP(E181,[3]INVENTARIO!$B$4:$X$4077,23,0)</f>
        <v>#N/A</v>
      </c>
      <c r="AE181" s="432" t="e">
        <f t="shared" si="40"/>
        <v>#N/A</v>
      </c>
      <c r="AG181" s="432" t="e">
        <f>VLOOKUP(E181,[3]INVENTARIO!$B$4:$AA$1048576,26,0)</f>
        <v>#N/A</v>
      </c>
      <c r="AH181" s="432" t="e">
        <f t="shared" si="41"/>
        <v>#N/A</v>
      </c>
      <c r="AJ181" s="432" t="e">
        <f>VLOOKUP(E181,[3]INVENTARIO!$B$4:$AD$1048576,29,0)</f>
        <v>#N/A</v>
      </c>
      <c r="AK181" s="432" t="e">
        <f t="shared" si="42"/>
        <v>#N/A</v>
      </c>
      <c r="AL181" s="476" t="e">
        <f>IF(E181=0,"",VLOOKUP(E181,'Tabela de Páscoa 2020'!A:D,3,0))</f>
        <v>#N/A</v>
      </c>
      <c r="AT181" s="489"/>
    </row>
    <row r="182" spans="1:46" ht="24" customHeight="1" outlineLevel="1" x14ac:dyDescent="0.25">
      <c r="A182" s="440" t="s">
        <v>23907</v>
      </c>
      <c r="B182" s="441">
        <v>181</v>
      </c>
      <c r="C182" s="440" t="s">
        <v>23977</v>
      </c>
      <c r="D182" s="440" t="s">
        <v>23987</v>
      </c>
      <c r="E182" s="441" t="s">
        <v>24059</v>
      </c>
      <c r="F182" s="440">
        <f>VLOOKUP(E182,[3]INVENTARIO!$B$4:$D$1048576,3,0)</f>
        <v>0</v>
      </c>
      <c r="G182" s="442" t="s">
        <v>24071</v>
      </c>
      <c r="H182" s="440" t="s">
        <v>4450</v>
      </c>
      <c r="I182" s="440" t="s">
        <v>24021</v>
      </c>
      <c r="J182" s="439" t="s">
        <v>4603</v>
      </c>
      <c r="K182" s="439" t="s">
        <v>4603</v>
      </c>
      <c r="L182" s="439" t="s">
        <v>4603</v>
      </c>
      <c r="M182" s="439">
        <v>0</v>
      </c>
      <c r="N182" s="439" t="s">
        <v>4603</v>
      </c>
      <c r="O182" s="439">
        <v>0</v>
      </c>
      <c r="P182" s="512">
        <v>15061.787</v>
      </c>
      <c r="Q182" s="512">
        <f t="shared" si="37"/>
        <v>9037.0722000000005</v>
      </c>
      <c r="R182" s="514"/>
      <c r="S182" s="512">
        <v>11585.99</v>
      </c>
      <c r="T182" s="512">
        <v>6951.5940000000001</v>
      </c>
      <c r="V182" s="446">
        <v>0.6</v>
      </c>
      <c r="X182" s="443">
        <f>VLOOKUP(E182,[3]INVENTARIO!$B$114:$R$4077,17,0)</f>
        <v>9357.92</v>
      </c>
      <c r="Y182" s="443">
        <f>X182*60%</f>
        <v>5614.7519999999995</v>
      </c>
      <c r="AA182" s="432">
        <f>VLOOKUP(E182,[3]INVENTARIO!$B$4:$U$4077,20,0)</f>
        <v>9357.92</v>
      </c>
      <c r="AB182" s="432">
        <f t="shared" si="39"/>
        <v>5614.7519999999995</v>
      </c>
      <c r="AD182" s="432">
        <f>VLOOKUP(E182,[3]INVENTARIO!$B$4:$X$4077,23,0)</f>
        <v>8912.2999999999993</v>
      </c>
      <c r="AE182" s="432">
        <f t="shared" si="40"/>
        <v>5347.3799999999992</v>
      </c>
      <c r="AG182" s="432">
        <f>VLOOKUP(E182,[3]INVENTARIO!$B$4:$AA$1048576,26,0)</f>
        <v>7749.85</v>
      </c>
      <c r="AH182" s="432">
        <f t="shared" si="41"/>
        <v>4649.91</v>
      </c>
      <c r="AJ182" s="432">
        <f>VLOOKUP(E182,[3]INVENTARIO!$B$4:$AD$1048576,29,0)</f>
        <v>6739</v>
      </c>
      <c r="AK182" s="432">
        <f t="shared" si="42"/>
        <v>4043.3999999999996</v>
      </c>
      <c r="AL182" s="476" t="e">
        <f>IF(E182=0,"",VLOOKUP(E182,'Tabela de Páscoa 2020'!A:D,3,0))</f>
        <v>#N/A</v>
      </c>
      <c r="AT182" s="489"/>
    </row>
    <row r="183" spans="1:46" ht="24" customHeight="1" outlineLevel="1" x14ac:dyDescent="0.25">
      <c r="B183" s="441">
        <v>182</v>
      </c>
      <c r="C183" s="440" t="s">
        <v>23977</v>
      </c>
      <c r="D183" s="440" t="s">
        <v>23981</v>
      </c>
      <c r="E183" s="441" t="s">
        <v>24062</v>
      </c>
      <c r="F183" s="440">
        <f>VLOOKUP(E183,[3]INVENTARIO!$B$4:$D$1048576,3,0)</f>
        <v>0</v>
      </c>
      <c r="G183" s="442" t="s">
        <v>24065</v>
      </c>
      <c r="H183" s="440" t="s">
        <v>4450</v>
      </c>
      <c r="I183" s="440" t="s">
        <v>24021</v>
      </c>
      <c r="J183" s="439">
        <v>0.88</v>
      </c>
      <c r="K183" s="439">
        <v>1.08</v>
      </c>
      <c r="L183" s="439">
        <v>1.08</v>
      </c>
      <c r="M183" s="439">
        <v>0</v>
      </c>
      <c r="N183" s="439" t="s">
        <v>4603</v>
      </c>
      <c r="O183" s="439">
        <v>0</v>
      </c>
      <c r="P183" s="512">
        <v>6588.802999999999</v>
      </c>
      <c r="Q183" s="512">
        <f t="shared" si="37"/>
        <v>3953.2817999999993</v>
      </c>
      <c r="R183" s="514"/>
      <c r="S183" s="512">
        <v>5068.3099999999995</v>
      </c>
      <c r="T183" s="512">
        <v>3040.9859999999994</v>
      </c>
      <c r="V183" s="446">
        <f>VLOOKUP(E183,[3]INVENTARIO!$B$4:$P$1048576,15,0)</f>
        <v>0.6</v>
      </c>
      <c r="X183" s="443">
        <f>VLOOKUP(E183,[3]INVENTARIO!$B$114:$R$4077,17,0)</f>
        <v>4093.64</v>
      </c>
      <c r="Y183" s="443">
        <f>VLOOKUP(E183,[3]INVENTARIO!$B$4:$S$4077,18,0)</f>
        <v>2456.16</v>
      </c>
      <c r="AA183" s="432">
        <f>VLOOKUP(E183,[3]INVENTARIO!$B$4:$U$4077,20,0)</f>
        <v>4093.64</v>
      </c>
      <c r="AB183" s="432">
        <f t="shared" si="39"/>
        <v>2456.1839999999997</v>
      </c>
      <c r="AD183" s="432">
        <f>VLOOKUP(E183,[3]INVENTARIO!$B$4:$X$4077,23,0)</f>
        <v>3898.7</v>
      </c>
      <c r="AE183" s="432">
        <f t="shared" si="40"/>
        <v>2339.2199999999998</v>
      </c>
      <c r="AG183" s="432">
        <f>VLOOKUP(E183,[3]INVENTARIO!$B$4:$AA$1048576,26,0)</f>
        <v>3390.2</v>
      </c>
      <c r="AH183" s="432">
        <f t="shared" si="41"/>
        <v>2034.12</v>
      </c>
      <c r="AJ183" s="432">
        <f>VLOOKUP(E183,[3]INVENTARIO!$B$4:$AD$1048576,29,0)</f>
        <v>2948</v>
      </c>
      <c r="AK183" s="432">
        <f t="shared" si="42"/>
        <v>1768.8</v>
      </c>
      <c r="AT183" s="489"/>
    </row>
    <row r="184" spans="1:46" ht="24" customHeight="1" outlineLevel="1" x14ac:dyDescent="0.25">
      <c r="B184" s="441">
        <v>183</v>
      </c>
      <c r="C184" s="440" t="s">
        <v>23977</v>
      </c>
      <c r="D184" s="440" t="s">
        <v>23981</v>
      </c>
      <c r="E184" s="441" t="s">
        <v>24061</v>
      </c>
      <c r="F184" s="440">
        <f>VLOOKUP(E184,[3]INVENTARIO!$B$4:$D$1048576,3,0)</f>
        <v>0</v>
      </c>
      <c r="G184" s="442" t="s">
        <v>24066</v>
      </c>
      <c r="H184" s="440" t="s">
        <v>4450</v>
      </c>
      <c r="I184" s="440" t="s">
        <v>24021</v>
      </c>
      <c r="J184" s="439">
        <v>0.88</v>
      </c>
      <c r="K184" s="439">
        <v>1.08</v>
      </c>
      <c r="L184" s="439">
        <v>1.08</v>
      </c>
      <c r="M184" s="439">
        <v>0</v>
      </c>
      <c r="N184" s="439" t="s">
        <v>4603</v>
      </c>
      <c r="O184" s="439">
        <v>0</v>
      </c>
      <c r="P184" s="512">
        <v>3761.6020000000008</v>
      </c>
      <c r="Q184" s="512">
        <f t="shared" si="37"/>
        <v>2256.9612000000002</v>
      </c>
      <c r="R184" s="514"/>
      <c r="S184" s="512">
        <v>2893.5400000000004</v>
      </c>
      <c r="T184" s="512">
        <v>1736.1240000000003</v>
      </c>
      <c r="V184" s="446">
        <f>VLOOKUP(E184,[3]INVENTARIO!$B$4:$P$1048576,15,0)</f>
        <v>0.6</v>
      </c>
      <c r="X184" s="443">
        <f>VLOOKUP(E184,[3]INVENTARIO!$B$114:$R$4077,17,0)</f>
        <v>2337.09</v>
      </c>
      <c r="Y184" s="443">
        <f>VLOOKUP(E184,[3]INVENTARIO!$B$4:$S$4077,18,0)</f>
        <v>1402.28</v>
      </c>
      <c r="AA184" s="432">
        <f>VLOOKUP(E184,[3]INVENTARIO!$B$4:$U$4077,20,0)</f>
        <v>2337.09</v>
      </c>
      <c r="AB184" s="432">
        <f t="shared" si="39"/>
        <v>1402.2540000000001</v>
      </c>
      <c r="AD184" s="432">
        <f>VLOOKUP(E184,[3]INVENTARIO!$B$4:$X$4077,23,0)</f>
        <v>2225.8000000000002</v>
      </c>
      <c r="AE184" s="432">
        <f t="shared" si="40"/>
        <v>1335.48</v>
      </c>
      <c r="AG184" s="432">
        <f>VLOOKUP(E184,[3]INVENTARIO!$B$4:$AA$1048576,26,0)</f>
        <v>1935.45</v>
      </c>
      <c r="AH184" s="432">
        <f t="shared" si="41"/>
        <v>1161.27</v>
      </c>
      <c r="AJ184" s="432">
        <f>VLOOKUP(E184,[3]INVENTARIO!$B$4:$AD$1048576,29,0)</f>
        <v>1683</v>
      </c>
      <c r="AK184" s="432">
        <f t="shared" si="42"/>
        <v>1009.8</v>
      </c>
      <c r="AT184" s="489"/>
    </row>
    <row r="185" spans="1:46" ht="24" customHeight="1" outlineLevel="1" x14ac:dyDescent="0.25">
      <c r="B185" s="441">
        <v>184</v>
      </c>
      <c r="C185" s="440" t="s">
        <v>23977</v>
      </c>
      <c r="D185" s="440" t="s">
        <v>23987</v>
      </c>
      <c r="E185" s="441" t="s">
        <v>22484</v>
      </c>
      <c r="F185" s="440">
        <f>VLOOKUP(E185,[3]INVENTARIO!$B$4:$D$1048576,3,0)</f>
        <v>0</v>
      </c>
      <c r="G185" s="442" t="s">
        <v>24072</v>
      </c>
      <c r="H185" s="440" t="s">
        <v>4450</v>
      </c>
      <c r="I185" s="440" t="s">
        <v>24021</v>
      </c>
      <c r="J185" s="439">
        <v>4.4000000000000004</v>
      </c>
      <c r="K185" s="439">
        <v>2.6</v>
      </c>
      <c r="L185" s="439">
        <v>5.7</v>
      </c>
      <c r="M185" s="439">
        <v>0</v>
      </c>
      <c r="N185" s="439" t="s">
        <v>4603</v>
      </c>
      <c r="O185" s="439">
        <v>0</v>
      </c>
      <c r="P185" s="530">
        <v>40813.5</v>
      </c>
      <c r="Q185" s="530">
        <f t="shared" si="37"/>
        <v>24488.1</v>
      </c>
      <c r="R185" s="514"/>
      <c r="S185" s="512">
        <v>31395</v>
      </c>
      <c r="T185" s="512">
        <v>17267.25</v>
      </c>
      <c r="V185" s="446">
        <v>0.6</v>
      </c>
      <c r="X185" s="443">
        <f>VLOOKUP(E185,[3]INVENTARIO!$B$114:$R$4077,17,0)</f>
        <v>25357.5</v>
      </c>
      <c r="Y185" s="443">
        <f>X185*60%</f>
        <v>15214.5</v>
      </c>
      <c r="AA185" s="432">
        <f>VLOOKUP(E185,[3]INVENTARIO!$B$4:$U$4077,20,0)</f>
        <v>25357.5</v>
      </c>
      <c r="AB185" s="432">
        <f t="shared" si="39"/>
        <v>15214.5</v>
      </c>
      <c r="AD185" s="432">
        <f>VLOOKUP(E185,[3]INVENTARIO!$B$4:$X$4077,23,0)</f>
        <v>24150</v>
      </c>
      <c r="AE185" s="432">
        <f t="shared" si="40"/>
        <v>14490</v>
      </c>
      <c r="AG185" s="432">
        <f>VLOOKUP(E185,[3]INVENTARIO!$B$4:$AA$1048576,26,0)</f>
        <v>0</v>
      </c>
      <c r="AH185" s="432">
        <f t="shared" si="41"/>
        <v>0</v>
      </c>
      <c r="AJ185" s="432">
        <f>VLOOKUP(E185,[3]INVENTARIO!$B$4:$AD$1048576,29,0)</f>
        <v>0</v>
      </c>
      <c r="AK185" s="432">
        <f t="shared" si="42"/>
        <v>0</v>
      </c>
      <c r="AL185" s="476" t="e">
        <f>IF(E185=0,"",VLOOKUP(E185,'Tabela de Páscoa 2020'!A:D,3,0))</f>
        <v>#N/A</v>
      </c>
      <c r="AT185" s="489"/>
    </row>
    <row r="186" spans="1:46" ht="24" customHeight="1" outlineLevel="1" x14ac:dyDescent="0.25">
      <c r="B186" s="441">
        <v>185</v>
      </c>
      <c r="C186" s="440" t="s">
        <v>23977</v>
      </c>
      <c r="D186" s="440" t="s">
        <v>23981</v>
      </c>
      <c r="E186" s="441" t="s">
        <v>19338</v>
      </c>
      <c r="F186" s="440">
        <f>VLOOKUP(E186,[3]INVENTARIO!$B$4:$D$1048576,3,0)</f>
        <v>0</v>
      </c>
      <c r="G186" s="442" t="s">
        <v>19339</v>
      </c>
      <c r="H186" s="440" t="s">
        <v>4450</v>
      </c>
      <c r="I186" s="440" t="s">
        <v>24021</v>
      </c>
      <c r="J186" s="439">
        <v>1.25</v>
      </c>
      <c r="K186" s="439">
        <v>0.65</v>
      </c>
      <c r="L186" s="439">
        <v>0.52</v>
      </c>
      <c r="M186" s="439">
        <v>0</v>
      </c>
      <c r="N186" s="439" t="s">
        <v>4603</v>
      </c>
      <c r="O186" s="439">
        <v>0</v>
      </c>
      <c r="P186" s="512">
        <v>3017.326</v>
      </c>
      <c r="Q186" s="512">
        <f t="shared" si="37"/>
        <v>1810.3956000000001</v>
      </c>
      <c r="R186" s="514"/>
      <c r="S186" s="512">
        <v>2321.02</v>
      </c>
      <c r="T186" s="512">
        <v>1392.6119999999999</v>
      </c>
      <c r="V186" s="446">
        <f>VLOOKUP(E186,[3]INVENTARIO!$B$4:$P$1048576,15,0)</f>
        <v>0.6</v>
      </c>
      <c r="X186" s="443">
        <f>VLOOKUP(E186,[3]INVENTARIO!$B$114:$R$4077,17,0)</f>
        <v>1874.67</v>
      </c>
      <c r="Y186" s="443">
        <f>VLOOKUP(E186,[3]INVENTARIO!$B$4:$S$4077,18,0)</f>
        <v>1124.76</v>
      </c>
      <c r="AA186" s="432">
        <f>VLOOKUP(E186,[3]INVENTARIO!$B$4:$U$4077,20,0)</f>
        <v>1874.67</v>
      </c>
      <c r="AB186" s="432">
        <f t="shared" si="39"/>
        <v>1124.8019999999999</v>
      </c>
      <c r="AD186" s="432">
        <f>VLOOKUP(E186,[3]INVENTARIO!$B$4:$X$4077,23,0)</f>
        <v>1785.4</v>
      </c>
      <c r="AE186" s="432">
        <f t="shared" si="40"/>
        <v>1071.24</v>
      </c>
      <c r="AG186" s="432">
        <f>VLOOKUP(E186,[3]INVENTARIO!$B$4:$AA$1048576,26,0)</f>
        <v>1552.5</v>
      </c>
      <c r="AH186" s="432">
        <f t="shared" si="41"/>
        <v>931.5</v>
      </c>
      <c r="AJ186" s="432">
        <f>VLOOKUP(E186,[3]INVENTARIO!$B$4:$AD$1048576,29,0)</f>
        <v>1350</v>
      </c>
      <c r="AK186" s="432">
        <f t="shared" si="42"/>
        <v>810</v>
      </c>
      <c r="AT186" s="489"/>
    </row>
    <row r="187" spans="1:46" ht="24" customHeight="1" outlineLevel="1" x14ac:dyDescent="0.25">
      <c r="B187" s="441">
        <v>186</v>
      </c>
      <c r="C187" s="440" t="s">
        <v>23977</v>
      </c>
      <c r="D187" s="440" t="s">
        <v>23981</v>
      </c>
      <c r="E187" s="441" t="s">
        <v>23158</v>
      </c>
      <c r="F187" s="440">
        <f>VLOOKUP(E187,[3]INVENTARIO!$B$4:$D$1048576,3,0)</f>
        <v>0</v>
      </c>
      <c r="G187" s="442" t="s">
        <v>23165</v>
      </c>
      <c r="H187" s="440" t="s">
        <v>4450</v>
      </c>
      <c r="I187" s="440" t="s">
        <v>24021</v>
      </c>
      <c r="J187" s="439">
        <v>1.25</v>
      </c>
      <c r="K187" s="439">
        <v>0.65</v>
      </c>
      <c r="L187" s="439">
        <v>0.52</v>
      </c>
      <c r="M187" s="439">
        <v>0</v>
      </c>
      <c r="N187" s="439" t="s">
        <v>4603</v>
      </c>
      <c r="O187" s="439">
        <v>0</v>
      </c>
      <c r="P187" s="512">
        <v>3017.326</v>
      </c>
      <c r="Q187" s="512">
        <f t="shared" si="37"/>
        <v>1810.3956000000001</v>
      </c>
      <c r="R187" s="514"/>
      <c r="S187" s="512">
        <v>2321.02</v>
      </c>
      <c r="T187" s="512">
        <v>1392.6119999999999</v>
      </c>
      <c r="V187" s="446">
        <f>VLOOKUP(E187,[3]INVENTARIO!$B$4:$P$1048576,15,0)</f>
        <v>0.6</v>
      </c>
      <c r="X187" s="443">
        <f>VLOOKUP(E187,[3]INVENTARIO!$B$114:$R$4077,17,0)</f>
        <v>1874.67</v>
      </c>
      <c r="Y187" s="443">
        <f>VLOOKUP(E187,[3]INVENTARIO!$B$4:$S$4077,18,0)</f>
        <v>1124.76</v>
      </c>
      <c r="AA187" s="432">
        <f>VLOOKUP(E187,[3]INVENTARIO!$B$4:$U$4077,20,0)</f>
        <v>1874.67</v>
      </c>
      <c r="AB187" s="432">
        <f t="shared" si="39"/>
        <v>1124.8019999999999</v>
      </c>
      <c r="AD187" s="432">
        <f>VLOOKUP(E187,[3]INVENTARIO!$B$4:$X$4077,23,0)</f>
        <v>1785.4</v>
      </c>
      <c r="AE187" s="432">
        <f t="shared" si="40"/>
        <v>1071.24</v>
      </c>
      <c r="AG187" s="432">
        <f>VLOOKUP(E187,[3]INVENTARIO!$B$4:$AA$1048576,26,0)</f>
        <v>1552.5</v>
      </c>
      <c r="AH187" s="432">
        <f t="shared" si="41"/>
        <v>931.5</v>
      </c>
      <c r="AJ187" s="432">
        <f>VLOOKUP(E187,[3]INVENTARIO!$B$4:$AD$1048576,29,0)</f>
        <v>1350</v>
      </c>
      <c r="AK187" s="432">
        <f t="shared" si="42"/>
        <v>810</v>
      </c>
      <c r="AT187" s="489"/>
    </row>
    <row r="188" spans="1:46" ht="24" customHeight="1" outlineLevel="1" x14ac:dyDescent="0.25">
      <c r="B188" s="441">
        <v>187</v>
      </c>
      <c r="C188" s="440" t="s">
        <v>23977</v>
      </c>
      <c r="D188" s="440" t="s">
        <v>23981</v>
      </c>
      <c r="E188" s="441" t="s">
        <v>4669</v>
      </c>
      <c r="F188" s="440">
        <f>VLOOKUP(E188,[3]INVENTARIO!$B$4:$D$1048576,3,0)</f>
        <v>0</v>
      </c>
      <c r="G188" s="442" t="s">
        <v>23119</v>
      </c>
      <c r="H188" s="440" t="s">
        <v>4450</v>
      </c>
      <c r="I188" s="440" t="s">
        <v>24021</v>
      </c>
      <c r="J188" s="439">
        <v>1</v>
      </c>
      <c r="K188" s="439">
        <v>0.43</v>
      </c>
      <c r="L188" s="439">
        <v>0.6</v>
      </c>
      <c r="M188" s="439">
        <v>0</v>
      </c>
      <c r="N188" s="439" t="s">
        <v>4603</v>
      </c>
      <c r="O188" s="439">
        <f>VLOOKUP(E188,[3]INVENTARIO!$B$4:$L$1048576,11,0)</f>
        <v>11.9</v>
      </c>
      <c r="P188" s="512">
        <v>3296.6618749999998</v>
      </c>
      <c r="Q188" s="512">
        <v>1978</v>
      </c>
      <c r="R188" s="514">
        <f>P188/O188</f>
        <v>277.0304096638655</v>
      </c>
      <c r="S188" s="512">
        <v>2535.9100000000003</v>
      </c>
      <c r="T188" s="512">
        <v>1521.546</v>
      </c>
      <c r="V188" s="446">
        <f>VLOOKUP(E188,[3]INVENTARIO!$B$4:$P$1048576,15,0)</f>
        <v>0.6</v>
      </c>
      <c r="X188" s="443">
        <f>VLOOKUP(E188,[3]INVENTARIO!$B$114:$R$4077,17,0)</f>
        <v>2048.2399999999998</v>
      </c>
      <c r="Y188" s="443">
        <f>VLOOKUP(E188,[3]INVENTARIO!$B$4:$S$4077,18,0)</f>
        <v>1228.92</v>
      </c>
      <c r="AA188" s="432">
        <f>VLOOKUP(E188,[3]INVENTARIO!$B$4:$U$4077,20,0)</f>
        <v>2048.2399999999998</v>
      </c>
      <c r="AB188" s="432">
        <f t="shared" si="39"/>
        <v>1228.9439999999997</v>
      </c>
      <c r="AD188" s="432">
        <f>VLOOKUP(E188,[3]INVENTARIO!$B$4:$X$4077,23,0)</f>
        <v>1950.7</v>
      </c>
      <c r="AE188" s="432">
        <f t="shared" si="40"/>
        <v>1170.42</v>
      </c>
      <c r="AG188" s="432">
        <f>VLOOKUP(E188,[3]INVENTARIO!$B$4:$AA$1048576,26,0)</f>
        <v>1696.25</v>
      </c>
      <c r="AH188" s="432">
        <f t="shared" si="41"/>
        <v>1017.75</v>
      </c>
      <c r="AJ188" s="432">
        <f>VLOOKUP(E188,[3]INVENTARIO!$B$4:$AD$1048576,29,0)</f>
        <v>1475</v>
      </c>
      <c r="AK188" s="432">
        <f t="shared" si="42"/>
        <v>885</v>
      </c>
    </row>
    <row r="189" spans="1:46" ht="24" customHeight="1" outlineLevel="1" x14ac:dyDescent="0.25">
      <c r="B189" s="441">
        <v>188</v>
      </c>
      <c r="C189" s="440" t="s">
        <v>23977</v>
      </c>
      <c r="D189" s="440" t="s">
        <v>23981</v>
      </c>
      <c r="E189" s="441" t="s">
        <v>4645</v>
      </c>
      <c r="F189" s="440">
        <f>VLOOKUP(E189,[3]INVENTARIO!$B$4:$D$1048576,3,0)</f>
        <v>0</v>
      </c>
      <c r="G189" s="442" t="s">
        <v>23120</v>
      </c>
      <c r="H189" s="440" t="s">
        <v>4450</v>
      </c>
      <c r="I189" s="440" t="s">
        <v>24021</v>
      </c>
      <c r="J189" s="439">
        <v>0.25</v>
      </c>
      <c r="K189" s="439">
        <v>0.22</v>
      </c>
      <c r="L189" s="439">
        <v>0.22</v>
      </c>
      <c r="M189" s="439">
        <v>0</v>
      </c>
      <c r="N189" s="439" t="s">
        <v>4603</v>
      </c>
      <c r="O189" s="439">
        <f>VLOOKUP(E189,[3]INVENTARIO!$B$4:$L$1048576,11,0)</f>
        <v>0.95000000000000007</v>
      </c>
      <c r="P189" s="512">
        <v>312.988</v>
      </c>
      <c r="Q189" s="512">
        <f>P189*V189</f>
        <v>187.7928</v>
      </c>
      <c r="R189" s="514">
        <f t="shared" ref="R189:R220" si="43">P189/O189</f>
        <v>329.46105263157892</v>
      </c>
      <c r="S189" s="512">
        <v>240.76</v>
      </c>
      <c r="T189" s="512">
        <v>144.45599999999999</v>
      </c>
      <c r="V189" s="446">
        <f>VLOOKUP(E189,[3]INVENTARIO!$B$4:$P$1048576,15,0)</f>
        <v>0.6</v>
      </c>
      <c r="X189" s="443">
        <f>VLOOKUP(E189,[3]INVENTARIO!$B$114:$R$4077,17,0)</f>
        <v>194.46</v>
      </c>
      <c r="Y189" s="443">
        <f>VLOOKUP(E189,[3]INVENTARIO!$B$4:$S$4077,18,0)</f>
        <v>116.66</v>
      </c>
      <c r="AA189" s="432">
        <f>VLOOKUP(E189,[3]INVENTARIO!$B$4:$U$4077,20,0)</f>
        <v>194.46</v>
      </c>
      <c r="AB189" s="432">
        <f t="shared" si="39"/>
        <v>116.676</v>
      </c>
      <c r="AD189" s="432">
        <f>VLOOKUP(E189,[3]INVENTARIO!$B$4:$X$4077,23,0)</f>
        <v>185.2</v>
      </c>
      <c r="AE189" s="432">
        <f t="shared" si="40"/>
        <v>111.11999999999999</v>
      </c>
      <c r="AG189" s="432">
        <f>VLOOKUP(E189,[3]INVENTARIO!$B$4:$AA$1048576,26,0)</f>
        <v>161</v>
      </c>
      <c r="AH189" s="432">
        <f t="shared" si="41"/>
        <v>96.6</v>
      </c>
      <c r="AJ189" s="432">
        <f>VLOOKUP(E189,[3]INVENTARIO!$B$4:$AD$1048576,29,0)</f>
        <v>140</v>
      </c>
      <c r="AK189" s="432">
        <f t="shared" si="42"/>
        <v>84</v>
      </c>
    </row>
    <row r="190" spans="1:46" ht="24" customHeight="1" outlineLevel="1" x14ac:dyDescent="0.25">
      <c r="B190" s="441">
        <v>189</v>
      </c>
      <c r="C190" s="440" t="s">
        <v>23977</v>
      </c>
      <c r="D190" s="440" t="s">
        <v>23981</v>
      </c>
      <c r="E190" s="441" t="s">
        <v>4646</v>
      </c>
      <c r="F190" s="440">
        <f>VLOOKUP(E190,[3]INVENTARIO!$B$4:$D$1048576,3,0)</f>
        <v>0</v>
      </c>
      <c r="G190" s="442" t="s">
        <v>23122</v>
      </c>
      <c r="H190" s="440" t="s">
        <v>4450</v>
      </c>
      <c r="I190" s="440" t="s">
        <v>24021</v>
      </c>
      <c r="J190" s="439">
        <v>0.25</v>
      </c>
      <c r="K190" s="439">
        <v>0.22</v>
      </c>
      <c r="L190" s="439">
        <v>0.22</v>
      </c>
      <c r="M190" s="439">
        <v>0</v>
      </c>
      <c r="N190" s="439" t="s">
        <v>4603</v>
      </c>
      <c r="O190" s="439">
        <f>VLOOKUP(E190,[3]INVENTARIO!$B$4:$L$1048576,11,0)</f>
        <v>1.1666666666666667</v>
      </c>
      <c r="P190" s="512">
        <v>373.32100000000003</v>
      </c>
      <c r="Q190" s="512">
        <f>P190*V190</f>
        <v>223.99260000000001</v>
      </c>
      <c r="R190" s="514">
        <f t="shared" si="43"/>
        <v>319.98942857142856</v>
      </c>
      <c r="S190" s="512">
        <v>287.17</v>
      </c>
      <c r="T190" s="512">
        <v>172.30199999999999</v>
      </c>
      <c r="V190" s="446">
        <f>VLOOKUP(E190,[3]INVENTARIO!$B$4:$P$1048576,15,0)</f>
        <v>0.6</v>
      </c>
      <c r="X190" s="443">
        <f>VLOOKUP(E190,[3]INVENTARIO!$B$114:$R$4077,17,0)</f>
        <v>231.95</v>
      </c>
      <c r="Y190" s="443">
        <f>VLOOKUP(E190,[3]INVENTARIO!$B$4:$S$4077,18,0)</f>
        <v>139.13</v>
      </c>
      <c r="AA190" s="432">
        <f>VLOOKUP(E190,[3]INVENTARIO!$B$4:$U$4077,20,0)</f>
        <v>231.95</v>
      </c>
      <c r="AB190" s="432">
        <f t="shared" si="39"/>
        <v>139.16999999999999</v>
      </c>
      <c r="AD190" s="432">
        <f>VLOOKUP(E190,[3]INVENTARIO!$B$4:$X$4077,23,0)</f>
        <v>220.9</v>
      </c>
      <c r="AE190" s="432">
        <f t="shared" si="40"/>
        <v>132.54</v>
      </c>
      <c r="AG190" s="432">
        <f>VLOOKUP(E190,[3]INVENTARIO!$B$4:$AA$1048576,26,0)</f>
        <v>192.05</v>
      </c>
      <c r="AH190" s="432">
        <f t="shared" si="41"/>
        <v>115.23</v>
      </c>
      <c r="AJ190" s="432">
        <f>VLOOKUP(E190,[3]INVENTARIO!$B$4:$AD$1048576,29,0)</f>
        <v>167</v>
      </c>
      <c r="AK190" s="432">
        <f t="shared" si="42"/>
        <v>100.2</v>
      </c>
    </row>
    <row r="191" spans="1:46" ht="24" customHeight="1" outlineLevel="1" x14ac:dyDescent="0.25">
      <c r="B191" s="441">
        <v>190</v>
      </c>
      <c r="C191" s="440" t="s">
        <v>23977</v>
      </c>
      <c r="D191" s="440" t="s">
        <v>23981</v>
      </c>
      <c r="E191" s="441" t="s">
        <v>4647</v>
      </c>
      <c r="F191" s="440">
        <f>VLOOKUP(E191,[3]INVENTARIO!$B$4:$D$1048576,3,0)</f>
        <v>0</v>
      </c>
      <c r="G191" s="442" t="s">
        <v>23121</v>
      </c>
      <c r="H191" s="440" t="s">
        <v>4450</v>
      </c>
      <c r="I191" s="440" t="s">
        <v>24021</v>
      </c>
      <c r="J191" s="439">
        <v>0.34</v>
      </c>
      <c r="K191" s="439">
        <v>0.43</v>
      </c>
      <c r="L191" s="439">
        <v>0.43</v>
      </c>
      <c r="M191" s="439">
        <v>0</v>
      </c>
      <c r="N191" s="439" t="s">
        <v>4603</v>
      </c>
      <c r="O191" s="439">
        <f>VLOOKUP(E191,[3]INVENTARIO!$B$4:$L$1048576,11,0)</f>
        <v>3.2666666666666671</v>
      </c>
      <c r="P191" s="512">
        <v>900.71507500000007</v>
      </c>
      <c r="Q191" s="512">
        <v>540.42904499999997</v>
      </c>
      <c r="R191" s="514">
        <f t="shared" si="43"/>
        <v>275.72910459183674</v>
      </c>
      <c r="S191" s="512">
        <v>692.9</v>
      </c>
      <c r="T191" s="512">
        <v>415.73999999999995</v>
      </c>
      <c r="V191" s="446">
        <f>VLOOKUP(E191,[3]INVENTARIO!$B$4:$P$1048576,15,0)</f>
        <v>0.6</v>
      </c>
      <c r="X191" s="443">
        <f>VLOOKUP(E191,[3]INVENTARIO!$B$114:$R$4077,17,0)</f>
        <v>559.65</v>
      </c>
      <c r="Y191" s="443">
        <f>VLOOKUP(E191,[3]INVENTARIO!$B$4:$S$4077,18,0)</f>
        <v>335.79</v>
      </c>
      <c r="AA191" s="432">
        <f>VLOOKUP(E191,[3]INVENTARIO!$B$4:$U$4077,20,0)</f>
        <v>559.65</v>
      </c>
      <c r="AB191" s="432">
        <f t="shared" si="39"/>
        <v>335.78999999999996</v>
      </c>
      <c r="AD191" s="432">
        <f>VLOOKUP(E191,[3]INVENTARIO!$B$4:$X$4077,23,0)</f>
        <v>533</v>
      </c>
      <c r="AE191" s="432">
        <f t="shared" si="40"/>
        <v>319.8</v>
      </c>
      <c r="AG191" s="432">
        <f>VLOOKUP(E191,[3]INVENTARIO!$B$4:$AA$1048576,26,0)</f>
        <v>463.45</v>
      </c>
      <c r="AH191" s="432">
        <f t="shared" si="41"/>
        <v>278.07</v>
      </c>
      <c r="AJ191" s="432">
        <f>VLOOKUP(E191,[3]INVENTARIO!$B$4:$AD$1048576,29,0)</f>
        <v>403</v>
      </c>
      <c r="AK191" s="432">
        <f t="shared" si="42"/>
        <v>241.79999999999998</v>
      </c>
    </row>
    <row r="192" spans="1:46" ht="24" customHeight="1" outlineLevel="1" x14ac:dyDescent="0.25">
      <c r="B192" s="441">
        <v>191</v>
      </c>
      <c r="C192" s="440" t="s">
        <v>23977</v>
      </c>
      <c r="D192" s="440" t="s">
        <v>23981</v>
      </c>
      <c r="E192" s="441" t="s">
        <v>23123</v>
      </c>
      <c r="F192" s="440">
        <f>VLOOKUP(E192,[3]INVENTARIO!$B$4:$D$1048576,3,0)</f>
        <v>0</v>
      </c>
      <c r="G192" s="442" t="s">
        <v>23126</v>
      </c>
      <c r="H192" s="440" t="s">
        <v>4450</v>
      </c>
      <c r="I192" s="440" t="s">
        <v>24021</v>
      </c>
      <c r="J192" s="439">
        <v>0.34</v>
      </c>
      <c r="K192" s="439">
        <v>0.43</v>
      </c>
      <c r="L192" s="439">
        <v>0.43</v>
      </c>
      <c r="M192" s="439">
        <v>0</v>
      </c>
      <c r="N192" s="439" t="s">
        <v>4603</v>
      </c>
      <c r="O192" s="439">
        <f>VLOOKUP(E192,[3]INVENTARIO!$B$4:$L$1048576,11,0)</f>
        <v>3.2666666666666671</v>
      </c>
      <c r="P192" s="512">
        <v>900.77</v>
      </c>
      <c r="Q192" s="512">
        <f>P192*V192</f>
        <v>540.46199999999999</v>
      </c>
      <c r="R192" s="514">
        <f t="shared" si="43"/>
        <v>275.74591836734692</v>
      </c>
      <c r="S192" s="512">
        <v>692.9</v>
      </c>
      <c r="T192" s="512">
        <v>415.73999999999995</v>
      </c>
      <c r="V192" s="446">
        <f>VLOOKUP(E192,[3]INVENTARIO!$B$4:$P$1048576,15,0)</f>
        <v>0.6</v>
      </c>
      <c r="X192" s="443">
        <f>VLOOKUP(E192,[3]INVENTARIO!$B$114:$R$4077,17,0)</f>
        <v>559.65</v>
      </c>
      <c r="Y192" s="443">
        <f>VLOOKUP(E192,[3]INVENTARIO!$B$4:$S$4077,18,0)</f>
        <v>335.79</v>
      </c>
      <c r="AA192" s="432">
        <f>VLOOKUP(E192,[3]INVENTARIO!$B$4:$U$4077,20,0)</f>
        <v>559.65</v>
      </c>
      <c r="AB192" s="432">
        <f t="shared" si="39"/>
        <v>335.78999999999996</v>
      </c>
      <c r="AD192" s="432">
        <f>VLOOKUP(E192,[3]INVENTARIO!$B$4:$X$4077,23,0)</f>
        <v>533</v>
      </c>
      <c r="AE192" s="432">
        <f t="shared" si="40"/>
        <v>319.8</v>
      </c>
      <c r="AG192" s="432">
        <f>VLOOKUP(E192,[3]INVENTARIO!$B$4:$AA$1048576,26,0)</f>
        <v>463.45</v>
      </c>
      <c r="AH192" s="432">
        <f t="shared" si="41"/>
        <v>278.07</v>
      </c>
      <c r="AJ192" s="432">
        <f>VLOOKUP(E192,[3]INVENTARIO!$B$4:$AD$1048576,29,0)</f>
        <v>403</v>
      </c>
      <c r="AK192" s="432">
        <f t="shared" si="42"/>
        <v>241.79999999999998</v>
      </c>
    </row>
    <row r="193" spans="1:46" ht="24" customHeight="1" outlineLevel="1" x14ac:dyDescent="0.25">
      <c r="B193" s="441">
        <v>192</v>
      </c>
      <c r="C193" s="440" t="s">
        <v>23977</v>
      </c>
      <c r="D193" s="440" t="s">
        <v>23981</v>
      </c>
      <c r="E193" s="441" t="s">
        <v>4648</v>
      </c>
      <c r="F193" s="440">
        <f>VLOOKUP(E193,[3]INVENTARIO!$B$4:$D$1048576,3,0)</f>
        <v>0</v>
      </c>
      <c r="G193" s="442" t="s">
        <v>23121</v>
      </c>
      <c r="H193" s="440" t="s">
        <v>4450</v>
      </c>
      <c r="I193" s="440" t="s">
        <v>24021</v>
      </c>
      <c r="J193" s="439">
        <v>0.28000000000000003</v>
      </c>
      <c r="K193" s="439">
        <v>0.36</v>
      </c>
      <c r="L193" s="439">
        <v>0.36</v>
      </c>
      <c r="M193" s="439">
        <v>0</v>
      </c>
      <c r="N193" s="439" t="s">
        <v>4603</v>
      </c>
      <c r="O193" s="439">
        <f>VLOOKUP(E193,[3]INVENTARIO!$B$4:$L$1048576,11,0)</f>
        <v>2.7166666666666668</v>
      </c>
      <c r="P193" s="512">
        <v>746.49835000000007</v>
      </c>
      <c r="Q193" s="512">
        <v>447.89901000000003</v>
      </c>
      <c r="R193" s="514">
        <f t="shared" si="43"/>
        <v>274.78466871165648</v>
      </c>
      <c r="S193" s="512">
        <v>574.21</v>
      </c>
      <c r="T193" s="512">
        <v>344.52600000000001</v>
      </c>
      <c r="V193" s="446">
        <f>VLOOKUP(E193,[3]INVENTARIO!$B$4:$P$1048576,15,0)</f>
        <v>0.6</v>
      </c>
      <c r="X193" s="443">
        <f>VLOOKUP(E193,[3]INVENTARIO!$B$114:$R$4077,17,0)</f>
        <v>463.79</v>
      </c>
      <c r="Y193" s="443">
        <f>VLOOKUP(E193,[3]INVENTARIO!$B$4:$S$4077,18,0)</f>
        <v>278.25</v>
      </c>
      <c r="AA193" s="432">
        <f>VLOOKUP(E193,[3]INVENTARIO!$B$4:$U$4077,20,0)</f>
        <v>463.79</v>
      </c>
      <c r="AB193" s="432">
        <f t="shared" si="39"/>
        <v>278.274</v>
      </c>
      <c r="AD193" s="432">
        <f>VLOOKUP(E193,[3]INVENTARIO!$B$4:$X$4077,23,0)</f>
        <v>441.7</v>
      </c>
      <c r="AE193" s="432">
        <f t="shared" si="40"/>
        <v>265.02</v>
      </c>
      <c r="AG193" s="432">
        <f>VLOOKUP(E193,[3]INVENTARIO!$B$4:$AA$1048576,26,0)</f>
        <v>384.1</v>
      </c>
      <c r="AH193" s="432">
        <f t="shared" si="41"/>
        <v>230.46</v>
      </c>
      <c r="AJ193" s="432">
        <f>VLOOKUP(E193,[3]INVENTARIO!$B$4:$AD$1048576,29,0)</f>
        <v>334</v>
      </c>
      <c r="AK193" s="432">
        <f t="shared" si="42"/>
        <v>200.4</v>
      </c>
    </row>
    <row r="194" spans="1:46" ht="24" customHeight="1" outlineLevel="1" x14ac:dyDescent="0.25">
      <c r="B194" s="441">
        <v>193</v>
      </c>
      <c r="C194" s="440" t="s">
        <v>23977</v>
      </c>
      <c r="D194" s="440" t="s">
        <v>23981</v>
      </c>
      <c r="E194" s="441" t="s">
        <v>23124</v>
      </c>
      <c r="F194" s="440">
        <f>VLOOKUP(E194,[3]INVENTARIO!$B$4:$D$1048576,3,0)</f>
        <v>0</v>
      </c>
      <c r="G194" s="442" t="s">
        <v>23126</v>
      </c>
      <c r="H194" s="440" t="s">
        <v>4450</v>
      </c>
      <c r="I194" s="440" t="s">
        <v>24021</v>
      </c>
      <c r="J194" s="439">
        <v>0.28000000000000003</v>
      </c>
      <c r="K194" s="439">
        <v>0.36</v>
      </c>
      <c r="L194" s="439">
        <v>0.36</v>
      </c>
      <c r="M194" s="439">
        <v>0</v>
      </c>
      <c r="N194" s="439" t="s">
        <v>4603</v>
      </c>
      <c r="O194" s="439">
        <f>VLOOKUP(E194,[3]INVENTARIO!$B$4:$L$1048576,11,0)</f>
        <v>2.7166666666666668</v>
      </c>
      <c r="P194" s="512">
        <v>746.47300000000007</v>
      </c>
      <c r="Q194" s="512">
        <f>P194*V194</f>
        <v>447.88380000000001</v>
      </c>
      <c r="R194" s="514">
        <f t="shared" si="43"/>
        <v>274.77533742331292</v>
      </c>
      <c r="S194" s="512">
        <v>574.21</v>
      </c>
      <c r="T194" s="512">
        <v>344.52600000000001</v>
      </c>
      <c r="V194" s="446">
        <f>VLOOKUP(E194,[3]INVENTARIO!$B$4:$P$1048576,15,0)</f>
        <v>0.6</v>
      </c>
      <c r="X194" s="443">
        <f>VLOOKUP(E194,[3]INVENTARIO!$B$114:$R$4077,17,0)</f>
        <v>463.79</v>
      </c>
      <c r="Y194" s="443">
        <f>VLOOKUP(E194,[3]INVENTARIO!$B$4:$S$4077,18,0)</f>
        <v>278.25</v>
      </c>
      <c r="AA194" s="432">
        <f>VLOOKUP(E194,[3]INVENTARIO!$B$4:$U$4077,20,0)</f>
        <v>463.79</v>
      </c>
      <c r="AB194" s="432">
        <f t="shared" si="39"/>
        <v>278.274</v>
      </c>
      <c r="AD194" s="432">
        <f>VLOOKUP(E194,[3]INVENTARIO!$B$4:$X$4077,23,0)</f>
        <v>441.7</v>
      </c>
      <c r="AE194" s="432">
        <f t="shared" si="40"/>
        <v>265.02</v>
      </c>
      <c r="AG194" s="432">
        <f>VLOOKUP(E194,[3]INVENTARIO!$B$4:$AA$1048576,26,0)</f>
        <v>384.1</v>
      </c>
      <c r="AH194" s="432">
        <f t="shared" si="41"/>
        <v>230.46</v>
      </c>
      <c r="AJ194" s="432">
        <f>VLOOKUP(E194,[3]INVENTARIO!$B$4:$AD$1048576,29,0)</f>
        <v>334</v>
      </c>
      <c r="AK194" s="432">
        <f t="shared" si="42"/>
        <v>200.4</v>
      </c>
    </row>
    <row r="195" spans="1:46" ht="24" customHeight="1" outlineLevel="1" x14ac:dyDescent="0.25">
      <c r="A195" s="440" t="s">
        <v>16741</v>
      </c>
      <c r="B195" s="441">
        <v>194</v>
      </c>
      <c r="C195" s="440" t="s">
        <v>23977</v>
      </c>
      <c r="D195" s="440" t="s">
        <v>23981</v>
      </c>
      <c r="E195" s="441" t="s">
        <v>4649</v>
      </c>
      <c r="F195" s="440">
        <f>VLOOKUP(E195,[3]INVENTARIO!$B$4:$D$1048576,3,0)</f>
        <v>0</v>
      </c>
      <c r="G195" s="442" t="s">
        <v>23121</v>
      </c>
      <c r="H195" s="440" t="s">
        <v>4450</v>
      </c>
      <c r="I195" s="440" t="s">
        <v>24021</v>
      </c>
      <c r="J195" s="439">
        <v>0.5</v>
      </c>
      <c r="K195" s="439">
        <v>0.52</v>
      </c>
      <c r="L195" s="439">
        <v>0.46</v>
      </c>
      <c r="M195" s="439">
        <v>0</v>
      </c>
      <c r="N195" s="439" t="s">
        <v>4603</v>
      </c>
      <c r="O195" s="439">
        <f>VLOOKUP(E195,[3]INVENTARIO!$B$4:$L$1048576,11,0)</f>
        <v>4.9000000000000004</v>
      </c>
      <c r="P195" s="512">
        <v>1419.7859000000001</v>
      </c>
      <c r="Q195" s="512">
        <v>851.87153999999998</v>
      </c>
      <c r="R195" s="514">
        <f t="shared" si="43"/>
        <v>289.75222448979594</v>
      </c>
      <c r="S195" s="512">
        <v>1040.1300000000001</v>
      </c>
      <c r="T195" s="512">
        <v>624.07800000000009</v>
      </c>
      <c r="V195" s="446">
        <f>VLOOKUP(E195,[3]INVENTARIO!$B$4:$P$1048576,15,0)</f>
        <v>0.6</v>
      </c>
      <c r="X195" s="443">
        <f>VLOOKUP(E195,[3]INVENTARIO!$B$114:$R$4077,17,0)</f>
        <v>840.11</v>
      </c>
      <c r="Y195" s="443">
        <f>VLOOKUP(E195,[3]INVENTARIO!$B$4:$S$4077,18,0)</f>
        <v>504.11</v>
      </c>
      <c r="AA195" s="432">
        <f>VLOOKUP(E195,[3]INVENTARIO!$B$4:$U$4077,20,0)</f>
        <v>840.11</v>
      </c>
      <c r="AB195" s="432">
        <f t="shared" si="39"/>
        <v>504.06599999999997</v>
      </c>
      <c r="AD195" s="432">
        <f>VLOOKUP(E195,[3]INVENTARIO!$B$4:$X$4077,23,0)</f>
        <v>800.1</v>
      </c>
      <c r="AE195" s="432">
        <f t="shared" si="40"/>
        <v>480.06</v>
      </c>
      <c r="AG195" s="432">
        <f>VLOOKUP(E195,[3]INVENTARIO!$B$4:$AA$1048576,26,0)</f>
        <v>695.75</v>
      </c>
      <c r="AH195" s="432">
        <f t="shared" si="41"/>
        <v>417.45</v>
      </c>
      <c r="AJ195" s="432">
        <f>VLOOKUP(E195,[3]INVENTARIO!$B$4:$AD$1048576,29,0)</f>
        <v>605</v>
      </c>
      <c r="AK195" s="432">
        <f t="shared" si="42"/>
        <v>363</v>
      </c>
    </row>
    <row r="196" spans="1:46" ht="24" customHeight="1" outlineLevel="1" x14ac:dyDescent="0.25">
      <c r="B196" s="441">
        <v>195</v>
      </c>
      <c r="C196" s="440" t="s">
        <v>23977</v>
      </c>
      <c r="D196" s="440" t="s">
        <v>23981</v>
      </c>
      <c r="E196" s="441" t="s">
        <v>23125</v>
      </c>
      <c r="F196" s="440">
        <f>VLOOKUP(E196,[3]INVENTARIO!$B$4:$D$1048576,3,0)</f>
        <v>0</v>
      </c>
      <c r="G196" s="442" t="s">
        <v>23126</v>
      </c>
      <c r="H196" s="440" t="s">
        <v>4450</v>
      </c>
      <c r="I196" s="440" t="s">
        <v>24021</v>
      </c>
      <c r="J196" s="439">
        <v>0.5</v>
      </c>
      <c r="K196" s="439">
        <v>0.52</v>
      </c>
      <c r="L196" s="439">
        <v>0.46</v>
      </c>
      <c r="M196" s="439">
        <v>0</v>
      </c>
      <c r="N196" s="439" t="s">
        <v>4603</v>
      </c>
      <c r="O196" s="439">
        <f>VLOOKUP(E196,[3]INVENTARIO!$B$4:$L$1048576,11,0)</f>
        <v>4.9000000000000004</v>
      </c>
      <c r="P196" s="512">
        <v>1352.1690000000001</v>
      </c>
      <c r="Q196" s="512">
        <f>P196*V196</f>
        <v>811.30140000000006</v>
      </c>
      <c r="R196" s="514">
        <f t="shared" si="43"/>
        <v>275.95285714285717</v>
      </c>
      <c r="S196" s="512">
        <v>1040.1300000000001</v>
      </c>
      <c r="T196" s="512">
        <v>624.07800000000009</v>
      </c>
      <c r="V196" s="446">
        <f>VLOOKUP(E196,[3]INVENTARIO!$B$4:$P$1048576,15,0)</f>
        <v>0.6</v>
      </c>
      <c r="X196" s="443">
        <f>VLOOKUP(E196,[3]INVENTARIO!$B$114:$R$4077,17,0)</f>
        <v>840.11</v>
      </c>
      <c r="Y196" s="443">
        <f>VLOOKUP(E196,[3]INVENTARIO!$B$4:$S$4077,18,0)</f>
        <v>504.11</v>
      </c>
      <c r="AA196" s="432">
        <f>VLOOKUP(E196,[3]INVENTARIO!$B$4:$U$4077,20,0)</f>
        <v>840.11</v>
      </c>
      <c r="AB196" s="432">
        <f t="shared" si="39"/>
        <v>504.06599999999997</v>
      </c>
      <c r="AD196" s="432">
        <f>VLOOKUP(E196,[3]INVENTARIO!$B$4:$X$4077,23,0)</f>
        <v>800.1</v>
      </c>
      <c r="AE196" s="432">
        <f t="shared" si="40"/>
        <v>480.06</v>
      </c>
      <c r="AG196" s="432">
        <f>VLOOKUP(E196,[3]INVENTARIO!$B$4:$AA$1048576,26,0)</f>
        <v>695.75</v>
      </c>
      <c r="AH196" s="432">
        <f t="shared" si="41"/>
        <v>417.45</v>
      </c>
      <c r="AJ196" s="432">
        <f>VLOOKUP(E196,[3]INVENTARIO!$B$4:$AD$1048576,29,0)</f>
        <v>605</v>
      </c>
      <c r="AK196" s="432">
        <f t="shared" si="42"/>
        <v>363</v>
      </c>
    </row>
    <row r="197" spans="1:46" ht="24" customHeight="1" outlineLevel="1" x14ac:dyDescent="0.25">
      <c r="A197" s="450" t="s">
        <v>19128</v>
      </c>
      <c r="B197" s="441">
        <v>196</v>
      </c>
      <c r="C197" s="440" t="s">
        <v>23977</v>
      </c>
      <c r="D197" s="440" t="s">
        <v>23978</v>
      </c>
      <c r="E197" s="441" t="s">
        <v>4670</v>
      </c>
      <c r="F197" s="440">
        <f>VLOOKUP(E197,[3]INVENTARIO!$B$4:$D$1048576,3,0)</f>
        <v>0</v>
      </c>
      <c r="G197" s="442" t="s">
        <v>24030</v>
      </c>
      <c r="H197" s="440" t="s">
        <v>4450</v>
      </c>
      <c r="I197" s="440" t="s">
        <v>24021</v>
      </c>
      <c r="J197" s="439">
        <v>1.5</v>
      </c>
      <c r="K197" s="439">
        <v>0.7</v>
      </c>
      <c r="L197" s="439">
        <v>0.7</v>
      </c>
      <c r="M197" s="439">
        <v>0</v>
      </c>
      <c r="N197" s="439" t="s">
        <v>4603</v>
      </c>
      <c r="O197" s="439">
        <f>VLOOKUP(E197,[3]INVENTARIO!$B$4:$L$1048576,11,0)</f>
        <v>18.966666666666665</v>
      </c>
      <c r="P197" s="512">
        <v>6284.9410000000007</v>
      </c>
      <c r="Q197" s="512">
        <f>P197*V197</f>
        <v>3770.9646000000002</v>
      </c>
      <c r="R197" s="514">
        <f t="shared" si="43"/>
        <v>331.36771528998247</v>
      </c>
      <c r="S197" s="512">
        <v>4834.5700000000006</v>
      </c>
      <c r="T197" s="512">
        <v>2900.7420000000002</v>
      </c>
      <c r="V197" s="446">
        <f>VLOOKUP(E197,[3]INVENTARIO!$B$4:$P$1048576,15,0)</f>
        <v>0.6</v>
      </c>
      <c r="X197" s="443">
        <f>VLOOKUP(E197,[3]INVENTARIO!$B$114:$R$4077,17,0)</f>
        <v>3904.85</v>
      </c>
      <c r="Y197" s="443">
        <f>VLOOKUP(E197,[3]INVENTARIO!$B$4:$S$4077,18,0)</f>
        <v>2342.87</v>
      </c>
      <c r="AA197" s="432">
        <f>VLOOKUP(E197,[3]INVENTARIO!$B$4:$U$4077,20,0)</f>
        <v>3904.85</v>
      </c>
      <c r="AB197" s="432">
        <f t="shared" si="39"/>
        <v>2342.91</v>
      </c>
      <c r="AD197" s="432">
        <f>VLOOKUP(E197,[3]INVENTARIO!$B$4:$X$4077,23,0)</f>
        <v>3718.9</v>
      </c>
      <c r="AE197" s="432">
        <f t="shared" si="40"/>
        <v>2231.34</v>
      </c>
      <c r="AG197" s="432">
        <f>VLOOKUP(E197,[3]INVENTARIO!$B$4:$AA$1048576,26,0)</f>
        <v>3233.8</v>
      </c>
      <c r="AH197" s="432">
        <f t="shared" si="41"/>
        <v>1940.28</v>
      </c>
      <c r="AJ197" s="432">
        <f>VLOOKUP(E197,[3]INVENTARIO!$B$4:$AD$1048576,29,0)</f>
        <v>2812</v>
      </c>
      <c r="AK197" s="432">
        <f t="shared" si="42"/>
        <v>1687.2</v>
      </c>
    </row>
    <row r="198" spans="1:46" ht="24" customHeight="1" outlineLevel="1" x14ac:dyDescent="0.25">
      <c r="B198" s="441">
        <v>197</v>
      </c>
      <c r="C198" s="440" t="s">
        <v>23977</v>
      </c>
      <c r="D198" s="440" t="s">
        <v>23981</v>
      </c>
      <c r="E198" s="441" t="s">
        <v>19835</v>
      </c>
      <c r="F198" s="440">
        <v>0</v>
      </c>
      <c r="G198" s="442" t="s">
        <v>23908</v>
      </c>
      <c r="H198" s="440" t="s">
        <v>4450</v>
      </c>
      <c r="I198" s="440" t="s">
        <v>24021</v>
      </c>
      <c r="J198" s="439" t="s">
        <v>4603</v>
      </c>
      <c r="K198" s="439" t="s">
        <v>4603</v>
      </c>
      <c r="L198" s="439" t="s">
        <v>4603</v>
      </c>
      <c r="M198" s="439">
        <v>0</v>
      </c>
      <c r="N198" s="439" t="s">
        <v>4603</v>
      </c>
      <c r="O198" s="439">
        <v>0</v>
      </c>
      <c r="P198" s="512">
        <v>860.548</v>
      </c>
      <c r="Q198" s="512">
        <f>P198*V198</f>
        <v>516.3288</v>
      </c>
      <c r="R198" s="514"/>
      <c r="S198" s="512">
        <v>661.96</v>
      </c>
      <c r="T198" s="512">
        <v>397.17599999999999</v>
      </c>
      <c r="V198" s="446">
        <v>0.6</v>
      </c>
      <c r="X198" s="443">
        <v>0</v>
      </c>
      <c r="Y198" s="443" t="e">
        <f>VLOOKUP(E198,[3]INVENTARIO!$B$4:$S$4077,18,0)</f>
        <v>#N/A</v>
      </c>
      <c r="AA198" s="432">
        <v>0</v>
      </c>
      <c r="AB198" s="432">
        <f t="shared" si="39"/>
        <v>0</v>
      </c>
      <c r="AD198" s="432">
        <v>0</v>
      </c>
      <c r="AE198" s="432">
        <f t="shared" si="40"/>
        <v>0</v>
      </c>
      <c r="AG198" s="432" t="e">
        <f>VLOOKUP(E198,[3]INVENTARIO!$B$4:$AA$1048576,26,0)</f>
        <v>#N/A</v>
      </c>
      <c r="AH198" s="432" t="e">
        <f t="shared" si="41"/>
        <v>#N/A</v>
      </c>
      <c r="AJ198" s="432">
        <v>0</v>
      </c>
      <c r="AK198" s="432">
        <f t="shared" si="42"/>
        <v>0</v>
      </c>
    </row>
    <row r="199" spans="1:46" ht="24" customHeight="1" outlineLevel="1" x14ac:dyDescent="0.25">
      <c r="A199" s="449" t="s">
        <v>19128</v>
      </c>
      <c r="B199" s="441">
        <v>198</v>
      </c>
      <c r="C199" s="440" t="s">
        <v>23977</v>
      </c>
      <c r="D199" s="436" t="s">
        <v>23978</v>
      </c>
      <c r="E199" s="437" t="s">
        <v>4828</v>
      </c>
      <c r="F199" s="440">
        <f>VLOOKUP(E199,[3]INVENTARIO!$B$4:$D$1048576,3,0)</f>
        <v>0</v>
      </c>
      <c r="G199" s="442" t="s">
        <v>23118</v>
      </c>
      <c r="H199" s="440" t="s">
        <v>4450</v>
      </c>
      <c r="I199" s="440" t="s">
        <v>24021</v>
      </c>
      <c r="J199" s="439">
        <v>1.5</v>
      </c>
      <c r="K199" s="439">
        <v>0.7</v>
      </c>
      <c r="L199" s="439">
        <v>0.7</v>
      </c>
      <c r="M199" s="439">
        <v>0</v>
      </c>
      <c r="N199" s="439" t="s">
        <v>4603</v>
      </c>
      <c r="O199" s="439">
        <f>VLOOKUP(E199,[3]INVENTARIO!$B$4:$L$1048576,11,0)</f>
        <v>19.333333333333332</v>
      </c>
      <c r="P199" s="512">
        <v>7284.9409999999998</v>
      </c>
      <c r="Q199" s="512">
        <v>4370.9639999999999</v>
      </c>
      <c r="R199" s="514">
        <f t="shared" si="43"/>
        <v>376.80729310344827</v>
      </c>
      <c r="S199" s="512">
        <v>4834.5700000000006</v>
      </c>
      <c r="T199" s="512">
        <v>2900.7420000000002</v>
      </c>
      <c r="V199" s="446">
        <f>VLOOKUP(E199,[3]INVENTARIO!$B$4:$P$1048576,15,0)</f>
        <v>0.6</v>
      </c>
      <c r="X199" s="443">
        <f>VLOOKUP(E199,[3]INVENTARIO!$B$114:$R$4077,17,0)</f>
        <v>3904.85</v>
      </c>
      <c r="Y199" s="443">
        <f>VLOOKUP(E199,[3]INVENTARIO!$B$4:$S$4077,18,0)</f>
        <v>2342.87</v>
      </c>
      <c r="AA199" s="432">
        <f>VLOOKUP(E199,[3]INVENTARIO!$B$4:$U$4077,20,0)</f>
        <v>3904.85</v>
      </c>
      <c r="AB199" s="432">
        <f t="shared" si="39"/>
        <v>2342.91</v>
      </c>
      <c r="AD199" s="432">
        <f>VLOOKUP(E199,[3]INVENTARIO!$B$4:$X$4077,23,0)</f>
        <v>3718.9</v>
      </c>
      <c r="AE199" s="432">
        <f t="shared" si="40"/>
        <v>2231.34</v>
      </c>
      <c r="AG199" s="432">
        <f>VLOOKUP(E199,[3]INVENTARIO!$B$4:$AA$1048576,26,0)</f>
        <v>3233.8</v>
      </c>
      <c r="AH199" s="432">
        <f t="shared" si="41"/>
        <v>1940.28</v>
      </c>
      <c r="AJ199" s="432">
        <f>VLOOKUP(E199,[3]INVENTARIO!$B$4:$AD$1048576,29,0)</f>
        <v>2812</v>
      </c>
      <c r="AK199" s="432">
        <f t="shared" si="42"/>
        <v>1687.2</v>
      </c>
      <c r="AL199" s="469"/>
      <c r="AM199" s="484"/>
      <c r="AN199" s="487"/>
      <c r="AO199" s="487"/>
      <c r="AP199" s="487"/>
      <c r="AQ199" s="487"/>
      <c r="AR199" s="487"/>
      <c r="AS199" s="487"/>
      <c r="AT199" s="487"/>
    </row>
    <row r="200" spans="1:46" ht="24" customHeight="1" outlineLevel="1" x14ac:dyDescent="0.25">
      <c r="B200" s="441">
        <v>199</v>
      </c>
      <c r="C200" s="440" t="s">
        <v>23977</v>
      </c>
      <c r="D200" s="440" t="s">
        <v>23981</v>
      </c>
      <c r="E200" s="441" t="s">
        <v>23129</v>
      </c>
      <c r="F200" s="440">
        <f>VLOOKUP(E200,[3]INVENTARIO!$B$4:$D$1048576,3,0)</f>
        <v>0</v>
      </c>
      <c r="G200" s="442" t="s">
        <v>24033</v>
      </c>
      <c r="H200" s="440" t="s">
        <v>4450</v>
      </c>
      <c r="I200" s="440" t="s">
        <v>24021</v>
      </c>
      <c r="J200" s="439">
        <v>1.9</v>
      </c>
      <c r="K200" s="439">
        <v>2.1</v>
      </c>
      <c r="L200" s="439">
        <v>0.43</v>
      </c>
      <c r="M200" s="439">
        <v>0</v>
      </c>
      <c r="N200" s="439" t="s">
        <v>4603</v>
      </c>
      <c r="O200" s="439">
        <f>VLOOKUP(E200,[3]INVENTARIO!$B$4:$L$1048576,11,0)</f>
        <v>50.050000000000004</v>
      </c>
      <c r="P200" s="512">
        <v>10495.745000000001</v>
      </c>
      <c r="Q200" s="512">
        <f t="shared" ref="Q200:Q225" si="44">P200*V200</f>
        <v>6297.4470000000001</v>
      </c>
      <c r="R200" s="514">
        <f t="shared" si="43"/>
        <v>209.70519480519479</v>
      </c>
      <c r="S200" s="512">
        <v>8073.6500000000005</v>
      </c>
      <c r="T200" s="512">
        <v>4844.1900000000005</v>
      </c>
      <c r="V200" s="446">
        <f>VLOOKUP(E200,[3]INVENTARIO!$B$4:$P$1048576,15,0)</f>
        <v>0.6</v>
      </c>
      <c r="X200" s="443">
        <f>VLOOKUP(E200,[3]INVENTARIO!$B$114:$R$4077,17,0)</f>
        <v>6521.03</v>
      </c>
      <c r="Y200" s="443">
        <f>VLOOKUP(E200,[3]INVENTARIO!$B$4:$S$4077,18,0)</f>
        <v>3912.62</v>
      </c>
      <c r="AA200" s="432">
        <f>VLOOKUP(E200,[3]INVENTARIO!$B$4:$U$4077,20,0)</f>
        <v>6521.03</v>
      </c>
      <c r="AB200" s="432">
        <f t="shared" si="39"/>
        <v>3912.6179999999995</v>
      </c>
      <c r="AD200" s="432">
        <f>VLOOKUP(E200,[3]INVENTARIO!$B$4:$X$4077,23,0)</f>
        <v>6210.5</v>
      </c>
      <c r="AE200" s="432">
        <f t="shared" si="40"/>
        <v>3726.2999999999997</v>
      </c>
      <c r="AG200" s="432">
        <f>VLOOKUP(E200,[3]INVENTARIO!$B$4:$AA$1048576,26,0)</f>
        <v>5400.4</v>
      </c>
      <c r="AH200" s="432">
        <f t="shared" si="41"/>
        <v>3240.24</v>
      </c>
      <c r="AJ200" s="432">
        <f>VLOOKUP(E200,[3]INVENTARIO!$B$4:$AD$1048576,29,0)</f>
        <v>4696</v>
      </c>
      <c r="AK200" s="432">
        <f t="shared" si="42"/>
        <v>2817.6</v>
      </c>
    </row>
    <row r="201" spans="1:46" ht="24" customHeight="1" outlineLevel="1" x14ac:dyDescent="0.25">
      <c r="A201" s="442"/>
      <c r="B201" s="441">
        <v>200</v>
      </c>
      <c r="C201" s="440" t="s">
        <v>23977</v>
      </c>
      <c r="D201" s="440" t="s">
        <v>23981</v>
      </c>
      <c r="E201" s="441" t="s">
        <v>23128</v>
      </c>
      <c r="F201" s="440">
        <f>VLOOKUP(E201,[3]INVENTARIO!$B$4:$D$1048576,3,0)</f>
        <v>0</v>
      </c>
      <c r="G201" s="442" t="s">
        <v>24033</v>
      </c>
      <c r="H201" s="440" t="s">
        <v>4450</v>
      </c>
      <c r="I201" s="440" t="s">
        <v>24021</v>
      </c>
      <c r="J201" s="439">
        <v>1.06</v>
      </c>
      <c r="K201" s="439">
        <v>1.1200000000000001</v>
      </c>
      <c r="L201" s="439">
        <v>0.19</v>
      </c>
      <c r="M201" s="439">
        <v>0</v>
      </c>
      <c r="N201" s="439" t="s">
        <v>4603</v>
      </c>
      <c r="O201" s="439">
        <f>VLOOKUP(E201,[3]INVENTARIO!$B$4:$L$1048576,11,0)</f>
        <v>9.7166666666666668</v>
      </c>
      <c r="P201" s="512">
        <v>2682.0299999999997</v>
      </c>
      <c r="Q201" s="512">
        <f t="shared" si="44"/>
        <v>1609.2179999999998</v>
      </c>
      <c r="R201" s="514">
        <f t="shared" si="43"/>
        <v>276.02367066895368</v>
      </c>
      <c r="S201" s="512">
        <v>2063.1</v>
      </c>
      <c r="T201" s="512">
        <v>1237.8599999999999</v>
      </c>
      <c r="V201" s="446">
        <f>VLOOKUP(E201,[3]INVENTARIO!$B$4:$P$1048576,15,0)</f>
        <v>0.6</v>
      </c>
      <c r="X201" s="443">
        <f>VLOOKUP(E201,[3]INVENTARIO!$B$114:$R$4077,17,0)</f>
        <v>1666.35</v>
      </c>
      <c r="Y201" s="443">
        <f>VLOOKUP(E201,[3]INVENTARIO!$B$4:$S$4077,18,0)</f>
        <v>999.81</v>
      </c>
      <c r="AA201" s="432">
        <f>VLOOKUP(E201,[3]INVENTARIO!$B$4:$U$4077,20,0)</f>
        <v>1666.35</v>
      </c>
      <c r="AB201" s="432">
        <f t="shared" si="39"/>
        <v>999.81</v>
      </c>
      <c r="AD201" s="432">
        <f>VLOOKUP(E201,[3]INVENTARIO!$B$4:$X$4077,23,0)</f>
        <v>1587</v>
      </c>
      <c r="AE201" s="432">
        <f t="shared" si="40"/>
        <v>952.19999999999993</v>
      </c>
      <c r="AG201" s="432">
        <f>VLOOKUP(E201,[3]INVENTARIO!$B$4:$AA$1048576,26,0)</f>
        <v>1380</v>
      </c>
      <c r="AH201" s="432">
        <f t="shared" si="41"/>
        <v>828</v>
      </c>
      <c r="AJ201" s="432">
        <f>VLOOKUP(E201,[3]INVENTARIO!$B$4:$AD$1048576,29,0)</f>
        <v>1200</v>
      </c>
      <c r="AK201" s="432">
        <f t="shared" si="42"/>
        <v>720</v>
      </c>
    </row>
    <row r="202" spans="1:46" ht="24" customHeight="1" outlineLevel="1" x14ac:dyDescent="0.25">
      <c r="B202" s="441">
        <v>201</v>
      </c>
      <c r="C202" s="440" t="s">
        <v>23977</v>
      </c>
      <c r="D202" s="440" t="s">
        <v>23981</v>
      </c>
      <c r="E202" s="441" t="s">
        <v>23127</v>
      </c>
      <c r="F202" s="440">
        <f>VLOOKUP(E202,[3]INVENTARIO!$B$4:$D$1048576,3,0)</f>
        <v>0</v>
      </c>
      <c r="G202" s="442" t="s">
        <v>24033</v>
      </c>
      <c r="H202" s="440" t="s">
        <v>4450</v>
      </c>
      <c r="I202" s="440" t="s">
        <v>24021</v>
      </c>
      <c r="J202" s="439">
        <v>0.6</v>
      </c>
      <c r="K202" s="439">
        <v>0.6</v>
      </c>
      <c r="L202" s="439">
        <v>0.15</v>
      </c>
      <c r="M202" s="439">
        <v>0</v>
      </c>
      <c r="N202" s="439" t="s">
        <v>4603</v>
      </c>
      <c r="O202" s="439">
        <f>VLOOKUP(E202,[3]INVENTARIO!$B$4:$L$1048576,11,0)</f>
        <v>3</v>
      </c>
      <c r="P202" s="512">
        <v>829.11400000000015</v>
      </c>
      <c r="Q202" s="512">
        <f t="shared" si="44"/>
        <v>497.46840000000009</v>
      </c>
      <c r="R202" s="514">
        <f t="shared" si="43"/>
        <v>276.37133333333338</v>
      </c>
      <c r="S202" s="512">
        <v>637.78000000000009</v>
      </c>
      <c r="T202" s="512">
        <v>382.66800000000006</v>
      </c>
      <c r="V202" s="446">
        <f>VLOOKUP(E202,[3]INVENTARIO!$B$4:$P$1048576,15,0)</f>
        <v>0.6</v>
      </c>
      <c r="X202" s="443">
        <f>VLOOKUP(E202,[3]INVENTARIO!$B$114:$R$4077,17,0)</f>
        <v>515.13</v>
      </c>
      <c r="Y202" s="443">
        <f>VLOOKUP(E202,[3]INVENTARIO!$B$4:$S$4077,18,0)</f>
        <v>309.12</v>
      </c>
      <c r="AA202" s="432">
        <f>VLOOKUP(E202,[3]INVENTARIO!$B$4:$U$4077,20,0)</f>
        <v>515.13</v>
      </c>
      <c r="AB202" s="432">
        <f t="shared" si="39"/>
        <v>309.07799999999997</v>
      </c>
      <c r="AD202" s="432">
        <f>VLOOKUP(E202,[3]INVENTARIO!$B$4:$X$4077,23,0)</f>
        <v>490.6</v>
      </c>
      <c r="AE202" s="432">
        <f t="shared" si="40"/>
        <v>294.36</v>
      </c>
      <c r="AG202" s="432">
        <f>VLOOKUP(E202,[3]INVENTARIO!$B$4:$AA$1048576,26,0)</f>
        <v>426.65</v>
      </c>
      <c r="AH202" s="432">
        <f t="shared" si="41"/>
        <v>255.98999999999998</v>
      </c>
      <c r="AJ202" s="432">
        <f>VLOOKUP(E202,[3]INVENTARIO!$B$4:$AD$1048576,29,0)</f>
        <v>371</v>
      </c>
      <c r="AK202" s="432">
        <f t="shared" si="42"/>
        <v>222.6</v>
      </c>
    </row>
    <row r="203" spans="1:46" ht="24" customHeight="1" outlineLevel="1" x14ac:dyDescent="0.25">
      <c r="B203" s="441">
        <v>202</v>
      </c>
      <c r="C203" s="440" t="s">
        <v>23977</v>
      </c>
      <c r="D203" s="440" t="s">
        <v>23981</v>
      </c>
      <c r="E203" s="441" t="s">
        <v>23130</v>
      </c>
      <c r="F203" s="440">
        <f>VLOOKUP(E203,[3]INVENTARIO!$B$4:$D$1048576,3,0)</f>
        <v>0</v>
      </c>
      <c r="G203" s="442" t="s">
        <v>24033</v>
      </c>
      <c r="H203" s="440" t="s">
        <v>4450</v>
      </c>
      <c r="I203" s="440" t="s">
        <v>24021</v>
      </c>
      <c r="J203" s="439">
        <v>0.25</v>
      </c>
      <c r="K203" s="439">
        <v>0.2</v>
      </c>
      <c r="L203" s="439">
        <v>7.0000000000000007E-2</v>
      </c>
      <c r="M203" s="439">
        <v>0</v>
      </c>
      <c r="N203" s="439" t="s">
        <v>4603</v>
      </c>
      <c r="O203" s="439">
        <f>VLOOKUP(E203,[3]INVENTARIO!$B$4:$L$1048576,11,0)</f>
        <v>0.25</v>
      </c>
      <c r="P203" s="512">
        <v>203.30700000000002</v>
      </c>
      <c r="Q203" s="512">
        <f t="shared" si="44"/>
        <v>121.9842</v>
      </c>
      <c r="R203" s="514">
        <f t="shared" si="43"/>
        <v>813.22800000000007</v>
      </c>
      <c r="S203" s="512">
        <v>156.39000000000001</v>
      </c>
      <c r="T203" s="512">
        <v>93.834000000000003</v>
      </c>
      <c r="V203" s="446">
        <f>VLOOKUP(E203,[3]INVENTARIO!$B$4:$P$1048576,15,0)</f>
        <v>0.6</v>
      </c>
      <c r="X203" s="443">
        <f>VLOOKUP(E203,[3]INVENTARIO!$B$114:$R$4077,17,0)</f>
        <v>126.32</v>
      </c>
      <c r="Y203" s="443">
        <f>VLOOKUP(E203,[3]INVENTARIO!$B$4:$S$4077,18,0)</f>
        <v>75.81</v>
      </c>
      <c r="AA203" s="432">
        <f>VLOOKUP(E203,[3]INVENTARIO!$B$4:$U$4077,20,0)</f>
        <v>126.32</v>
      </c>
      <c r="AB203" s="432">
        <f t="shared" si="39"/>
        <v>75.791999999999987</v>
      </c>
      <c r="AD203" s="432">
        <f>VLOOKUP(E203,[3]INVENTARIO!$B$4:$X$4077,23,0)</f>
        <v>120.3</v>
      </c>
      <c r="AE203" s="432">
        <f t="shared" si="40"/>
        <v>72.179999999999993</v>
      </c>
      <c r="AG203" s="432">
        <f>VLOOKUP(E203,[3]INVENTARIO!$B$4:$AA$1048576,26,0)</f>
        <v>104.65</v>
      </c>
      <c r="AH203" s="432">
        <f t="shared" si="41"/>
        <v>62.79</v>
      </c>
      <c r="AJ203" s="432">
        <f>VLOOKUP(E203,[3]INVENTARIO!$B$4:$AD$1048576,29,0)</f>
        <v>91</v>
      </c>
      <c r="AK203" s="432">
        <f t="shared" si="42"/>
        <v>54.6</v>
      </c>
    </row>
    <row r="204" spans="1:46" ht="24" customHeight="1" outlineLevel="1" x14ac:dyDescent="0.25">
      <c r="B204" s="441">
        <v>203</v>
      </c>
      <c r="C204" s="440" t="s">
        <v>23977</v>
      </c>
      <c r="D204" s="440" t="s">
        <v>23981</v>
      </c>
      <c r="E204" s="441" t="s">
        <v>23131</v>
      </c>
      <c r="F204" s="440">
        <f>VLOOKUP(E204,[3]INVENTARIO!$B$4:$D$1048576,3,0)</f>
        <v>0</v>
      </c>
      <c r="G204" s="442" t="s">
        <v>24033</v>
      </c>
      <c r="H204" s="440" t="s">
        <v>4450</v>
      </c>
      <c r="I204" s="440" t="s">
        <v>24021</v>
      </c>
      <c r="J204" s="439">
        <v>0.35</v>
      </c>
      <c r="K204" s="439">
        <v>0.3</v>
      </c>
      <c r="L204" s="439">
        <v>7.0000000000000007E-2</v>
      </c>
      <c r="M204" s="439">
        <v>0</v>
      </c>
      <c r="N204" s="439" t="s">
        <v>4603</v>
      </c>
      <c r="O204" s="439">
        <f>VLOOKUP(E204,[3]INVENTARIO!$B$4:$L$1048576,11,0)</f>
        <v>0.8666666666666667</v>
      </c>
      <c r="P204" s="512">
        <v>373.32100000000003</v>
      </c>
      <c r="Q204" s="512">
        <f t="shared" si="44"/>
        <v>223.99260000000001</v>
      </c>
      <c r="R204" s="514">
        <f t="shared" si="43"/>
        <v>430.755</v>
      </c>
      <c r="S204" s="512">
        <v>287.17</v>
      </c>
      <c r="T204" s="512">
        <v>172.30199999999999</v>
      </c>
      <c r="V204" s="446">
        <f>VLOOKUP(E204,[3]INVENTARIO!$B$4:$P$1048576,15,0)</f>
        <v>0.6</v>
      </c>
      <c r="X204" s="443">
        <f>VLOOKUP(E204,[3]INVENTARIO!$B$114:$R$4077,17,0)</f>
        <v>231.95</v>
      </c>
      <c r="Y204" s="443">
        <f>VLOOKUP(E204,[3]INVENTARIO!$B$4:$S$4077,18,0)</f>
        <v>139.13</v>
      </c>
      <c r="AA204" s="432">
        <f>VLOOKUP(E204,[3]INVENTARIO!$B$4:$U$4077,20,0)</f>
        <v>231.95</v>
      </c>
      <c r="AB204" s="432">
        <f t="shared" si="39"/>
        <v>139.16999999999999</v>
      </c>
      <c r="AD204" s="432">
        <f>VLOOKUP(E204,[3]INVENTARIO!$B$4:$X$4077,23,0)</f>
        <v>220.9</v>
      </c>
      <c r="AE204" s="432">
        <f t="shared" si="40"/>
        <v>132.54</v>
      </c>
      <c r="AG204" s="432">
        <f>VLOOKUP(E204,[3]INVENTARIO!$B$4:$AA$1048576,26,0)</f>
        <v>192.05</v>
      </c>
      <c r="AH204" s="432">
        <f t="shared" si="41"/>
        <v>115.23</v>
      </c>
      <c r="AJ204" s="432">
        <f>VLOOKUP(E204,[3]INVENTARIO!$B$4:$AD$1048576,29,0)</f>
        <v>167</v>
      </c>
      <c r="AK204" s="432">
        <f t="shared" si="42"/>
        <v>100.2</v>
      </c>
    </row>
    <row r="205" spans="1:46" ht="24" customHeight="1" outlineLevel="1" x14ac:dyDescent="0.25">
      <c r="B205" s="441">
        <v>204</v>
      </c>
      <c r="C205" s="440" t="s">
        <v>23977</v>
      </c>
      <c r="D205" s="440" t="s">
        <v>23981</v>
      </c>
      <c r="E205" s="441" t="s">
        <v>23132</v>
      </c>
      <c r="F205" s="440">
        <f>VLOOKUP(E205,[3]INVENTARIO!$B$4:$D$1048576,3,0)</f>
        <v>0</v>
      </c>
      <c r="G205" s="442" t="s">
        <v>24033</v>
      </c>
      <c r="H205" s="440" t="s">
        <v>4450</v>
      </c>
      <c r="I205" s="440" t="s">
        <v>24021</v>
      </c>
      <c r="J205" s="439">
        <v>0.5</v>
      </c>
      <c r="K205" s="439">
        <v>0.47</v>
      </c>
      <c r="L205" s="439">
        <v>7.0000000000000007E-2</v>
      </c>
      <c r="M205" s="439">
        <v>0</v>
      </c>
      <c r="N205" s="439" t="s">
        <v>4603</v>
      </c>
      <c r="O205" s="439">
        <f>VLOOKUP(E205,[3]INVENTARIO!$B$4:$L$1048576,11,0)</f>
        <v>1.45</v>
      </c>
      <c r="P205" s="512">
        <v>480.46700000000004</v>
      </c>
      <c r="Q205" s="512">
        <f t="shared" si="44"/>
        <v>288.28020000000004</v>
      </c>
      <c r="R205" s="514">
        <f t="shared" si="43"/>
        <v>331.35655172413794</v>
      </c>
      <c r="S205" s="512">
        <v>369.59000000000003</v>
      </c>
      <c r="T205" s="512">
        <v>221.75400000000002</v>
      </c>
      <c r="V205" s="446">
        <f>VLOOKUP(E205,[3]INVENTARIO!$B$4:$P$1048576,15,0)</f>
        <v>0.6</v>
      </c>
      <c r="X205" s="443">
        <f>VLOOKUP(E205,[3]INVENTARIO!$B$114:$R$4077,17,0)</f>
        <v>298.52</v>
      </c>
      <c r="Y205" s="443">
        <f>VLOOKUP(E205,[3]INVENTARIO!$B$4:$S$4077,18,0)</f>
        <v>179.13</v>
      </c>
      <c r="AA205" s="432">
        <f>VLOOKUP(E205,[3]INVENTARIO!$B$4:$U$4077,20,0)</f>
        <v>298.52</v>
      </c>
      <c r="AB205" s="432">
        <f t="shared" si="39"/>
        <v>179.11199999999999</v>
      </c>
      <c r="AD205" s="432">
        <f>VLOOKUP(E205,[3]INVENTARIO!$B$4:$X$4077,23,0)</f>
        <v>284.3</v>
      </c>
      <c r="AE205" s="432">
        <f t="shared" si="40"/>
        <v>170.58</v>
      </c>
      <c r="AG205" s="432">
        <f>VLOOKUP(E205,[3]INVENTARIO!$B$4:$AA$1048576,26,0)</f>
        <v>247.25</v>
      </c>
      <c r="AH205" s="432">
        <f t="shared" si="41"/>
        <v>148.35</v>
      </c>
      <c r="AJ205" s="432">
        <f>VLOOKUP(E205,[3]INVENTARIO!$B$4:$AD$1048576,29,0)</f>
        <v>215</v>
      </c>
      <c r="AK205" s="432">
        <f t="shared" si="42"/>
        <v>129</v>
      </c>
    </row>
    <row r="206" spans="1:46" ht="24" customHeight="1" outlineLevel="1" x14ac:dyDescent="0.25">
      <c r="B206" s="441">
        <v>205</v>
      </c>
      <c r="C206" s="440" t="s">
        <v>23977</v>
      </c>
      <c r="D206" s="440" t="s">
        <v>23981</v>
      </c>
      <c r="E206" s="441" t="s">
        <v>23133</v>
      </c>
      <c r="F206" s="440">
        <f>VLOOKUP(E206,[3]INVENTARIO!$B$4:$D$1048576,3,0)</f>
        <v>0</v>
      </c>
      <c r="G206" s="442" t="s">
        <v>24033</v>
      </c>
      <c r="H206" s="440" t="s">
        <v>4450</v>
      </c>
      <c r="I206" s="440" t="s">
        <v>24021</v>
      </c>
      <c r="J206" s="439">
        <v>0.9</v>
      </c>
      <c r="K206" s="439">
        <v>0.85</v>
      </c>
      <c r="L206" s="439">
        <v>0.1</v>
      </c>
      <c r="M206" s="439">
        <v>0</v>
      </c>
      <c r="N206" s="439" t="s">
        <v>4603</v>
      </c>
      <c r="O206" s="439">
        <f>VLOOKUP(E206,[3]INVENTARIO!$B$4:$L$1048576,11,0)</f>
        <v>7.1499999999999995</v>
      </c>
      <c r="P206" s="512">
        <v>1564.6019999999999</v>
      </c>
      <c r="Q206" s="512">
        <f t="shared" si="44"/>
        <v>938.76119999999992</v>
      </c>
      <c r="R206" s="514">
        <f t="shared" si="43"/>
        <v>218.82545454545453</v>
      </c>
      <c r="S206" s="512">
        <v>1203.54</v>
      </c>
      <c r="T206" s="512">
        <v>722.12399999999991</v>
      </c>
      <c r="V206" s="446">
        <f>VLOOKUP(E206,[3]INVENTARIO!$B$4:$P$1048576,15,0)</f>
        <v>0.6</v>
      </c>
      <c r="X206" s="443">
        <f>VLOOKUP(E206,[3]INVENTARIO!$B$114:$R$4077,17,0)</f>
        <v>972.09</v>
      </c>
      <c r="Y206" s="443">
        <f>VLOOKUP(E206,[3]INVENTARIO!$B$4:$S$4077,18,0)</f>
        <v>583.28</v>
      </c>
      <c r="AA206" s="432">
        <f>VLOOKUP(E206,[3]INVENTARIO!$B$4:$U$4077,20,0)</f>
        <v>972.09</v>
      </c>
      <c r="AB206" s="432">
        <f t="shared" si="39"/>
        <v>583.25400000000002</v>
      </c>
      <c r="AD206" s="432">
        <f>VLOOKUP(E206,[3]INVENTARIO!$B$4:$X$4077,23,0)</f>
        <v>925.8</v>
      </c>
      <c r="AE206" s="432">
        <f t="shared" si="40"/>
        <v>555.4799999999999</v>
      </c>
      <c r="AG206" s="432">
        <f>VLOOKUP(E206,[3]INVENTARIO!$B$4:$AA$1048576,26,0)</f>
        <v>805</v>
      </c>
      <c r="AH206" s="432">
        <f t="shared" si="41"/>
        <v>483</v>
      </c>
      <c r="AJ206" s="432">
        <f>VLOOKUP(E206,[3]INVENTARIO!$B$4:$AD$1048576,29,0)</f>
        <v>700</v>
      </c>
      <c r="AK206" s="432">
        <f t="shared" si="42"/>
        <v>420</v>
      </c>
    </row>
    <row r="207" spans="1:46" ht="24" customHeight="1" outlineLevel="1" x14ac:dyDescent="0.25">
      <c r="A207" s="440" t="s">
        <v>17916</v>
      </c>
      <c r="B207" s="441">
        <v>206</v>
      </c>
      <c r="C207" s="440" t="s">
        <v>23977</v>
      </c>
      <c r="D207" s="440" t="s">
        <v>23981</v>
      </c>
      <c r="E207" s="441" t="s">
        <v>23134</v>
      </c>
      <c r="F207" s="440">
        <f>VLOOKUP(E207,[3]INVENTARIO!$B$4:$D$1048576,3,0)</f>
        <v>0</v>
      </c>
      <c r="G207" s="442" t="s">
        <v>23146</v>
      </c>
      <c r="H207" s="440" t="s">
        <v>4450</v>
      </c>
      <c r="I207" s="440" t="s">
        <v>24021</v>
      </c>
      <c r="J207" s="439">
        <v>0.11</v>
      </c>
      <c r="K207" s="439">
        <v>0.3</v>
      </c>
      <c r="L207" s="439">
        <v>7.0000000000000007E-2</v>
      </c>
      <c r="M207" s="439">
        <v>0</v>
      </c>
      <c r="N207" s="439" t="s">
        <v>4603</v>
      </c>
      <c r="O207" s="439">
        <f>VLOOKUP(E207,[3]INVENTARIO!$B$4:$L$1048576,11,0)</f>
        <v>0.3666666666666667</v>
      </c>
      <c r="P207" s="512">
        <v>405.74299999999999</v>
      </c>
      <c r="Q207" s="512">
        <f t="shared" si="44"/>
        <v>243.44579999999999</v>
      </c>
      <c r="R207" s="514">
        <f t="shared" si="43"/>
        <v>1106.5718181818181</v>
      </c>
      <c r="S207" s="443">
        <v>352.68430000000001</v>
      </c>
      <c r="T207" s="443">
        <v>211.61058</v>
      </c>
      <c r="U207" s="474"/>
      <c r="V207" s="446">
        <v>0.6</v>
      </c>
      <c r="W207" s="474"/>
      <c r="X207" s="443">
        <v>312.11</v>
      </c>
      <c r="Y207" s="443">
        <v>162.84</v>
      </c>
      <c r="Z207" s="474"/>
      <c r="AA207" s="443">
        <v>271.39999999999998</v>
      </c>
      <c r="AB207" s="443">
        <v>162.84</v>
      </c>
      <c r="AC207" s="474"/>
      <c r="AD207" s="517">
        <v>271.39999999999998</v>
      </c>
      <c r="AE207" s="517">
        <v>162.84</v>
      </c>
      <c r="AF207" s="474"/>
      <c r="AG207" s="443">
        <v>271.39999999999998</v>
      </c>
      <c r="AH207" s="443">
        <v>162.84</v>
      </c>
      <c r="AI207" s="474"/>
      <c r="AJ207" s="443"/>
      <c r="AK207" s="443"/>
    </row>
    <row r="208" spans="1:46" ht="24" customHeight="1" outlineLevel="1" x14ac:dyDescent="0.25">
      <c r="A208" s="440" t="s">
        <v>17916</v>
      </c>
      <c r="B208" s="441">
        <v>207</v>
      </c>
      <c r="C208" s="440" t="s">
        <v>23977</v>
      </c>
      <c r="D208" s="440" t="s">
        <v>23981</v>
      </c>
      <c r="E208" s="441" t="s">
        <v>23135</v>
      </c>
      <c r="F208" s="440">
        <f>VLOOKUP(E208,[3]INVENTARIO!$B$4:$D$1048576,3,0)</f>
        <v>0</v>
      </c>
      <c r="G208" s="442" t="s">
        <v>23147</v>
      </c>
      <c r="H208" s="440" t="s">
        <v>4450</v>
      </c>
      <c r="I208" s="440" t="s">
        <v>24021</v>
      </c>
      <c r="J208" s="439">
        <v>0.11</v>
      </c>
      <c r="K208" s="439">
        <v>0.3</v>
      </c>
      <c r="L208" s="439">
        <v>7.0000000000000007E-2</v>
      </c>
      <c r="M208" s="439">
        <v>0</v>
      </c>
      <c r="N208" s="439" t="s">
        <v>4603</v>
      </c>
      <c r="O208" s="439">
        <f>VLOOKUP(E208,[3]INVENTARIO!$B$4:$L$1048576,11,0)</f>
        <v>0.3666666666666667</v>
      </c>
      <c r="P208" s="512">
        <v>405.74299999999999</v>
      </c>
      <c r="Q208" s="512">
        <f t="shared" si="44"/>
        <v>243.44579999999999</v>
      </c>
      <c r="R208" s="514">
        <f t="shared" si="43"/>
        <v>1106.5718181818181</v>
      </c>
      <c r="S208" s="443">
        <v>352.68430000000001</v>
      </c>
      <c r="T208" s="443">
        <v>211.61058</v>
      </c>
      <c r="U208" s="474"/>
      <c r="V208" s="446">
        <v>0.6</v>
      </c>
      <c r="W208" s="474"/>
      <c r="X208" s="443">
        <v>312.11</v>
      </c>
      <c r="Y208" s="443">
        <v>162.84</v>
      </c>
      <c r="Z208" s="474"/>
      <c r="AA208" s="443">
        <v>271.39999999999998</v>
      </c>
      <c r="AB208" s="443">
        <v>162.84</v>
      </c>
      <c r="AC208" s="474"/>
      <c r="AD208" s="517">
        <v>271.39999999999998</v>
      </c>
      <c r="AE208" s="517">
        <v>162.84</v>
      </c>
      <c r="AF208" s="474"/>
      <c r="AG208" s="443">
        <v>271.39999999999998</v>
      </c>
      <c r="AH208" s="443">
        <v>162.84</v>
      </c>
      <c r="AI208" s="474"/>
      <c r="AJ208" s="443"/>
      <c r="AK208" s="443"/>
    </row>
    <row r="209" spans="1:37" ht="24" customHeight="1" outlineLevel="1" x14ac:dyDescent="0.25">
      <c r="A209" s="440" t="s">
        <v>17916</v>
      </c>
      <c r="B209" s="441">
        <v>208</v>
      </c>
      <c r="C209" s="440" t="s">
        <v>23977</v>
      </c>
      <c r="D209" s="440" t="s">
        <v>23981</v>
      </c>
      <c r="E209" s="441" t="s">
        <v>23136</v>
      </c>
      <c r="F209" s="440">
        <f>VLOOKUP(E209,[3]INVENTARIO!$B$4:$D$1048576,3,0)</f>
        <v>0</v>
      </c>
      <c r="G209" s="442" t="s">
        <v>23148</v>
      </c>
      <c r="H209" s="440" t="s">
        <v>4450</v>
      </c>
      <c r="I209" s="440" t="s">
        <v>24021</v>
      </c>
      <c r="J209" s="439">
        <v>0.11</v>
      </c>
      <c r="K209" s="439">
        <v>0.3</v>
      </c>
      <c r="L209" s="439">
        <v>7.0000000000000007E-2</v>
      </c>
      <c r="M209" s="439">
        <v>0</v>
      </c>
      <c r="N209" s="439" t="s">
        <v>4603</v>
      </c>
      <c r="O209" s="439">
        <f>VLOOKUP(E209,[3]INVENTARIO!$B$4:$L$1048576,11,0)</f>
        <v>0.3666666666666667</v>
      </c>
      <c r="P209" s="512">
        <v>405.74299999999999</v>
      </c>
      <c r="Q209" s="512">
        <f t="shared" si="44"/>
        <v>243.44579999999999</v>
      </c>
      <c r="R209" s="514">
        <f t="shared" si="43"/>
        <v>1106.5718181818181</v>
      </c>
      <c r="S209" s="443">
        <v>352.68430000000001</v>
      </c>
      <c r="T209" s="443">
        <v>211.61058</v>
      </c>
      <c r="U209" s="474"/>
      <c r="V209" s="446">
        <v>0.6</v>
      </c>
      <c r="W209" s="474"/>
      <c r="X209" s="443">
        <v>312.11</v>
      </c>
      <c r="Y209" s="443">
        <v>162.84</v>
      </c>
      <c r="Z209" s="474"/>
      <c r="AA209" s="443">
        <v>271.39999999999998</v>
      </c>
      <c r="AB209" s="443">
        <v>162.84</v>
      </c>
      <c r="AC209" s="474"/>
      <c r="AD209" s="517">
        <v>271.39999999999998</v>
      </c>
      <c r="AE209" s="517">
        <v>162.84</v>
      </c>
      <c r="AF209" s="474"/>
      <c r="AG209" s="443">
        <v>271.39999999999998</v>
      </c>
      <c r="AH209" s="443">
        <v>162.84</v>
      </c>
      <c r="AI209" s="474"/>
      <c r="AJ209" s="443"/>
      <c r="AK209" s="443"/>
    </row>
    <row r="210" spans="1:37" ht="24" customHeight="1" outlineLevel="1" x14ac:dyDescent="0.25">
      <c r="A210" s="440" t="s">
        <v>17916</v>
      </c>
      <c r="B210" s="441">
        <v>209</v>
      </c>
      <c r="C210" s="440" t="s">
        <v>23977</v>
      </c>
      <c r="D210" s="440" t="s">
        <v>23981</v>
      </c>
      <c r="E210" s="441" t="s">
        <v>23137</v>
      </c>
      <c r="F210" s="440">
        <f>VLOOKUP(E210,[3]INVENTARIO!$B$4:$D$1048576,3,0)</f>
        <v>0</v>
      </c>
      <c r="G210" s="442" t="s">
        <v>23149</v>
      </c>
      <c r="H210" s="440" t="s">
        <v>4450</v>
      </c>
      <c r="I210" s="440" t="s">
        <v>24021</v>
      </c>
      <c r="J210" s="439">
        <v>0.11</v>
      </c>
      <c r="K210" s="439">
        <v>0.3</v>
      </c>
      <c r="L210" s="439">
        <v>7.0000000000000007E-2</v>
      </c>
      <c r="M210" s="439">
        <v>0</v>
      </c>
      <c r="N210" s="439" t="s">
        <v>4603</v>
      </c>
      <c r="O210" s="439">
        <f>VLOOKUP(E210,[3]INVENTARIO!$B$4:$L$1048576,11,0)</f>
        <v>0.3666666666666667</v>
      </c>
      <c r="P210" s="512">
        <v>405.74299999999999</v>
      </c>
      <c r="Q210" s="512">
        <f t="shared" si="44"/>
        <v>243.44579999999999</v>
      </c>
      <c r="R210" s="514">
        <f t="shared" si="43"/>
        <v>1106.5718181818181</v>
      </c>
      <c r="S210" s="443">
        <v>352.68430000000001</v>
      </c>
      <c r="T210" s="443">
        <v>211.61058</v>
      </c>
      <c r="U210" s="474"/>
      <c r="V210" s="446">
        <v>0.6</v>
      </c>
      <c r="W210" s="474"/>
      <c r="X210" s="443">
        <v>312.11</v>
      </c>
      <c r="Y210" s="443">
        <v>162.84</v>
      </c>
      <c r="Z210" s="474"/>
      <c r="AA210" s="443">
        <v>271.39999999999998</v>
      </c>
      <c r="AB210" s="443">
        <v>162.84</v>
      </c>
      <c r="AC210" s="474"/>
      <c r="AD210" s="517">
        <v>271.39999999999998</v>
      </c>
      <c r="AE210" s="517">
        <v>162.84</v>
      </c>
      <c r="AF210" s="474"/>
      <c r="AG210" s="443">
        <v>271.39999999999998</v>
      </c>
      <c r="AH210" s="443">
        <v>162.84</v>
      </c>
      <c r="AI210" s="474"/>
      <c r="AJ210" s="443"/>
      <c r="AK210" s="443"/>
    </row>
    <row r="211" spans="1:37" ht="24" customHeight="1" outlineLevel="1" x14ac:dyDescent="0.25">
      <c r="A211" s="440" t="s">
        <v>17916</v>
      </c>
      <c r="B211" s="441">
        <v>210</v>
      </c>
      <c r="C211" s="440" t="s">
        <v>23977</v>
      </c>
      <c r="D211" s="440" t="s">
        <v>23981</v>
      </c>
      <c r="E211" s="441" t="s">
        <v>23138</v>
      </c>
      <c r="F211" s="440">
        <f>VLOOKUP(E211,[3]INVENTARIO!$B$4:$D$1048576,3,0)</f>
        <v>0</v>
      </c>
      <c r="G211" s="442" t="s">
        <v>23146</v>
      </c>
      <c r="H211" s="440" t="s">
        <v>4450</v>
      </c>
      <c r="I211" s="440" t="s">
        <v>24021</v>
      </c>
      <c r="J211" s="439">
        <v>0.15</v>
      </c>
      <c r="K211" s="439">
        <v>0.35</v>
      </c>
      <c r="L211" s="439">
        <v>7.0000000000000007E-2</v>
      </c>
      <c r="M211" s="439">
        <v>0</v>
      </c>
      <c r="N211" s="439" t="s">
        <v>4603</v>
      </c>
      <c r="O211" s="439">
        <f>VLOOKUP(E211,[3]INVENTARIO!$B$4:$L$1048576,11,0)</f>
        <v>0.51666666666666661</v>
      </c>
      <c r="P211" s="512">
        <v>656.75350000000003</v>
      </c>
      <c r="Q211" s="512">
        <f t="shared" si="44"/>
        <v>394.0521</v>
      </c>
      <c r="R211" s="514">
        <f t="shared" si="43"/>
        <v>1271.135806451613</v>
      </c>
      <c r="S211" s="512">
        <v>570.87034999999992</v>
      </c>
      <c r="T211" s="512">
        <v>342.52220999999992</v>
      </c>
      <c r="V211" s="446">
        <v>0.6</v>
      </c>
      <c r="X211" s="443">
        <v>505.19499999999999</v>
      </c>
      <c r="Y211" s="443">
        <v>263.58</v>
      </c>
      <c r="AA211" s="432">
        <f>VLOOKUP(E211,[3]INVENTARIO!$B$4:$U$4077,20,0)</f>
        <v>265.23</v>
      </c>
      <c r="AB211" s="432">
        <f t="shared" ref="AB211:AB228" si="45">AA211*60%</f>
        <v>159.13800000000001</v>
      </c>
      <c r="AD211" s="432">
        <f>VLOOKUP(E211,[3]INVENTARIO!$B$4:$X$4077,23,0)</f>
        <v>252.6</v>
      </c>
      <c r="AE211" s="432">
        <f t="shared" ref="AE211:AE228" si="46">AD211*60%</f>
        <v>151.56</v>
      </c>
      <c r="AG211" s="432">
        <f>VLOOKUP(E211,[3]INVENTARIO!$B$4:$AA$1048576,26,0)</f>
        <v>219.65</v>
      </c>
      <c r="AH211" s="432">
        <f t="shared" ref="AH211:AH228" si="47">AG211*60%</f>
        <v>131.79</v>
      </c>
      <c r="AJ211" s="432">
        <f>VLOOKUP(E211,[3]INVENTARIO!$B$4:$AD$1048576,29,0)</f>
        <v>191</v>
      </c>
      <c r="AK211" s="432">
        <f t="shared" ref="AK211:AK228" si="48">AJ211*60%</f>
        <v>114.6</v>
      </c>
    </row>
    <row r="212" spans="1:37" ht="24" customHeight="1" outlineLevel="1" x14ac:dyDescent="0.25">
      <c r="A212" s="440" t="s">
        <v>17916</v>
      </c>
      <c r="B212" s="441">
        <v>211</v>
      </c>
      <c r="C212" s="440" t="s">
        <v>23977</v>
      </c>
      <c r="D212" s="440" t="s">
        <v>23981</v>
      </c>
      <c r="E212" s="441" t="s">
        <v>23139</v>
      </c>
      <c r="F212" s="440">
        <f>VLOOKUP(E212,[3]INVENTARIO!$B$4:$D$1048576,3,0)</f>
        <v>0</v>
      </c>
      <c r="G212" s="442" t="s">
        <v>23147</v>
      </c>
      <c r="H212" s="440" t="s">
        <v>4450</v>
      </c>
      <c r="I212" s="440" t="s">
        <v>24021</v>
      </c>
      <c r="J212" s="439">
        <v>0.15</v>
      </c>
      <c r="K212" s="439">
        <v>0.35</v>
      </c>
      <c r="L212" s="439">
        <v>7.0000000000000007E-2</v>
      </c>
      <c r="M212" s="439">
        <v>0</v>
      </c>
      <c r="N212" s="439" t="s">
        <v>4603</v>
      </c>
      <c r="O212" s="439">
        <f>VLOOKUP(E212,[3]INVENTARIO!$B$4:$L$1048576,11,0)</f>
        <v>0.51666666666666661</v>
      </c>
      <c r="P212" s="512">
        <v>656.75350000000003</v>
      </c>
      <c r="Q212" s="512">
        <f t="shared" si="44"/>
        <v>394.0521</v>
      </c>
      <c r="R212" s="514">
        <f t="shared" si="43"/>
        <v>1271.135806451613</v>
      </c>
      <c r="S212" s="512">
        <v>570.87034999999992</v>
      </c>
      <c r="T212" s="512">
        <v>342.52220999999992</v>
      </c>
      <c r="V212" s="446">
        <v>0.6</v>
      </c>
      <c r="X212" s="443">
        <v>505.19499999999999</v>
      </c>
      <c r="Y212" s="443">
        <v>263.58</v>
      </c>
      <c r="AA212" s="432">
        <f>VLOOKUP(E212,[3]INVENTARIO!$B$4:$U$4077,20,0)</f>
        <v>265.23</v>
      </c>
      <c r="AB212" s="432">
        <f t="shared" si="45"/>
        <v>159.13800000000001</v>
      </c>
      <c r="AD212" s="432">
        <f>VLOOKUP(E212,[3]INVENTARIO!$B$4:$X$4077,23,0)</f>
        <v>252.6</v>
      </c>
      <c r="AE212" s="432">
        <f t="shared" si="46"/>
        <v>151.56</v>
      </c>
      <c r="AG212" s="432">
        <f>VLOOKUP(E212,[3]INVENTARIO!$B$4:$AA$1048576,26,0)</f>
        <v>219.65</v>
      </c>
      <c r="AH212" s="432">
        <f t="shared" si="47"/>
        <v>131.79</v>
      </c>
      <c r="AJ212" s="432">
        <f>VLOOKUP(E212,[3]INVENTARIO!$B$4:$AD$1048576,29,0)</f>
        <v>191</v>
      </c>
      <c r="AK212" s="432">
        <f t="shared" si="48"/>
        <v>114.6</v>
      </c>
    </row>
    <row r="213" spans="1:37" ht="24" customHeight="1" outlineLevel="1" x14ac:dyDescent="0.25">
      <c r="A213" s="440" t="s">
        <v>17916</v>
      </c>
      <c r="B213" s="441">
        <v>212</v>
      </c>
      <c r="C213" s="440" t="s">
        <v>23977</v>
      </c>
      <c r="D213" s="440" t="s">
        <v>23981</v>
      </c>
      <c r="E213" s="441" t="s">
        <v>23140</v>
      </c>
      <c r="F213" s="440">
        <f>VLOOKUP(E213,[3]INVENTARIO!$B$4:$D$1048576,3,0)</f>
        <v>0</v>
      </c>
      <c r="G213" s="442" t="s">
        <v>23148</v>
      </c>
      <c r="H213" s="440" t="s">
        <v>4450</v>
      </c>
      <c r="I213" s="440" t="s">
        <v>24021</v>
      </c>
      <c r="J213" s="439">
        <v>0.15</v>
      </c>
      <c r="K213" s="439">
        <v>0.35</v>
      </c>
      <c r="L213" s="439">
        <v>7.0000000000000007E-2</v>
      </c>
      <c r="M213" s="439">
        <v>0</v>
      </c>
      <c r="N213" s="439" t="s">
        <v>4603</v>
      </c>
      <c r="O213" s="439">
        <f>VLOOKUP(E213,[3]INVENTARIO!$B$4:$L$1048576,11,0)</f>
        <v>0.51666666666666661</v>
      </c>
      <c r="P213" s="512">
        <v>656.75350000000003</v>
      </c>
      <c r="Q213" s="512">
        <f t="shared" si="44"/>
        <v>394.0521</v>
      </c>
      <c r="R213" s="514">
        <f t="shared" si="43"/>
        <v>1271.135806451613</v>
      </c>
      <c r="S213" s="512">
        <v>570.87034999999992</v>
      </c>
      <c r="T213" s="512">
        <v>342.52220999999992</v>
      </c>
      <c r="V213" s="446">
        <v>0.6</v>
      </c>
      <c r="X213" s="443">
        <v>505.19499999999999</v>
      </c>
      <c r="Y213" s="443">
        <v>263.58</v>
      </c>
      <c r="AA213" s="432">
        <f>VLOOKUP(E213,[3]INVENTARIO!$B$4:$U$4077,20,0)</f>
        <v>265.23</v>
      </c>
      <c r="AB213" s="432">
        <f t="shared" si="45"/>
        <v>159.13800000000001</v>
      </c>
      <c r="AD213" s="432">
        <f>VLOOKUP(E213,[3]INVENTARIO!$B$4:$X$4077,23,0)</f>
        <v>252.6</v>
      </c>
      <c r="AE213" s="432">
        <f t="shared" si="46"/>
        <v>151.56</v>
      </c>
      <c r="AG213" s="432">
        <f>VLOOKUP(E213,[3]INVENTARIO!$B$4:$AA$1048576,26,0)</f>
        <v>219.65</v>
      </c>
      <c r="AH213" s="432">
        <f t="shared" si="47"/>
        <v>131.79</v>
      </c>
      <c r="AJ213" s="432">
        <f>VLOOKUP(E213,[3]INVENTARIO!$B$4:$AD$1048576,29,0)</f>
        <v>191</v>
      </c>
      <c r="AK213" s="432">
        <f t="shared" si="48"/>
        <v>114.6</v>
      </c>
    </row>
    <row r="214" spans="1:37" ht="24" customHeight="1" outlineLevel="1" x14ac:dyDescent="0.25">
      <c r="A214" s="440" t="s">
        <v>17916</v>
      </c>
      <c r="B214" s="441">
        <v>213</v>
      </c>
      <c r="C214" s="440" t="s">
        <v>23977</v>
      </c>
      <c r="D214" s="440" t="s">
        <v>23981</v>
      </c>
      <c r="E214" s="441" t="s">
        <v>23141</v>
      </c>
      <c r="F214" s="440">
        <f>VLOOKUP(E214,[3]INVENTARIO!$B$4:$D$1048576,3,0)</f>
        <v>0</v>
      </c>
      <c r="G214" s="442" t="s">
        <v>23149</v>
      </c>
      <c r="H214" s="440" t="s">
        <v>4450</v>
      </c>
      <c r="I214" s="440" t="s">
        <v>24021</v>
      </c>
      <c r="J214" s="439">
        <v>0.15</v>
      </c>
      <c r="K214" s="439">
        <v>0.35</v>
      </c>
      <c r="L214" s="439">
        <v>7.0000000000000007E-2</v>
      </c>
      <c r="M214" s="439">
        <v>0</v>
      </c>
      <c r="N214" s="439" t="s">
        <v>4603</v>
      </c>
      <c r="O214" s="439">
        <f>VLOOKUP(E214,[3]INVENTARIO!$B$4:$L$1048576,11,0)</f>
        <v>0.51666666666666661</v>
      </c>
      <c r="P214" s="512">
        <v>656.75350000000003</v>
      </c>
      <c r="Q214" s="512">
        <f t="shared" si="44"/>
        <v>394.0521</v>
      </c>
      <c r="R214" s="514">
        <f t="shared" si="43"/>
        <v>1271.135806451613</v>
      </c>
      <c r="S214" s="512">
        <v>570.87034999999992</v>
      </c>
      <c r="T214" s="512">
        <v>342.52220999999992</v>
      </c>
      <c r="V214" s="446">
        <v>0.6</v>
      </c>
      <c r="X214" s="443">
        <v>505.19499999999999</v>
      </c>
      <c r="Y214" s="443">
        <v>263.58</v>
      </c>
      <c r="AA214" s="432">
        <f>VLOOKUP(E214,[3]INVENTARIO!$B$4:$U$4077,20,0)</f>
        <v>265.23</v>
      </c>
      <c r="AB214" s="432">
        <f t="shared" si="45"/>
        <v>159.13800000000001</v>
      </c>
      <c r="AD214" s="432">
        <f>VLOOKUP(E214,[3]INVENTARIO!$B$4:$X$4077,23,0)</f>
        <v>252.6</v>
      </c>
      <c r="AE214" s="432">
        <f t="shared" si="46"/>
        <v>151.56</v>
      </c>
      <c r="AG214" s="432">
        <f>VLOOKUP(E214,[3]INVENTARIO!$B$4:$AA$1048576,26,0)</f>
        <v>219.65</v>
      </c>
      <c r="AH214" s="432">
        <f t="shared" si="47"/>
        <v>131.79</v>
      </c>
      <c r="AJ214" s="432">
        <f>VLOOKUP(E214,[3]INVENTARIO!$B$4:$AD$1048576,29,0)</f>
        <v>191</v>
      </c>
      <c r="AK214" s="432">
        <f t="shared" si="48"/>
        <v>114.6</v>
      </c>
    </row>
    <row r="215" spans="1:37" ht="24" customHeight="1" outlineLevel="1" x14ac:dyDescent="0.25">
      <c r="A215" s="440" t="s">
        <v>17916</v>
      </c>
      <c r="B215" s="441">
        <v>214</v>
      </c>
      <c r="C215" s="440" t="s">
        <v>23977</v>
      </c>
      <c r="D215" s="440" t="s">
        <v>23981</v>
      </c>
      <c r="E215" s="441" t="s">
        <v>23142</v>
      </c>
      <c r="F215" s="440">
        <f>VLOOKUP(E215,[3]INVENTARIO!$B$4:$D$1048576,3,0)</f>
        <v>0</v>
      </c>
      <c r="G215" s="442" t="s">
        <v>23146</v>
      </c>
      <c r="H215" s="440" t="s">
        <v>4450</v>
      </c>
      <c r="I215" s="440" t="s">
        <v>24021</v>
      </c>
      <c r="J215" s="439">
        <v>0.2</v>
      </c>
      <c r="K215" s="439">
        <v>0.5</v>
      </c>
      <c r="L215" s="439">
        <v>7.0000000000000007E-2</v>
      </c>
      <c r="M215" s="439">
        <v>0</v>
      </c>
      <c r="N215" s="439" t="s">
        <v>4603</v>
      </c>
      <c r="O215" s="439">
        <f>VLOOKUP(E215,[3]INVENTARIO!$B$4:$L$1048576,11,0)</f>
        <v>0.71666666666666667</v>
      </c>
      <c r="P215" s="512">
        <v>818.66200000000003</v>
      </c>
      <c r="Q215" s="512">
        <f t="shared" si="44"/>
        <v>491.19720000000001</v>
      </c>
      <c r="R215" s="514">
        <f t="shared" si="43"/>
        <v>1142.319069767442</v>
      </c>
      <c r="S215" s="512">
        <v>711.60619999999994</v>
      </c>
      <c r="T215" s="512">
        <v>426.96371999999997</v>
      </c>
      <c r="V215" s="446">
        <v>0.6</v>
      </c>
      <c r="X215" s="443">
        <v>629.74</v>
      </c>
      <c r="Y215" s="443">
        <v>328.44</v>
      </c>
      <c r="AA215" s="432">
        <f>VLOOKUP(E215,[3]INVENTARIO!$B$4:$U$4077,20,0)</f>
        <v>330.54</v>
      </c>
      <c r="AB215" s="432">
        <f t="shared" si="45"/>
        <v>198.32400000000001</v>
      </c>
      <c r="AD215" s="432">
        <f>VLOOKUP(E215,[3]INVENTARIO!$B$4:$X$4077,23,0)</f>
        <v>314.8</v>
      </c>
      <c r="AE215" s="432">
        <f t="shared" si="46"/>
        <v>188.88</v>
      </c>
      <c r="AG215" s="432">
        <f>VLOOKUP(E215,[3]INVENTARIO!$B$4:$AA$1048576,26,0)</f>
        <v>273.7</v>
      </c>
      <c r="AH215" s="432">
        <f t="shared" si="47"/>
        <v>164.22</v>
      </c>
      <c r="AJ215" s="432">
        <f>VLOOKUP(E215,[3]INVENTARIO!$B$4:$AD$1048576,29,0)</f>
        <v>238</v>
      </c>
      <c r="AK215" s="432">
        <f t="shared" si="48"/>
        <v>142.79999999999998</v>
      </c>
    </row>
    <row r="216" spans="1:37" ht="24" customHeight="1" outlineLevel="1" x14ac:dyDescent="0.25">
      <c r="A216" s="440" t="s">
        <v>17916</v>
      </c>
      <c r="B216" s="441">
        <v>215</v>
      </c>
      <c r="C216" s="440" t="s">
        <v>23977</v>
      </c>
      <c r="D216" s="440" t="s">
        <v>23981</v>
      </c>
      <c r="E216" s="441" t="s">
        <v>23143</v>
      </c>
      <c r="F216" s="440">
        <f>VLOOKUP(E216,[3]INVENTARIO!$B$4:$D$1048576,3,0)</f>
        <v>0</v>
      </c>
      <c r="G216" s="442" t="s">
        <v>23147</v>
      </c>
      <c r="H216" s="440" t="s">
        <v>4450</v>
      </c>
      <c r="I216" s="440" t="s">
        <v>24021</v>
      </c>
      <c r="J216" s="439">
        <v>0.2</v>
      </c>
      <c r="K216" s="439">
        <v>0.5</v>
      </c>
      <c r="L216" s="439">
        <v>7.0000000000000007E-2</v>
      </c>
      <c r="M216" s="439">
        <v>0</v>
      </c>
      <c r="N216" s="439" t="s">
        <v>4603</v>
      </c>
      <c r="O216" s="439">
        <f>VLOOKUP(E216,[3]INVENTARIO!$B$4:$L$1048576,11,0)</f>
        <v>0.71666666666666667</v>
      </c>
      <c r="P216" s="512">
        <v>818.66200000000003</v>
      </c>
      <c r="Q216" s="512">
        <f t="shared" si="44"/>
        <v>491.19720000000001</v>
      </c>
      <c r="R216" s="514">
        <f t="shared" si="43"/>
        <v>1142.319069767442</v>
      </c>
      <c r="S216" s="512">
        <v>711.60619999999994</v>
      </c>
      <c r="T216" s="512">
        <v>426.96371999999997</v>
      </c>
      <c r="V216" s="446">
        <v>0.6</v>
      </c>
      <c r="X216" s="443">
        <v>629.74</v>
      </c>
      <c r="Y216" s="443">
        <v>328.44</v>
      </c>
      <c r="AA216" s="432">
        <f>VLOOKUP(E216,[3]INVENTARIO!$B$4:$U$4077,20,0)</f>
        <v>330.54</v>
      </c>
      <c r="AB216" s="432">
        <f t="shared" si="45"/>
        <v>198.32400000000001</v>
      </c>
      <c r="AD216" s="432">
        <f>VLOOKUP(E216,[3]INVENTARIO!$B$4:$X$4077,23,0)</f>
        <v>314.8</v>
      </c>
      <c r="AE216" s="432">
        <f t="shared" si="46"/>
        <v>188.88</v>
      </c>
      <c r="AG216" s="432">
        <f>VLOOKUP(E216,[3]INVENTARIO!$B$4:$AA$1048576,26,0)</f>
        <v>273.7</v>
      </c>
      <c r="AH216" s="432">
        <f t="shared" si="47"/>
        <v>164.22</v>
      </c>
      <c r="AJ216" s="432">
        <f>VLOOKUP(E216,[3]INVENTARIO!$B$4:$AD$1048576,29,0)</f>
        <v>238</v>
      </c>
      <c r="AK216" s="432">
        <f t="shared" si="48"/>
        <v>142.79999999999998</v>
      </c>
    </row>
    <row r="217" spans="1:37" ht="24" customHeight="1" outlineLevel="1" x14ac:dyDescent="0.25">
      <c r="A217" s="440" t="s">
        <v>17916</v>
      </c>
      <c r="B217" s="441">
        <v>216</v>
      </c>
      <c r="C217" s="440" t="s">
        <v>23977</v>
      </c>
      <c r="D217" s="440" t="s">
        <v>23981</v>
      </c>
      <c r="E217" s="441" t="s">
        <v>23144</v>
      </c>
      <c r="F217" s="440">
        <f>VLOOKUP(E217,[3]INVENTARIO!$B$4:$D$1048576,3,0)</f>
        <v>0</v>
      </c>
      <c r="G217" s="442" t="s">
        <v>23148</v>
      </c>
      <c r="H217" s="440" t="s">
        <v>4450</v>
      </c>
      <c r="I217" s="440" t="s">
        <v>24021</v>
      </c>
      <c r="J217" s="439">
        <v>0.2</v>
      </c>
      <c r="K217" s="439">
        <v>0.5</v>
      </c>
      <c r="L217" s="439">
        <v>7.0000000000000007E-2</v>
      </c>
      <c r="M217" s="439">
        <v>0</v>
      </c>
      <c r="N217" s="439" t="s">
        <v>4603</v>
      </c>
      <c r="O217" s="439">
        <f>VLOOKUP(E217,[3]INVENTARIO!$B$4:$L$1048576,11,0)</f>
        <v>0.71666666666666667</v>
      </c>
      <c r="P217" s="512">
        <v>818.66200000000003</v>
      </c>
      <c r="Q217" s="512">
        <f t="shared" si="44"/>
        <v>491.19720000000001</v>
      </c>
      <c r="R217" s="514">
        <f t="shared" si="43"/>
        <v>1142.319069767442</v>
      </c>
      <c r="S217" s="512">
        <v>711.60619999999994</v>
      </c>
      <c r="T217" s="512">
        <v>426.96371999999997</v>
      </c>
      <c r="V217" s="446">
        <v>0.6</v>
      </c>
      <c r="X217" s="443">
        <v>629.74</v>
      </c>
      <c r="Y217" s="443">
        <v>328.44</v>
      </c>
      <c r="AA217" s="432">
        <f>VLOOKUP(E217,[3]INVENTARIO!$B$4:$U$4077,20,0)</f>
        <v>330.54</v>
      </c>
      <c r="AB217" s="432">
        <f t="shared" si="45"/>
        <v>198.32400000000001</v>
      </c>
      <c r="AD217" s="432">
        <f>VLOOKUP(E217,[3]INVENTARIO!$B$4:$X$4077,23,0)</f>
        <v>314.8</v>
      </c>
      <c r="AE217" s="432">
        <f t="shared" si="46"/>
        <v>188.88</v>
      </c>
      <c r="AG217" s="432">
        <f>VLOOKUP(E217,[3]INVENTARIO!$B$4:$AA$1048576,26,0)</f>
        <v>273.7</v>
      </c>
      <c r="AH217" s="432">
        <f t="shared" si="47"/>
        <v>164.22</v>
      </c>
      <c r="AJ217" s="432">
        <f>VLOOKUP(E217,[3]INVENTARIO!$B$4:$AD$1048576,29,0)</f>
        <v>238</v>
      </c>
      <c r="AK217" s="432">
        <f t="shared" si="48"/>
        <v>142.79999999999998</v>
      </c>
    </row>
    <row r="218" spans="1:37" ht="24" customHeight="1" outlineLevel="1" x14ac:dyDescent="0.25">
      <c r="A218" s="440" t="s">
        <v>17916</v>
      </c>
      <c r="B218" s="441">
        <v>217</v>
      </c>
      <c r="C218" s="440" t="s">
        <v>23977</v>
      </c>
      <c r="D218" s="440" t="s">
        <v>23981</v>
      </c>
      <c r="E218" s="441" t="s">
        <v>23145</v>
      </c>
      <c r="F218" s="440">
        <f>VLOOKUP(E218,[3]INVENTARIO!$B$4:$D$1048576,3,0)</f>
        <v>0</v>
      </c>
      <c r="G218" s="442" t="s">
        <v>23149</v>
      </c>
      <c r="H218" s="440" t="s">
        <v>4450</v>
      </c>
      <c r="I218" s="440" t="s">
        <v>24021</v>
      </c>
      <c r="J218" s="439">
        <v>0.2</v>
      </c>
      <c r="K218" s="439">
        <v>0.5</v>
      </c>
      <c r="L218" s="439">
        <v>7.0000000000000007E-2</v>
      </c>
      <c r="M218" s="439">
        <v>0</v>
      </c>
      <c r="N218" s="439" t="s">
        <v>4603</v>
      </c>
      <c r="O218" s="439">
        <f>VLOOKUP(E218,[3]INVENTARIO!$B$4:$L$1048576,11,0)</f>
        <v>0.71666666666666667</v>
      </c>
      <c r="P218" s="512">
        <v>818.66200000000003</v>
      </c>
      <c r="Q218" s="512">
        <f t="shared" si="44"/>
        <v>491.19720000000001</v>
      </c>
      <c r="R218" s="514">
        <f t="shared" si="43"/>
        <v>1142.319069767442</v>
      </c>
      <c r="S218" s="512">
        <v>711.60619999999994</v>
      </c>
      <c r="T218" s="512">
        <v>426.96371999999997</v>
      </c>
      <c r="V218" s="446">
        <v>0.6</v>
      </c>
      <c r="X218" s="443">
        <v>629.74</v>
      </c>
      <c r="Y218" s="443">
        <v>328.44</v>
      </c>
      <c r="AA218" s="432">
        <f>VLOOKUP(E218,[3]INVENTARIO!$B$4:$U$4077,20,0)</f>
        <v>330.54</v>
      </c>
      <c r="AB218" s="432">
        <f t="shared" si="45"/>
        <v>198.32400000000001</v>
      </c>
      <c r="AD218" s="432">
        <f>VLOOKUP(E218,[3]INVENTARIO!$B$4:$X$4077,23,0)</f>
        <v>314.8</v>
      </c>
      <c r="AE218" s="432">
        <f t="shared" si="46"/>
        <v>188.88</v>
      </c>
      <c r="AG218" s="432">
        <f>VLOOKUP(E218,[3]INVENTARIO!$B$4:$AA$1048576,26,0)</f>
        <v>273.7</v>
      </c>
      <c r="AH218" s="432">
        <f t="shared" si="47"/>
        <v>164.22</v>
      </c>
      <c r="AJ218" s="432">
        <f>VLOOKUP(E218,[3]INVENTARIO!$B$4:$AD$1048576,29,0)</f>
        <v>238</v>
      </c>
      <c r="AK218" s="432">
        <f t="shared" si="48"/>
        <v>142.79999999999998</v>
      </c>
    </row>
    <row r="219" spans="1:37" ht="24" customHeight="1" outlineLevel="1" x14ac:dyDescent="0.25">
      <c r="A219" s="440" t="s">
        <v>17916</v>
      </c>
      <c r="B219" s="441">
        <v>218</v>
      </c>
      <c r="C219" s="440" t="s">
        <v>23977</v>
      </c>
      <c r="D219" s="440" t="s">
        <v>23981</v>
      </c>
      <c r="E219" s="441" t="s">
        <v>9072</v>
      </c>
      <c r="F219" s="440">
        <f>VLOOKUP(E219,[3]INVENTARIO!$B$4:$D$1048576,3,0)</f>
        <v>0</v>
      </c>
      <c r="G219" s="442" t="s">
        <v>24034</v>
      </c>
      <c r="H219" s="440" t="s">
        <v>4450</v>
      </c>
      <c r="I219" s="440" t="s">
        <v>24021</v>
      </c>
      <c r="J219" s="439">
        <v>0.75</v>
      </c>
      <c r="K219" s="439">
        <v>0.7</v>
      </c>
      <c r="L219" s="439">
        <v>0.5</v>
      </c>
      <c r="M219" s="439">
        <v>0</v>
      </c>
      <c r="N219" s="439" t="s">
        <v>4603</v>
      </c>
      <c r="O219" s="439">
        <f>VLOOKUP(E219,[3]INVENTARIO!$B$4:$L$1048576,11,0)</f>
        <v>9.8000000000000007</v>
      </c>
      <c r="P219" s="512">
        <v>3088.8130000000001</v>
      </c>
      <c r="Q219" s="512">
        <f t="shared" si="44"/>
        <v>1853.2878000000001</v>
      </c>
      <c r="R219" s="514">
        <f t="shared" si="43"/>
        <v>315.185</v>
      </c>
      <c r="S219" s="512">
        <v>2376.0100000000002</v>
      </c>
      <c r="T219" s="512">
        <v>1425.606</v>
      </c>
      <c r="V219" s="446">
        <f>VLOOKUP(E219,[3]INVENTARIO!$B$4:$P$1048576,15,0)</f>
        <v>0.6</v>
      </c>
      <c r="X219" s="443">
        <f>VLOOKUP(E219,[3]INVENTARIO!$B$114:$R$4077,17,0)</f>
        <v>1919.09</v>
      </c>
      <c r="Y219" s="443">
        <f>VLOOKUP(E219,[3]INVENTARIO!$B$4:$S$4077,18,0)</f>
        <v>1151.43</v>
      </c>
      <c r="AA219" s="432">
        <f>VLOOKUP(E219,[3]INVENTARIO!$B$4:$U$4077,20,0)</f>
        <v>1919.09</v>
      </c>
      <c r="AB219" s="432">
        <f t="shared" si="45"/>
        <v>1151.454</v>
      </c>
      <c r="AD219" s="432">
        <f>VLOOKUP(E219,[3]INVENTARIO!$B$4:$X$4077,23,0)</f>
        <v>1827.7</v>
      </c>
      <c r="AE219" s="432">
        <f t="shared" si="46"/>
        <v>1096.6199999999999</v>
      </c>
      <c r="AG219" s="432">
        <f>VLOOKUP(E219,[3]INVENTARIO!$B$4:$AA$1048576,26,0)</f>
        <v>1589.3</v>
      </c>
      <c r="AH219" s="432">
        <f t="shared" si="47"/>
        <v>953.57999999999993</v>
      </c>
      <c r="AJ219" s="432">
        <f>VLOOKUP(E219,[3]INVENTARIO!$B$4:$AD$1048576,29,0)</f>
        <v>1382</v>
      </c>
      <c r="AK219" s="432">
        <f t="shared" si="48"/>
        <v>829.19999999999993</v>
      </c>
    </row>
    <row r="220" spans="1:37" ht="24" customHeight="1" outlineLevel="1" x14ac:dyDescent="0.25">
      <c r="A220" s="440" t="s">
        <v>17916</v>
      </c>
      <c r="B220" s="441">
        <v>219</v>
      </c>
      <c r="C220" s="440" t="s">
        <v>23977</v>
      </c>
      <c r="D220" s="440" t="s">
        <v>23981</v>
      </c>
      <c r="E220" s="441" t="s">
        <v>23156</v>
      </c>
      <c r="F220" s="440">
        <f>VLOOKUP(E220,[3]INVENTARIO!$B$4:$D$1048576,3,0)</f>
        <v>0</v>
      </c>
      <c r="G220" s="442" t="s">
        <v>23163</v>
      </c>
      <c r="H220" s="440" t="s">
        <v>4450</v>
      </c>
      <c r="I220" s="440" t="s">
        <v>24021</v>
      </c>
      <c r="J220" s="439">
        <v>0.45</v>
      </c>
      <c r="K220" s="439">
        <v>0.75</v>
      </c>
      <c r="L220" s="439">
        <v>0.75</v>
      </c>
      <c r="M220" s="439">
        <v>0</v>
      </c>
      <c r="N220" s="439" t="s">
        <v>4603</v>
      </c>
      <c r="O220" s="439">
        <f>VLOOKUP(E220,[3]INVENTARIO!$B$4:$L$1048576,11,0)</f>
        <v>9.4333333333333318</v>
      </c>
      <c r="P220" s="512">
        <v>2440.6979999999999</v>
      </c>
      <c r="Q220" s="512">
        <f t="shared" si="44"/>
        <v>1464.4187999999999</v>
      </c>
      <c r="R220" s="514">
        <f t="shared" si="43"/>
        <v>258.73123674911665</v>
      </c>
      <c r="S220" s="512">
        <v>1877.46</v>
      </c>
      <c r="T220" s="512">
        <v>1126.4759999999999</v>
      </c>
      <c r="V220" s="446">
        <f>VLOOKUP(E220,[3]INVENTARIO!$B$4:$P$1048576,15,0)</f>
        <v>0.6</v>
      </c>
      <c r="X220" s="443">
        <f>VLOOKUP(E220,[3]INVENTARIO!$B$114:$R$4077,17,0)</f>
        <v>1516.41</v>
      </c>
      <c r="Y220" s="443">
        <f>VLOOKUP(E220,[3]INVENTARIO!$B$4:$S$4077,18,0)</f>
        <v>909.83</v>
      </c>
      <c r="AA220" s="432">
        <f>VLOOKUP(E220,[3]INVENTARIO!$B$4:$U$4077,20,0)</f>
        <v>1516.41</v>
      </c>
      <c r="AB220" s="432">
        <f t="shared" si="45"/>
        <v>909.846</v>
      </c>
      <c r="AD220" s="432">
        <f>VLOOKUP(E220,[3]INVENTARIO!$B$4:$X$4077,23,0)</f>
        <v>1444.2</v>
      </c>
      <c r="AE220" s="432">
        <f t="shared" si="46"/>
        <v>866.52</v>
      </c>
      <c r="AG220" s="432">
        <f>VLOOKUP(E220,[3]INVENTARIO!$B$4:$AA$1048576,26,0)</f>
        <v>1255.8</v>
      </c>
      <c r="AH220" s="432">
        <f t="shared" si="47"/>
        <v>753.4799999999999</v>
      </c>
      <c r="AJ220" s="432">
        <f>VLOOKUP(E220,[3]INVENTARIO!$B$4:$AD$1048576,29,0)</f>
        <v>1092</v>
      </c>
      <c r="AK220" s="432">
        <f t="shared" si="48"/>
        <v>655.19999999999993</v>
      </c>
    </row>
    <row r="221" spans="1:37" ht="24" customHeight="1" outlineLevel="1" x14ac:dyDescent="0.25">
      <c r="A221" s="440" t="s">
        <v>24100</v>
      </c>
      <c r="B221" s="441">
        <v>220</v>
      </c>
      <c r="C221" s="440" t="s">
        <v>23977</v>
      </c>
      <c r="D221" s="440" t="s">
        <v>23981</v>
      </c>
      <c r="E221" s="441" t="s">
        <v>23855</v>
      </c>
      <c r="F221" s="440">
        <v>0</v>
      </c>
      <c r="G221" s="442" t="s">
        <v>23909</v>
      </c>
      <c r="H221" s="440" t="s">
        <v>9144</v>
      </c>
      <c r="I221" s="440" t="s">
        <v>24021</v>
      </c>
      <c r="J221" s="439" t="s">
        <v>4603</v>
      </c>
      <c r="K221" s="439" t="s">
        <v>4603</v>
      </c>
      <c r="L221" s="439" t="s">
        <v>4603</v>
      </c>
      <c r="M221" s="439">
        <v>0</v>
      </c>
      <c r="N221" s="439" t="s">
        <v>4603</v>
      </c>
      <c r="O221" s="439">
        <v>0</v>
      </c>
      <c r="P221" s="512">
        <v>975</v>
      </c>
      <c r="Q221" s="512">
        <f t="shared" si="44"/>
        <v>585</v>
      </c>
      <c r="R221" s="514"/>
      <c r="S221" s="512">
        <v>750</v>
      </c>
      <c r="T221" s="512">
        <f>VLOOKUP(E221,[2]SEP!$C$11:$H$4122,6,0)</f>
        <v>450</v>
      </c>
      <c r="V221" s="446">
        <v>0.6</v>
      </c>
      <c r="X221" s="443">
        <v>0</v>
      </c>
      <c r="Y221" s="443" t="e">
        <f>VLOOKUP(E221,[3]INVENTARIO!$B$4:$S$4077,18,0)</f>
        <v>#N/A</v>
      </c>
      <c r="AA221" s="432">
        <v>0</v>
      </c>
      <c r="AB221" s="432">
        <f t="shared" si="45"/>
        <v>0</v>
      </c>
      <c r="AD221" s="432">
        <v>0</v>
      </c>
      <c r="AE221" s="432">
        <f t="shared" si="46"/>
        <v>0</v>
      </c>
      <c r="AG221" s="432" t="e">
        <f>VLOOKUP(E221,[3]INVENTARIO!$B$4:$AA$1048576,26,0)</f>
        <v>#N/A</v>
      </c>
      <c r="AH221" s="432" t="e">
        <f t="shared" si="47"/>
        <v>#N/A</v>
      </c>
      <c r="AJ221" s="432">
        <v>0</v>
      </c>
      <c r="AK221" s="432">
        <f t="shared" si="48"/>
        <v>0</v>
      </c>
    </row>
    <row r="222" spans="1:37" ht="24" customHeight="1" outlineLevel="1" x14ac:dyDescent="0.25">
      <c r="A222" s="436" t="s">
        <v>19128</v>
      </c>
      <c r="B222" s="441">
        <v>221</v>
      </c>
      <c r="C222" s="440" t="s">
        <v>23977</v>
      </c>
      <c r="D222" s="440" t="s">
        <v>23985</v>
      </c>
      <c r="E222" s="441" t="s">
        <v>16853</v>
      </c>
      <c r="F222" s="440">
        <f>VLOOKUP(E222,[3]INVENTARIO!$B$4:$D$1048576,3,0)</f>
        <v>0</v>
      </c>
      <c r="G222" s="442" t="s">
        <v>16856</v>
      </c>
      <c r="H222" s="440" t="s">
        <v>4450</v>
      </c>
      <c r="I222" s="440" t="s">
        <v>24021</v>
      </c>
      <c r="J222" s="439">
        <v>0.08</v>
      </c>
      <c r="K222" s="439">
        <v>0.9</v>
      </c>
      <c r="L222" s="439">
        <v>0.04</v>
      </c>
      <c r="M222" s="439">
        <v>0</v>
      </c>
      <c r="N222" s="439" t="s">
        <v>4603</v>
      </c>
      <c r="O222" s="439">
        <v>0</v>
      </c>
      <c r="P222" s="512">
        <v>76.05</v>
      </c>
      <c r="Q222" s="512">
        <f t="shared" si="44"/>
        <v>45.629999999999995</v>
      </c>
      <c r="R222" s="514"/>
      <c r="S222" s="512">
        <v>58.5</v>
      </c>
      <c r="T222" s="512">
        <v>35.1</v>
      </c>
      <c r="V222" s="446">
        <f>VLOOKUP(E222,[3]INVENTARIO!$B$4:$P$1048576,15,0)</f>
        <v>0.6</v>
      </c>
      <c r="X222" s="443">
        <f>VLOOKUP(E222,[3]INVENTARIO!$B$114:$R$4077,17,0)</f>
        <v>47.25</v>
      </c>
      <c r="Y222" s="443">
        <f>VLOOKUP(E222,[3]INVENTARIO!$B$4:$S$4077,18,0)</f>
        <v>28.35</v>
      </c>
      <c r="AA222" s="432">
        <f>VLOOKUP(E222,[3]INVENTARIO!$B$4:$U$4077,20,0)</f>
        <v>47.25</v>
      </c>
      <c r="AB222" s="432">
        <f t="shared" si="45"/>
        <v>28.349999999999998</v>
      </c>
      <c r="AC222" s="474"/>
      <c r="AD222" s="432">
        <f>VLOOKUP(E222,[3]INVENTARIO!$B$4:$X$4077,23,0)</f>
        <v>45</v>
      </c>
      <c r="AE222" s="432">
        <f t="shared" si="46"/>
        <v>27</v>
      </c>
      <c r="AF222" s="474"/>
      <c r="AG222" s="432">
        <f>VLOOKUP(E222,[3]INVENTARIO!$B$4:$AA$1048576,26,0)</f>
        <v>39.1</v>
      </c>
      <c r="AH222" s="432">
        <f t="shared" si="47"/>
        <v>23.46</v>
      </c>
      <c r="AJ222" s="432">
        <f>VLOOKUP(E222,[3]INVENTARIO!$B$4:$AD$1048576,29,0)</f>
        <v>34</v>
      </c>
      <c r="AK222" s="432">
        <f t="shared" si="48"/>
        <v>20.399999999999999</v>
      </c>
    </row>
    <row r="223" spans="1:37" ht="24" customHeight="1" outlineLevel="1" x14ac:dyDescent="0.25">
      <c r="A223" s="436" t="s">
        <v>19128</v>
      </c>
      <c r="B223" s="441">
        <v>222</v>
      </c>
      <c r="C223" s="440" t="s">
        <v>23977</v>
      </c>
      <c r="D223" s="440" t="s">
        <v>23985</v>
      </c>
      <c r="E223" s="441" t="s">
        <v>16851</v>
      </c>
      <c r="F223" s="440">
        <f>VLOOKUP(E223,[3]INVENTARIO!$B$4:$D$1048576,3,0)</f>
        <v>0</v>
      </c>
      <c r="G223" s="442" t="s">
        <v>16854</v>
      </c>
      <c r="H223" s="440" t="s">
        <v>4450</v>
      </c>
      <c r="I223" s="440" t="s">
        <v>24021</v>
      </c>
      <c r="J223" s="439">
        <v>1</v>
      </c>
      <c r="K223" s="439">
        <v>0.85</v>
      </c>
      <c r="L223" s="439">
        <v>0.2</v>
      </c>
      <c r="M223" s="439">
        <v>0</v>
      </c>
      <c r="N223" s="439" t="s">
        <v>4603</v>
      </c>
      <c r="O223" s="439">
        <v>0</v>
      </c>
      <c r="P223" s="512">
        <v>829.11400000000015</v>
      </c>
      <c r="Q223" s="512">
        <f t="shared" si="44"/>
        <v>497.46840000000009</v>
      </c>
      <c r="R223" s="514"/>
      <c r="S223" s="512">
        <v>637.78000000000009</v>
      </c>
      <c r="T223" s="512">
        <v>382.66800000000006</v>
      </c>
      <c r="V223" s="446">
        <f>VLOOKUP(E223,[3]INVENTARIO!$B$4:$P$1048576,15,0)</f>
        <v>0.6</v>
      </c>
      <c r="X223" s="443">
        <f>VLOOKUP(E223,[3]INVENTARIO!$B$114:$R$4077,17,0)</f>
        <v>515.13</v>
      </c>
      <c r="Y223" s="443">
        <f>VLOOKUP(E223,[3]INVENTARIO!$B$4:$S$4077,18,0)</f>
        <v>309.12</v>
      </c>
      <c r="AA223" s="432">
        <f>VLOOKUP(E223,[3]INVENTARIO!$B$4:$U$4077,20,0)</f>
        <v>515.13</v>
      </c>
      <c r="AB223" s="432">
        <f t="shared" si="45"/>
        <v>309.07799999999997</v>
      </c>
      <c r="AD223" s="432">
        <f>VLOOKUP(E223,[3]INVENTARIO!$B$4:$X$4077,23,0)</f>
        <v>490.6</v>
      </c>
      <c r="AE223" s="432">
        <f t="shared" si="46"/>
        <v>294.36</v>
      </c>
      <c r="AG223" s="432">
        <f>VLOOKUP(E223,[3]INVENTARIO!$B$4:$AA$1048576,26,0)</f>
        <v>426.65</v>
      </c>
      <c r="AH223" s="432">
        <f t="shared" si="47"/>
        <v>255.98999999999998</v>
      </c>
      <c r="AJ223" s="432">
        <f>VLOOKUP(E223,[3]INVENTARIO!$B$4:$AD$1048576,29,0)</f>
        <v>371</v>
      </c>
      <c r="AK223" s="432">
        <f t="shared" si="48"/>
        <v>222.6</v>
      </c>
    </row>
    <row r="224" spans="1:37" ht="24" customHeight="1" outlineLevel="1" x14ac:dyDescent="0.25">
      <c r="A224" s="436" t="s">
        <v>19128</v>
      </c>
      <c r="B224" s="441">
        <v>223</v>
      </c>
      <c r="C224" s="440" t="s">
        <v>23977</v>
      </c>
      <c r="D224" s="440" t="s">
        <v>23985</v>
      </c>
      <c r="E224" s="441" t="s">
        <v>16852</v>
      </c>
      <c r="F224" s="440">
        <f>VLOOKUP(E224,[3]INVENTARIO!$B$4:$D$1048576,3,0)</f>
        <v>0</v>
      </c>
      <c r="G224" s="442" t="s">
        <v>16855</v>
      </c>
      <c r="H224" s="440" t="s">
        <v>4450</v>
      </c>
      <c r="I224" s="440" t="s">
        <v>24021</v>
      </c>
      <c r="J224" s="439">
        <v>1.85</v>
      </c>
      <c r="K224" s="439">
        <v>0.85</v>
      </c>
      <c r="L224" s="439">
        <v>0.2</v>
      </c>
      <c r="M224" s="439">
        <v>0</v>
      </c>
      <c r="N224" s="439" t="s">
        <v>4603</v>
      </c>
      <c r="O224" s="439">
        <v>0</v>
      </c>
      <c r="P224" s="512">
        <v>1577.9530000000002</v>
      </c>
      <c r="Q224" s="512">
        <f t="shared" si="44"/>
        <v>946.7718000000001</v>
      </c>
      <c r="R224" s="514"/>
      <c r="S224" s="512">
        <v>1213.8100000000002</v>
      </c>
      <c r="T224" s="512">
        <v>728.28600000000006</v>
      </c>
      <c r="V224" s="446">
        <f>VLOOKUP(E224,[3]INVENTARIO!$B$4:$P$1048576,15,0)</f>
        <v>0.6</v>
      </c>
      <c r="X224" s="443">
        <f>VLOOKUP(E224,[3]INVENTARIO!$B$114:$R$4077,17,0)</f>
        <v>980.39</v>
      </c>
      <c r="Y224" s="443">
        <f>VLOOKUP(E224,[3]INVENTARIO!$B$4:$S$4077,18,0)</f>
        <v>588.21</v>
      </c>
      <c r="AA224" s="432">
        <f>VLOOKUP(E224,[3]INVENTARIO!$B$4:$U$4077,20,0)</f>
        <v>980.39</v>
      </c>
      <c r="AB224" s="432">
        <f t="shared" si="45"/>
        <v>588.23399999999992</v>
      </c>
      <c r="AC224" s="474"/>
      <c r="AD224" s="432">
        <f>VLOOKUP(E224,[3]INVENTARIO!$B$4:$X$4077,23,0)</f>
        <v>933.7</v>
      </c>
      <c r="AE224" s="432">
        <f t="shared" si="46"/>
        <v>560.22</v>
      </c>
      <c r="AF224" s="474"/>
      <c r="AG224" s="432">
        <f>VLOOKUP(E224,[3]INVENTARIO!$B$4:$AA$1048576,26,0)</f>
        <v>811.9</v>
      </c>
      <c r="AH224" s="432">
        <f t="shared" si="47"/>
        <v>487.14</v>
      </c>
      <c r="AJ224" s="432">
        <f>VLOOKUP(E224,[3]INVENTARIO!$B$4:$AD$1048576,29,0)</f>
        <v>706</v>
      </c>
      <c r="AK224" s="432">
        <f t="shared" si="48"/>
        <v>423.59999999999997</v>
      </c>
    </row>
    <row r="225" spans="1:37" ht="24" customHeight="1" outlineLevel="1" x14ac:dyDescent="0.25">
      <c r="B225" s="441">
        <v>224</v>
      </c>
      <c r="C225" s="440" t="s">
        <v>23977</v>
      </c>
      <c r="D225" s="440" t="s">
        <v>23982</v>
      </c>
      <c r="E225" s="441" t="s">
        <v>17872</v>
      </c>
      <c r="F225" s="440">
        <f>VLOOKUP(E225,[3]INVENTARIO!$B$4:$D$1048576,3,0)</f>
        <v>0</v>
      </c>
      <c r="G225" s="442" t="s">
        <v>17873</v>
      </c>
      <c r="H225" s="440" t="s">
        <v>4450</v>
      </c>
      <c r="I225" s="440" t="s">
        <v>24021</v>
      </c>
      <c r="J225" s="439">
        <v>0.44</v>
      </c>
      <c r="K225" s="439">
        <v>0.86</v>
      </c>
      <c r="L225" s="439">
        <v>1.88</v>
      </c>
      <c r="M225" s="439">
        <v>0</v>
      </c>
      <c r="N225" s="439" t="s">
        <v>4603</v>
      </c>
      <c r="O225" s="439">
        <v>0</v>
      </c>
      <c r="P225" s="512">
        <v>2030.9575000000002</v>
      </c>
      <c r="Q225" s="512">
        <f t="shared" si="44"/>
        <v>1218.5745000000002</v>
      </c>
      <c r="R225" s="514"/>
      <c r="S225" s="512">
        <v>1562.2750000000001</v>
      </c>
      <c r="T225" s="512">
        <v>937.36500000000001</v>
      </c>
      <c r="V225" s="446">
        <f>VLOOKUP(E225,[3]INVENTARIO!$B$4:$P$1048576,15,0)</f>
        <v>0.6</v>
      </c>
      <c r="X225" s="443">
        <f>VLOOKUP(E225,[3]INVENTARIO!$B$114:$R$4077,17,0)</f>
        <v>1201.75</v>
      </c>
      <c r="Y225" s="443">
        <f>VLOOKUP(E225,[3]INVENTARIO!$B$4:$S$4077,18,0)</f>
        <v>721.05</v>
      </c>
      <c r="AA225" s="432">
        <f>VLOOKUP(E225,[3]INVENTARIO!$B$4:$U$4077,20,0)</f>
        <v>1201.75</v>
      </c>
      <c r="AB225" s="432">
        <f t="shared" si="45"/>
        <v>721.05</v>
      </c>
      <c r="AD225" s="432">
        <f>VLOOKUP(E225,[3]INVENTARIO!$B$4:$X$4077,23,0)</f>
        <v>1201.75</v>
      </c>
      <c r="AE225" s="432">
        <f t="shared" si="46"/>
        <v>721.05</v>
      </c>
      <c r="AG225" s="432">
        <f>VLOOKUP(E225,[3]INVENTARIO!$B$4:$AA$1048576,26,0)</f>
        <v>1201.75</v>
      </c>
      <c r="AH225" s="432">
        <f t="shared" si="47"/>
        <v>721.05</v>
      </c>
      <c r="AJ225" s="432">
        <f>VLOOKUP(E225,[3]INVENTARIO!$B$4:$AD$1048576,29,0)</f>
        <v>1045</v>
      </c>
      <c r="AK225" s="432">
        <f t="shared" si="48"/>
        <v>627</v>
      </c>
    </row>
    <row r="226" spans="1:37" ht="24" customHeight="1" outlineLevel="1" x14ac:dyDescent="0.25">
      <c r="B226" s="441">
        <v>225</v>
      </c>
      <c r="C226" s="440" t="s">
        <v>23977</v>
      </c>
      <c r="D226" s="440" t="s">
        <v>23982</v>
      </c>
      <c r="E226" s="441" t="s">
        <v>19051</v>
      </c>
      <c r="F226" s="440">
        <f>VLOOKUP(E226,[3]INVENTARIO!$B$4:$D$1048576,3,0)</f>
        <v>0</v>
      </c>
      <c r="G226" s="442" t="s">
        <v>19053</v>
      </c>
      <c r="H226" s="440" t="s">
        <v>24022</v>
      </c>
      <c r="I226" s="440" t="s">
        <v>24021</v>
      </c>
      <c r="J226" s="439">
        <v>0.9</v>
      </c>
      <c r="K226" s="439">
        <v>1.05</v>
      </c>
      <c r="L226" s="439">
        <v>2.2000000000000002</v>
      </c>
      <c r="M226" s="439">
        <v>0</v>
      </c>
      <c r="N226" s="439" t="s">
        <v>4603</v>
      </c>
      <c r="O226" s="439">
        <v>0</v>
      </c>
      <c r="P226" s="512">
        <v>7099.7570930000011</v>
      </c>
      <c r="Q226" s="512">
        <v>4259.8542558000008</v>
      </c>
      <c r="R226" s="514"/>
      <c r="S226" s="512">
        <v>4747.1299999999992</v>
      </c>
      <c r="T226" s="512">
        <v>3560.3474999999994</v>
      </c>
      <c r="V226" s="446">
        <f>VLOOKUP(E226,[3]INVENTARIO!$B$4:$P$1048576,15,0)</f>
        <v>0.75</v>
      </c>
      <c r="X226" s="443">
        <f>VLOOKUP(E226,[3]INVENTARIO!$B$114:$R$4077,17,0)</f>
        <v>4201</v>
      </c>
      <c r="Y226" s="443">
        <f>VLOOKUP(E226,[3]INVENTARIO!$B$4:$S$4077,18,0)</f>
        <v>2520.6238200000003</v>
      </c>
      <c r="AA226" s="432">
        <f>VLOOKUP(E226,[3]INVENTARIO!$B$4:$U$4077,20,0)</f>
        <v>3653.1</v>
      </c>
      <c r="AB226" s="432">
        <f t="shared" si="45"/>
        <v>2191.8599999999997</v>
      </c>
      <c r="AD226" s="432">
        <f>VLOOKUP(E226,[3]INVENTARIO!$B$4:$X$4077,23,0)</f>
        <v>3653.1</v>
      </c>
      <c r="AE226" s="432">
        <f t="shared" si="46"/>
        <v>2191.8599999999997</v>
      </c>
      <c r="AG226" s="432">
        <f>VLOOKUP(E226,[3]INVENTARIO!$B$4:$AA$1048576,26,0)</f>
        <v>3653.1</v>
      </c>
      <c r="AH226" s="432">
        <f t="shared" si="47"/>
        <v>2191.8599999999997</v>
      </c>
      <c r="AJ226" s="432">
        <f>VLOOKUP(E226,[3]INVENTARIO!$B$4:$AD$1048576,29,0)</f>
        <v>3446.3</v>
      </c>
      <c r="AK226" s="432">
        <f t="shared" si="48"/>
        <v>2067.7800000000002</v>
      </c>
    </row>
    <row r="227" spans="1:37" ht="24" customHeight="1" outlineLevel="1" x14ac:dyDescent="0.25">
      <c r="B227" s="441">
        <v>226</v>
      </c>
      <c r="C227" s="440" t="s">
        <v>23977</v>
      </c>
      <c r="D227" s="440" t="s">
        <v>23982</v>
      </c>
      <c r="E227" s="441" t="s">
        <v>19052</v>
      </c>
      <c r="F227" s="440">
        <f>VLOOKUP(E227,[3]INVENTARIO!$B$4:$D$1048576,3,0)</f>
        <v>0</v>
      </c>
      <c r="G227" s="442" t="s">
        <v>22261</v>
      </c>
      <c r="H227" s="440" t="s">
        <v>24022</v>
      </c>
      <c r="I227" s="440" t="s">
        <v>24021</v>
      </c>
      <c r="J227" s="439">
        <v>0.7</v>
      </c>
      <c r="K227" s="439">
        <v>0.85</v>
      </c>
      <c r="L227" s="439">
        <v>1.85</v>
      </c>
      <c r="M227" s="439">
        <v>0</v>
      </c>
      <c r="N227" s="439" t="s">
        <v>4603</v>
      </c>
      <c r="O227" s="439">
        <v>0</v>
      </c>
      <c r="P227" s="512">
        <v>3462.6328880000001</v>
      </c>
      <c r="Q227" s="512">
        <v>2077.5797327999999</v>
      </c>
      <c r="R227" s="514"/>
      <c r="S227" s="512">
        <v>2315.2570000000001</v>
      </c>
      <c r="T227" s="512">
        <v>1736.4427500000002</v>
      </c>
      <c r="V227" s="446">
        <f>VLOOKUP(E227,[3]INVENTARIO!$B$4:$P$1048576,15,0)</f>
        <v>0.75</v>
      </c>
      <c r="X227" s="443">
        <f>VLOOKUP(E227,[3]INVENTARIO!$B$114:$R$4077,17,0)</f>
        <v>2048.9</v>
      </c>
      <c r="Y227" s="443">
        <f>VLOOKUP(E227,[3]INVENTARIO!$B$4:$S$4077,18,0)</f>
        <v>1068.96</v>
      </c>
      <c r="AA227" s="432">
        <f>VLOOKUP(E227,[3]INVENTARIO!$B$4:$U$4077,20,0)</f>
        <v>1781.6</v>
      </c>
      <c r="AB227" s="432">
        <f t="shared" si="45"/>
        <v>1068.9599999999998</v>
      </c>
      <c r="AD227" s="432">
        <f>VLOOKUP(E227,[3]INVENTARIO!$B$4:$X$4077,23,0)</f>
        <v>1781.6</v>
      </c>
      <c r="AE227" s="432">
        <f t="shared" si="46"/>
        <v>1068.9599999999998</v>
      </c>
      <c r="AG227" s="432">
        <f>VLOOKUP(E227,[3]INVENTARIO!$B$4:$AA$1048576,26,0)</f>
        <v>1781.6</v>
      </c>
      <c r="AH227" s="432">
        <f t="shared" si="47"/>
        <v>1068.9599999999998</v>
      </c>
      <c r="AJ227" s="432">
        <f>VLOOKUP(E227,[3]INVENTARIO!$B$4:$AD$1048576,29,0)</f>
        <v>1680.8</v>
      </c>
      <c r="AK227" s="432">
        <f t="shared" si="48"/>
        <v>1008.4799999999999</v>
      </c>
    </row>
    <row r="228" spans="1:37" ht="24" customHeight="1" outlineLevel="1" x14ac:dyDescent="0.25">
      <c r="B228" s="441">
        <v>227</v>
      </c>
      <c r="C228" s="440" t="s">
        <v>23977</v>
      </c>
      <c r="D228" s="440" t="s">
        <v>23982</v>
      </c>
      <c r="E228" s="441" t="s">
        <v>22265</v>
      </c>
      <c r="F228" s="440">
        <f>VLOOKUP(E228,[3]INVENTARIO!$B$4:$D$1048576,3,0)</f>
        <v>0</v>
      </c>
      <c r="G228" s="442" t="s">
        <v>24043</v>
      </c>
      <c r="H228" s="440" t="s">
        <v>24022</v>
      </c>
      <c r="I228" s="440" t="s">
        <v>24021</v>
      </c>
      <c r="J228" s="439">
        <v>0.7</v>
      </c>
      <c r="K228" s="439">
        <v>0.85</v>
      </c>
      <c r="L228" s="439">
        <v>1.85</v>
      </c>
      <c r="M228" s="439">
        <v>0</v>
      </c>
      <c r="N228" s="439" t="s">
        <v>4603</v>
      </c>
      <c r="O228" s="439">
        <v>0</v>
      </c>
      <c r="P228" s="512">
        <v>8803.666299999999</v>
      </c>
      <c r="Q228" s="512">
        <v>5282.199779999999</v>
      </c>
      <c r="R228" s="514"/>
      <c r="S228" s="512">
        <v>5886.509</v>
      </c>
      <c r="T228" s="512">
        <v>4414.8817500000005</v>
      </c>
      <c r="V228" s="446">
        <f>VLOOKUP(E228,[3]INVENTARIO!$B$4:$P$1048576,15,0)</f>
        <v>0.75</v>
      </c>
      <c r="X228" s="443">
        <f>VLOOKUP(E228,[3]INVENTARIO!$B$114:$R$4077,17,0)</f>
        <v>5209.3</v>
      </c>
      <c r="Y228" s="443">
        <f>VLOOKUP(E228,[3]INVENTARIO!$B$4:$S$4077,18,0)</f>
        <v>2717.88</v>
      </c>
      <c r="AA228" s="432">
        <f>VLOOKUP(E228,[3]INVENTARIO!$B$4:$U$4077,20,0)</f>
        <v>4529.8</v>
      </c>
      <c r="AB228" s="432">
        <f t="shared" si="45"/>
        <v>2717.88</v>
      </c>
      <c r="AD228" s="432">
        <f>VLOOKUP(E228,[3]INVENTARIO!$B$4:$X$4077,23,0)</f>
        <v>4529.8</v>
      </c>
      <c r="AE228" s="432">
        <f t="shared" si="46"/>
        <v>2717.88</v>
      </c>
      <c r="AG228" s="432">
        <f>VLOOKUP(E228,[3]INVENTARIO!$B$4:$AA$1048576,26,0)</f>
        <v>4529.8</v>
      </c>
      <c r="AH228" s="432">
        <f t="shared" si="47"/>
        <v>2717.88</v>
      </c>
      <c r="AJ228" s="432">
        <f>VLOOKUP(E228,[3]INVENTARIO!$B$4:$AD$1048576,29,0)</f>
        <v>1680.8</v>
      </c>
      <c r="AK228" s="432">
        <f t="shared" si="48"/>
        <v>1008.4799999999999</v>
      </c>
    </row>
    <row r="229" spans="1:37" ht="24" customHeight="1" outlineLevel="1" x14ac:dyDescent="0.25">
      <c r="A229" s="436"/>
      <c r="B229" s="441">
        <v>228</v>
      </c>
      <c r="C229" s="440" t="s">
        <v>23977</v>
      </c>
      <c r="D229" s="440" t="s">
        <v>23985</v>
      </c>
      <c r="E229" s="441" t="s">
        <v>15385</v>
      </c>
      <c r="F229" s="440">
        <v>0</v>
      </c>
      <c r="G229" s="442" t="s">
        <v>23916</v>
      </c>
      <c r="H229" s="440" t="s">
        <v>4450</v>
      </c>
      <c r="I229" s="440" t="s">
        <v>24021</v>
      </c>
      <c r="J229" s="439" t="s">
        <v>4603</v>
      </c>
      <c r="K229" s="439" t="s">
        <v>4603</v>
      </c>
      <c r="L229" s="439" t="s">
        <v>4603</v>
      </c>
      <c r="M229" s="439">
        <v>0</v>
      </c>
      <c r="N229" s="439" t="s">
        <v>4603</v>
      </c>
      <c r="O229" s="439">
        <v>0</v>
      </c>
      <c r="P229" s="530">
        <v>6406.6548000000003</v>
      </c>
      <c r="Q229" s="530">
        <f>P229*V229</f>
        <v>3843.9928799999998</v>
      </c>
      <c r="R229" s="514"/>
      <c r="S229" s="512">
        <v>4693.5200000000004</v>
      </c>
      <c r="T229" s="512">
        <v>2816.1120000000001</v>
      </c>
      <c r="V229" s="446">
        <v>0.6</v>
      </c>
      <c r="X229" s="443">
        <v>3790.92</v>
      </c>
      <c r="Y229" s="443">
        <v>2274.62</v>
      </c>
      <c r="AA229" s="432">
        <v>3790.92</v>
      </c>
      <c r="AB229" s="432">
        <v>2274.62</v>
      </c>
      <c r="AC229" s="474"/>
      <c r="AD229" s="432">
        <v>3610.4</v>
      </c>
      <c r="AE229" s="432">
        <v>2166.3000000000002</v>
      </c>
      <c r="AF229" s="474"/>
      <c r="AG229" s="432">
        <v>3139.5</v>
      </c>
      <c r="AH229" s="432">
        <v>1883.7</v>
      </c>
      <c r="AJ229" s="432">
        <v>2730</v>
      </c>
      <c r="AK229" s="432">
        <v>1638</v>
      </c>
    </row>
    <row r="230" spans="1:37" ht="24" customHeight="1" outlineLevel="1" x14ac:dyDescent="0.25">
      <c r="A230" s="436" t="s">
        <v>19128</v>
      </c>
      <c r="B230" s="441">
        <v>229</v>
      </c>
      <c r="C230" s="440" t="s">
        <v>23977</v>
      </c>
      <c r="D230" s="440" t="s">
        <v>23985</v>
      </c>
      <c r="E230" s="441" t="s">
        <v>23115</v>
      </c>
      <c r="F230" s="440">
        <f>VLOOKUP(E230,[3]INVENTARIO!$B$4:$D$1048576,3,0)</f>
        <v>0</v>
      </c>
      <c r="G230" s="442" t="s">
        <v>24045</v>
      </c>
      <c r="H230" s="440" t="s">
        <v>4450</v>
      </c>
      <c r="I230" s="440" t="s">
        <v>24021</v>
      </c>
      <c r="J230" s="439">
        <v>0.87</v>
      </c>
      <c r="K230" s="439">
        <v>1.4</v>
      </c>
      <c r="L230" s="439">
        <v>0.8</v>
      </c>
      <c r="M230" s="439">
        <v>0</v>
      </c>
      <c r="N230" s="439" t="s">
        <v>4603</v>
      </c>
      <c r="O230" s="439">
        <v>0</v>
      </c>
      <c r="P230" s="530">
        <v>6406.6548000000003</v>
      </c>
      <c r="Q230" s="530">
        <f>P230*V230</f>
        <v>3843.9928799999998</v>
      </c>
      <c r="R230" s="514"/>
      <c r="S230" s="512">
        <v>4693.5200000000004</v>
      </c>
      <c r="T230" s="512">
        <v>2816.1120000000001</v>
      </c>
      <c r="V230" s="446">
        <v>0.6</v>
      </c>
      <c r="X230" s="443">
        <v>3790.92</v>
      </c>
      <c r="Y230" s="443">
        <v>2274.62</v>
      </c>
      <c r="AA230" s="432">
        <v>3790.92</v>
      </c>
      <c r="AB230" s="432">
        <v>2274.62</v>
      </c>
      <c r="AC230" s="474"/>
      <c r="AD230" s="432">
        <v>3610.4</v>
      </c>
      <c r="AE230" s="432">
        <v>2166.3000000000002</v>
      </c>
      <c r="AF230" s="474"/>
      <c r="AG230" s="432">
        <v>3139.5</v>
      </c>
      <c r="AH230" s="432">
        <v>1883.7</v>
      </c>
      <c r="AJ230" s="432">
        <v>2730</v>
      </c>
      <c r="AK230" s="432">
        <v>1638</v>
      </c>
    </row>
    <row r="231" spans="1:37" ht="24" customHeight="1" outlineLevel="1" x14ac:dyDescent="0.25">
      <c r="A231" s="436"/>
      <c r="B231" s="441">
        <v>230</v>
      </c>
      <c r="C231" s="440" t="s">
        <v>23977</v>
      </c>
      <c r="D231" s="440" t="s">
        <v>23985</v>
      </c>
      <c r="E231" s="441" t="s">
        <v>23114</v>
      </c>
      <c r="F231" s="440">
        <f>VLOOKUP(E231,[3]INVENTARIO!$B$4:$D$1048576,3,0)</f>
        <v>0</v>
      </c>
      <c r="G231" s="442" t="s">
        <v>24046</v>
      </c>
      <c r="H231" s="440" t="s">
        <v>4450</v>
      </c>
      <c r="I231" s="440" t="s">
        <v>24021</v>
      </c>
      <c r="J231" s="439">
        <v>0.87</v>
      </c>
      <c r="K231" s="439">
        <v>1.4</v>
      </c>
      <c r="L231" s="439">
        <v>0.8</v>
      </c>
      <c r="M231" s="439">
        <v>0</v>
      </c>
      <c r="N231" s="439" t="s">
        <v>4603</v>
      </c>
      <c r="O231" s="439">
        <v>0</v>
      </c>
      <c r="P231" s="530">
        <v>6406.6548000000003</v>
      </c>
      <c r="Q231" s="530">
        <f>P231*V230</f>
        <v>3843.9928799999998</v>
      </c>
      <c r="R231" s="514"/>
      <c r="S231" s="512">
        <v>4693.5200000000004</v>
      </c>
      <c r="T231" s="512">
        <v>2816.1120000000001</v>
      </c>
      <c r="V231" s="446">
        <v>0.6</v>
      </c>
      <c r="X231" s="443">
        <v>3790.92</v>
      </c>
      <c r="Y231" s="443">
        <v>2274.62</v>
      </c>
      <c r="AA231" s="432">
        <v>3790.92</v>
      </c>
      <c r="AB231" s="432">
        <v>2274.62</v>
      </c>
      <c r="AC231" s="474"/>
      <c r="AD231" s="432">
        <v>3610.4</v>
      </c>
      <c r="AE231" s="432">
        <v>2166.3000000000002</v>
      </c>
      <c r="AF231" s="474"/>
      <c r="AG231" s="432">
        <v>3139.5</v>
      </c>
      <c r="AH231" s="432">
        <v>1883.7</v>
      </c>
      <c r="AJ231" s="432">
        <v>2730</v>
      </c>
      <c r="AK231" s="432">
        <v>1638</v>
      </c>
    </row>
    <row r="232" spans="1:37" ht="24" customHeight="1" outlineLevel="1" x14ac:dyDescent="0.25">
      <c r="A232" s="436"/>
      <c r="B232" s="441">
        <v>231</v>
      </c>
      <c r="C232" s="440" t="s">
        <v>23977</v>
      </c>
      <c r="D232" s="440" t="s">
        <v>23985</v>
      </c>
      <c r="E232" s="441" t="s">
        <v>23867</v>
      </c>
      <c r="F232" s="440">
        <v>0</v>
      </c>
      <c r="G232" s="442" t="s">
        <v>23917</v>
      </c>
      <c r="H232" s="440" t="s">
        <v>4450</v>
      </c>
      <c r="I232" s="440" t="s">
        <v>24021</v>
      </c>
      <c r="J232" s="439" t="s">
        <v>4603</v>
      </c>
      <c r="K232" s="439" t="s">
        <v>4603</v>
      </c>
      <c r="L232" s="439" t="s">
        <v>4603</v>
      </c>
      <c r="M232" s="439">
        <v>0</v>
      </c>
      <c r="N232" s="439" t="s">
        <v>4603</v>
      </c>
      <c r="O232" s="439">
        <v>0</v>
      </c>
      <c r="P232" s="530">
        <v>6406.6548000000003</v>
      </c>
      <c r="Q232" s="530">
        <f>P232*V232</f>
        <v>3843.9928799999998</v>
      </c>
      <c r="R232" s="514"/>
      <c r="S232" s="512">
        <v>4693.5200000000004</v>
      </c>
      <c r="T232" s="512">
        <v>2816.1120000000001</v>
      </c>
      <c r="V232" s="446">
        <v>0.6</v>
      </c>
      <c r="X232" s="443">
        <v>3790.92</v>
      </c>
      <c r="Y232" s="443">
        <v>2274.62</v>
      </c>
      <c r="AA232" s="432">
        <v>3790.92</v>
      </c>
      <c r="AB232" s="432">
        <v>2274.62</v>
      </c>
      <c r="AC232" s="474"/>
      <c r="AD232" s="432">
        <v>3610.4</v>
      </c>
      <c r="AE232" s="432">
        <v>2166.3000000000002</v>
      </c>
      <c r="AF232" s="474"/>
      <c r="AG232" s="432">
        <v>3139.5</v>
      </c>
      <c r="AH232" s="432">
        <v>1883.7</v>
      </c>
      <c r="AJ232" s="432">
        <v>2730</v>
      </c>
      <c r="AK232" s="432">
        <v>1638</v>
      </c>
    </row>
    <row r="233" spans="1:37" ht="24" customHeight="1" outlineLevel="1" x14ac:dyDescent="0.25">
      <c r="A233" s="436" t="s">
        <v>19128</v>
      </c>
      <c r="B233" s="441">
        <v>232</v>
      </c>
      <c r="C233" s="440" t="s">
        <v>23977</v>
      </c>
      <c r="D233" s="440" t="s">
        <v>23985</v>
      </c>
      <c r="E233" s="441" t="s">
        <v>23116</v>
      </c>
      <c r="F233" s="440">
        <f>VLOOKUP(E233,[3]INVENTARIO!$B$4:$D$1048576,3,0)</f>
        <v>0</v>
      </c>
      <c r="G233" s="442" t="s">
        <v>24047</v>
      </c>
      <c r="H233" s="440" t="s">
        <v>4450</v>
      </c>
      <c r="I233" s="440" t="s">
        <v>24021</v>
      </c>
      <c r="J233" s="439">
        <v>0.87</v>
      </c>
      <c r="K233" s="439">
        <v>1.4</v>
      </c>
      <c r="L233" s="439">
        <v>0.8</v>
      </c>
      <c r="M233" s="439">
        <v>0</v>
      </c>
      <c r="N233" s="439" t="s">
        <v>4603</v>
      </c>
      <c r="O233" s="439">
        <v>0</v>
      </c>
      <c r="P233" s="530">
        <v>6406.6548000000003</v>
      </c>
      <c r="Q233" s="530">
        <v>3843.9928799999998</v>
      </c>
      <c r="R233" s="514"/>
      <c r="S233" s="512">
        <v>4693.5200000000004</v>
      </c>
      <c r="T233" s="512">
        <v>2816.1120000000001</v>
      </c>
      <c r="V233" s="446">
        <v>0.6</v>
      </c>
      <c r="X233" s="443">
        <v>3790.92</v>
      </c>
      <c r="Y233" s="443">
        <v>2274.62</v>
      </c>
      <c r="AA233" s="432">
        <v>3790.92</v>
      </c>
      <c r="AB233" s="432">
        <v>2274.62</v>
      </c>
      <c r="AC233" s="474"/>
      <c r="AD233" s="432">
        <v>3610.4</v>
      </c>
      <c r="AE233" s="432">
        <v>2166.3000000000002</v>
      </c>
      <c r="AF233" s="474"/>
      <c r="AG233" s="432">
        <v>3139.5</v>
      </c>
      <c r="AH233" s="432">
        <v>1883.7</v>
      </c>
      <c r="AJ233" s="432">
        <v>2730</v>
      </c>
      <c r="AK233" s="432">
        <v>1638</v>
      </c>
    </row>
    <row r="234" spans="1:37" ht="24" customHeight="1" outlineLevel="1" x14ac:dyDescent="0.25">
      <c r="A234" s="436"/>
      <c r="B234" s="441">
        <v>233</v>
      </c>
      <c r="C234" s="440" t="s">
        <v>23977</v>
      </c>
      <c r="D234" s="440" t="s">
        <v>23985</v>
      </c>
      <c r="E234" s="441" t="s">
        <v>23117</v>
      </c>
      <c r="F234" s="440">
        <f>VLOOKUP(E234,[3]INVENTARIO!$B$4:$D$1048576,3,0)</f>
        <v>0</v>
      </c>
      <c r="G234" s="442" t="s">
        <v>24048</v>
      </c>
      <c r="H234" s="440" t="s">
        <v>4450</v>
      </c>
      <c r="I234" s="440" t="s">
        <v>24021</v>
      </c>
      <c r="J234" s="439">
        <v>0.87</v>
      </c>
      <c r="K234" s="439">
        <v>1.4</v>
      </c>
      <c r="L234" s="439">
        <v>0.8</v>
      </c>
      <c r="M234" s="439">
        <v>0</v>
      </c>
      <c r="N234" s="439" t="s">
        <v>4603</v>
      </c>
      <c r="O234" s="439">
        <v>0</v>
      </c>
      <c r="P234" s="530">
        <v>6406.6548000000003</v>
      </c>
      <c r="Q234" s="530">
        <v>3843.9928799999998</v>
      </c>
      <c r="R234" s="514"/>
      <c r="S234" s="512">
        <v>4693.5200000000004</v>
      </c>
      <c r="T234" s="512">
        <v>2816.1120000000001</v>
      </c>
      <c r="V234" s="446">
        <v>0.6</v>
      </c>
      <c r="X234" s="443">
        <v>3790.92</v>
      </c>
      <c r="Y234" s="443">
        <v>2274.62</v>
      </c>
      <c r="AA234" s="432">
        <v>3790.92</v>
      </c>
      <c r="AB234" s="432">
        <v>2274.62</v>
      </c>
      <c r="AC234" s="474"/>
      <c r="AD234" s="432">
        <v>3610.4</v>
      </c>
      <c r="AE234" s="432">
        <v>2166.3000000000002</v>
      </c>
      <c r="AF234" s="474"/>
      <c r="AG234" s="432">
        <v>3139.5</v>
      </c>
      <c r="AH234" s="432">
        <v>1883.7</v>
      </c>
      <c r="AJ234" s="432">
        <v>2730</v>
      </c>
      <c r="AK234" s="432">
        <v>1638</v>
      </c>
    </row>
    <row r="235" spans="1:37" ht="24" customHeight="1" outlineLevel="1" x14ac:dyDescent="0.25">
      <c r="A235" s="436"/>
      <c r="B235" s="441">
        <v>234</v>
      </c>
      <c r="C235" s="440" t="s">
        <v>23977</v>
      </c>
      <c r="D235" s="440" t="s">
        <v>23985</v>
      </c>
      <c r="E235" s="441" t="s">
        <v>23868</v>
      </c>
      <c r="F235" s="440">
        <v>0</v>
      </c>
      <c r="G235" s="442" t="s">
        <v>23918</v>
      </c>
      <c r="H235" s="440" t="s">
        <v>4450</v>
      </c>
      <c r="I235" s="440" t="s">
        <v>24021</v>
      </c>
      <c r="J235" s="439">
        <v>3.7</v>
      </c>
      <c r="K235" s="439">
        <v>1</v>
      </c>
      <c r="L235" s="439">
        <v>0.4</v>
      </c>
      <c r="M235" s="439">
        <v>0</v>
      </c>
      <c r="N235" s="439" t="s">
        <v>4603</v>
      </c>
      <c r="O235" s="439">
        <v>0</v>
      </c>
      <c r="P235" s="530">
        <v>6101.57</v>
      </c>
      <c r="Q235" s="530">
        <v>3660.9419999999996</v>
      </c>
      <c r="R235" s="514"/>
      <c r="S235" s="512">
        <v>4709.25</v>
      </c>
      <c r="T235" s="512">
        <v>2825.5499999999997</v>
      </c>
      <c r="V235" s="446">
        <v>0.6</v>
      </c>
      <c r="W235" s="446"/>
      <c r="X235" s="443">
        <v>3803.63</v>
      </c>
      <c r="Y235" s="443">
        <v>2354.63</v>
      </c>
      <c r="AA235" s="432">
        <v>3803.63</v>
      </c>
      <c r="AB235" s="432">
        <v>2354.63</v>
      </c>
      <c r="AC235" s="474"/>
      <c r="AD235" s="432">
        <v>3622.5</v>
      </c>
      <c r="AE235" s="432">
        <v>2242.5</v>
      </c>
      <c r="AF235" s="474"/>
      <c r="AG235" s="432">
        <v>3150</v>
      </c>
      <c r="AH235" s="432">
        <v>1950</v>
      </c>
      <c r="AJ235" s="432">
        <v>2632</v>
      </c>
      <c r="AK235" s="432">
        <v>1579.2</v>
      </c>
    </row>
    <row r="236" spans="1:37" ht="24" customHeight="1" outlineLevel="1" x14ac:dyDescent="0.25">
      <c r="A236" s="436"/>
      <c r="B236" s="441">
        <v>235</v>
      </c>
      <c r="C236" s="440" t="s">
        <v>23977</v>
      </c>
      <c r="D236" s="440" t="s">
        <v>23985</v>
      </c>
      <c r="E236" s="441" t="s">
        <v>23869</v>
      </c>
      <c r="F236" s="440">
        <v>0</v>
      </c>
      <c r="G236" s="442" t="s">
        <v>23919</v>
      </c>
      <c r="H236" s="440" t="s">
        <v>4450</v>
      </c>
      <c r="I236" s="440" t="s">
        <v>24021</v>
      </c>
      <c r="J236" s="439">
        <v>3.7</v>
      </c>
      <c r="K236" s="439">
        <v>1</v>
      </c>
      <c r="L236" s="439">
        <v>0.4</v>
      </c>
      <c r="M236" s="439">
        <v>0</v>
      </c>
      <c r="N236" s="439" t="s">
        <v>4603</v>
      </c>
      <c r="O236" s="439">
        <v>0</v>
      </c>
      <c r="P236" s="530">
        <v>6101.57</v>
      </c>
      <c r="Q236" s="530">
        <v>3660.9419999999996</v>
      </c>
      <c r="R236" s="514"/>
      <c r="S236" s="512">
        <v>4709.25</v>
      </c>
      <c r="T236" s="512">
        <v>2825.5499999999997</v>
      </c>
      <c r="V236" s="446">
        <v>0.6</v>
      </c>
      <c r="X236" s="443">
        <v>3803.63</v>
      </c>
      <c r="Y236" s="443">
        <v>2354.63</v>
      </c>
      <c r="AA236" s="432">
        <v>3803.63</v>
      </c>
      <c r="AB236" s="432">
        <v>2354.63</v>
      </c>
      <c r="AC236" s="474"/>
      <c r="AD236" s="432">
        <v>3622.5</v>
      </c>
      <c r="AE236" s="432">
        <v>2242.5</v>
      </c>
      <c r="AF236" s="474"/>
      <c r="AG236" s="432">
        <v>3150</v>
      </c>
      <c r="AH236" s="432">
        <v>1950</v>
      </c>
      <c r="AJ236" s="432">
        <v>2632</v>
      </c>
      <c r="AK236" s="432">
        <v>1579.2</v>
      </c>
    </row>
    <row r="237" spans="1:37" ht="24" customHeight="1" outlineLevel="1" x14ac:dyDescent="0.25">
      <c r="B237" s="441">
        <v>236</v>
      </c>
      <c r="C237" s="440" t="s">
        <v>23977</v>
      </c>
      <c r="D237" s="440" t="s">
        <v>23985</v>
      </c>
      <c r="E237" s="441" t="s">
        <v>23870</v>
      </c>
      <c r="F237" s="440">
        <v>0</v>
      </c>
      <c r="G237" s="442" t="s">
        <v>24074</v>
      </c>
      <c r="H237" s="440" t="s">
        <v>4450</v>
      </c>
      <c r="I237" s="440" t="s">
        <v>24021</v>
      </c>
      <c r="J237" s="439">
        <v>3.7</v>
      </c>
      <c r="K237" s="439">
        <v>1</v>
      </c>
      <c r="L237" s="439">
        <v>0.4</v>
      </c>
      <c r="M237" s="439">
        <v>0</v>
      </c>
      <c r="N237" s="439" t="s">
        <v>4603</v>
      </c>
      <c r="O237" s="439">
        <v>0</v>
      </c>
      <c r="P237" s="530">
        <v>6101.57</v>
      </c>
      <c r="Q237" s="530">
        <v>3660.9419999999996</v>
      </c>
      <c r="R237" s="514"/>
      <c r="S237" s="512">
        <v>4709.25</v>
      </c>
      <c r="T237" s="512">
        <v>2825.5499999999997</v>
      </c>
      <c r="V237" s="446">
        <v>0.6</v>
      </c>
      <c r="X237" s="443">
        <v>3803.63</v>
      </c>
      <c r="Y237" s="443">
        <v>2354.63</v>
      </c>
      <c r="AA237" s="432">
        <v>3803.63</v>
      </c>
      <c r="AB237" s="432">
        <v>2354.63</v>
      </c>
      <c r="AD237" s="432">
        <v>3622.5</v>
      </c>
      <c r="AE237" s="432">
        <v>2242.5</v>
      </c>
      <c r="AG237" s="432">
        <v>3150</v>
      </c>
      <c r="AH237" s="432">
        <v>1950</v>
      </c>
      <c r="AJ237" s="432">
        <v>2632</v>
      </c>
      <c r="AK237" s="432">
        <v>1579.2</v>
      </c>
    </row>
    <row r="238" spans="1:37" ht="24" customHeight="1" outlineLevel="1" x14ac:dyDescent="0.25">
      <c r="A238" s="440" t="s">
        <v>22388</v>
      </c>
      <c r="B238" s="441">
        <v>237</v>
      </c>
      <c r="C238" s="440" t="s">
        <v>23977</v>
      </c>
      <c r="D238" s="440" t="s">
        <v>23985</v>
      </c>
      <c r="E238" s="441" t="s">
        <v>23871</v>
      </c>
      <c r="F238" s="440">
        <v>0</v>
      </c>
      <c r="G238" s="442" t="s">
        <v>23920</v>
      </c>
      <c r="H238" s="440" t="s">
        <v>4450</v>
      </c>
      <c r="I238" s="440" t="s">
        <v>24021</v>
      </c>
      <c r="J238" s="439">
        <v>3.7</v>
      </c>
      <c r="K238" s="439">
        <v>1</v>
      </c>
      <c r="L238" s="439">
        <v>0.4</v>
      </c>
      <c r="M238" s="439">
        <v>0</v>
      </c>
      <c r="N238" s="439" t="s">
        <v>4603</v>
      </c>
      <c r="O238" s="439">
        <v>0</v>
      </c>
      <c r="P238" s="530">
        <v>6101.57</v>
      </c>
      <c r="Q238" s="530">
        <f t="shared" ref="Q238:Q243" si="49">P238*V238</f>
        <v>3660.9419999999996</v>
      </c>
      <c r="R238" s="514"/>
      <c r="S238" s="512">
        <v>4709.25</v>
      </c>
      <c r="T238" s="512">
        <v>2825.5499999999997</v>
      </c>
      <c r="V238" s="446">
        <v>0.6</v>
      </c>
      <c r="X238" s="443">
        <v>3803.63</v>
      </c>
      <c r="Y238" s="443">
        <v>2354.63</v>
      </c>
      <c r="AA238" s="432">
        <v>3803.63</v>
      </c>
      <c r="AB238" s="432">
        <v>2354.63</v>
      </c>
      <c r="AD238" s="432">
        <v>3622.5</v>
      </c>
      <c r="AE238" s="432">
        <v>2242.5</v>
      </c>
      <c r="AG238" s="432">
        <v>3150</v>
      </c>
      <c r="AH238" s="432">
        <v>1950</v>
      </c>
      <c r="AJ238" s="432">
        <v>2632</v>
      </c>
      <c r="AK238" s="432">
        <v>1579.2</v>
      </c>
    </row>
    <row r="239" spans="1:37" ht="24" customHeight="1" outlineLevel="1" x14ac:dyDescent="0.25">
      <c r="B239" s="441">
        <v>238</v>
      </c>
      <c r="C239" s="440" t="s">
        <v>23977</v>
      </c>
      <c r="D239" s="440" t="s">
        <v>23985</v>
      </c>
      <c r="E239" s="441" t="s">
        <v>15387</v>
      </c>
      <c r="F239" s="440">
        <v>0</v>
      </c>
      <c r="G239" s="442" t="s">
        <v>23921</v>
      </c>
      <c r="H239" s="440" t="s">
        <v>4450</v>
      </c>
      <c r="I239" s="440" t="s">
        <v>24021</v>
      </c>
      <c r="J239" s="439" t="s">
        <v>4603</v>
      </c>
      <c r="K239" s="439" t="s">
        <v>4603</v>
      </c>
      <c r="L239" s="439" t="s">
        <v>4603</v>
      </c>
      <c r="M239" s="439">
        <v>0</v>
      </c>
      <c r="N239" s="439" t="s">
        <v>4603</v>
      </c>
      <c r="O239" s="439">
        <v>0</v>
      </c>
      <c r="P239" s="512">
        <v>1573.3899999999999</v>
      </c>
      <c r="Q239" s="512">
        <f t="shared" si="49"/>
        <v>944.03399999999988</v>
      </c>
      <c r="R239" s="514"/>
      <c r="S239" s="512">
        <v>1210.3</v>
      </c>
      <c r="T239" s="512">
        <v>726.18</v>
      </c>
      <c r="V239" s="446">
        <v>0.6</v>
      </c>
      <c r="X239" s="443">
        <v>977.55</v>
      </c>
      <c r="Y239" s="443">
        <v>586.53</v>
      </c>
      <c r="AA239" s="432">
        <v>977.55</v>
      </c>
      <c r="AB239" s="432">
        <v>586.53</v>
      </c>
      <c r="AD239" s="432">
        <v>931</v>
      </c>
      <c r="AE239" s="432">
        <v>558.6</v>
      </c>
      <c r="AG239" s="432">
        <v>809.6</v>
      </c>
      <c r="AH239" s="432">
        <v>485.76</v>
      </c>
      <c r="AJ239" s="432">
        <v>704</v>
      </c>
      <c r="AK239" s="432">
        <v>422.4</v>
      </c>
    </row>
    <row r="240" spans="1:37" ht="24" customHeight="1" outlineLevel="1" x14ac:dyDescent="0.25">
      <c r="A240" s="440" t="s">
        <v>22388</v>
      </c>
      <c r="B240" s="441">
        <v>239</v>
      </c>
      <c r="C240" s="440" t="s">
        <v>23977</v>
      </c>
      <c r="D240" s="440" t="s">
        <v>23985</v>
      </c>
      <c r="E240" s="441" t="s">
        <v>15388</v>
      </c>
      <c r="F240" s="440">
        <v>0</v>
      </c>
      <c r="G240" s="442" t="s">
        <v>23922</v>
      </c>
      <c r="H240" s="440" t="s">
        <v>4450</v>
      </c>
      <c r="I240" s="440" t="s">
        <v>24021</v>
      </c>
      <c r="J240" s="439" t="s">
        <v>4603</v>
      </c>
      <c r="K240" s="439" t="s">
        <v>4603</v>
      </c>
      <c r="L240" s="439" t="s">
        <v>4603</v>
      </c>
      <c r="M240" s="439">
        <v>0</v>
      </c>
      <c r="N240" s="439" t="s">
        <v>4603</v>
      </c>
      <c r="O240" s="439">
        <v>0</v>
      </c>
      <c r="P240" s="512">
        <v>1848.3530000000003</v>
      </c>
      <c r="Q240" s="512">
        <f t="shared" si="49"/>
        <v>1109.0118000000002</v>
      </c>
      <c r="R240" s="514"/>
      <c r="S240" s="512">
        <v>1421.8100000000002</v>
      </c>
      <c r="T240" s="512">
        <v>853.08600000000013</v>
      </c>
      <c r="V240" s="446">
        <v>0.6</v>
      </c>
      <c r="X240" s="443">
        <v>1148.3900000000001</v>
      </c>
      <c r="Y240" s="443">
        <v>689.01</v>
      </c>
      <c r="AA240" s="432">
        <v>1148.3900000000001</v>
      </c>
      <c r="AB240" s="432">
        <v>689.01</v>
      </c>
      <c r="AD240" s="432">
        <v>1093.7</v>
      </c>
      <c r="AE240" s="432">
        <v>656.2</v>
      </c>
      <c r="AG240" s="432">
        <v>951.05</v>
      </c>
      <c r="AH240" s="432">
        <v>570.63</v>
      </c>
      <c r="AJ240" s="432">
        <v>827</v>
      </c>
      <c r="AK240" s="432">
        <v>496.2</v>
      </c>
    </row>
    <row r="241" spans="1:37" ht="24" customHeight="1" outlineLevel="1" x14ac:dyDescent="0.25">
      <c r="B241" s="441">
        <v>240</v>
      </c>
      <c r="C241" s="440" t="s">
        <v>23977</v>
      </c>
      <c r="D241" s="440" t="s">
        <v>23985</v>
      </c>
      <c r="E241" s="441" t="s">
        <v>15389</v>
      </c>
      <c r="F241" s="440">
        <v>0</v>
      </c>
      <c r="G241" s="442" t="s">
        <v>23923</v>
      </c>
      <c r="H241" s="440" t="s">
        <v>4450</v>
      </c>
      <c r="I241" s="440" t="s">
        <v>24021</v>
      </c>
      <c r="J241" s="439" t="s">
        <v>4603</v>
      </c>
      <c r="K241" s="439" t="s">
        <v>4603</v>
      </c>
      <c r="L241" s="439" t="s">
        <v>4603</v>
      </c>
      <c r="M241" s="439">
        <v>0</v>
      </c>
      <c r="N241" s="439" t="s">
        <v>4603</v>
      </c>
      <c r="O241" s="439">
        <v>0</v>
      </c>
      <c r="P241" s="512">
        <v>4834.4140000000007</v>
      </c>
      <c r="Q241" s="512">
        <f t="shared" si="49"/>
        <v>2900.6484000000005</v>
      </c>
      <c r="R241" s="514"/>
      <c r="S241" s="512">
        <v>3718.78</v>
      </c>
      <c r="T241" s="512">
        <v>2231.268</v>
      </c>
      <c r="V241" s="446">
        <v>0.6</v>
      </c>
      <c r="X241" s="443">
        <v>3003.63</v>
      </c>
      <c r="Y241" s="443">
        <v>1802.12</v>
      </c>
      <c r="AA241" s="432">
        <v>3003.63</v>
      </c>
      <c r="AB241" s="432">
        <v>1802.12</v>
      </c>
      <c r="AD241" s="432">
        <v>2860.6</v>
      </c>
      <c r="AE241" s="432">
        <v>1716.3</v>
      </c>
      <c r="AG241" s="432">
        <v>2487.4499999999998</v>
      </c>
      <c r="AH241" s="432">
        <v>1492.47</v>
      </c>
      <c r="AJ241" s="432">
        <v>2163</v>
      </c>
      <c r="AK241" s="432">
        <v>1297.8</v>
      </c>
    </row>
    <row r="242" spans="1:37" ht="24" customHeight="1" outlineLevel="1" x14ac:dyDescent="0.25">
      <c r="A242" s="440" t="s">
        <v>22388</v>
      </c>
      <c r="B242" s="441">
        <v>241</v>
      </c>
      <c r="C242" s="440" t="s">
        <v>23977</v>
      </c>
      <c r="D242" s="440" t="s">
        <v>23985</v>
      </c>
      <c r="E242" s="441" t="s">
        <v>15390</v>
      </c>
      <c r="F242" s="440">
        <v>0</v>
      </c>
      <c r="G242" s="442" t="s">
        <v>23924</v>
      </c>
      <c r="H242" s="440" t="s">
        <v>4450</v>
      </c>
      <c r="I242" s="440" t="s">
        <v>24021</v>
      </c>
      <c r="J242" s="439" t="s">
        <v>4603</v>
      </c>
      <c r="K242" s="439" t="s">
        <v>4603</v>
      </c>
      <c r="L242" s="439" t="s">
        <v>4603</v>
      </c>
      <c r="M242" s="439">
        <v>0</v>
      </c>
      <c r="N242" s="439" t="s">
        <v>4603</v>
      </c>
      <c r="O242" s="439">
        <v>0</v>
      </c>
      <c r="P242" s="512">
        <v>1198.0410000000002</v>
      </c>
      <c r="Q242" s="512">
        <f t="shared" si="49"/>
        <v>718.82460000000003</v>
      </c>
      <c r="R242" s="514"/>
      <c r="S242" s="512">
        <v>921.57</v>
      </c>
      <c r="T242" s="512">
        <v>552.94200000000001</v>
      </c>
      <c r="V242" s="446">
        <v>0.6</v>
      </c>
      <c r="X242" s="443">
        <v>744.35</v>
      </c>
      <c r="Y242" s="443">
        <v>446.57</v>
      </c>
      <c r="AA242" s="432">
        <v>744.35</v>
      </c>
      <c r="AB242" s="432">
        <v>446.57</v>
      </c>
      <c r="AD242" s="432">
        <v>708.9</v>
      </c>
      <c r="AE242" s="432">
        <v>425.3</v>
      </c>
      <c r="AG242" s="432">
        <v>616.4</v>
      </c>
      <c r="AH242" s="432">
        <v>369.84</v>
      </c>
      <c r="AJ242" s="432">
        <v>536</v>
      </c>
      <c r="AK242" s="432">
        <v>321.59999999999997</v>
      </c>
    </row>
    <row r="243" spans="1:37" ht="24" customHeight="1" outlineLevel="1" x14ac:dyDescent="0.25">
      <c r="B243" s="441">
        <v>242</v>
      </c>
      <c r="C243" s="440" t="s">
        <v>23977</v>
      </c>
      <c r="D243" s="440" t="s">
        <v>23985</v>
      </c>
      <c r="E243" s="441" t="s">
        <v>17982</v>
      </c>
      <c r="F243" s="440">
        <f>VLOOKUP(E243,[3]INVENTARIO!$B$4:$D$1048576,3,0)</f>
        <v>0</v>
      </c>
      <c r="G243" s="442" t="s">
        <v>24049</v>
      </c>
      <c r="H243" s="440" t="s">
        <v>4450</v>
      </c>
      <c r="I243" s="440" t="s">
        <v>24021</v>
      </c>
      <c r="J243" s="439">
        <v>0.85</v>
      </c>
      <c r="K243" s="439">
        <v>0.6</v>
      </c>
      <c r="L243" s="439">
        <v>0.6</v>
      </c>
      <c r="M243" s="439">
        <v>0</v>
      </c>
      <c r="N243" s="439" t="s">
        <v>4603</v>
      </c>
      <c r="O243" s="439">
        <v>0</v>
      </c>
      <c r="P243" s="512">
        <v>2033.915</v>
      </c>
      <c r="Q243" s="512">
        <f t="shared" si="49"/>
        <v>1220.3489999999999</v>
      </c>
      <c r="R243" s="514"/>
      <c r="S243" s="512">
        <v>1564.55</v>
      </c>
      <c r="T243" s="512">
        <v>938.7299999999999</v>
      </c>
      <c r="V243" s="446">
        <v>0.6</v>
      </c>
      <c r="X243" s="443">
        <v>1263.68</v>
      </c>
      <c r="Y243" s="443">
        <v>758.21</v>
      </c>
      <c r="AA243" s="432">
        <v>1263.68</v>
      </c>
      <c r="AB243" s="432">
        <v>758.21</v>
      </c>
      <c r="AD243" s="432">
        <v>1203.5</v>
      </c>
      <c r="AE243" s="432">
        <v>722.1</v>
      </c>
      <c r="AG243" s="432">
        <v>1046.5</v>
      </c>
      <c r="AH243" s="432">
        <v>627.9</v>
      </c>
      <c r="AJ243" s="432">
        <v>910</v>
      </c>
      <c r="AK243" s="432">
        <v>546</v>
      </c>
    </row>
    <row r="244" spans="1:37" ht="24" customHeight="1" outlineLevel="1" x14ac:dyDescent="0.25">
      <c r="B244" s="441">
        <v>243</v>
      </c>
      <c r="C244" s="440" t="s">
        <v>23977</v>
      </c>
      <c r="D244" s="515" t="s">
        <v>23979</v>
      </c>
      <c r="E244" s="441" t="s">
        <v>4651</v>
      </c>
      <c r="F244" s="440">
        <f>VLOOKUP(E244,[3]INVENTARIO!$B$4:$D$1048576,3,0)</f>
        <v>0</v>
      </c>
      <c r="G244" s="442" t="s">
        <v>4727</v>
      </c>
      <c r="H244" s="440" t="s">
        <v>24022</v>
      </c>
      <c r="I244" s="440" t="s">
        <v>24021</v>
      </c>
      <c r="J244" s="439">
        <v>1.7</v>
      </c>
      <c r="K244" s="439">
        <v>0.85</v>
      </c>
      <c r="L244" s="439">
        <v>0.85</v>
      </c>
      <c r="M244" s="439">
        <v>0</v>
      </c>
      <c r="N244" s="439" t="s">
        <v>4603</v>
      </c>
      <c r="O244" s="439">
        <v>0</v>
      </c>
      <c r="P244" s="512">
        <v>11041.182151000001</v>
      </c>
      <c r="Q244" s="512">
        <v>6624.7092906000007</v>
      </c>
      <c r="R244" s="514"/>
      <c r="S244" s="512">
        <v>6713.8949999999995</v>
      </c>
      <c r="T244" s="512">
        <v>4028.3369999999995</v>
      </c>
      <c r="V244" s="446">
        <f>VLOOKUP(E244,[3]INVENTARIO!$B$4:$P$1048576,15,0)</f>
        <v>0.6</v>
      </c>
      <c r="X244" s="443">
        <f>VLOOKUP(E244,[3]INVENTARIO!$B$114:$R$4077,17,0)</f>
        <v>5941.5</v>
      </c>
      <c r="Y244" s="443">
        <f>VLOOKUP(E244,[3]INVENTARIO!$B$4:$S$4077,18,0)</f>
        <v>3099.9</v>
      </c>
      <c r="AA244" s="432">
        <f>VLOOKUP(E244,[3]INVENTARIO!$B$4:$U$4077,20,0)</f>
        <v>5166.5</v>
      </c>
      <c r="AB244" s="432">
        <f t="shared" ref="AB244:AB274" si="50">AA244*60%</f>
        <v>3099.9</v>
      </c>
      <c r="AD244" s="432">
        <f>VLOOKUP(E244,[3]INVENTARIO!$B$4:$X$4077,23,0)</f>
        <v>5166.5</v>
      </c>
      <c r="AE244" s="432">
        <f t="shared" ref="AE244:AE274" si="51">AD244*60%</f>
        <v>3099.9</v>
      </c>
      <c r="AG244" s="432">
        <f>VLOOKUP(E244,[3]INVENTARIO!$B$4:$AA$1048576,26,0)</f>
        <v>5166.5</v>
      </c>
      <c r="AH244" s="432">
        <f t="shared" ref="AH244:AH274" si="52">AG244*60%</f>
        <v>3099.9</v>
      </c>
      <c r="AJ244" s="432">
        <f>VLOOKUP(E244,[3]INVENTARIO!$B$4:$AD$1048576,29,0)</f>
        <v>4874.1000000000004</v>
      </c>
      <c r="AK244" s="432">
        <f t="shared" ref="AK244:AK274" si="53">AJ244*60%</f>
        <v>2924.46</v>
      </c>
    </row>
    <row r="245" spans="1:37" ht="24" customHeight="1" outlineLevel="1" x14ac:dyDescent="0.25">
      <c r="B245" s="441">
        <v>244</v>
      </c>
      <c r="C245" s="440" t="s">
        <v>23977</v>
      </c>
      <c r="D245" s="515" t="s">
        <v>23980</v>
      </c>
      <c r="E245" s="441" t="s">
        <v>4652</v>
      </c>
      <c r="F245" s="440">
        <f>VLOOKUP(E245,[3]INVENTARIO!$B$4:$D$1048576,3,0)</f>
        <v>0</v>
      </c>
      <c r="G245" s="442" t="s">
        <v>24221</v>
      </c>
      <c r="H245" s="440" t="s">
        <v>24022</v>
      </c>
      <c r="I245" s="440" t="s">
        <v>24021</v>
      </c>
      <c r="J245" s="439">
        <v>1</v>
      </c>
      <c r="K245" s="439" t="s">
        <v>4603</v>
      </c>
      <c r="L245" s="439">
        <v>1.3</v>
      </c>
      <c r="M245" s="439">
        <v>0</v>
      </c>
      <c r="N245" s="439" t="s">
        <v>4603</v>
      </c>
      <c r="O245" s="439">
        <v>0</v>
      </c>
      <c r="P245" s="512">
        <v>5069.3126769999999</v>
      </c>
      <c r="Q245" s="512">
        <v>3041.5876061999998</v>
      </c>
      <c r="R245" s="514"/>
      <c r="S245" s="512">
        <v>3389.5479999999998</v>
      </c>
      <c r="T245" s="512">
        <v>2033.7287999999999</v>
      </c>
      <c r="V245" s="446">
        <f>VLOOKUP(E245,[3]INVENTARIO!$B$4:$P$1048576,15,0)</f>
        <v>0.6</v>
      </c>
      <c r="X245" s="443">
        <f>VLOOKUP(E245,[3]INVENTARIO!$B$114:$R$4077,17,0)</f>
        <v>2999.6</v>
      </c>
      <c r="Y245" s="443">
        <f>VLOOKUP(E245,[3]INVENTARIO!$B$4:$S$4077,18,0)</f>
        <v>1564.98</v>
      </c>
      <c r="AA245" s="432">
        <f>VLOOKUP(E245,[3]INVENTARIO!$B$4:$U$4077,20,0)</f>
        <v>2608.3000000000002</v>
      </c>
      <c r="AB245" s="432">
        <f t="shared" si="50"/>
        <v>1564.98</v>
      </c>
      <c r="AD245" s="432">
        <f>VLOOKUP(E245,[3]INVENTARIO!$B$4:$X$4077,23,0)</f>
        <v>2608.3000000000002</v>
      </c>
      <c r="AE245" s="432">
        <f t="shared" si="51"/>
        <v>1564.98</v>
      </c>
      <c r="AG245" s="432">
        <f>VLOOKUP(E245,[3]INVENTARIO!$B$4:$AA$1048576,26,0)</f>
        <v>2608.3000000000002</v>
      </c>
      <c r="AH245" s="432">
        <f t="shared" si="52"/>
        <v>1564.98</v>
      </c>
      <c r="AJ245" s="432">
        <f>VLOOKUP(E245,[3]INVENTARIO!$B$4:$AD$1048576,29,0)</f>
        <v>2460.6999999999998</v>
      </c>
      <c r="AK245" s="432">
        <f t="shared" si="53"/>
        <v>1476.4199999999998</v>
      </c>
    </row>
    <row r="246" spans="1:37" ht="24" customHeight="1" outlineLevel="1" x14ac:dyDescent="0.25">
      <c r="B246" s="441">
        <v>245</v>
      </c>
      <c r="C246" s="440" t="s">
        <v>23977</v>
      </c>
      <c r="D246" s="515" t="s">
        <v>23980</v>
      </c>
      <c r="E246" s="441" t="s">
        <v>18988</v>
      </c>
      <c r="F246" s="440">
        <f>VLOOKUP(E246,[3]INVENTARIO!$B$4:$D$1048576,3,0)</f>
        <v>0</v>
      </c>
      <c r="G246" s="442" t="s">
        <v>24222</v>
      </c>
      <c r="H246" s="440" t="s">
        <v>24022</v>
      </c>
      <c r="I246" s="440" t="s">
        <v>24021</v>
      </c>
      <c r="J246" s="439">
        <v>1</v>
      </c>
      <c r="K246" s="439" t="s">
        <v>4603</v>
      </c>
      <c r="L246" s="439">
        <v>1.3</v>
      </c>
      <c r="M246" s="439">
        <v>0</v>
      </c>
      <c r="N246" s="439" t="s">
        <v>4603</v>
      </c>
      <c r="O246" s="439">
        <v>0</v>
      </c>
      <c r="P246" s="512">
        <v>6084.534885</v>
      </c>
      <c r="Q246" s="512">
        <v>3650.7209309999998</v>
      </c>
      <c r="R246" s="514"/>
      <c r="S246" s="512">
        <v>4068.3389999999999</v>
      </c>
      <c r="T246" s="512">
        <v>2441.0034000000001</v>
      </c>
      <c r="V246" s="446">
        <f>VLOOKUP(E246,[3]INVENTARIO!$B$4:$P$1048576,15,0)</f>
        <v>0.6</v>
      </c>
      <c r="X246" s="443">
        <f>VLOOKUP(E246,[3]INVENTARIO!$B$114:$R$4077,17,0)</f>
        <v>3600.3</v>
      </c>
      <c r="Y246" s="443">
        <f>VLOOKUP(E246,[3]INVENTARIO!$B$4:$S$4077,18,0)</f>
        <v>1878.42</v>
      </c>
      <c r="AA246" s="432">
        <f>VLOOKUP(E246,[3]INVENTARIO!$B$4:$U$4077,20,0)</f>
        <v>3130.7</v>
      </c>
      <c r="AB246" s="432">
        <f t="shared" si="50"/>
        <v>1878.4199999999998</v>
      </c>
      <c r="AD246" s="432">
        <f>VLOOKUP(E246,[3]INVENTARIO!$B$4:$X$4077,23,0)</f>
        <v>3130.7</v>
      </c>
      <c r="AE246" s="432">
        <f t="shared" si="51"/>
        <v>1878.4199999999998</v>
      </c>
      <c r="AG246" s="432">
        <f>VLOOKUP(E246,[3]INVENTARIO!$B$4:$AA$1048576,26,0)</f>
        <v>3130.7</v>
      </c>
      <c r="AH246" s="432">
        <f t="shared" si="52"/>
        <v>1878.4199999999998</v>
      </c>
      <c r="AJ246" s="432">
        <f>VLOOKUP(E246,[3]INVENTARIO!$B$4:$AD$1048576,29,0)</f>
        <v>2953.5</v>
      </c>
      <c r="AK246" s="432">
        <f t="shared" si="53"/>
        <v>1772.1</v>
      </c>
    </row>
    <row r="247" spans="1:37" ht="24" customHeight="1" outlineLevel="1" x14ac:dyDescent="0.25">
      <c r="B247" s="441">
        <v>246</v>
      </c>
      <c r="C247" s="440" t="s">
        <v>23977</v>
      </c>
      <c r="D247" s="515" t="s">
        <v>23980</v>
      </c>
      <c r="E247" s="441" t="s">
        <v>18989</v>
      </c>
      <c r="F247" s="440">
        <f>VLOOKUP(E247,[3]INVENTARIO!$B$4:$D$1048576,3,0)</f>
        <v>0</v>
      </c>
      <c r="G247" s="442" t="s">
        <v>24223</v>
      </c>
      <c r="H247" s="440" t="s">
        <v>24022</v>
      </c>
      <c r="I247" s="440" t="s">
        <v>24021</v>
      </c>
      <c r="J247" s="439">
        <v>1</v>
      </c>
      <c r="K247" s="439" t="s">
        <v>4603</v>
      </c>
      <c r="L247" s="439">
        <v>1.3</v>
      </c>
      <c r="M247" s="439">
        <v>0</v>
      </c>
      <c r="N247" s="439" t="s">
        <v>4603</v>
      </c>
      <c r="O247" s="439">
        <v>0</v>
      </c>
      <c r="P247" s="512">
        <v>6084.534885</v>
      </c>
      <c r="Q247" s="512">
        <v>3650.7209309999998</v>
      </c>
      <c r="R247" s="514"/>
      <c r="S247" s="512">
        <v>4068.3389999999999</v>
      </c>
      <c r="T247" s="512">
        <v>2441.0034000000001</v>
      </c>
      <c r="V247" s="446">
        <f>VLOOKUP(E247,[3]INVENTARIO!$B$4:$P$1048576,15,0)</f>
        <v>0.6</v>
      </c>
      <c r="X247" s="443">
        <f>VLOOKUP(E247,[3]INVENTARIO!$B$114:$R$4077,17,0)</f>
        <v>3600.3</v>
      </c>
      <c r="Y247" s="443">
        <f>VLOOKUP(E247,[3]INVENTARIO!$B$4:$S$4077,18,0)</f>
        <v>1878.42</v>
      </c>
      <c r="AA247" s="432">
        <f>VLOOKUP(E247,[3]INVENTARIO!$B$4:$U$4077,20,0)</f>
        <v>3130.7</v>
      </c>
      <c r="AB247" s="432">
        <f t="shared" si="50"/>
        <v>1878.4199999999998</v>
      </c>
      <c r="AD247" s="432">
        <f>VLOOKUP(E247,[3]INVENTARIO!$B$4:$X$4077,23,0)</f>
        <v>3130.7</v>
      </c>
      <c r="AE247" s="432">
        <f t="shared" si="51"/>
        <v>1878.4199999999998</v>
      </c>
      <c r="AG247" s="432">
        <f>VLOOKUP(E247,[3]INVENTARIO!$B$4:$AA$1048576,26,0)</f>
        <v>3130.7</v>
      </c>
      <c r="AH247" s="432">
        <f t="shared" si="52"/>
        <v>1878.4199999999998</v>
      </c>
      <c r="AJ247" s="432">
        <f>VLOOKUP(E247,[3]INVENTARIO!$B$4:$AD$1048576,29,0)</f>
        <v>2953.5</v>
      </c>
      <c r="AK247" s="432">
        <f t="shared" si="53"/>
        <v>1772.1</v>
      </c>
    </row>
    <row r="248" spans="1:37" ht="24" customHeight="1" outlineLevel="1" x14ac:dyDescent="0.25">
      <c r="B248" s="441">
        <v>247</v>
      </c>
      <c r="C248" s="440" t="s">
        <v>23977</v>
      </c>
      <c r="D248" s="515" t="s">
        <v>23980</v>
      </c>
      <c r="E248" s="441" t="s">
        <v>20946</v>
      </c>
      <c r="F248" s="440">
        <f>VLOOKUP(E248,[3]INVENTARIO!$B$4:$D$1048576,3,0)</f>
        <v>0</v>
      </c>
      <c r="G248" s="442" t="s">
        <v>24224</v>
      </c>
      <c r="H248" s="440" t="s">
        <v>24022</v>
      </c>
      <c r="I248" s="440" t="s">
        <v>24021</v>
      </c>
      <c r="J248" s="439">
        <v>1</v>
      </c>
      <c r="K248" s="439" t="s">
        <v>4603</v>
      </c>
      <c r="L248" s="439">
        <v>1.3</v>
      </c>
      <c r="M248" s="439">
        <v>0</v>
      </c>
      <c r="N248" s="439" t="s">
        <v>4603</v>
      </c>
      <c r="O248" s="439">
        <v>0</v>
      </c>
      <c r="P248" s="512">
        <v>6084.5070000000005</v>
      </c>
      <c r="Q248" s="512">
        <f t="shared" ref="Q248:Q291" si="54">P248*V248</f>
        <v>3650.7042000000001</v>
      </c>
      <c r="R248" s="514"/>
      <c r="S248" s="512">
        <v>4068.3389999999999</v>
      </c>
      <c r="T248" s="512">
        <v>2441.0034000000001</v>
      </c>
      <c r="V248" s="446">
        <v>0.6</v>
      </c>
      <c r="X248" s="443">
        <v>3600.3</v>
      </c>
      <c r="Y248" s="443">
        <v>1878.42</v>
      </c>
      <c r="AA248" s="432">
        <v>3130.7</v>
      </c>
      <c r="AB248" s="432">
        <v>1878.42</v>
      </c>
      <c r="AD248" s="432">
        <v>3130.7</v>
      </c>
      <c r="AE248" s="432">
        <v>1878.42</v>
      </c>
      <c r="AG248" s="432">
        <v>3130.7</v>
      </c>
      <c r="AH248" s="432">
        <v>1878.42</v>
      </c>
      <c r="AJ248" s="432">
        <v>2953.5</v>
      </c>
      <c r="AK248" s="432">
        <v>1772.1</v>
      </c>
    </row>
    <row r="249" spans="1:37" ht="24" customHeight="1" outlineLevel="1" x14ac:dyDescent="0.25">
      <c r="B249" s="441">
        <v>248</v>
      </c>
      <c r="C249" s="440" t="s">
        <v>23977</v>
      </c>
      <c r="D249" s="515" t="s">
        <v>23980</v>
      </c>
      <c r="E249" s="441" t="s">
        <v>20947</v>
      </c>
      <c r="F249" s="440">
        <f>VLOOKUP(E249,[3]INVENTARIO!$B$4:$D$1048576,3,0)</f>
        <v>0</v>
      </c>
      <c r="G249" s="442" t="s">
        <v>24225</v>
      </c>
      <c r="H249" s="440" t="s">
        <v>24022</v>
      </c>
      <c r="I249" s="440" t="s">
        <v>24021</v>
      </c>
      <c r="J249" s="439">
        <v>1</v>
      </c>
      <c r="K249" s="439" t="s">
        <v>4603</v>
      </c>
      <c r="L249" s="439">
        <v>1.3</v>
      </c>
      <c r="M249" s="439">
        <v>0</v>
      </c>
      <c r="N249" s="439" t="s">
        <v>4603</v>
      </c>
      <c r="O249" s="439">
        <v>0</v>
      </c>
      <c r="P249" s="512">
        <v>6084.5070000000005</v>
      </c>
      <c r="Q249" s="512">
        <f>P249*V249</f>
        <v>3650.7042000000001</v>
      </c>
      <c r="R249" s="514"/>
      <c r="S249" s="512">
        <v>4068.3389999999999</v>
      </c>
      <c r="T249" s="512">
        <v>2441.0034000000001</v>
      </c>
      <c r="V249" s="446">
        <v>0.6</v>
      </c>
      <c r="X249" s="443">
        <v>3600.3</v>
      </c>
      <c r="Y249" s="443">
        <v>1878.42</v>
      </c>
      <c r="AA249" s="432">
        <v>3130.7</v>
      </c>
      <c r="AB249" s="432">
        <v>1878.42</v>
      </c>
      <c r="AD249" s="432">
        <v>3130.7</v>
      </c>
      <c r="AE249" s="432">
        <v>1878.42</v>
      </c>
      <c r="AG249" s="432">
        <v>3130.7</v>
      </c>
      <c r="AH249" s="432">
        <v>1878.42</v>
      </c>
      <c r="AJ249" s="432">
        <v>2953.5</v>
      </c>
      <c r="AK249" s="432">
        <v>1772.1</v>
      </c>
    </row>
    <row r="250" spans="1:37" ht="24" customHeight="1" outlineLevel="1" x14ac:dyDescent="0.25">
      <c r="A250" s="440" t="s">
        <v>23907</v>
      </c>
      <c r="B250" s="441">
        <v>249</v>
      </c>
      <c r="C250" s="440" t="s">
        <v>23977</v>
      </c>
      <c r="D250" s="440" t="s">
        <v>23986</v>
      </c>
      <c r="E250" s="441" t="s">
        <v>22196</v>
      </c>
      <c r="F250" s="440">
        <f>VLOOKUP(E250,[3]INVENTARIO!$B$4:$D$1048576,3,0)</f>
        <v>0</v>
      </c>
      <c r="G250" s="442" t="s">
        <v>19005</v>
      </c>
      <c r="H250" s="440" t="s">
        <v>24022</v>
      </c>
      <c r="I250" s="440" t="s">
        <v>24021</v>
      </c>
      <c r="J250" s="439">
        <v>0.26</v>
      </c>
      <c r="K250" s="439">
        <v>0.18</v>
      </c>
      <c r="L250" s="439">
        <v>0.18</v>
      </c>
      <c r="M250" s="439">
        <v>0</v>
      </c>
      <c r="N250" s="439" t="s">
        <v>4603</v>
      </c>
      <c r="O250" s="439">
        <v>0</v>
      </c>
      <c r="P250" s="512">
        <v>566.48800000000006</v>
      </c>
      <c r="Q250" s="512">
        <f>P250*V250</f>
        <v>339.89280000000002</v>
      </c>
      <c r="R250" s="514"/>
      <c r="S250" s="512">
        <v>378.77599999999995</v>
      </c>
      <c r="T250" s="512">
        <v>227.26559999999998</v>
      </c>
      <c r="V250" s="446">
        <v>0.6</v>
      </c>
      <c r="X250" s="443">
        <f>VLOOKUP(E250,[3]INVENTARIO!$B$3761:$R$3960,17,0)</f>
        <v>335.2</v>
      </c>
      <c r="Y250" s="443">
        <f t="shared" ref="Y250:Y281" si="55">X250*60%</f>
        <v>201.11999999999998</v>
      </c>
      <c r="AA250" s="432">
        <f>VLOOKUP(E250,[3]INVENTARIO!$B$4:$U$4077,20,0)</f>
        <v>291.5</v>
      </c>
      <c r="AB250" s="432">
        <f t="shared" si="50"/>
        <v>174.9</v>
      </c>
      <c r="AD250" s="432">
        <f>VLOOKUP(E250,[3]INVENTARIO!$B$4:$X$4077,23,0)</f>
        <v>291.5</v>
      </c>
      <c r="AE250" s="432">
        <f t="shared" si="51"/>
        <v>174.9</v>
      </c>
      <c r="AG250" s="432">
        <f>VLOOKUP(E250,[3]INVENTARIO!$B$4:$AA$1048576,26,0)</f>
        <v>291.5</v>
      </c>
      <c r="AH250" s="432">
        <f t="shared" si="52"/>
        <v>174.9</v>
      </c>
      <c r="AJ250" s="432">
        <f>VLOOKUP(E250,[3]INVENTARIO!$B$4:$AD$1048576,29,0)</f>
        <v>275</v>
      </c>
      <c r="AK250" s="432">
        <f t="shared" si="53"/>
        <v>165</v>
      </c>
    </row>
    <row r="251" spans="1:37" ht="24" customHeight="1" outlineLevel="1" x14ac:dyDescent="0.25">
      <c r="A251" s="450" t="s">
        <v>22971</v>
      </c>
      <c r="B251" s="441">
        <v>250</v>
      </c>
      <c r="C251" s="440" t="s">
        <v>23977</v>
      </c>
      <c r="D251" s="440" t="s">
        <v>23986</v>
      </c>
      <c r="E251" s="441" t="s">
        <v>22197</v>
      </c>
      <c r="F251" s="440">
        <f>VLOOKUP(E251,[3]INVENTARIO!$B$4:$D$1048576,3,0)</f>
        <v>0</v>
      </c>
      <c r="G251" s="442" t="s">
        <v>19006</v>
      </c>
      <c r="H251" s="440" t="s">
        <v>24022</v>
      </c>
      <c r="I251" s="440" t="s">
        <v>24021</v>
      </c>
      <c r="J251" s="439">
        <v>0.26</v>
      </c>
      <c r="K251" s="439">
        <v>0.18</v>
      </c>
      <c r="L251" s="439">
        <v>0.18</v>
      </c>
      <c r="M251" s="439">
        <v>0</v>
      </c>
      <c r="N251" s="439" t="s">
        <v>4603</v>
      </c>
      <c r="O251" s="439">
        <v>0</v>
      </c>
      <c r="P251" s="512">
        <v>566.48800000000006</v>
      </c>
      <c r="Q251" s="512">
        <f t="shared" si="54"/>
        <v>339.89280000000002</v>
      </c>
      <c r="R251" s="514"/>
      <c r="S251" s="512">
        <v>378.77599999999995</v>
      </c>
      <c r="T251" s="512">
        <v>227.26559999999998</v>
      </c>
      <c r="V251" s="446">
        <v>0.6</v>
      </c>
      <c r="X251" s="443">
        <f>VLOOKUP(E251,[3]INVENTARIO!$B$3761:$R$3960,17,0)</f>
        <v>335.2</v>
      </c>
      <c r="Y251" s="443">
        <f t="shared" si="55"/>
        <v>201.11999999999998</v>
      </c>
      <c r="AA251" s="432">
        <f>VLOOKUP(E251,[3]INVENTARIO!$B$4:$U$4077,20,0)</f>
        <v>291.5</v>
      </c>
      <c r="AB251" s="432">
        <f t="shared" si="50"/>
        <v>174.9</v>
      </c>
      <c r="AD251" s="432">
        <f>VLOOKUP(E251,[3]INVENTARIO!$B$4:$X$4077,23,0)</f>
        <v>291.5</v>
      </c>
      <c r="AE251" s="432">
        <f t="shared" si="51"/>
        <v>174.9</v>
      </c>
      <c r="AG251" s="432">
        <f>VLOOKUP(E251,[3]INVENTARIO!$B$4:$AA$1048576,26,0)</f>
        <v>291.5</v>
      </c>
      <c r="AH251" s="432">
        <f t="shared" si="52"/>
        <v>174.9</v>
      </c>
      <c r="AJ251" s="432">
        <f>VLOOKUP(E251,[3]INVENTARIO!$B$4:$AD$1048576,29,0)</f>
        <v>275</v>
      </c>
      <c r="AK251" s="432">
        <f t="shared" si="53"/>
        <v>165</v>
      </c>
    </row>
    <row r="252" spans="1:37" ht="24" customHeight="1" outlineLevel="1" x14ac:dyDescent="0.25">
      <c r="A252" s="450" t="s">
        <v>22971</v>
      </c>
      <c r="B252" s="441">
        <v>251</v>
      </c>
      <c r="C252" s="440" t="s">
        <v>23977</v>
      </c>
      <c r="D252" s="440" t="s">
        <v>23986</v>
      </c>
      <c r="E252" s="441" t="s">
        <v>22201</v>
      </c>
      <c r="F252" s="440">
        <f>VLOOKUP(E252,[3]INVENTARIO!$B$4:$D$1048576,3,0)</f>
        <v>0</v>
      </c>
      <c r="G252" s="442" t="s">
        <v>19014</v>
      </c>
      <c r="H252" s="440" t="s">
        <v>24022</v>
      </c>
      <c r="I252" s="440" t="s">
        <v>24021</v>
      </c>
      <c r="J252" s="439">
        <v>0.26</v>
      </c>
      <c r="K252" s="439">
        <v>0.18</v>
      </c>
      <c r="L252" s="439">
        <v>0.18</v>
      </c>
      <c r="M252" s="439">
        <v>0</v>
      </c>
      <c r="N252" s="439" t="s">
        <v>4603</v>
      </c>
      <c r="O252" s="439">
        <v>0</v>
      </c>
      <c r="P252" s="512">
        <v>566.48800000000006</v>
      </c>
      <c r="Q252" s="512">
        <f t="shared" si="54"/>
        <v>339.89280000000002</v>
      </c>
      <c r="R252" s="514"/>
      <c r="S252" s="512">
        <v>378.77599999999995</v>
      </c>
      <c r="T252" s="512">
        <v>227.26559999999998</v>
      </c>
      <c r="V252" s="446">
        <v>0.6</v>
      </c>
      <c r="X252" s="443">
        <f>VLOOKUP(E252,[3]INVENTARIO!$B$3761:$R$3960,17,0)</f>
        <v>335.2</v>
      </c>
      <c r="Y252" s="443">
        <f t="shared" si="55"/>
        <v>201.11999999999998</v>
      </c>
      <c r="AA252" s="432">
        <f>VLOOKUP(E252,[3]INVENTARIO!$B$4:$U$4077,20,0)</f>
        <v>291.5</v>
      </c>
      <c r="AB252" s="432">
        <f t="shared" si="50"/>
        <v>174.9</v>
      </c>
      <c r="AD252" s="432">
        <f>VLOOKUP(E252,[3]INVENTARIO!$B$4:$X$4077,23,0)</f>
        <v>291.5</v>
      </c>
      <c r="AE252" s="432">
        <f t="shared" si="51"/>
        <v>174.9</v>
      </c>
      <c r="AG252" s="432">
        <f>VLOOKUP(E252,[3]INVENTARIO!$B$4:$AA$1048576,26,0)</f>
        <v>291.5</v>
      </c>
      <c r="AH252" s="432">
        <f t="shared" si="52"/>
        <v>174.9</v>
      </c>
      <c r="AJ252" s="432">
        <f>VLOOKUP(E252,[3]INVENTARIO!$B$4:$AD$1048576,29,0)</f>
        <v>275</v>
      </c>
      <c r="AK252" s="432">
        <f t="shared" si="53"/>
        <v>165</v>
      </c>
    </row>
    <row r="253" spans="1:37" ht="24" customHeight="1" outlineLevel="1" x14ac:dyDescent="0.25">
      <c r="A253" s="440" t="s">
        <v>23907</v>
      </c>
      <c r="B253" s="441">
        <v>252</v>
      </c>
      <c r="C253" s="440" t="s">
        <v>23977</v>
      </c>
      <c r="D253" s="440" t="s">
        <v>23986</v>
      </c>
      <c r="E253" s="441" t="s">
        <v>22202</v>
      </c>
      <c r="F253" s="440">
        <f>VLOOKUP(E253,[3]INVENTARIO!$B$4:$D$1048576,3,0)</f>
        <v>0</v>
      </c>
      <c r="G253" s="442" t="s">
        <v>20977</v>
      </c>
      <c r="H253" s="440" t="s">
        <v>24022</v>
      </c>
      <c r="I253" s="440" t="s">
        <v>24021</v>
      </c>
      <c r="J253" s="439">
        <v>0.26</v>
      </c>
      <c r="K253" s="439">
        <v>0.18</v>
      </c>
      <c r="L253" s="439">
        <v>0.18</v>
      </c>
      <c r="M253" s="439">
        <v>0</v>
      </c>
      <c r="N253" s="439" t="s">
        <v>4603</v>
      </c>
      <c r="O253" s="439">
        <v>0</v>
      </c>
      <c r="P253" s="512">
        <v>566.48800000000006</v>
      </c>
      <c r="Q253" s="512">
        <f t="shared" si="54"/>
        <v>339.89280000000002</v>
      </c>
      <c r="R253" s="514"/>
      <c r="S253" s="512">
        <v>378.77599999999995</v>
      </c>
      <c r="T253" s="512">
        <v>227.26559999999998</v>
      </c>
      <c r="V253" s="446">
        <v>0.6</v>
      </c>
      <c r="X253" s="443">
        <f>VLOOKUP(E253,[3]INVENTARIO!$B$3761:$R$3960,17,0)</f>
        <v>335.2</v>
      </c>
      <c r="Y253" s="443">
        <f t="shared" si="55"/>
        <v>201.11999999999998</v>
      </c>
      <c r="AA253" s="432">
        <f>VLOOKUP(E253,[3]INVENTARIO!$B$4:$U$4077,20,0)</f>
        <v>291.5</v>
      </c>
      <c r="AB253" s="432">
        <f t="shared" si="50"/>
        <v>174.9</v>
      </c>
      <c r="AD253" s="432">
        <f>VLOOKUP(E253,[3]INVENTARIO!$B$4:$X$4077,23,0)</f>
        <v>291.5</v>
      </c>
      <c r="AE253" s="432">
        <f t="shared" si="51"/>
        <v>174.9</v>
      </c>
      <c r="AG253" s="432">
        <f>VLOOKUP(E253,[3]INVENTARIO!$B$4:$AA$1048576,26,0)</f>
        <v>291.5</v>
      </c>
      <c r="AH253" s="432">
        <f t="shared" si="52"/>
        <v>174.9</v>
      </c>
      <c r="AJ253" s="432">
        <f>VLOOKUP(E253,[3]INVENTARIO!$B$4:$AD$1048576,29,0)</f>
        <v>275</v>
      </c>
      <c r="AK253" s="432">
        <f t="shared" si="53"/>
        <v>165</v>
      </c>
    </row>
    <row r="254" spans="1:37" ht="24" customHeight="1" outlineLevel="1" x14ac:dyDescent="0.25">
      <c r="A254" s="440" t="s">
        <v>23907</v>
      </c>
      <c r="B254" s="441">
        <v>253</v>
      </c>
      <c r="C254" s="440" t="s">
        <v>23977</v>
      </c>
      <c r="D254" s="440" t="s">
        <v>23986</v>
      </c>
      <c r="E254" s="441" t="s">
        <v>22198</v>
      </c>
      <c r="F254" s="440">
        <f>VLOOKUP(E254,[3]INVENTARIO!$B$4:$D$1048576,3,0)</f>
        <v>0</v>
      </c>
      <c r="G254" s="442" t="s">
        <v>19008</v>
      </c>
      <c r="H254" s="440" t="s">
        <v>24022</v>
      </c>
      <c r="I254" s="440" t="s">
        <v>24021</v>
      </c>
      <c r="J254" s="439">
        <v>0.26</v>
      </c>
      <c r="K254" s="439">
        <v>0.18</v>
      </c>
      <c r="L254" s="439">
        <v>0.18</v>
      </c>
      <c r="M254" s="439">
        <v>0</v>
      </c>
      <c r="N254" s="439" t="s">
        <v>4603</v>
      </c>
      <c r="O254" s="439">
        <v>0</v>
      </c>
      <c r="P254" s="512">
        <v>566.48800000000006</v>
      </c>
      <c r="Q254" s="512">
        <f t="shared" si="54"/>
        <v>339.89280000000002</v>
      </c>
      <c r="R254" s="514"/>
      <c r="S254" s="512">
        <v>378.77599999999995</v>
      </c>
      <c r="T254" s="512">
        <v>227.26559999999998</v>
      </c>
      <c r="V254" s="446">
        <v>0.6</v>
      </c>
      <c r="X254" s="443">
        <f>VLOOKUP(E254,[3]INVENTARIO!$B$3761:$R$3960,17,0)</f>
        <v>335.2</v>
      </c>
      <c r="Y254" s="443">
        <f t="shared" si="55"/>
        <v>201.11999999999998</v>
      </c>
      <c r="AA254" s="432">
        <f>VLOOKUP(E254,[3]INVENTARIO!$B$4:$U$4077,20,0)</f>
        <v>291.5</v>
      </c>
      <c r="AB254" s="432">
        <f t="shared" si="50"/>
        <v>174.9</v>
      </c>
      <c r="AD254" s="432">
        <f>VLOOKUP(E254,[3]INVENTARIO!$B$4:$X$4077,23,0)</f>
        <v>291.5</v>
      </c>
      <c r="AE254" s="432">
        <f t="shared" si="51"/>
        <v>174.9</v>
      </c>
      <c r="AG254" s="432">
        <f>VLOOKUP(E254,[3]INVENTARIO!$B$4:$AA$1048576,26,0)</f>
        <v>291.5</v>
      </c>
      <c r="AH254" s="432">
        <f t="shared" si="52"/>
        <v>174.9</v>
      </c>
      <c r="AJ254" s="432">
        <f>VLOOKUP(E254,[3]INVENTARIO!$B$4:$AD$1048576,29,0)</f>
        <v>275</v>
      </c>
      <c r="AK254" s="432">
        <f t="shared" si="53"/>
        <v>165</v>
      </c>
    </row>
    <row r="255" spans="1:37" ht="24" customHeight="1" outlineLevel="1" x14ac:dyDescent="0.25">
      <c r="A255" s="440" t="s">
        <v>23907</v>
      </c>
      <c r="B255" s="441">
        <v>254</v>
      </c>
      <c r="C255" s="440" t="s">
        <v>23977</v>
      </c>
      <c r="D255" s="440" t="s">
        <v>23986</v>
      </c>
      <c r="E255" s="441" t="s">
        <v>22199</v>
      </c>
      <c r="F255" s="440">
        <f>VLOOKUP(E255,[3]INVENTARIO!$B$4:$D$1048576,3,0)</f>
        <v>0</v>
      </c>
      <c r="G255" s="442" t="s">
        <v>19010</v>
      </c>
      <c r="H255" s="440" t="s">
        <v>24022</v>
      </c>
      <c r="I255" s="440" t="s">
        <v>24021</v>
      </c>
      <c r="J255" s="439">
        <v>0.26</v>
      </c>
      <c r="K255" s="439">
        <v>0.18</v>
      </c>
      <c r="L255" s="439">
        <v>0.18</v>
      </c>
      <c r="M255" s="439">
        <v>0</v>
      </c>
      <c r="N255" s="439" t="s">
        <v>4603</v>
      </c>
      <c r="O255" s="439">
        <v>0</v>
      </c>
      <c r="P255" s="512">
        <v>566.48800000000006</v>
      </c>
      <c r="Q255" s="512">
        <f t="shared" si="54"/>
        <v>339.89280000000002</v>
      </c>
      <c r="R255" s="514"/>
      <c r="S255" s="512">
        <v>378.77599999999995</v>
      </c>
      <c r="T255" s="512">
        <v>227.26559999999998</v>
      </c>
      <c r="V255" s="446">
        <v>0.6</v>
      </c>
      <c r="X255" s="443">
        <f>VLOOKUP(E255,[3]INVENTARIO!$B$3761:$R$3960,17,0)</f>
        <v>335.2</v>
      </c>
      <c r="Y255" s="443">
        <f t="shared" si="55"/>
        <v>201.11999999999998</v>
      </c>
      <c r="AA255" s="432">
        <f>VLOOKUP(E255,[3]INVENTARIO!$B$4:$U$4077,20,0)</f>
        <v>291.5</v>
      </c>
      <c r="AB255" s="432">
        <f t="shared" si="50"/>
        <v>174.9</v>
      </c>
      <c r="AD255" s="432">
        <f>VLOOKUP(E255,[3]INVENTARIO!$B$4:$X$4077,23,0)</f>
        <v>291.5</v>
      </c>
      <c r="AE255" s="432">
        <f t="shared" si="51"/>
        <v>174.9</v>
      </c>
      <c r="AG255" s="432">
        <f>VLOOKUP(E255,[3]INVENTARIO!$B$4:$AA$1048576,26,0)</f>
        <v>291.5</v>
      </c>
      <c r="AH255" s="432">
        <f t="shared" si="52"/>
        <v>174.9</v>
      </c>
      <c r="AJ255" s="432">
        <f>VLOOKUP(E255,[3]INVENTARIO!$B$4:$AD$1048576,29,0)</f>
        <v>275</v>
      </c>
      <c r="AK255" s="432">
        <f t="shared" si="53"/>
        <v>165</v>
      </c>
    </row>
    <row r="256" spans="1:37" ht="24" customHeight="1" outlineLevel="1" x14ac:dyDescent="0.25">
      <c r="A256" s="440" t="s">
        <v>23907</v>
      </c>
      <c r="B256" s="441">
        <v>255</v>
      </c>
      <c r="C256" s="440" t="s">
        <v>23977</v>
      </c>
      <c r="D256" s="440" t="s">
        <v>23986</v>
      </c>
      <c r="E256" s="441" t="s">
        <v>22200</v>
      </c>
      <c r="F256" s="440">
        <f>VLOOKUP(E256,[3]INVENTARIO!$B$4:$D$1048576,3,0)</f>
        <v>0</v>
      </c>
      <c r="G256" s="442" t="s">
        <v>19012</v>
      </c>
      <c r="H256" s="440" t="s">
        <v>24022</v>
      </c>
      <c r="I256" s="440" t="s">
        <v>24021</v>
      </c>
      <c r="J256" s="439">
        <v>0.26</v>
      </c>
      <c r="K256" s="439">
        <v>0.18</v>
      </c>
      <c r="L256" s="439">
        <v>0.18</v>
      </c>
      <c r="M256" s="439">
        <v>0</v>
      </c>
      <c r="N256" s="439" t="s">
        <v>4603</v>
      </c>
      <c r="O256" s="439">
        <v>0</v>
      </c>
      <c r="P256" s="512">
        <v>566.48800000000006</v>
      </c>
      <c r="Q256" s="512">
        <f t="shared" si="54"/>
        <v>339.89280000000002</v>
      </c>
      <c r="R256" s="514"/>
      <c r="S256" s="512">
        <v>378.77599999999995</v>
      </c>
      <c r="T256" s="512">
        <v>227.26559999999998</v>
      </c>
      <c r="V256" s="446">
        <v>0.6</v>
      </c>
      <c r="X256" s="443">
        <f>VLOOKUP(E256,[3]INVENTARIO!$B$3761:$R$3960,17,0)</f>
        <v>335.2</v>
      </c>
      <c r="Y256" s="443">
        <f t="shared" si="55"/>
        <v>201.11999999999998</v>
      </c>
      <c r="AA256" s="432">
        <f>VLOOKUP(E256,[3]INVENTARIO!$B$4:$U$4077,20,0)</f>
        <v>291.5</v>
      </c>
      <c r="AB256" s="432">
        <f t="shared" si="50"/>
        <v>174.9</v>
      </c>
      <c r="AD256" s="432">
        <f>VLOOKUP(E256,[3]INVENTARIO!$B$4:$X$4077,23,0)</f>
        <v>291.5</v>
      </c>
      <c r="AE256" s="432">
        <f t="shared" si="51"/>
        <v>174.9</v>
      </c>
      <c r="AG256" s="432">
        <f>VLOOKUP(E256,[3]INVENTARIO!$B$4:$AA$1048576,26,0)</f>
        <v>291.5</v>
      </c>
      <c r="AH256" s="432">
        <f t="shared" si="52"/>
        <v>174.9</v>
      </c>
      <c r="AJ256" s="432">
        <f>VLOOKUP(E256,[3]INVENTARIO!$B$4:$AD$1048576,29,0)</f>
        <v>275</v>
      </c>
      <c r="AK256" s="432">
        <f t="shared" si="53"/>
        <v>165</v>
      </c>
    </row>
    <row r="257" spans="1:46" ht="24" customHeight="1" outlineLevel="1" x14ac:dyDescent="0.25">
      <c r="A257" s="450" t="s">
        <v>16741</v>
      </c>
      <c r="B257" s="441">
        <v>256</v>
      </c>
      <c r="C257" s="440" t="s">
        <v>23977</v>
      </c>
      <c r="D257" s="440" t="s">
        <v>23986</v>
      </c>
      <c r="E257" s="441" t="s">
        <v>19003</v>
      </c>
      <c r="F257" s="440">
        <f>VLOOKUP(E257,[3]INVENTARIO!$B$4:$D$1048576,3,0)</f>
        <v>0</v>
      </c>
      <c r="G257" s="442" t="s">
        <v>19005</v>
      </c>
      <c r="H257" s="440" t="s">
        <v>24022</v>
      </c>
      <c r="I257" s="440" t="s">
        <v>24021</v>
      </c>
      <c r="J257" s="439">
        <v>0.37</v>
      </c>
      <c r="K257" s="439">
        <v>0.25</v>
      </c>
      <c r="L257" s="439">
        <v>0.25</v>
      </c>
      <c r="M257" s="439">
        <v>0</v>
      </c>
      <c r="N257" s="439" t="s">
        <v>4603</v>
      </c>
      <c r="O257" s="439">
        <v>0</v>
      </c>
      <c r="P257" s="512">
        <v>634.59500000000003</v>
      </c>
      <c r="Q257" s="512">
        <f t="shared" si="54"/>
        <v>380.75700000000001</v>
      </c>
      <c r="R257" s="514"/>
      <c r="S257" s="512">
        <v>424.31499999999994</v>
      </c>
      <c r="T257" s="512">
        <v>254.58899999999994</v>
      </c>
      <c r="V257" s="446">
        <v>0.6</v>
      </c>
      <c r="X257" s="443">
        <f>VLOOKUP(E257,[3]INVENTARIO!$B$3761:$R$3960,17,0)</f>
        <v>375.5</v>
      </c>
      <c r="Y257" s="443">
        <f t="shared" si="55"/>
        <v>225.29999999999998</v>
      </c>
      <c r="AA257" s="432">
        <f>VLOOKUP(E257,[3]INVENTARIO!$B$4:$U$4077,20,0)</f>
        <v>326.5</v>
      </c>
      <c r="AB257" s="432">
        <f t="shared" si="50"/>
        <v>195.9</v>
      </c>
      <c r="AD257" s="432">
        <f>VLOOKUP(E257,[3]INVENTARIO!$B$4:$X$4077,23,0)</f>
        <v>326.5</v>
      </c>
      <c r="AE257" s="432">
        <f t="shared" si="51"/>
        <v>195.9</v>
      </c>
      <c r="AG257" s="432">
        <f>VLOOKUP(E257,[3]INVENTARIO!$B$4:$AA$1048576,26,0)</f>
        <v>326.5</v>
      </c>
      <c r="AH257" s="432">
        <f t="shared" si="52"/>
        <v>195.9</v>
      </c>
      <c r="AJ257" s="432">
        <f>VLOOKUP(E257,[3]INVENTARIO!$B$4:$AD$1048576,29,0)</f>
        <v>308</v>
      </c>
      <c r="AK257" s="432">
        <f t="shared" si="53"/>
        <v>184.79999999999998</v>
      </c>
    </row>
    <row r="258" spans="1:46" ht="24" customHeight="1" outlineLevel="1" x14ac:dyDescent="0.25">
      <c r="A258" s="440" t="s">
        <v>23907</v>
      </c>
      <c r="B258" s="441">
        <v>257</v>
      </c>
      <c r="C258" s="440" t="s">
        <v>23977</v>
      </c>
      <c r="D258" s="440" t="s">
        <v>23986</v>
      </c>
      <c r="E258" s="441" t="s">
        <v>19004</v>
      </c>
      <c r="F258" s="440">
        <f>VLOOKUP(E258,[3]INVENTARIO!$B$4:$D$1048576,3,0)</f>
        <v>0</v>
      </c>
      <c r="G258" s="442" t="s">
        <v>19006</v>
      </c>
      <c r="H258" s="440" t="s">
        <v>24022</v>
      </c>
      <c r="I258" s="440" t="s">
        <v>24021</v>
      </c>
      <c r="J258" s="439">
        <v>0.37</v>
      </c>
      <c r="K258" s="439">
        <v>0.25</v>
      </c>
      <c r="L258" s="439">
        <v>0.25</v>
      </c>
      <c r="M258" s="439">
        <v>0</v>
      </c>
      <c r="N258" s="439" t="s">
        <v>4603</v>
      </c>
      <c r="O258" s="439">
        <v>0</v>
      </c>
      <c r="P258" s="512">
        <v>634.59500000000003</v>
      </c>
      <c r="Q258" s="512">
        <f t="shared" si="54"/>
        <v>380.75700000000001</v>
      </c>
      <c r="R258" s="514"/>
      <c r="S258" s="512">
        <v>424.31499999999994</v>
      </c>
      <c r="T258" s="512">
        <v>254.58899999999994</v>
      </c>
      <c r="V258" s="446">
        <v>0.6</v>
      </c>
      <c r="X258" s="443">
        <f>VLOOKUP(E258,[3]INVENTARIO!$B$3761:$R$3960,17,0)</f>
        <v>375.5</v>
      </c>
      <c r="Y258" s="443">
        <f t="shared" si="55"/>
        <v>225.29999999999998</v>
      </c>
      <c r="AA258" s="432">
        <f>VLOOKUP(E258,[3]INVENTARIO!$B$4:$U$4077,20,0)</f>
        <v>326.5</v>
      </c>
      <c r="AB258" s="432">
        <f t="shared" si="50"/>
        <v>195.9</v>
      </c>
      <c r="AD258" s="432">
        <f>VLOOKUP(E258,[3]INVENTARIO!$B$4:$X$4077,23,0)</f>
        <v>326.5</v>
      </c>
      <c r="AE258" s="432">
        <f t="shared" si="51"/>
        <v>195.9</v>
      </c>
      <c r="AG258" s="432">
        <f>VLOOKUP(E258,[3]INVENTARIO!$B$4:$AA$1048576,26,0)</f>
        <v>326.5</v>
      </c>
      <c r="AH258" s="432">
        <f t="shared" si="52"/>
        <v>195.9</v>
      </c>
      <c r="AJ258" s="432">
        <f>VLOOKUP(E258,[3]INVENTARIO!$B$4:$AD$1048576,29,0)</f>
        <v>308</v>
      </c>
      <c r="AK258" s="432">
        <f t="shared" si="53"/>
        <v>184.79999999999998</v>
      </c>
    </row>
    <row r="259" spans="1:46" ht="24" customHeight="1" outlineLevel="1" x14ac:dyDescent="0.25">
      <c r="A259" s="450" t="s">
        <v>13824</v>
      </c>
      <c r="B259" s="441">
        <v>258</v>
      </c>
      <c r="C259" s="440" t="s">
        <v>23977</v>
      </c>
      <c r="D259" s="440" t="s">
        <v>23986</v>
      </c>
      <c r="E259" s="441" t="s">
        <v>19013</v>
      </c>
      <c r="F259" s="440">
        <f>VLOOKUP(E259,[3]INVENTARIO!$B$4:$D$1048576,3,0)</f>
        <v>0</v>
      </c>
      <c r="G259" s="442" t="s">
        <v>19014</v>
      </c>
      <c r="H259" s="440" t="s">
        <v>24022</v>
      </c>
      <c r="I259" s="440" t="s">
        <v>24021</v>
      </c>
      <c r="J259" s="439">
        <v>0.37</v>
      </c>
      <c r="K259" s="439">
        <v>0.25</v>
      </c>
      <c r="L259" s="439">
        <v>0.25</v>
      </c>
      <c r="M259" s="439">
        <v>0</v>
      </c>
      <c r="N259" s="439" t="s">
        <v>4603</v>
      </c>
      <c r="O259" s="439">
        <v>0</v>
      </c>
      <c r="P259" s="512">
        <v>634.59500000000003</v>
      </c>
      <c r="Q259" s="512">
        <f t="shared" si="54"/>
        <v>380.75700000000001</v>
      </c>
      <c r="R259" s="514"/>
      <c r="S259" s="512">
        <v>424.31499999999994</v>
      </c>
      <c r="T259" s="512">
        <v>254.58899999999994</v>
      </c>
      <c r="V259" s="446">
        <v>0.6</v>
      </c>
      <c r="X259" s="443">
        <f>VLOOKUP(E259,[3]INVENTARIO!$B$3761:$R$3960,17,0)</f>
        <v>375.5</v>
      </c>
      <c r="Y259" s="443">
        <f t="shared" si="55"/>
        <v>225.29999999999998</v>
      </c>
      <c r="AA259" s="432">
        <f>VLOOKUP(E259,[3]INVENTARIO!$B$4:$U$4077,20,0)</f>
        <v>326.5</v>
      </c>
      <c r="AB259" s="432">
        <f t="shared" si="50"/>
        <v>195.9</v>
      </c>
      <c r="AD259" s="432">
        <f>VLOOKUP(E259,[3]INVENTARIO!$B$4:$X$4077,23,0)</f>
        <v>326.5</v>
      </c>
      <c r="AE259" s="432">
        <f t="shared" si="51"/>
        <v>195.9</v>
      </c>
      <c r="AG259" s="432">
        <f>VLOOKUP(E259,[3]INVENTARIO!$B$4:$AA$1048576,26,0)</f>
        <v>326.5</v>
      </c>
      <c r="AH259" s="432">
        <f t="shared" si="52"/>
        <v>195.9</v>
      </c>
      <c r="AJ259" s="432">
        <f>VLOOKUP(E259,[3]INVENTARIO!$B$4:$AD$1048576,29,0)</f>
        <v>308</v>
      </c>
      <c r="AK259" s="432">
        <f t="shared" si="53"/>
        <v>184.79999999999998</v>
      </c>
    </row>
    <row r="260" spans="1:46" ht="24" customHeight="1" outlineLevel="1" x14ac:dyDescent="0.25">
      <c r="A260" s="450" t="s">
        <v>22971</v>
      </c>
      <c r="B260" s="441">
        <v>259</v>
      </c>
      <c r="C260" s="440" t="s">
        <v>23977</v>
      </c>
      <c r="D260" s="440" t="s">
        <v>23986</v>
      </c>
      <c r="E260" s="441" t="s">
        <v>20976</v>
      </c>
      <c r="F260" s="440">
        <f>VLOOKUP(E260,[3]INVENTARIO!$B$4:$D$1048576,3,0)</f>
        <v>0</v>
      </c>
      <c r="G260" s="442" t="s">
        <v>20977</v>
      </c>
      <c r="H260" s="440" t="s">
        <v>24022</v>
      </c>
      <c r="I260" s="440" t="s">
        <v>24021</v>
      </c>
      <c r="J260" s="439">
        <v>0.37</v>
      </c>
      <c r="K260" s="439">
        <v>0.25</v>
      </c>
      <c r="L260" s="439">
        <v>0.25</v>
      </c>
      <c r="M260" s="439">
        <v>0</v>
      </c>
      <c r="N260" s="439" t="s">
        <v>4603</v>
      </c>
      <c r="O260" s="439">
        <v>0</v>
      </c>
      <c r="P260" s="512">
        <v>634.59500000000003</v>
      </c>
      <c r="Q260" s="512">
        <f t="shared" si="54"/>
        <v>380.75700000000001</v>
      </c>
      <c r="R260" s="514"/>
      <c r="S260" s="512">
        <v>424.31499999999994</v>
      </c>
      <c r="T260" s="512">
        <v>254.58899999999994</v>
      </c>
      <c r="V260" s="446">
        <v>0.6</v>
      </c>
      <c r="X260" s="443">
        <f>VLOOKUP(E260,[3]INVENTARIO!$B$3761:$R$3960,17,0)</f>
        <v>375.5</v>
      </c>
      <c r="Y260" s="443">
        <f t="shared" si="55"/>
        <v>225.29999999999998</v>
      </c>
      <c r="AA260" s="432">
        <f>VLOOKUP(E260,[3]INVENTARIO!$B$4:$U$4077,20,0)</f>
        <v>326.5</v>
      </c>
      <c r="AB260" s="432">
        <f t="shared" si="50"/>
        <v>195.9</v>
      </c>
      <c r="AD260" s="432">
        <f>VLOOKUP(E260,[3]INVENTARIO!$B$4:$X$4077,23,0)</f>
        <v>326.5</v>
      </c>
      <c r="AE260" s="432">
        <f t="shared" si="51"/>
        <v>195.9</v>
      </c>
      <c r="AG260" s="432">
        <f>VLOOKUP(E260,[3]INVENTARIO!$B$4:$AA$1048576,26,0)</f>
        <v>326.5</v>
      </c>
      <c r="AH260" s="432">
        <f t="shared" si="52"/>
        <v>195.9</v>
      </c>
      <c r="AJ260" s="432">
        <f>VLOOKUP(E260,[3]INVENTARIO!$B$4:$AD$1048576,29,0)</f>
        <v>308</v>
      </c>
      <c r="AK260" s="432">
        <f t="shared" si="53"/>
        <v>184.79999999999998</v>
      </c>
    </row>
    <row r="261" spans="1:46" ht="24" customHeight="1" outlineLevel="1" x14ac:dyDescent="0.25">
      <c r="A261" s="440" t="s">
        <v>23907</v>
      </c>
      <c r="B261" s="441">
        <v>260</v>
      </c>
      <c r="C261" s="440" t="s">
        <v>23977</v>
      </c>
      <c r="D261" s="440" t="s">
        <v>23986</v>
      </c>
      <c r="E261" s="441" t="s">
        <v>19007</v>
      </c>
      <c r="F261" s="440">
        <f>VLOOKUP(E261,[3]INVENTARIO!$B$4:$D$1048576,3,0)</f>
        <v>0</v>
      </c>
      <c r="G261" s="442" t="s">
        <v>19008</v>
      </c>
      <c r="H261" s="440" t="s">
        <v>24022</v>
      </c>
      <c r="I261" s="440" t="s">
        <v>24021</v>
      </c>
      <c r="J261" s="439">
        <v>0.37</v>
      </c>
      <c r="K261" s="439">
        <v>0.25</v>
      </c>
      <c r="L261" s="439">
        <v>0.25</v>
      </c>
      <c r="M261" s="439">
        <v>0</v>
      </c>
      <c r="N261" s="439" t="s">
        <v>4603</v>
      </c>
      <c r="O261" s="439">
        <v>0</v>
      </c>
      <c r="P261" s="512">
        <v>634.59500000000003</v>
      </c>
      <c r="Q261" s="512">
        <f t="shared" si="54"/>
        <v>380.75700000000001</v>
      </c>
      <c r="R261" s="514"/>
      <c r="S261" s="512">
        <v>424.31499999999994</v>
      </c>
      <c r="T261" s="512">
        <v>254.58899999999994</v>
      </c>
      <c r="V261" s="446">
        <v>0.6</v>
      </c>
      <c r="X261" s="443">
        <f>VLOOKUP(E261,[3]INVENTARIO!$B$3761:$R$3960,17,0)</f>
        <v>375.5</v>
      </c>
      <c r="Y261" s="443">
        <f t="shared" si="55"/>
        <v>225.29999999999998</v>
      </c>
      <c r="AA261" s="432">
        <f>VLOOKUP(E261,[3]INVENTARIO!$B$4:$U$4077,20,0)</f>
        <v>326.5</v>
      </c>
      <c r="AB261" s="432">
        <f t="shared" si="50"/>
        <v>195.9</v>
      </c>
      <c r="AD261" s="432">
        <f>VLOOKUP(E261,[3]INVENTARIO!$B$4:$X$4077,23,0)</f>
        <v>326.5</v>
      </c>
      <c r="AE261" s="432">
        <f t="shared" si="51"/>
        <v>195.9</v>
      </c>
      <c r="AG261" s="432">
        <f>VLOOKUP(E261,[3]INVENTARIO!$B$4:$AA$1048576,26,0)</f>
        <v>326.5</v>
      </c>
      <c r="AH261" s="432">
        <f t="shared" si="52"/>
        <v>195.9</v>
      </c>
      <c r="AJ261" s="432">
        <f>VLOOKUP(E261,[3]INVENTARIO!$B$4:$AD$1048576,29,0)</f>
        <v>308</v>
      </c>
      <c r="AK261" s="432">
        <f t="shared" si="53"/>
        <v>184.79999999999998</v>
      </c>
    </row>
    <row r="262" spans="1:46" ht="24" customHeight="1" outlineLevel="1" x14ac:dyDescent="0.25">
      <c r="A262" s="440" t="s">
        <v>23907</v>
      </c>
      <c r="B262" s="441">
        <v>261</v>
      </c>
      <c r="C262" s="440" t="s">
        <v>23977</v>
      </c>
      <c r="D262" s="440" t="s">
        <v>23986</v>
      </c>
      <c r="E262" s="441" t="s">
        <v>19009</v>
      </c>
      <c r="F262" s="440">
        <f>VLOOKUP(E262,[3]INVENTARIO!$B$4:$D$1048576,3,0)</f>
        <v>0</v>
      </c>
      <c r="G262" s="442" t="s">
        <v>19010</v>
      </c>
      <c r="H262" s="440" t="s">
        <v>24022</v>
      </c>
      <c r="I262" s="440" t="s">
        <v>24021</v>
      </c>
      <c r="J262" s="439">
        <v>0.37</v>
      </c>
      <c r="K262" s="439">
        <v>0.25</v>
      </c>
      <c r="L262" s="439">
        <v>0.25</v>
      </c>
      <c r="M262" s="439">
        <v>0</v>
      </c>
      <c r="N262" s="439" t="s">
        <v>4603</v>
      </c>
      <c r="O262" s="439">
        <v>0</v>
      </c>
      <c r="P262" s="512">
        <v>634.59500000000003</v>
      </c>
      <c r="Q262" s="512">
        <f t="shared" si="54"/>
        <v>380.75700000000001</v>
      </c>
      <c r="R262" s="514"/>
      <c r="S262" s="512">
        <v>424.31499999999994</v>
      </c>
      <c r="T262" s="512">
        <v>254.58899999999994</v>
      </c>
      <c r="V262" s="446">
        <v>0.6</v>
      </c>
      <c r="X262" s="443">
        <f>VLOOKUP(E262,[3]INVENTARIO!$B$3761:$R$3960,17,0)</f>
        <v>375.5</v>
      </c>
      <c r="Y262" s="443">
        <f t="shared" si="55"/>
        <v>225.29999999999998</v>
      </c>
      <c r="AA262" s="432">
        <f>VLOOKUP(E262,[3]INVENTARIO!$B$4:$U$4077,20,0)</f>
        <v>326.5</v>
      </c>
      <c r="AB262" s="432">
        <f t="shared" si="50"/>
        <v>195.9</v>
      </c>
      <c r="AD262" s="432">
        <f>VLOOKUP(E262,[3]INVENTARIO!$B$4:$X$4077,23,0)</f>
        <v>326.5</v>
      </c>
      <c r="AE262" s="432">
        <f t="shared" si="51"/>
        <v>195.9</v>
      </c>
      <c r="AG262" s="432">
        <f>VLOOKUP(E262,[3]INVENTARIO!$B$4:$AA$1048576,26,0)</f>
        <v>326.5</v>
      </c>
      <c r="AH262" s="432">
        <f t="shared" si="52"/>
        <v>195.9</v>
      </c>
      <c r="AJ262" s="432">
        <f>VLOOKUP(E262,[3]INVENTARIO!$B$4:$AD$1048576,29,0)</f>
        <v>308</v>
      </c>
      <c r="AK262" s="432">
        <f t="shared" si="53"/>
        <v>184.79999999999998</v>
      </c>
    </row>
    <row r="263" spans="1:46" ht="24" customHeight="1" outlineLevel="1" x14ac:dyDescent="0.25">
      <c r="A263" s="440" t="s">
        <v>23907</v>
      </c>
      <c r="B263" s="441">
        <v>262</v>
      </c>
      <c r="C263" s="440" t="s">
        <v>23977</v>
      </c>
      <c r="D263" s="440" t="s">
        <v>23986</v>
      </c>
      <c r="E263" s="441" t="s">
        <v>19011</v>
      </c>
      <c r="F263" s="440">
        <f>VLOOKUP(E263,[3]INVENTARIO!$B$4:$D$1048576,3,0)</f>
        <v>0</v>
      </c>
      <c r="G263" s="442" t="s">
        <v>19012</v>
      </c>
      <c r="H263" s="440" t="s">
        <v>24022</v>
      </c>
      <c r="I263" s="440" t="s">
        <v>24021</v>
      </c>
      <c r="J263" s="439">
        <v>0.37</v>
      </c>
      <c r="K263" s="439">
        <v>0.25</v>
      </c>
      <c r="L263" s="439">
        <v>0.25</v>
      </c>
      <c r="M263" s="439">
        <v>0</v>
      </c>
      <c r="N263" s="439" t="s">
        <v>4603</v>
      </c>
      <c r="O263" s="439">
        <v>0</v>
      </c>
      <c r="P263" s="512">
        <v>634.59500000000003</v>
      </c>
      <c r="Q263" s="512">
        <f t="shared" si="54"/>
        <v>380.75700000000001</v>
      </c>
      <c r="R263" s="514"/>
      <c r="S263" s="512">
        <v>424.31499999999994</v>
      </c>
      <c r="T263" s="512">
        <v>254.58899999999994</v>
      </c>
      <c r="V263" s="446">
        <v>0.6</v>
      </c>
      <c r="X263" s="443">
        <f>VLOOKUP(E263,[3]INVENTARIO!$B$3761:$R$3960,17,0)</f>
        <v>375.5</v>
      </c>
      <c r="Y263" s="443">
        <f t="shared" si="55"/>
        <v>225.29999999999998</v>
      </c>
      <c r="AA263" s="432">
        <f>VLOOKUP(E263,[3]INVENTARIO!$B$4:$U$4077,20,0)</f>
        <v>326.5</v>
      </c>
      <c r="AB263" s="432">
        <f t="shared" si="50"/>
        <v>195.9</v>
      </c>
      <c r="AD263" s="432">
        <f>VLOOKUP(E263,[3]INVENTARIO!$B$4:$X$4077,23,0)</f>
        <v>326.5</v>
      </c>
      <c r="AE263" s="432">
        <f t="shared" si="51"/>
        <v>195.9</v>
      </c>
      <c r="AG263" s="432">
        <f>VLOOKUP(E263,[3]INVENTARIO!$B$4:$AA$1048576,26,0)</f>
        <v>326.5</v>
      </c>
      <c r="AH263" s="432">
        <f t="shared" si="52"/>
        <v>195.9</v>
      </c>
      <c r="AJ263" s="432">
        <f>VLOOKUP(E263,[3]INVENTARIO!$B$4:$AD$1048576,29,0)</f>
        <v>308</v>
      </c>
      <c r="AK263" s="432">
        <f t="shared" si="53"/>
        <v>184.79999999999998</v>
      </c>
    </row>
    <row r="264" spans="1:46" ht="24" customHeight="1" outlineLevel="1" x14ac:dyDescent="0.25">
      <c r="A264" s="450" t="s">
        <v>16741</v>
      </c>
      <c r="B264" s="441">
        <v>263</v>
      </c>
      <c r="C264" s="440" t="s">
        <v>23977</v>
      </c>
      <c r="D264" s="440" t="s">
        <v>23986</v>
      </c>
      <c r="E264" s="441" t="s">
        <v>19015</v>
      </c>
      <c r="F264" s="440">
        <f>VLOOKUP(E264,[3]INVENTARIO!$B$4:$D$1048576,3,0)</f>
        <v>0</v>
      </c>
      <c r="G264" s="442" t="s">
        <v>19005</v>
      </c>
      <c r="H264" s="440" t="s">
        <v>24022</v>
      </c>
      <c r="I264" s="440" t="s">
        <v>24021</v>
      </c>
      <c r="J264" s="439">
        <v>0.5</v>
      </c>
      <c r="K264" s="439">
        <v>0.34</v>
      </c>
      <c r="L264" s="439">
        <v>0.34</v>
      </c>
      <c r="M264" s="439">
        <v>0</v>
      </c>
      <c r="N264" s="439" t="s">
        <v>4603</v>
      </c>
      <c r="O264" s="439">
        <v>0</v>
      </c>
      <c r="P264" s="512">
        <v>679.88700000000006</v>
      </c>
      <c r="Q264" s="512">
        <f t="shared" si="54"/>
        <v>407.93220000000002</v>
      </c>
      <c r="R264" s="514"/>
      <c r="S264" s="512">
        <v>454.59899999999999</v>
      </c>
      <c r="T264" s="512">
        <v>272.75939999999997</v>
      </c>
      <c r="V264" s="446">
        <v>0.6</v>
      </c>
      <c r="X264" s="443">
        <f>VLOOKUP(E264,[3]INVENTARIO!$B$3761:$R$3960,17,0)</f>
        <v>402.3</v>
      </c>
      <c r="Y264" s="443">
        <f t="shared" si="55"/>
        <v>241.38</v>
      </c>
      <c r="AA264" s="432">
        <f>VLOOKUP(E264,[3]INVENTARIO!$B$4:$U$4077,20,0)</f>
        <v>349.8</v>
      </c>
      <c r="AB264" s="432">
        <f t="shared" si="50"/>
        <v>209.88</v>
      </c>
      <c r="AD264" s="432">
        <f>VLOOKUP(E264,[3]INVENTARIO!$B$4:$X$4077,23,0)</f>
        <v>349.8</v>
      </c>
      <c r="AE264" s="432">
        <f t="shared" si="51"/>
        <v>209.88</v>
      </c>
      <c r="AG264" s="432">
        <f>VLOOKUP(E264,[3]INVENTARIO!$B$4:$AA$1048576,26,0)</f>
        <v>349.8</v>
      </c>
      <c r="AH264" s="432">
        <f t="shared" si="52"/>
        <v>209.88</v>
      </c>
      <c r="AJ264" s="432">
        <f>VLOOKUP(E264,[3]INVENTARIO!$B$4:$AD$1048576,29,0)</f>
        <v>330</v>
      </c>
      <c r="AK264" s="432">
        <f t="shared" si="53"/>
        <v>198</v>
      </c>
    </row>
    <row r="265" spans="1:46" ht="24" customHeight="1" outlineLevel="1" x14ac:dyDescent="0.25">
      <c r="A265" s="450" t="s">
        <v>16741</v>
      </c>
      <c r="B265" s="441">
        <v>264</v>
      </c>
      <c r="C265" s="440" t="s">
        <v>23977</v>
      </c>
      <c r="D265" s="440" t="s">
        <v>23986</v>
      </c>
      <c r="E265" s="441" t="s">
        <v>19016</v>
      </c>
      <c r="F265" s="440">
        <f>VLOOKUP(E265,[3]INVENTARIO!$B$4:$D$1048576,3,0)</f>
        <v>0</v>
      </c>
      <c r="G265" s="442" t="s">
        <v>19006</v>
      </c>
      <c r="H265" s="440" t="s">
        <v>24022</v>
      </c>
      <c r="I265" s="440" t="s">
        <v>24021</v>
      </c>
      <c r="J265" s="439">
        <v>0.5</v>
      </c>
      <c r="K265" s="439">
        <v>0.34</v>
      </c>
      <c r="L265" s="439">
        <v>0.34</v>
      </c>
      <c r="M265" s="439">
        <v>0</v>
      </c>
      <c r="N265" s="439" t="s">
        <v>4603</v>
      </c>
      <c r="O265" s="439">
        <v>0</v>
      </c>
      <c r="P265" s="512">
        <v>679.88700000000006</v>
      </c>
      <c r="Q265" s="512">
        <f t="shared" si="54"/>
        <v>407.93220000000002</v>
      </c>
      <c r="R265" s="514"/>
      <c r="S265" s="512">
        <v>454.59899999999999</v>
      </c>
      <c r="T265" s="512">
        <v>272.75939999999997</v>
      </c>
      <c r="V265" s="446">
        <v>0.6</v>
      </c>
      <c r="X265" s="443">
        <f>VLOOKUP(E265,[3]INVENTARIO!$B$3761:$R$3960,17,0)</f>
        <v>402.3</v>
      </c>
      <c r="Y265" s="443">
        <f t="shared" si="55"/>
        <v>241.38</v>
      </c>
      <c r="AA265" s="432">
        <f>VLOOKUP(E265,[3]INVENTARIO!$B$4:$U$4077,20,0)</f>
        <v>349.8</v>
      </c>
      <c r="AB265" s="432">
        <f t="shared" si="50"/>
        <v>209.88</v>
      </c>
      <c r="AD265" s="432">
        <f>VLOOKUP(E265,[3]INVENTARIO!$B$4:$X$4077,23,0)</f>
        <v>349.8</v>
      </c>
      <c r="AE265" s="432">
        <f t="shared" si="51"/>
        <v>209.88</v>
      </c>
      <c r="AG265" s="432">
        <f>VLOOKUP(E265,[3]INVENTARIO!$B$4:$AA$1048576,26,0)</f>
        <v>349.8</v>
      </c>
      <c r="AH265" s="432">
        <f t="shared" si="52"/>
        <v>209.88</v>
      </c>
      <c r="AJ265" s="432">
        <f>VLOOKUP(E265,[3]INVENTARIO!$B$4:$AD$1048576,29,0)</f>
        <v>330</v>
      </c>
      <c r="AK265" s="432">
        <f t="shared" si="53"/>
        <v>198</v>
      </c>
    </row>
    <row r="266" spans="1:46" ht="24" customHeight="1" outlineLevel="1" x14ac:dyDescent="0.25">
      <c r="A266" s="450" t="s">
        <v>16741</v>
      </c>
      <c r="B266" s="441">
        <v>265</v>
      </c>
      <c r="C266" s="440" t="s">
        <v>23977</v>
      </c>
      <c r="D266" s="440" t="s">
        <v>23986</v>
      </c>
      <c r="E266" s="441" t="s">
        <v>19050</v>
      </c>
      <c r="F266" s="440">
        <f>VLOOKUP(E266,[3]INVENTARIO!$B$4:$D$1048576,3,0)</f>
        <v>0</v>
      </c>
      <c r="G266" s="442" t="s">
        <v>19014</v>
      </c>
      <c r="H266" s="440" t="s">
        <v>24022</v>
      </c>
      <c r="I266" s="440" t="s">
        <v>24021</v>
      </c>
      <c r="J266" s="439">
        <v>0.5</v>
      </c>
      <c r="K266" s="439">
        <v>0.34</v>
      </c>
      <c r="L266" s="439">
        <v>0.34</v>
      </c>
      <c r="M266" s="439">
        <v>0</v>
      </c>
      <c r="N266" s="439" t="s">
        <v>4603</v>
      </c>
      <c r="O266" s="439">
        <v>0</v>
      </c>
      <c r="P266" s="512">
        <v>679.88700000000006</v>
      </c>
      <c r="Q266" s="512">
        <f t="shared" si="54"/>
        <v>407.93220000000002</v>
      </c>
      <c r="R266" s="514"/>
      <c r="S266" s="512">
        <v>454.59899999999999</v>
      </c>
      <c r="T266" s="512">
        <v>272.75939999999997</v>
      </c>
      <c r="V266" s="446">
        <v>0.6</v>
      </c>
      <c r="X266" s="443">
        <f>VLOOKUP(E266,[3]INVENTARIO!$B$3761:$R$3960,17,0)</f>
        <v>402.3</v>
      </c>
      <c r="Y266" s="443">
        <f t="shared" si="55"/>
        <v>241.38</v>
      </c>
      <c r="AA266" s="432">
        <f>VLOOKUP(E266,[3]INVENTARIO!$B$4:$U$4077,20,0)</f>
        <v>349.8</v>
      </c>
      <c r="AB266" s="432">
        <f t="shared" si="50"/>
        <v>209.88</v>
      </c>
      <c r="AD266" s="432">
        <f>VLOOKUP(E266,[3]INVENTARIO!$B$4:$X$4077,23,0)</f>
        <v>349.8</v>
      </c>
      <c r="AE266" s="432">
        <f t="shared" si="51"/>
        <v>209.88</v>
      </c>
      <c r="AG266" s="432">
        <f>VLOOKUP(E266,[3]INVENTARIO!$B$4:$AA$1048576,26,0)</f>
        <v>349.8</v>
      </c>
      <c r="AH266" s="432">
        <f t="shared" si="52"/>
        <v>209.88</v>
      </c>
      <c r="AJ266" s="432">
        <f>VLOOKUP(E266,[3]INVENTARIO!$B$4:$AD$1048576,29,0)</f>
        <v>330</v>
      </c>
      <c r="AK266" s="432">
        <f t="shared" si="53"/>
        <v>198</v>
      </c>
    </row>
    <row r="267" spans="1:46" ht="24" customHeight="1" outlineLevel="1" x14ac:dyDescent="0.25">
      <c r="A267" s="449" t="s">
        <v>16741</v>
      </c>
      <c r="B267" s="441">
        <v>266</v>
      </c>
      <c r="C267" s="440" t="s">
        <v>23977</v>
      </c>
      <c r="D267" s="436" t="s">
        <v>23986</v>
      </c>
      <c r="E267" s="437" t="s">
        <v>20978</v>
      </c>
      <c r="F267" s="440">
        <f>VLOOKUP(E267,[3]INVENTARIO!$B$4:$D$1048576,3,0)</f>
        <v>0</v>
      </c>
      <c r="G267" s="442" t="s">
        <v>20977</v>
      </c>
      <c r="H267" s="440" t="s">
        <v>24022</v>
      </c>
      <c r="I267" s="440" t="s">
        <v>24021</v>
      </c>
      <c r="J267" s="439">
        <v>0.5</v>
      </c>
      <c r="K267" s="439">
        <v>0.34</v>
      </c>
      <c r="L267" s="439">
        <v>0.34</v>
      </c>
      <c r="M267" s="439">
        <v>0</v>
      </c>
      <c r="N267" s="439" t="s">
        <v>4603</v>
      </c>
      <c r="O267" s="439">
        <v>0</v>
      </c>
      <c r="P267" s="512">
        <v>679.88700000000006</v>
      </c>
      <c r="Q267" s="512">
        <f t="shared" si="54"/>
        <v>407.93220000000002</v>
      </c>
      <c r="R267" s="514"/>
      <c r="S267" s="512">
        <v>454.59899999999999</v>
      </c>
      <c r="T267" s="512">
        <v>272.75939999999997</v>
      </c>
      <c r="V267" s="446">
        <v>0.6</v>
      </c>
      <c r="X267" s="443">
        <f>VLOOKUP(E267,[3]INVENTARIO!$B$3761:$R$3960,17,0)</f>
        <v>402.3</v>
      </c>
      <c r="Y267" s="443">
        <f t="shared" si="55"/>
        <v>241.38</v>
      </c>
      <c r="AA267" s="432">
        <f>VLOOKUP(E267,[3]INVENTARIO!$B$4:$U$4077,20,0)</f>
        <v>349.8</v>
      </c>
      <c r="AB267" s="432">
        <f t="shared" si="50"/>
        <v>209.88</v>
      </c>
      <c r="AD267" s="432">
        <f>VLOOKUP(E267,[3]INVENTARIO!$B$4:$X$4077,23,0)</f>
        <v>349.8</v>
      </c>
      <c r="AE267" s="432">
        <f t="shared" si="51"/>
        <v>209.88</v>
      </c>
      <c r="AG267" s="432">
        <f>VLOOKUP(E267,[3]INVENTARIO!$B$4:$AA$1048576,26,0)</f>
        <v>349.8</v>
      </c>
      <c r="AH267" s="432">
        <f t="shared" si="52"/>
        <v>209.88</v>
      </c>
      <c r="AJ267" s="432">
        <f>VLOOKUP(E267,[3]INVENTARIO!$B$4:$AD$1048576,29,0)</f>
        <v>330</v>
      </c>
      <c r="AK267" s="432">
        <f t="shared" si="53"/>
        <v>198</v>
      </c>
      <c r="AL267" s="469"/>
      <c r="AM267" s="484"/>
      <c r="AN267" s="487"/>
      <c r="AO267" s="487"/>
      <c r="AP267" s="487"/>
      <c r="AQ267" s="487"/>
      <c r="AR267" s="487"/>
      <c r="AS267" s="487"/>
      <c r="AT267" s="487"/>
    </row>
    <row r="268" spans="1:46" ht="24" customHeight="1" outlineLevel="1" x14ac:dyDescent="0.25">
      <c r="A268" s="450" t="s">
        <v>16741</v>
      </c>
      <c r="B268" s="441">
        <v>267</v>
      </c>
      <c r="C268" s="440" t="s">
        <v>23977</v>
      </c>
      <c r="D268" s="440" t="s">
        <v>23986</v>
      </c>
      <c r="E268" s="441" t="s">
        <v>19017</v>
      </c>
      <c r="F268" s="440">
        <f>VLOOKUP(E268,[3]INVENTARIO!$B$4:$D$1048576,3,0)</f>
        <v>0</v>
      </c>
      <c r="G268" s="442" t="s">
        <v>19008</v>
      </c>
      <c r="H268" s="440" t="s">
        <v>24022</v>
      </c>
      <c r="I268" s="440" t="s">
        <v>24021</v>
      </c>
      <c r="J268" s="439">
        <v>0.5</v>
      </c>
      <c r="K268" s="439">
        <v>0.34</v>
      </c>
      <c r="L268" s="439">
        <v>0.34</v>
      </c>
      <c r="M268" s="439">
        <v>0</v>
      </c>
      <c r="N268" s="439" t="s">
        <v>4603</v>
      </c>
      <c r="O268" s="439">
        <v>0</v>
      </c>
      <c r="P268" s="512">
        <v>679.88700000000006</v>
      </c>
      <c r="Q268" s="512">
        <f t="shared" si="54"/>
        <v>407.93220000000002</v>
      </c>
      <c r="R268" s="514"/>
      <c r="S268" s="512">
        <v>454.59899999999999</v>
      </c>
      <c r="T268" s="512">
        <v>272.75939999999997</v>
      </c>
      <c r="V268" s="446">
        <v>0.6</v>
      </c>
      <c r="X268" s="443">
        <f>VLOOKUP(E268,[3]INVENTARIO!$B$3761:$R$3960,17,0)</f>
        <v>402.3</v>
      </c>
      <c r="Y268" s="443">
        <f t="shared" si="55"/>
        <v>241.38</v>
      </c>
      <c r="AA268" s="432">
        <f>VLOOKUP(E268,[3]INVENTARIO!$B$4:$U$4077,20,0)</f>
        <v>349.8</v>
      </c>
      <c r="AB268" s="432">
        <f t="shared" si="50"/>
        <v>209.88</v>
      </c>
      <c r="AD268" s="432">
        <f>VLOOKUP(E268,[3]INVENTARIO!$B$4:$X$4077,23,0)</f>
        <v>349.8</v>
      </c>
      <c r="AE268" s="432">
        <f t="shared" si="51"/>
        <v>209.88</v>
      </c>
      <c r="AG268" s="432">
        <f>VLOOKUP(E268,[3]INVENTARIO!$B$4:$AA$1048576,26,0)</f>
        <v>349.8</v>
      </c>
      <c r="AH268" s="432">
        <f t="shared" si="52"/>
        <v>209.88</v>
      </c>
      <c r="AJ268" s="432">
        <f>VLOOKUP(E268,[3]INVENTARIO!$B$4:$AD$1048576,29,0)</f>
        <v>330</v>
      </c>
      <c r="AK268" s="432">
        <f t="shared" si="53"/>
        <v>198</v>
      </c>
    </row>
    <row r="269" spans="1:46" ht="24" customHeight="1" outlineLevel="1" x14ac:dyDescent="0.25">
      <c r="A269" s="450" t="s">
        <v>16741</v>
      </c>
      <c r="B269" s="441">
        <v>268</v>
      </c>
      <c r="C269" s="440" t="s">
        <v>23977</v>
      </c>
      <c r="D269" s="440" t="s">
        <v>23986</v>
      </c>
      <c r="E269" s="441" t="s">
        <v>19018</v>
      </c>
      <c r="F269" s="440">
        <f>VLOOKUP(E269,[3]INVENTARIO!$B$4:$D$1048576,3,0)</f>
        <v>0</v>
      </c>
      <c r="G269" s="442" t="s">
        <v>19010</v>
      </c>
      <c r="H269" s="440" t="s">
        <v>24022</v>
      </c>
      <c r="I269" s="440" t="s">
        <v>24021</v>
      </c>
      <c r="J269" s="439">
        <v>0.5</v>
      </c>
      <c r="K269" s="439">
        <v>0.34</v>
      </c>
      <c r="L269" s="439">
        <v>0.34</v>
      </c>
      <c r="M269" s="439">
        <v>0</v>
      </c>
      <c r="N269" s="439" t="s">
        <v>4603</v>
      </c>
      <c r="O269" s="439">
        <v>0</v>
      </c>
      <c r="P269" s="512">
        <v>679.88700000000006</v>
      </c>
      <c r="Q269" s="512">
        <f t="shared" si="54"/>
        <v>407.93220000000002</v>
      </c>
      <c r="R269" s="514"/>
      <c r="S269" s="512">
        <v>454.59899999999999</v>
      </c>
      <c r="T269" s="512">
        <v>272.75939999999997</v>
      </c>
      <c r="V269" s="446">
        <v>0.6</v>
      </c>
      <c r="X269" s="443">
        <f>VLOOKUP(E269,[3]INVENTARIO!$B$3761:$R$3960,17,0)</f>
        <v>402.3</v>
      </c>
      <c r="Y269" s="443">
        <f t="shared" si="55"/>
        <v>241.38</v>
      </c>
      <c r="AA269" s="432">
        <f>VLOOKUP(E269,[3]INVENTARIO!$B$4:$U$4077,20,0)</f>
        <v>349.8</v>
      </c>
      <c r="AB269" s="432">
        <f t="shared" si="50"/>
        <v>209.88</v>
      </c>
      <c r="AD269" s="432">
        <f>VLOOKUP(E269,[3]INVENTARIO!$B$4:$X$4077,23,0)</f>
        <v>349.8</v>
      </c>
      <c r="AE269" s="432">
        <f t="shared" si="51"/>
        <v>209.88</v>
      </c>
      <c r="AG269" s="432">
        <f>VLOOKUP(E269,[3]INVENTARIO!$B$4:$AA$1048576,26,0)</f>
        <v>349.8</v>
      </c>
      <c r="AH269" s="432">
        <f t="shared" si="52"/>
        <v>209.88</v>
      </c>
      <c r="AJ269" s="432">
        <f>VLOOKUP(E269,[3]INVENTARIO!$B$4:$AD$1048576,29,0)</f>
        <v>330</v>
      </c>
      <c r="AK269" s="432">
        <f t="shared" si="53"/>
        <v>198</v>
      </c>
    </row>
    <row r="270" spans="1:46" ht="24" customHeight="1" outlineLevel="1" x14ac:dyDescent="0.25">
      <c r="A270" s="450" t="s">
        <v>16741</v>
      </c>
      <c r="B270" s="441">
        <v>269</v>
      </c>
      <c r="C270" s="440" t="s">
        <v>23977</v>
      </c>
      <c r="D270" s="440" t="s">
        <v>23986</v>
      </c>
      <c r="E270" s="441" t="s">
        <v>19019</v>
      </c>
      <c r="F270" s="440">
        <f>VLOOKUP(E270,[3]INVENTARIO!$B$4:$D$1048576,3,0)</f>
        <v>0</v>
      </c>
      <c r="G270" s="442" t="s">
        <v>19012</v>
      </c>
      <c r="H270" s="440" t="s">
        <v>24022</v>
      </c>
      <c r="I270" s="440" t="s">
        <v>24021</v>
      </c>
      <c r="J270" s="439">
        <v>0.5</v>
      </c>
      <c r="K270" s="439">
        <v>0.34</v>
      </c>
      <c r="L270" s="439">
        <v>0.34</v>
      </c>
      <c r="M270" s="439">
        <v>0</v>
      </c>
      <c r="N270" s="439" t="s">
        <v>4603</v>
      </c>
      <c r="O270" s="439">
        <v>0</v>
      </c>
      <c r="P270" s="512">
        <v>679.88700000000006</v>
      </c>
      <c r="Q270" s="512">
        <f t="shared" si="54"/>
        <v>407.93220000000002</v>
      </c>
      <c r="R270" s="514"/>
      <c r="S270" s="512">
        <v>454.59899999999999</v>
      </c>
      <c r="T270" s="512">
        <v>272.75939999999997</v>
      </c>
      <c r="V270" s="446">
        <v>0.6</v>
      </c>
      <c r="X270" s="443">
        <f>VLOOKUP(E270,[3]INVENTARIO!$B$3761:$R$3960,17,0)</f>
        <v>402.3</v>
      </c>
      <c r="Y270" s="443">
        <f t="shared" si="55"/>
        <v>241.38</v>
      </c>
      <c r="AA270" s="432">
        <f>VLOOKUP(E270,[3]INVENTARIO!$B$4:$U$4077,20,0)</f>
        <v>349.8</v>
      </c>
      <c r="AB270" s="432">
        <f t="shared" si="50"/>
        <v>209.88</v>
      </c>
      <c r="AD270" s="432">
        <f>VLOOKUP(E270,[3]INVENTARIO!$B$4:$X$4077,23,0)</f>
        <v>349.8</v>
      </c>
      <c r="AE270" s="432">
        <f t="shared" si="51"/>
        <v>209.88</v>
      </c>
      <c r="AG270" s="432">
        <f>VLOOKUP(E270,[3]INVENTARIO!$B$4:$AA$1048576,26,0)</f>
        <v>349.8</v>
      </c>
      <c r="AH270" s="432">
        <f t="shared" si="52"/>
        <v>209.88</v>
      </c>
      <c r="AJ270" s="432">
        <f>VLOOKUP(E270,[3]INVENTARIO!$B$4:$AD$1048576,29,0)</f>
        <v>330</v>
      </c>
      <c r="AK270" s="432">
        <f t="shared" si="53"/>
        <v>198</v>
      </c>
    </row>
    <row r="271" spans="1:46" ht="24" customHeight="1" outlineLevel="1" x14ac:dyDescent="0.25">
      <c r="A271" s="450" t="s">
        <v>16741</v>
      </c>
      <c r="B271" s="441">
        <v>270</v>
      </c>
      <c r="C271" s="440" t="s">
        <v>23977</v>
      </c>
      <c r="D271" s="440" t="s">
        <v>23986</v>
      </c>
      <c r="E271" s="441" t="s">
        <v>19020</v>
      </c>
      <c r="F271" s="440">
        <f>VLOOKUP(E271,[3]INVENTARIO!$B$4:$D$1048576,3,0)</f>
        <v>0</v>
      </c>
      <c r="G271" s="442" t="s">
        <v>19005</v>
      </c>
      <c r="H271" s="440" t="s">
        <v>24022</v>
      </c>
      <c r="I271" s="440" t="s">
        <v>24021</v>
      </c>
      <c r="J271" s="439">
        <v>0.75</v>
      </c>
      <c r="K271" s="439" t="s">
        <v>4603</v>
      </c>
      <c r="L271" s="439" t="s">
        <v>4603</v>
      </c>
      <c r="M271" s="439">
        <v>0</v>
      </c>
      <c r="N271" s="439" t="s">
        <v>4603</v>
      </c>
      <c r="O271" s="439">
        <v>3.85</v>
      </c>
      <c r="P271" s="512">
        <v>1585.8960000000002</v>
      </c>
      <c r="Q271" s="512">
        <f t="shared" si="54"/>
        <v>951.53760000000011</v>
      </c>
      <c r="R271" s="514"/>
      <c r="S271" s="512">
        <v>1060.3919999999998</v>
      </c>
      <c r="T271" s="512">
        <v>636.23519999999985</v>
      </c>
      <c r="V271" s="446">
        <v>0.6</v>
      </c>
      <c r="X271" s="443">
        <f>VLOOKUP(E271,[3]INVENTARIO!$B$3761:$R$3960,17,0)</f>
        <v>938.4</v>
      </c>
      <c r="Y271" s="443">
        <f t="shared" si="55"/>
        <v>563.04</v>
      </c>
      <c r="AA271" s="432">
        <f>VLOOKUP(E271,[3]INVENTARIO!$B$4:$U$4077,20,0)</f>
        <v>816</v>
      </c>
      <c r="AB271" s="432">
        <f t="shared" si="50"/>
        <v>489.59999999999997</v>
      </c>
      <c r="AD271" s="432">
        <f>VLOOKUP(E271,[3]INVENTARIO!$B$4:$X$4077,23,0)</f>
        <v>816</v>
      </c>
      <c r="AE271" s="432">
        <f t="shared" si="51"/>
        <v>489.59999999999997</v>
      </c>
      <c r="AG271" s="432">
        <f>VLOOKUP(E271,[3]INVENTARIO!$B$4:$AA$1048576,26,0)</f>
        <v>816</v>
      </c>
      <c r="AH271" s="432">
        <f t="shared" si="52"/>
        <v>489.59999999999997</v>
      </c>
      <c r="AJ271" s="432">
        <f>VLOOKUP(E271,[3]INVENTARIO!$B$4:$AD$1048576,29,0)</f>
        <v>330</v>
      </c>
      <c r="AK271" s="432">
        <f t="shared" si="53"/>
        <v>198</v>
      </c>
    </row>
    <row r="272" spans="1:46" ht="24" customHeight="1" outlineLevel="1" x14ac:dyDescent="0.25">
      <c r="A272" s="450" t="s">
        <v>16741</v>
      </c>
      <c r="B272" s="441">
        <v>271</v>
      </c>
      <c r="C272" s="440" t="s">
        <v>23977</v>
      </c>
      <c r="D272" s="440" t="s">
        <v>23986</v>
      </c>
      <c r="E272" s="441" t="s">
        <v>19021</v>
      </c>
      <c r="F272" s="440">
        <f>VLOOKUP(E272,[3]INVENTARIO!$B$4:$D$1048576,3,0)</f>
        <v>0</v>
      </c>
      <c r="G272" s="442" t="s">
        <v>19006</v>
      </c>
      <c r="H272" s="440" t="s">
        <v>24022</v>
      </c>
      <c r="I272" s="440" t="s">
        <v>24021</v>
      </c>
      <c r="J272" s="439">
        <v>0.75</v>
      </c>
      <c r="K272" s="439" t="s">
        <v>4603</v>
      </c>
      <c r="L272" s="439" t="s">
        <v>4603</v>
      </c>
      <c r="M272" s="439">
        <v>0</v>
      </c>
      <c r="N272" s="439" t="s">
        <v>4603</v>
      </c>
      <c r="O272" s="439">
        <v>3.85</v>
      </c>
      <c r="P272" s="512">
        <v>1585.8960000000002</v>
      </c>
      <c r="Q272" s="512">
        <f t="shared" si="54"/>
        <v>951.53760000000011</v>
      </c>
      <c r="R272" s="514"/>
      <c r="S272" s="512">
        <v>1060.3919999999998</v>
      </c>
      <c r="T272" s="512">
        <v>636.23519999999985</v>
      </c>
      <c r="V272" s="446">
        <v>0.6</v>
      </c>
      <c r="X272" s="443">
        <f>VLOOKUP(E272,[3]INVENTARIO!$B$3761:$R$3960,17,0)</f>
        <v>938.4</v>
      </c>
      <c r="Y272" s="443">
        <f t="shared" si="55"/>
        <v>563.04</v>
      </c>
      <c r="AA272" s="432">
        <f>VLOOKUP(E272,[3]INVENTARIO!$B$4:$U$4077,20,0)</f>
        <v>816</v>
      </c>
      <c r="AB272" s="432">
        <f t="shared" si="50"/>
        <v>489.59999999999997</v>
      </c>
      <c r="AD272" s="432">
        <f>VLOOKUP(E272,[3]INVENTARIO!$B$4:$X$4077,23,0)</f>
        <v>816</v>
      </c>
      <c r="AE272" s="432">
        <f t="shared" si="51"/>
        <v>489.59999999999997</v>
      </c>
      <c r="AG272" s="432">
        <f>VLOOKUP(E272,[3]INVENTARIO!$B$4:$AA$1048576,26,0)</f>
        <v>816</v>
      </c>
      <c r="AH272" s="432">
        <f t="shared" si="52"/>
        <v>489.59999999999997</v>
      </c>
      <c r="AJ272" s="432">
        <f>VLOOKUP(E272,[3]INVENTARIO!$B$4:$AD$1048576,29,0)</f>
        <v>330</v>
      </c>
      <c r="AK272" s="432">
        <f t="shared" si="53"/>
        <v>198</v>
      </c>
    </row>
    <row r="273" spans="1:38" ht="24" customHeight="1" outlineLevel="1" x14ac:dyDescent="0.25">
      <c r="A273" s="440" t="s">
        <v>19145</v>
      </c>
      <c r="B273" s="441">
        <v>272</v>
      </c>
      <c r="C273" s="440" t="s">
        <v>23977</v>
      </c>
      <c r="D273" s="440" t="s">
        <v>23986</v>
      </c>
      <c r="E273" s="441" t="s">
        <v>19025</v>
      </c>
      <c r="F273" s="440">
        <f>VLOOKUP(E273,[3]INVENTARIO!$B$4:$D$1048576,3,0)</f>
        <v>0</v>
      </c>
      <c r="G273" s="442" t="s">
        <v>19014</v>
      </c>
      <c r="H273" s="440" t="s">
        <v>24022</v>
      </c>
      <c r="I273" s="440" t="s">
        <v>24021</v>
      </c>
      <c r="J273" s="439">
        <v>0.75</v>
      </c>
      <c r="K273" s="439" t="s">
        <v>4603</v>
      </c>
      <c r="L273" s="439" t="s">
        <v>4603</v>
      </c>
      <c r="M273" s="439">
        <v>0</v>
      </c>
      <c r="N273" s="439" t="s">
        <v>4603</v>
      </c>
      <c r="O273" s="439">
        <v>3.85</v>
      </c>
      <c r="P273" s="512">
        <v>1585.8960000000002</v>
      </c>
      <c r="Q273" s="512">
        <f t="shared" si="54"/>
        <v>951.53760000000011</v>
      </c>
      <c r="R273" s="514"/>
      <c r="S273" s="512">
        <v>1060.3919999999998</v>
      </c>
      <c r="T273" s="512">
        <v>636.23519999999985</v>
      </c>
      <c r="V273" s="446">
        <v>0.6</v>
      </c>
      <c r="X273" s="443">
        <f>VLOOKUP(E273,[3]INVENTARIO!$B$3761:$R$3960,17,0)</f>
        <v>938.4</v>
      </c>
      <c r="Y273" s="443">
        <f t="shared" si="55"/>
        <v>563.04</v>
      </c>
      <c r="AA273" s="432">
        <f>VLOOKUP(E273,[3]INVENTARIO!$B$4:$U$4077,20,0)</f>
        <v>816</v>
      </c>
      <c r="AB273" s="432">
        <f t="shared" si="50"/>
        <v>489.59999999999997</v>
      </c>
      <c r="AD273" s="432">
        <f>VLOOKUP(E273,[3]INVENTARIO!$B$4:$X$4077,23,0)</f>
        <v>816</v>
      </c>
      <c r="AE273" s="432">
        <f t="shared" si="51"/>
        <v>489.59999999999997</v>
      </c>
      <c r="AG273" s="432">
        <f>VLOOKUP(E273,[3]INVENTARIO!$B$4:$AA$1048576,26,0)</f>
        <v>816</v>
      </c>
      <c r="AH273" s="432">
        <f t="shared" si="52"/>
        <v>489.59999999999997</v>
      </c>
      <c r="AJ273" s="432">
        <f>VLOOKUP(E273,[3]INVENTARIO!$B$4:$AD$1048576,29,0)</f>
        <v>330</v>
      </c>
      <c r="AK273" s="432">
        <f t="shared" si="53"/>
        <v>198</v>
      </c>
    </row>
    <row r="274" spans="1:38" ht="24" customHeight="1" outlineLevel="1" x14ac:dyDescent="0.25">
      <c r="A274" s="440" t="s">
        <v>19145</v>
      </c>
      <c r="B274" s="441">
        <v>273</v>
      </c>
      <c r="C274" s="440" t="s">
        <v>23977</v>
      </c>
      <c r="D274" s="440" t="s">
        <v>23986</v>
      </c>
      <c r="E274" s="441" t="s">
        <v>20979</v>
      </c>
      <c r="F274" s="440">
        <f>VLOOKUP(E274,[3]INVENTARIO!$B$4:$D$1048576,3,0)</f>
        <v>0</v>
      </c>
      <c r="G274" s="442" t="s">
        <v>20977</v>
      </c>
      <c r="H274" s="440" t="s">
        <v>24022</v>
      </c>
      <c r="I274" s="440" t="s">
        <v>24021</v>
      </c>
      <c r="J274" s="439">
        <v>0.75</v>
      </c>
      <c r="K274" s="439" t="s">
        <v>4603</v>
      </c>
      <c r="L274" s="439" t="s">
        <v>4603</v>
      </c>
      <c r="M274" s="439">
        <v>0</v>
      </c>
      <c r="N274" s="439" t="s">
        <v>4603</v>
      </c>
      <c r="O274" s="439">
        <v>3.85</v>
      </c>
      <c r="P274" s="512">
        <v>1585.8960000000002</v>
      </c>
      <c r="Q274" s="512">
        <f t="shared" si="54"/>
        <v>951.53760000000011</v>
      </c>
      <c r="R274" s="514"/>
      <c r="S274" s="512">
        <v>1060.3919999999998</v>
      </c>
      <c r="T274" s="512">
        <v>636.23519999999985</v>
      </c>
      <c r="V274" s="446">
        <v>0.6</v>
      </c>
      <c r="X274" s="443">
        <f>VLOOKUP(E274,[3]INVENTARIO!$B$3761:$R$3960,17,0)</f>
        <v>938.4</v>
      </c>
      <c r="Y274" s="443">
        <f t="shared" si="55"/>
        <v>563.04</v>
      </c>
      <c r="AA274" s="432">
        <f>VLOOKUP(E274,[3]INVENTARIO!$B$4:$U$4077,20,0)</f>
        <v>816</v>
      </c>
      <c r="AB274" s="432">
        <f t="shared" si="50"/>
        <v>489.59999999999997</v>
      </c>
      <c r="AD274" s="432">
        <f>VLOOKUP(E274,[3]INVENTARIO!$B$4:$X$4077,23,0)</f>
        <v>816</v>
      </c>
      <c r="AE274" s="432">
        <f t="shared" si="51"/>
        <v>489.59999999999997</v>
      </c>
      <c r="AG274" s="432">
        <f>VLOOKUP(E274,[3]INVENTARIO!$B$4:$AA$1048576,26,0)</f>
        <v>816</v>
      </c>
      <c r="AH274" s="432">
        <f t="shared" si="52"/>
        <v>489.59999999999997</v>
      </c>
      <c r="AJ274" s="432">
        <f>VLOOKUP(E274,[3]INVENTARIO!$B$4:$AD$1048576,29,0)</f>
        <v>330</v>
      </c>
      <c r="AK274" s="432">
        <f t="shared" si="53"/>
        <v>198</v>
      </c>
    </row>
    <row r="275" spans="1:38" ht="24" customHeight="1" outlineLevel="1" x14ac:dyDescent="0.25">
      <c r="A275" s="440" t="s">
        <v>19145</v>
      </c>
      <c r="B275" s="441">
        <v>274</v>
      </c>
      <c r="C275" s="440" t="s">
        <v>23977</v>
      </c>
      <c r="D275" s="440" t="s">
        <v>23986</v>
      </c>
      <c r="E275" s="441" t="s">
        <v>19022</v>
      </c>
      <c r="F275" s="440">
        <f>VLOOKUP(E275,[3]INVENTARIO!$B$4:$D$1048576,3,0)</f>
        <v>0</v>
      </c>
      <c r="G275" s="442" t="s">
        <v>19008</v>
      </c>
      <c r="H275" s="440" t="s">
        <v>24022</v>
      </c>
      <c r="I275" s="440" t="s">
        <v>24021</v>
      </c>
      <c r="J275" s="439">
        <v>0.75</v>
      </c>
      <c r="K275" s="439" t="s">
        <v>4603</v>
      </c>
      <c r="L275" s="439" t="s">
        <v>4603</v>
      </c>
      <c r="M275" s="439">
        <v>0</v>
      </c>
      <c r="N275" s="439" t="s">
        <v>4603</v>
      </c>
      <c r="O275" s="439">
        <v>3.85</v>
      </c>
      <c r="P275" s="512">
        <v>1585.8960000000002</v>
      </c>
      <c r="Q275" s="512">
        <f t="shared" si="54"/>
        <v>951.53760000000011</v>
      </c>
      <c r="R275" s="514"/>
      <c r="S275" s="512">
        <v>1060.3919999999998</v>
      </c>
      <c r="T275" s="512">
        <v>636.23519999999985</v>
      </c>
      <c r="V275" s="446">
        <v>0.6</v>
      </c>
      <c r="X275" s="443">
        <f>VLOOKUP(E275,[3]INVENTARIO!$B$3761:$R$3960,17,0)</f>
        <v>938.4</v>
      </c>
      <c r="Y275" s="443">
        <f t="shared" si="55"/>
        <v>563.04</v>
      </c>
      <c r="AA275" s="432">
        <f>VLOOKUP(E275,[3]INVENTARIO!$B$4:$U$4077,20,0)</f>
        <v>816</v>
      </c>
      <c r="AB275" s="432">
        <f t="shared" ref="AB275:AB306" si="56">AA275*60%</f>
        <v>489.59999999999997</v>
      </c>
      <c r="AD275" s="432">
        <f>VLOOKUP(E275,[3]INVENTARIO!$B$4:$X$4077,23,0)</f>
        <v>816</v>
      </c>
      <c r="AE275" s="432">
        <f t="shared" ref="AE275:AE306" si="57">AD275*60%</f>
        <v>489.59999999999997</v>
      </c>
      <c r="AG275" s="432">
        <f>VLOOKUP(E275,[3]INVENTARIO!$B$4:$AA$1048576,26,0)</f>
        <v>816</v>
      </c>
      <c r="AH275" s="432">
        <f t="shared" ref="AH275:AH306" si="58">AG275*60%</f>
        <v>489.59999999999997</v>
      </c>
      <c r="AJ275" s="432">
        <f>VLOOKUP(E275,[3]INVENTARIO!$B$4:$AD$1048576,29,0)</f>
        <v>330</v>
      </c>
      <c r="AK275" s="432">
        <f t="shared" ref="AK275:AK306" si="59">AJ275*60%</f>
        <v>198</v>
      </c>
    </row>
    <row r="276" spans="1:38" ht="24" customHeight="1" outlineLevel="1" x14ac:dyDescent="0.25">
      <c r="A276" s="450" t="s">
        <v>16741</v>
      </c>
      <c r="B276" s="441">
        <v>275</v>
      </c>
      <c r="C276" s="440" t="s">
        <v>23977</v>
      </c>
      <c r="D276" s="440" t="s">
        <v>23986</v>
      </c>
      <c r="E276" s="441" t="s">
        <v>19023</v>
      </c>
      <c r="F276" s="440">
        <f>VLOOKUP(E276,[3]INVENTARIO!$B$4:$D$1048576,3,0)</f>
        <v>0</v>
      </c>
      <c r="G276" s="442" t="s">
        <v>19010</v>
      </c>
      <c r="H276" s="440" t="s">
        <v>24022</v>
      </c>
      <c r="I276" s="440" t="s">
        <v>24021</v>
      </c>
      <c r="J276" s="439">
        <v>0.75</v>
      </c>
      <c r="K276" s="439" t="s">
        <v>4603</v>
      </c>
      <c r="L276" s="439" t="s">
        <v>4603</v>
      </c>
      <c r="M276" s="439">
        <v>0</v>
      </c>
      <c r="N276" s="439" t="s">
        <v>4603</v>
      </c>
      <c r="O276" s="439">
        <v>3.85</v>
      </c>
      <c r="P276" s="512">
        <v>1585.8960000000002</v>
      </c>
      <c r="Q276" s="512">
        <f t="shared" si="54"/>
        <v>951.53760000000011</v>
      </c>
      <c r="R276" s="514"/>
      <c r="S276" s="512">
        <v>1060.3919999999998</v>
      </c>
      <c r="T276" s="512">
        <v>636.23519999999985</v>
      </c>
      <c r="U276" s="476"/>
      <c r="V276" s="446">
        <v>0.6</v>
      </c>
      <c r="W276" s="476"/>
      <c r="X276" s="443">
        <f>VLOOKUP(E276,[3]INVENTARIO!$B$3761:$R$3960,17,0)</f>
        <v>938.4</v>
      </c>
      <c r="Y276" s="443">
        <f t="shared" si="55"/>
        <v>563.04</v>
      </c>
      <c r="Z276" s="476"/>
      <c r="AA276" s="518">
        <f>VLOOKUP(E276,[3]INVENTARIO!$B$4:$U$4077,20,0)</f>
        <v>816</v>
      </c>
      <c r="AB276" s="518">
        <f t="shared" si="56"/>
        <v>489.59999999999997</v>
      </c>
      <c r="AC276" s="476"/>
      <c r="AD276" s="518">
        <f>VLOOKUP(E276,[3]INVENTARIO!$B$4:$X$4077,23,0)</f>
        <v>816</v>
      </c>
      <c r="AE276" s="518">
        <f t="shared" si="57"/>
        <v>489.59999999999997</v>
      </c>
      <c r="AF276" s="476"/>
      <c r="AG276" s="518">
        <f>VLOOKUP(E276,[3]INVENTARIO!$B$4:$AA$1048576,26,0)</f>
        <v>816</v>
      </c>
      <c r="AH276" s="518">
        <f t="shared" si="58"/>
        <v>489.59999999999997</v>
      </c>
      <c r="AI276" s="476"/>
      <c r="AJ276" s="518">
        <f>VLOOKUP(E276,[3]INVENTARIO!$B$4:$AD$1048576,29,0)</f>
        <v>330</v>
      </c>
      <c r="AK276" s="518">
        <f t="shared" si="59"/>
        <v>198</v>
      </c>
    </row>
    <row r="277" spans="1:38" ht="24" customHeight="1" outlineLevel="1" x14ac:dyDescent="0.25">
      <c r="A277" s="450" t="s">
        <v>16741</v>
      </c>
      <c r="B277" s="441">
        <v>276</v>
      </c>
      <c r="C277" s="440" t="s">
        <v>23977</v>
      </c>
      <c r="D277" s="440" t="s">
        <v>23986</v>
      </c>
      <c r="E277" s="441" t="s">
        <v>19024</v>
      </c>
      <c r="F277" s="440">
        <f>VLOOKUP(E277,[3]INVENTARIO!$B$4:$D$1048576,3,0)</f>
        <v>0</v>
      </c>
      <c r="G277" s="442" t="s">
        <v>19012</v>
      </c>
      <c r="H277" s="440" t="s">
        <v>24022</v>
      </c>
      <c r="I277" s="440" t="s">
        <v>24021</v>
      </c>
      <c r="J277" s="439">
        <v>0.75</v>
      </c>
      <c r="K277" s="439" t="s">
        <v>4603</v>
      </c>
      <c r="L277" s="439" t="s">
        <v>4603</v>
      </c>
      <c r="M277" s="439">
        <v>0</v>
      </c>
      <c r="N277" s="439" t="s">
        <v>4603</v>
      </c>
      <c r="O277" s="439">
        <v>3.85</v>
      </c>
      <c r="P277" s="512">
        <v>1585.8960000000002</v>
      </c>
      <c r="Q277" s="512">
        <f t="shared" si="54"/>
        <v>951.53760000000011</v>
      </c>
      <c r="R277" s="514"/>
      <c r="S277" s="512">
        <v>1060.3919999999998</v>
      </c>
      <c r="T277" s="512">
        <v>636.23519999999985</v>
      </c>
      <c r="V277" s="446">
        <v>0.6</v>
      </c>
      <c r="X277" s="443">
        <f>VLOOKUP(E277,[3]INVENTARIO!$B$3761:$R$3960,17,0)</f>
        <v>938.4</v>
      </c>
      <c r="Y277" s="443">
        <f t="shared" si="55"/>
        <v>563.04</v>
      </c>
      <c r="AA277" s="432">
        <f>VLOOKUP(E277,[3]INVENTARIO!$B$4:$U$4077,20,0)</f>
        <v>816</v>
      </c>
      <c r="AB277" s="432">
        <f t="shared" si="56"/>
        <v>489.59999999999997</v>
      </c>
      <c r="AD277" s="432">
        <f>VLOOKUP(E277,[3]INVENTARIO!$B$4:$X$4077,23,0)</f>
        <v>816</v>
      </c>
      <c r="AE277" s="432">
        <f t="shared" si="57"/>
        <v>489.59999999999997</v>
      </c>
      <c r="AG277" s="432">
        <f>VLOOKUP(E277,[3]INVENTARIO!$B$4:$AA$1048576,26,0)</f>
        <v>816</v>
      </c>
      <c r="AH277" s="432">
        <f t="shared" si="58"/>
        <v>489.59999999999997</v>
      </c>
      <c r="AJ277" s="432">
        <f>VLOOKUP(E277,[3]INVENTARIO!$B$4:$AD$1048576,29,0)</f>
        <v>330</v>
      </c>
      <c r="AK277" s="432">
        <f t="shared" si="59"/>
        <v>198</v>
      </c>
    </row>
    <row r="278" spans="1:38" ht="24" customHeight="1" outlineLevel="1" x14ac:dyDescent="0.25">
      <c r="A278" s="440" t="s">
        <v>23907</v>
      </c>
      <c r="B278" s="441">
        <v>277</v>
      </c>
      <c r="C278" s="440" t="s">
        <v>23977</v>
      </c>
      <c r="D278" s="440" t="s">
        <v>23986</v>
      </c>
      <c r="E278" s="441" t="s">
        <v>22195</v>
      </c>
      <c r="F278" s="440">
        <f>VLOOKUP(E278,[3]INVENTARIO!$B$4:$D$1048576,3,0)</f>
        <v>0</v>
      </c>
      <c r="G278" s="442" t="s">
        <v>19005</v>
      </c>
      <c r="H278" s="440" t="s">
        <v>24022</v>
      </c>
      <c r="I278" s="440" t="s">
        <v>24021</v>
      </c>
      <c r="J278" s="439">
        <v>1.1000000000000001</v>
      </c>
      <c r="K278" s="439" t="s">
        <v>4603</v>
      </c>
      <c r="L278" s="439" t="s">
        <v>4603</v>
      </c>
      <c r="M278" s="439">
        <v>0</v>
      </c>
      <c r="N278" s="439" t="s">
        <v>4603</v>
      </c>
      <c r="O278" s="439">
        <v>8.1</v>
      </c>
      <c r="P278" s="512">
        <v>4698.2</v>
      </c>
      <c r="Q278" s="512">
        <f t="shared" si="54"/>
        <v>2818.9199999999996</v>
      </c>
      <c r="R278" s="514"/>
      <c r="S278" s="512">
        <v>3141.3999999999996</v>
      </c>
      <c r="T278" s="512">
        <v>1884.8399999999997</v>
      </c>
      <c r="V278" s="446">
        <v>0.6</v>
      </c>
      <c r="X278" s="443">
        <f>VLOOKUP(E278,[3]INVENTARIO!$B$3761:$R$3960,17,0)</f>
        <v>2780</v>
      </c>
      <c r="Y278" s="443">
        <f t="shared" si="55"/>
        <v>1668</v>
      </c>
      <c r="AA278" s="432">
        <f>VLOOKUP(E278,[3]INVENTARIO!$B$4:$U$4077,20,0)</f>
        <v>2417</v>
      </c>
      <c r="AB278" s="432">
        <f t="shared" si="56"/>
        <v>1450.2</v>
      </c>
      <c r="AD278" s="432">
        <f>VLOOKUP(E278,[3]INVENTARIO!$B$4:$X$4077,23,0)</f>
        <v>2417</v>
      </c>
      <c r="AE278" s="432">
        <f t="shared" si="57"/>
        <v>1450.2</v>
      </c>
      <c r="AG278" s="432">
        <f>VLOOKUP(E278,[3]INVENTARIO!$B$4:$AA$1048576,26,0)</f>
        <v>2417</v>
      </c>
      <c r="AH278" s="432">
        <f t="shared" si="58"/>
        <v>1450.2</v>
      </c>
      <c r="AJ278" s="432">
        <f>VLOOKUP(E278,[3]INVENTARIO!$B$4:$AD$1048576,29,0)</f>
        <v>330</v>
      </c>
      <c r="AK278" s="432">
        <f t="shared" si="59"/>
        <v>198</v>
      </c>
    </row>
    <row r="279" spans="1:38" ht="24" customHeight="1" outlineLevel="1" x14ac:dyDescent="0.25">
      <c r="A279" s="440" t="s">
        <v>17916</v>
      </c>
      <c r="B279" s="441">
        <v>278</v>
      </c>
      <c r="C279" s="440" t="s">
        <v>23977</v>
      </c>
      <c r="D279" s="440" t="s">
        <v>23986</v>
      </c>
      <c r="E279" s="441" t="s">
        <v>22203</v>
      </c>
      <c r="F279" s="440">
        <f>VLOOKUP(E279,[3]INVENTARIO!$B$4:$D$1048576,3,0)</f>
        <v>0</v>
      </c>
      <c r="G279" s="442" t="s">
        <v>19006</v>
      </c>
      <c r="H279" s="440" t="s">
        <v>24022</v>
      </c>
      <c r="I279" s="440" t="s">
        <v>24021</v>
      </c>
      <c r="J279" s="439">
        <v>1.1000000000000001</v>
      </c>
      <c r="K279" s="439" t="s">
        <v>4603</v>
      </c>
      <c r="L279" s="439" t="s">
        <v>4603</v>
      </c>
      <c r="M279" s="439">
        <v>0</v>
      </c>
      <c r="N279" s="439" t="s">
        <v>4603</v>
      </c>
      <c r="O279" s="439">
        <v>8.1</v>
      </c>
      <c r="P279" s="512">
        <v>4698.2</v>
      </c>
      <c r="Q279" s="512">
        <f t="shared" si="54"/>
        <v>2818.9199999999996</v>
      </c>
      <c r="R279" s="514"/>
      <c r="S279" s="512">
        <v>3141.3999999999996</v>
      </c>
      <c r="T279" s="512">
        <v>1884.8399999999997</v>
      </c>
      <c r="V279" s="446">
        <v>0.6</v>
      </c>
      <c r="X279" s="443">
        <f>VLOOKUP(E279,[3]INVENTARIO!$B$3761:$R$3960,17,0)</f>
        <v>2780</v>
      </c>
      <c r="Y279" s="443">
        <f t="shared" si="55"/>
        <v>1668</v>
      </c>
      <c r="AA279" s="432">
        <f>VLOOKUP(E279,[3]INVENTARIO!$B$4:$U$4077,20,0)</f>
        <v>2417</v>
      </c>
      <c r="AB279" s="432">
        <f t="shared" si="56"/>
        <v>1450.2</v>
      </c>
      <c r="AD279" s="432">
        <f>VLOOKUP(E279,[3]INVENTARIO!$B$4:$X$4077,23,0)</f>
        <v>2417</v>
      </c>
      <c r="AE279" s="432">
        <f t="shared" si="57"/>
        <v>1450.2</v>
      </c>
      <c r="AG279" s="432">
        <f>VLOOKUP(E279,[3]INVENTARIO!$B$4:$AA$1048576,26,0)</f>
        <v>2417</v>
      </c>
      <c r="AH279" s="432">
        <f t="shared" si="58"/>
        <v>1450.2</v>
      </c>
      <c r="AJ279" s="432">
        <f>VLOOKUP(E279,[3]INVENTARIO!$B$4:$AD$1048576,29,0)</f>
        <v>330</v>
      </c>
      <c r="AK279" s="432">
        <f t="shared" si="59"/>
        <v>198</v>
      </c>
    </row>
    <row r="280" spans="1:38" ht="24" customHeight="1" outlineLevel="1" x14ac:dyDescent="0.25">
      <c r="A280" s="440" t="s">
        <v>17916</v>
      </c>
      <c r="B280" s="441">
        <v>279</v>
      </c>
      <c r="C280" s="440" t="s">
        <v>23977</v>
      </c>
      <c r="D280" s="440" t="s">
        <v>23986</v>
      </c>
      <c r="E280" s="441" t="s">
        <v>22207</v>
      </c>
      <c r="F280" s="440">
        <f>VLOOKUP(E280,[3]INVENTARIO!$B$4:$D$1048576,3,0)</f>
        <v>0</v>
      </c>
      <c r="G280" s="442" t="s">
        <v>19014</v>
      </c>
      <c r="H280" s="440" t="s">
        <v>24022</v>
      </c>
      <c r="I280" s="440" t="s">
        <v>24021</v>
      </c>
      <c r="J280" s="439">
        <v>1.1000000000000001</v>
      </c>
      <c r="K280" s="439" t="s">
        <v>4603</v>
      </c>
      <c r="L280" s="439" t="s">
        <v>4603</v>
      </c>
      <c r="M280" s="439">
        <v>0</v>
      </c>
      <c r="N280" s="439" t="s">
        <v>4603</v>
      </c>
      <c r="O280" s="439">
        <v>8.1</v>
      </c>
      <c r="P280" s="512">
        <v>4698.2</v>
      </c>
      <c r="Q280" s="512">
        <f t="shared" si="54"/>
        <v>2818.9199999999996</v>
      </c>
      <c r="R280" s="514"/>
      <c r="S280" s="512">
        <v>3141.3999999999996</v>
      </c>
      <c r="T280" s="512">
        <v>1884.8399999999997</v>
      </c>
      <c r="V280" s="446">
        <v>0.6</v>
      </c>
      <c r="X280" s="443">
        <f>VLOOKUP(E280,[3]INVENTARIO!$B$3761:$R$3960,17,0)</f>
        <v>2780</v>
      </c>
      <c r="Y280" s="443">
        <f t="shared" si="55"/>
        <v>1668</v>
      </c>
      <c r="AA280" s="432">
        <f>VLOOKUP(E280,[3]INVENTARIO!$B$4:$U$4077,20,0)</f>
        <v>2417</v>
      </c>
      <c r="AB280" s="432">
        <f t="shared" si="56"/>
        <v>1450.2</v>
      </c>
      <c r="AD280" s="432">
        <f>VLOOKUP(E280,[3]INVENTARIO!$B$4:$X$4077,23,0)</f>
        <v>2417</v>
      </c>
      <c r="AE280" s="432">
        <f t="shared" si="57"/>
        <v>1450.2</v>
      </c>
      <c r="AG280" s="432">
        <f>VLOOKUP(E280,[3]INVENTARIO!$B$4:$AA$1048576,26,0)</f>
        <v>2417</v>
      </c>
      <c r="AH280" s="432">
        <f t="shared" si="58"/>
        <v>1450.2</v>
      </c>
      <c r="AJ280" s="432">
        <f>VLOOKUP(E280,[3]INVENTARIO!$B$4:$AD$1048576,29,0)</f>
        <v>330</v>
      </c>
      <c r="AK280" s="432">
        <f t="shared" si="59"/>
        <v>198</v>
      </c>
    </row>
    <row r="281" spans="1:38" ht="24" customHeight="1" outlineLevel="1" x14ac:dyDescent="0.25">
      <c r="A281" s="440" t="s">
        <v>17916</v>
      </c>
      <c r="B281" s="441">
        <v>280</v>
      </c>
      <c r="C281" s="440" t="s">
        <v>23977</v>
      </c>
      <c r="D281" s="440" t="s">
        <v>23986</v>
      </c>
      <c r="E281" s="441" t="s">
        <v>22208</v>
      </c>
      <c r="F281" s="440">
        <f>VLOOKUP(E281,[3]INVENTARIO!$B$4:$D$1048576,3,0)</f>
        <v>0</v>
      </c>
      <c r="G281" s="442" t="s">
        <v>20977</v>
      </c>
      <c r="H281" s="440" t="s">
        <v>24022</v>
      </c>
      <c r="I281" s="440" t="s">
        <v>24021</v>
      </c>
      <c r="J281" s="439">
        <v>1.1000000000000001</v>
      </c>
      <c r="K281" s="439" t="s">
        <v>4603</v>
      </c>
      <c r="L281" s="439" t="s">
        <v>4603</v>
      </c>
      <c r="M281" s="439">
        <v>0</v>
      </c>
      <c r="N281" s="439" t="s">
        <v>4603</v>
      </c>
      <c r="O281" s="439">
        <v>8.1</v>
      </c>
      <c r="P281" s="512">
        <v>4698.2</v>
      </c>
      <c r="Q281" s="512">
        <f t="shared" si="54"/>
        <v>2818.9199999999996</v>
      </c>
      <c r="R281" s="514"/>
      <c r="S281" s="512">
        <v>3141.3999999999996</v>
      </c>
      <c r="T281" s="512">
        <v>1884.8399999999997</v>
      </c>
      <c r="V281" s="446">
        <v>0.6</v>
      </c>
      <c r="X281" s="443">
        <f>VLOOKUP(E281,[3]INVENTARIO!$B$3761:$R$3960,17,0)</f>
        <v>2780</v>
      </c>
      <c r="Y281" s="443">
        <f t="shared" si="55"/>
        <v>1668</v>
      </c>
      <c r="AA281" s="432">
        <f>VLOOKUP(E281,[3]INVENTARIO!$B$4:$U$4077,20,0)</f>
        <v>2417</v>
      </c>
      <c r="AB281" s="432">
        <f t="shared" si="56"/>
        <v>1450.2</v>
      </c>
      <c r="AD281" s="432">
        <f>VLOOKUP(E281,[3]INVENTARIO!$B$4:$X$4077,23,0)</f>
        <v>2417</v>
      </c>
      <c r="AE281" s="432">
        <f t="shared" si="57"/>
        <v>1450.2</v>
      </c>
      <c r="AG281" s="432">
        <f>VLOOKUP(E281,[3]INVENTARIO!$B$4:$AA$1048576,26,0)</f>
        <v>2417</v>
      </c>
      <c r="AH281" s="432">
        <f t="shared" si="58"/>
        <v>1450.2</v>
      </c>
      <c r="AJ281" s="432">
        <f>VLOOKUP(E281,[3]INVENTARIO!$B$4:$AD$1048576,29,0)</f>
        <v>330</v>
      </c>
      <c r="AK281" s="432">
        <f t="shared" si="59"/>
        <v>198</v>
      </c>
    </row>
    <row r="282" spans="1:38" ht="24" customHeight="1" outlineLevel="1" x14ac:dyDescent="0.25">
      <c r="A282" s="440" t="s">
        <v>17916</v>
      </c>
      <c r="B282" s="441">
        <v>281</v>
      </c>
      <c r="C282" s="440" t="s">
        <v>23977</v>
      </c>
      <c r="D282" s="440" t="s">
        <v>23986</v>
      </c>
      <c r="E282" s="441" t="s">
        <v>22204</v>
      </c>
      <c r="F282" s="440">
        <f>VLOOKUP(E282,[3]INVENTARIO!$B$4:$D$1048576,3,0)</f>
        <v>0</v>
      </c>
      <c r="G282" s="442" t="s">
        <v>19008</v>
      </c>
      <c r="H282" s="440" t="s">
        <v>24022</v>
      </c>
      <c r="I282" s="440" t="s">
        <v>24021</v>
      </c>
      <c r="J282" s="439">
        <v>1.1000000000000001</v>
      </c>
      <c r="K282" s="439" t="s">
        <v>4603</v>
      </c>
      <c r="L282" s="439" t="s">
        <v>4603</v>
      </c>
      <c r="M282" s="439">
        <v>0</v>
      </c>
      <c r="N282" s="439" t="s">
        <v>4603</v>
      </c>
      <c r="O282" s="439">
        <v>8.1</v>
      </c>
      <c r="P282" s="512">
        <v>4698.2</v>
      </c>
      <c r="Q282" s="512">
        <f t="shared" si="54"/>
        <v>2818.9199999999996</v>
      </c>
      <c r="R282" s="514"/>
      <c r="S282" s="512">
        <v>3141.3999999999996</v>
      </c>
      <c r="T282" s="512">
        <v>1884.8399999999997</v>
      </c>
      <c r="V282" s="446">
        <v>0.6</v>
      </c>
      <c r="X282" s="443">
        <f>VLOOKUP(E282,[3]INVENTARIO!$B$3761:$R$3960,17,0)</f>
        <v>2780</v>
      </c>
      <c r="Y282" s="443">
        <f t="shared" ref="Y282:Y313" si="60">X282*60%</f>
        <v>1668</v>
      </c>
      <c r="AA282" s="432">
        <f>VLOOKUP(E282,[3]INVENTARIO!$B$4:$U$4077,20,0)</f>
        <v>2417</v>
      </c>
      <c r="AB282" s="432">
        <f t="shared" si="56"/>
        <v>1450.2</v>
      </c>
      <c r="AD282" s="432">
        <f>VLOOKUP(E282,[3]INVENTARIO!$B$4:$X$4077,23,0)</f>
        <v>2417</v>
      </c>
      <c r="AE282" s="432">
        <f t="shared" si="57"/>
        <v>1450.2</v>
      </c>
      <c r="AG282" s="432">
        <f>VLOOKUP(E282,[3]INVENTARIO!$B$4:$AA$1048576,26,0)</f>
        <v>2417</v>
      </c>
      <c r="AH282" s="432">
        <f t="shared" si="58"/>
        <v>1450.2</v>
      </c>
      <c r="AJ282" s="432">
        <f>VLOOKUP(E282,[3]INVENTARIO!$B$4:$AD$1048576,29,0)</f>
        <v>330</v>
      </c>
      <c r="AK282" s="432">
        <f t="shared" si="59"/>
        <v>198</v>
      </c>
    </row>
    <row r="283" spans="1:38" ht="24" customHeight="1" outlineLevel="1" x14ac:dyDescent="0.25">
      <c r="A283" s="440" t="s">
        <v>17916</v>
      </c>
      <c r="B283" s="441">
        <v>282</v>
      </c>
      <c r="C283" s="440" t="s">
        <v>23977</v>
      </c>
      <c r="D283" s="440" t="s">
        <v>23986</v>
      </c>
      <c r="E283" s="441" t="s">
        <v>22205</v>
      </c>
      <c r="F283" s="440">
        <f>VLOOKUP(E283,[3]INVENTARIO!$B$4:$D$1048576,3,0)</f>
        <v>0</v>
      </c>
      <c r="G283" s="442" t="s">
        <v>19010</v>
      </c>
      <c r="H283" s="440" t="s">
        <v>24022</v>
      </c>
      <c r="I283" s="440" t="s">
        <v>24021</v>
      </c>
      <c r="J283" s="439">
        <v>1.1000000000000001</v>
      </c>
      <c r="K283" s="439" t="s">
        <v>4603</v>
      </c>
      <c r="L283" s="439" t="s">
        <v>4603</v>
      </c>
      <c r="M283" s="439">
        <v>0</v>
      </c>
      <c r="N283" s="439" t="s">
        <v>4603</v>
      </c>
      <c r="O283" s="439">
        <v>8.1</v>
      </c>
      <c r="P283" s="512">
        <v>4698.2</v>
      </c>
      <c r="Q283" s="512">
        <f t="shared" si="54"/>
        <v>2818.9199999999996</v>
      </c>
      <c r="R283" s="514"/>
      <c r="S283" s="512">
        <v>3141.3999999999996</v>
      </c>
      <c r="T283" s="512">
        <v>1884.8399999999997</v>
      </c>
      <c r="V283" s="446">
        <v>0.6</v>
      </c>
      <c r="X283" s="443">
        <f>VLOOKUP(E283,[3]INVENTARIO!$B$3761:$R$3960,17,0)</f>
        <v>2780</v>
      </c>
      <c r="Y283" s="443">
        <f t="shared" si="60"/>
        <v>1668</v>
      </c>
      <c r="AA283" s="432">
        <f>VLOOKUP(E283,[3]INVENTARIO!$B$4:$U$4077,20,0)</f>
        <v>2417</v>
      </c>
      <c r="AB283" s="432">
        <f t="shared" si="56"/>
        <v>1450.2</v>
      </c>
      <c r="AD283" s="432">
        <f>VLOOKUP(E283,[3]INVENTARIO!$B$4:$X$4077,23,0)</f>
        <v>2417</v>
      </c>
      <c r="AE283" s="432">
        <f t="shared" si="57"/>
        <v>1450.2</v>
      </c>
      <c r="AG283" s="432">
        <f>VLOOKUP(E283,[3]INVENTARIO!$B$4:$AA$1048576,26,0)</f>
        <v>2417</v>
      </c>
      <c r="AH283" s="432">
        <f t="shared" si="58"/>
        <v>1450.2</v>
      </c>
      <c r="AJ283" s="432">
        <f>VLOOKUP(E283,[3]INVENTARIO!$B$4:$AD$1048576,29,0)</f>
        <v>330</v>
      </c>
      <c r="AK283" s="432">
        <f t="shared" si="59"/>
        <v>198</v>
      </c>
    </row>
    <row r="284" spans="1:38" ht="24" customHeight="1" outlineLevel="1" x14ac:dyDescent="0.25">
      <c r="A284" s="440" t="s">
        <v>17805</v>
      </c>
      <c r="B284" s="441">
        <v>283</v>
      </c>
      <c r="C284" s="440" t="s">
        <v>23977</v>
      </c>
      <c r="D284" s="440" t="s">
        <v>23986</v>
      </c>
      <c r="E284" s="441" t="s">
        <v>22206</v>
      </c>
      <c r="F284" s="440">
        <f>VLOOKUP(E284,[3]INVENTARIO!$B$4:$D$1048576,3,0)</f>
        <v>0</v>
      </c>
      <c r="G284" s="442" t="s">
        <v>19012</v>
      </c>
      <c r="H284" s="440" t="s">
        <v>24022</v>
      </c>
      <c r="I284" s="440" t="s">
        <v>24021</v>
      </c>
      <c r="J284" s="439">
        <v>1.1000000000000001</v>
      </c>
      <c r="K284" s="439" t="s">
        <v>4603</v>
      </c>
      <c r="L284" s="439" t="s">
        <v>4603</v>
      </c>
      <c r="M284" s="439">
        <v>0</v>
      </c>
      <c r="N284" s="439" t="s">
        <v>4603</v>
      </c>
      <c r="O284" s="439">
        <v>8.1</v>
      </c>
      <c r="P284" s="512">
        <v>4698.2</v>
      </c>
      <c r="Q284" s="512">
        <f t="shared" si="54"/>
        <v>2818.9199999999996</v>
      </c>
      <c r="R284" s="514"/>
      <c r="S284" s="512">
        <v>3141.3999999999996</v>
      </c>
      <c r="T284" s="512">
        <v>1884.8399999999997</v>
      </c>
      <c r="V284" s="446">
        <v>0.6</v>
      </c>
      <c r="X284" s="443">
        <f>VLOOKUP(E284,[3]INVENTARIO!$B$3761:$R$3960,17,0)</f>
        <v>2780</v>
      </c>
      <c r="Y284" s="443">
        <f t="shared" si="60"/>
        <v>1668</v>
      </c>
      <c r="AA284" s="432">
        <f>VLOOKUP(E284,[3]INVENTARIO!$B$4:$U$4077,20,0)</f>
        <v>2417</v>
      </c>
      <c r="AB284" s="432">
        <f t="shared" si="56"/>
        <v>1450.2</v>
      </c>
      <c r="AC284" s="481"/>
      <c r="AD284" s="432">
        <f>VLOOKUP(E284,[3]INVENTARIO!$B$4:$X$4077,23,0)</f>
        <v>2417</v>
      </c>
      <c r="AE284" s="432">
        <f t="shared" si="57"/>
        <v>1450.2</v>
      </c>
      <c r="AG284" s="432">
        <f>VLOOKUP(E284,[3]INVENTARIO!$B$4:$AA$1048576,26,0)</f>
        <v>2417</v>
      </c>
      <c r="AH284" s="432">
        <f t="shared" si="58"/>
        <v>1450.2</v>
      </c>
      <c r="AI284" s="481"/>
      <c r="AJ284" s="432">
        <f>VLOOKUP(E284,[3]INVENTARIO!$B$4:$AD$1048576,29,0)</f>
        <v>330</v>
      </c>
      <c r="AK284" s="432">
        <f t="shared" si="59"/>
        <v>198</v>
      </c>
      <c r="AL284" s="483"/>
    </row>
    <row r="285" spans="1:38" ht="24" customHeight="1" outlineLevel="1" x14ac:dyDescent="0.25">
      <c r="A285" s="440" t="s">
        <v>22388</v>
      </c>
      <c r="B285" s="441">
        <v>284</v>
      </c>
      <c r="C285" s="440" t="s">
        <v>23977</v>
      </c>
      <c r="D285" s="440" t="s">
        <v>23986</v>
      </c>
      <c r="E285" s="441" t="s">
        <v>22210</v>
      </c>
      <c r="F285" s="440">
        <f>VLOOKUP(E285,[3]INVENTARIO!$B$4:$D$1048576,3,0)</f>
        <v>0</v>
      </c>
      <c r="G285" s="442" t="s">
        <v>19005</v>
      </c>
      <c r="H285" s="440" t="s">
        <v>24022</v>
      </c>
      <c r="I285" s="440" t="s">
        <v>24021</v>
      </c>
      <c r="J285" s="439">
        <v>1.4</v>
      </c>
      <c r="K285" s="439" t="s">
        <v>4603</v>
      </c>
      <c r="L285" s="439" t="s">
        <v>4603</v>
      </c>
      <c r="M285" s="439">
        <v>0</v>
      </c>
      <c r="N285" s="439" t="s">
        <v>4603</v>
      </c>
      <c r="O285" s="439">
        <v>12.95</v>
      </c>
      <c r="P285" s="512">
        <v>7113.21</v>
      </c>
      <c r="Q285" s="512">
        <f t="shared" si="54"/>
        <v>4267.9259999999995</v>
      </c>
      <c r="R285" s="514"/>
      <c r="S285" s="512">
        <v>4756.1699999999992</v>
      </c>
      <c r="T285" s="512">
        <v>2853.7019999999993</v>
      </c>
      <c r="V285" s="446">
        <v>0.6</v>
      </c>
      <c r="X285" s="443">
        <f>VLOOKUP(E285,[3]INVENTARIO!$B$3761:$R$3960,17,0)</f>
        <v>4209</v>
      </c>
      <c r="Y285" s="443">
        <f t="shared" si="60"/>
        <v>2525.4</v>
      </c>
      <c r="AA285" s="432">
        <f>VLOOKUP(E285,[3]INVENTARIO!$B$4:$U$4077,20,0)</f>
        <v>3660</v>
      </c>
      <c r="AB285" s="432">
        <f t="shared" si="56"/>
        <v>2196</v>
      </c>
      <c r="AD285" s="432">
        <f>VLOOKUP(E285,[3]INVENTARIO!$B$4:$X$4077,23,0)</f>
        <v>3660</v>
      </c>
      <c r="AE285" s="432">
        <f t="shared" si="57"/>
        <v>2196</v>
      </c>
      <c r="AG285" s="432">
        <f>VLOOKUP(E285,[3]INVENTARIO!$B$4:$AA$1048576,26,0)</f>
        <v>3660</v>
      </c>
      <c r="AH285" s="432">
        <f t="shared" si="58"/>
        <v>2196</v>
      </c>
      <c r="AJ285" s="432">
        <f>VLOOKUP(E285,[3]INVENTARIO!$B$4:$AD$1048576,29,0)</f>
        <v>330</v>
      </c>
      <c r="AK285" s="432">
        <f t="shared" si="59"/>
        <v>198</v>
      </c>
    </row>
    <row r="286" spans="1:38" ht="24" customHeight="1" outlineLevel="1" x14ac:dyDescent="0.25">
      <c r="B286" s="441">
        <v>285</v>
      </c>
      <c r="C286" s="440" t="s">
        <v>23977</v>
      </c>
      <c r="D286" s="440" t="s">
        <v>23986</v>
      </c>
      <c r="E286" s="441" t="s">
        <v>22211</v>
      </c>
      <c r="F286" s="440">
        <f>VLOOKUP(E286,[3]INVENTARIO!$B$4:$D$1048576,3,0)</f>
        <v>0</v>
      </c>
      <c r="G286" s="442" t="s">
        <v>19006</v>
      </c>
      <c r="H286" s="440" t="s">
        <v>24022</v>
      </c>
      <c r="I286" s="440" t="s">
        <v>24021</v>
      </c>
      <c r="J286" s="439">
        <v>1.4</v>
      </c>
      <c r="K286" s="439" t="s">
        <v>4603</v>
      </c>
      <c r="L286" s="439" t="s">
        <v>4603</v>
      </c>
      <c r="M286" s="439">
        <v>0</v>
      </c>
      <c r="N286" s="439" t="s">
        <v>4603</v>
      </c>
      <c r="O286" s="439">
        <v>12.95</v>
      </c>
      <c r="P286" s="512">
        <v>7113.21</v>
      </c>
      <c r="Q286" s="512">
        <f t="shared" si="54"/>
        <v>4267.9259999999995</v>
      </c>
      <c r="R286" s="514"/>
      <c r="S286" s="512">
        <v>4756.1699999999992</v>
      </c>
      <c r="T286" s="512">
        <v>2853.7019999999993</v>
      </c>
      <c r="V286" s="446">
        <v>0.6</v>
      </c>
      <c r="X286" s="443">
        <f>VLOOKUP(E286,[3]INVENTARIO!$B$3761:$R$3960,17,0)</f>
        <v>4209</v>
      </c>
      <c r="Y286" s="443">
        <f t="shared" si="60"/>
        <v>2525.4</v>
      </c>
      <c r="AA286" s="432">
        <f>VLOOKUP(E286,[3]INVENTARIO!$B$4:$U$4077,20,0)</f>
        <v>3660</v>
      </c>
      <c r="AB286" s="432">
        <f t="shared" si="56"/>
        <v>2196</v>
      </c>
      <c r="AD286" s="432">
        <f>VLOOKUP(E286,[3]INVENTARIO!$B$4:$X$4077,23,0)</f>
        <v>3660</v>
      </c>
      <c r="AE286" s="432">
        <f t="shared" si="57"/>
        <v>2196</v>
      </c>
      <c r="AG286" s="432">
        <f>VLOOKUP(E286,[3]INVENTARIO!$B$4:$AA$1048576,26,0)</f>
        <v>3660</v>
      </c>
      <c r="AH286" s="432">
        <f t="shared" si="58"/>
        <v>2196</v>
      </c>
      <c r="AJ286" s="432">
        <f>VLOOKUP(E286,[3]INVENTARIO!$B$4:$AD$1048576,29,0)</f>
        <v>330</v>
      </c>
      <c r="AK286" s="432">
        <f t="shared" si="59"/>
        <v>198</v>
      </c>
    </row>
    <row r="287" spans="1:38" ht="24" customHeight="1" outlineLevel="1" x14ac:dyDescent="0.25">
      <c r="A287" s="440" t="s">
        <v>22388</v>
      </c>
      <c r="B287" s="441">
        <v>286</v>
      </c>
      <c r="C287" s="440" t="s">
        <v>23977</v>
      </c>
      <c r="D287" s="440" t="s">
        <v>23986</v>
      </c>
      <c r="E287" s="441" t="s">
        <v>22215</v>
      </c>
      <c r="F287" s="440">
        <f>VLOOKUP(E287,[3]INVENTARIO!$B$4:$D$1048576,3,0)</f>
        <v>0</v>
      </c>
      <c r="G287" s="442" t="s">
        <v>19014</v>
      </c>
      <c r="H287" s="440" t="s">
        <v>24022</v>
      </c>
      <c r="I287" s="440" t="s">
        <v>24021</v>
      </c>
      <c r="J287" s="439">
        <v>1.4</v>
      </c>
      <c r="K287" s="439" t="s">
        <v>4603</v>
      </c>
      <c r="L287" s="439" t="s">
        <v>4603</v>
      </c>
      <c r="M287" s="439">
        <v>0</v>
      </c>
      <c r="N287" s="439" t="s">
        <v>4603</v>
      </c>
      <c r="O287" s="439">
        <v>12.95</v>
      </c>
      <c r="P287" s="512">
        <v>7113.21</v>
      </c>
      <c r="Q287" s="512">
        <f t="shared" si="54"/>
        <v>4267.9259999999995</v>
      </c>
      <c r="R287" s="514"/>
      <c r="S287" s="512">
        <v>4756.1699999999992</v>
      </c>
      <c r="T287" s="512">
        <v>2853.7019999999993</v>
      </c>
      <c r="V287" s="446">
        <v>0.6</v>
      </c>
      <c r="X287" s="443">
        <f>VLOOKUP(E287,[3]INVENTARIO!$B$3761:$R$3960,17,0)</f>
        <v>4209</v>
      </c>
      <c r="Y287" s="443">
        <f t="shared" si="60"/>
        <v>2525.4</v>
      </c>
      <c r="AA287" s="432">
        <f>VLOOKUP(E287,[3]INVENTARIO!$B$4:$U$4077,20,0)</f>
        <v>3660</v>
      </c>
      <c r="AB287" s="432">
        <f t="shared" si="56"/>
        <v>2196</v>
      </c>
      <c r="AD287" s="432">
        <f>VLOOKUP(E287,[3]INVENTARIO!$B$4:$X$4077,23,0)</f>
        <v>3660</v>
      </c>
      <c r="AE287" s="432">
        <f t="shared" si="57"/>
        <v>2196</v>
      </c>
      <c r="AG287" s="432">
        <f>VLOOKUP(E287,[3]INVENTARIO!$B$4:$AA$1048576,26,0)</f>
        <v>3660</v>
      </c>
      <c r="AH287" s="432">
        <f t="shared" si="58"/>
        <v>2196</v>
      </c>
      <c r="AJ287" s="432">
        <f>VLOOKUP(E287,[3]INVENTARIO!$B$4:$AD$1048576,29,0)</f>
        <v>330</v>
      </c>
      <c r="AK287" s="432">
        <f t="shared" si="59"/>
        <v>198</v>
      </c>
    </row>
    <row r="288" spans="1:38" ht="24" customHeight="1" outlineLevel="1" x14ac:dyDescent="0.25">
      <c r="B288" s="441">
        <v>287</v>
      </c>
      <c r="C288" s="440" t="s">
        <v>23977</v>
      </c>
      <c r="D288" s="440" t="s">
        <v>23986</v>
      </c>
      <c r="E288" s="441" t="s">
        <v>22216</v>
      </c>
      <c r="F288" s="440">
        <f>VLOOKUP(E288,[3]INVENTARIO!$B$4:$D$1048576,3,0)</f>
        <v>0</v>
      </c>
      <c r="G288" s="442" t="s">
        <v>20977</v>
      </c>
      <c r="H288" s="440" t="s">
        <v>24022</v>
      </c>
      <c r="I288" s="440" t="s">
        <v>24021</v>
      </c>
      <c r="J288" s="439">
        <v>1.4</v>
      </c>
      <c r="K288" s="439" t="s">
        <v>4603</v>
      </c>
      <c r="L288" s="439" t="s">
        <v>4603</v>
      </c>
      <c r="M288" s="439">
        <v>0</v>
      </c>
      <c r="N288" s="439" t="s">
        <v>4603</v>
      </c>
      <c r="O288" s="439">
        <v>12.95</v>
      </c>
      <c r="P288" s="512">
        <v>7113.21</v>
      </c>
      <c r="Q288" s="512">
        <f t="shared" si="54"/>
        <v>4267.9259999999995</v>
      </c>
      <c r="R288" s="514"/>
      <c r="S288" s="512">
        <v>4756.1699999999992</v>
      </c>
      <c r="T288" s="512">
        <v>2853.7019999999993</v>
      </c>
      <c r="V288" s="446">
        <v>0.6</v>
      </c>
      <c r="X288" s="443">
        <f>VLOOKUP(E288,[3]INVENTARIO!$B$3761:$R$3960,17,0)</f>
        <v>4209</v>
      </c>
      <c r="Y288" s="443">
        <f t="shared" si="60"/>
        <v>2525.4</v>
      </c>
      <c r="AA288" s="432">
        <f>VLOOKUP(E288,[3]INVENTARIO!$B$4:$U$4077,20,0)</f>
        <v>3660</v>
      </c>
      <c r="AB288" s="432">
        <f t="shared" si="56"/>
        <v>2196</v>
      </c>
      <c r="AD288" s="432">
        <f>VLOOKUP(E288,[3]INVENTARIO!$B$4:$X$4077,23,0)</f>
        <v>3660</v>
      </c>
      <c r="AE288" s="432">
        <f t="shared" si="57"/>
        <v>2196</v>
      </c>
      <c r="AG288" s="432">
        <f>VLOOKUP(E288,[3]INVENTARIO!$B$4:$AA$1048576,26,0)</f>
        <v>3660</v>
      </c>
      <c r="AH288" s="432">
        <f t="shared" si="58"/>
        <v>2196</v>
      </c>
      <c r="AJ288" s="432">
        <f>VLOOKUP(E288,[3]INVENTARIO!$B$4:$AD$1048576,29,0)</f>
        <v>330</v>
      </c>
      <c r="AK288" s="432">
        <f t="shared" si="59"/>
        <v>198</v>
      </c>
    </row>
    <row r="289" spans="1:38" ht="24" customHeight="1" outlineLevel="1" x14ac:dyDescent="0.25">
      <c r="A289" s="440" t="s">
        <v>16741</v>
      </c>
      <c r="B289" s="441">
        <v>288</v>
      </c>
      <c r="C289" s="440" t="s">
        <v>23977</v>
      </c>
      <c r="D289" s="440" t="s">
        <v>23986</v>
      </c>
      <c r="E289" s="441" t="s">
        <v>22212</v>
      </c>
      <c r="F289" s="440">
        <f>VLOOKUP(E289,[3]INVENTARIO!$B$4:$D$1048576,3,0)</f>
        <v>0</v>
      </c>
      <c r="G289" s="442" t="s">
        <v>19008</v>
      </c>
      <c r="H289" s="440" t="s">
        <v>24022</v>
      </c>
      <c r="I289" s="440" t="s">
        <v>24021</v>
      </c>
      <c r="J289" s="439">
        <v>1.4</v>
      </c>
      <c r="K289" s="439" t="s">
        <v>4603</v>
      </c>
      <c r="L289" s="439" t="s">
        <v>4603</v>
      </c>
      <c r="M289" s="439">
        <v>0</v>
      </c>
      <c r="N289" s="439" t="s">
        <v>4603</v>
      </c>
      <c r="O289" s="439">
        <v>12.95</v>
      </c>
      <c r="P289" s="512">
        <v>7113.21</v>
      </c>
      <c r="Q289" s="512">
        <f t="shared" si="54"/>
        <v>4267.9259999999995</v>
      </c>
      <c r="R289" s="514"/>
      <c r="S289" s="512">
        <v>4756.1699999999992</v>
      </c>
      <c r="T289" s="512">
        <v>2853.7019999999993</v>
      </c>
      <c r="V289" s="446">
        <v>0.6</v>
      </c>
      <c r="X289" s="443">
        <f>VLOOKUP(E289,[3]INVENTARIO!$B$3761:$R$3960,17,0)</f>
        <v>4209</v>
      </c>
      <c r="Y289" s="443">
        <f t="shared" si="60"/>
        <v>2525.4</v>
      </c>
      <c r="AA289" s="432">
        <f>VLOOKUP(E289,[3]INVENTARIO!$B$4:$U$4077,20,0)</f>
        <v>3660</v>
      </c>
      <c r="AB289" s="432">
        <f t="shared" si="56"/>
        <v>2196</v>
      </c>
      <c r="AC289" s="473"/>
      <c r="AD289" s="432">
        <f>VLOOKUP(E289,[3]INVENTARIO!$B$4:$X$4077,23,0)</f>
        <v>3660</v>
      </c>
      <c r="AE289" s="432">
        <f t="shared" si="57"/>
        <v>2196</v>
      </c>
      <c r="AF289" s="471"/>
      <c r="AG289" s="432">
        <f>VLOOKUP(E289,[3]INVENTARIO!$B$4:$AA$1048576,26,0)</f>
        <v>3660</v>
      </c>
      <c r="AH289" s="432">
        <f t="shared" si="58"/>
        <v>2196</v>
      </c>
      <c r="AI289" s="471"/>
      <c r="AJ289" s="432">
        <f>VLOOKUP(E289,[3]INVENTARIO!$B$4:$AD$1048576,29,0)</f>
        <v>330</v>
      </c>
      <c r="AK289" s="432">
        <f t="shared" si="59"/>
        <v>198</v>
      </c>
    </row>
    <row r="290" spans="1:38" ht="24" customHeight="1" outlineLevel="1" x14ac:dyDescent="0.25">
      <c r="A290" s="440" t="s">
        <v>16741</v>
      </c>
      <c r="B290" s="441">
        <v>289</v>
      </c>
      <c r="C290" s="440" t="s">
        <v>23977</v>
      </c>
      <c r="D290" s="440" t="s">
        <v>23986</v>
      </c>
      <c r="E290" s="441" t="s">
        <v>22213</v>
      </c>
      <c r="F290" s="440">
        <f>VLOOKUP(E290,[3]INVENTARIO!$B$4:$D$1048576,3,0)</f>
        <v>0</v>
      </c>
      <c r="G290" s="442" t="s">
        <v>19010</v>
      </c>
      <c r="H290" s="440" t="s">
        <v>24022</v>
      </c>
      <c r="I290" s="440" t="s">
        <v>24021</v>
      </c>
      <c r="J290" s="439">
        <v>1.4</v>
      </c>
      <c r="K290" s="439" t="s">
        <v>4603</v>
      </c>
      <c r="L290" s="439" t="s">
        <v>4603</v>
      </c>
      <c r="M290" s="439">
        <v>0</v>
      </c>
      <c r="N290" s="439" t="s">
        <v>4603</v>
      </c>
      <c r="O290" s="439">
        <v>12.95</v>
      </c>
      <c r="P290" s="512">
        <v>7113.21</v>
      </c>
      <c r="Q290" s="512">
        <f t="shared" si="54"/>
        <v>4267.9259999999995</v>
      </c>
      <c r="R290" s="514"/>
      <c r="S290" s="512">
        <v>4756.1699999999992</v>
      </c>
      <c r="T290" s="512">
        <v>2853.7019999999993</v>
      </c>
      <c r="V290" s="446">
        <v>0.6</v>
      </c>
      <c r="X290" s="443">
        <f>VLOOKUP(E290,[3]INVENTARIO!$B$3761:$R$3960,17,0)</f>
        <v>4209</v>
      </c>
      <c r="Y290" s="443">
        <f t="shared" si="60"/>
        <v>2525.4</v>
      </c>
      <c r="AA290" s="432">
        <f>VLOOKUP(E290,[3]INVENTARIO!$B$4:$U$4077,20,0)</f>
        <v>3660</v>
      </c>
      <c r="AB290" s="432">
        <f t="shared" si="56"/>
        <v>2196</v>
      </c>
      <c r="AC290" s="473"/>
      <c r="AD290" s="432">
        <f>VLOOKUP(E290,[3]INVENTARIO!$B$4:$X$4077,23,0)</f>
        <v>3660</v>
      </c>
      <c r="AE290" s="432">
        <f t="shared" si="57"/>
        <v>2196</v>
      </c>
      <c r="AF290" s="471"/>
      <c r="AG290" s="432">
        <f>VLOOKUP(E290,[3]INVENTARIO!$B$4:$AA$1048576,26,0)</f>
        <v>3660</v>
      </c>
      <c r="AH290" s="432">
        <f t="shared" si="58"/>
        <v>2196</v>
      </c>
      <c r="AI290" s="471"/>
      <c r="AJ290" s="432">
        <f>VLOOKUP(E290,[3]INVENTARIO!$B$4:$AD$1048576,29,0)</f>
        <v>330</v>
      </c>
      <c r="AK290" s="432">
        <f t="shared" si="59"/>
        <v>198</v>
      </c>
    </row>
    <row r="291" spans="1:38" ht="24" customHeight="1" outlineLevel="1" x14ac:dyDescent="0.25">
      <c r="A291" s="450" t="s">
        <v>16741</v>
      </c>
      <c r="B291" s="441">
        <v>290</v>
      </c>
      <c r="C291" s="440" t="s">
        <v>23977</v>
      </c>
      <c r="D291" s="440" t="s">
        <v>23986</v>
      </c>
      <c r="E291" s="441" t="s">
        <v>22214</v>
      </c>
      <c r="F291" s="440">
        <f>VLOOKUP(E291,[3]INVENTARIO!$B$4:$D$1048576,3,0)</f>
        <v>0</v>
      </c>
      <c r="G291" s="442" t="s">
        <v>19012</v>
      </c>
      <c r="H291" s="440" t="s">
        <v>24022</v>
      </c>
      <c r="I291" s="440" t="s">
        <v>24021</v>
      </c>
      <c r="J291" s="439">
        <v>1.4</v>
      </c>
      <c r="K291" s="439" t="s">
        <v>4603</v>
      </c>
      <c r="L291" s="439" t="s">
        <v>4603</v>
      </c>
      <c r="M291" s="439">
        <v>0</v>
      </c>
      <c r="N291" s="439" t="s">
        <v>4603</v>
      </c>
      <c r="O291" s="439">
        <v>12.95</v>
      </c>
      <c r="P291" s="512">
        <v>7113.21</v>
      </c>
      <c r="Q291" s="512">
        <f t="shared" si="54"/>
        <v>4267.9259999999995</v>
      </c>
      <c r="R291" s="514"/>
      <c r="S291" s="512">
        <v>4756.1699999999992</v>
      </c>
      <c r="T291" s="512">
        <v>2853.7019999999993</v>
      </c>
      <c r="V291" s="446">
        <v>0.6</v>
      </c>
      <c r="X291" s="443">
        <f>VLOOKUP(E291,[3]INVENTARIO!$B$3761:$R$3960,17,0)</f>
        <v>4209</v>
      </c>
      <c r="Y291" s="443">
        <f t="shared" si="60"/>
        <v>2525.4</v>
      </c>
      <c r="AA291" s="432">
        <f>VLOOKUP(E291,[3]INVENTARIO!$B$4:$U$4077,20,0)</f>
        <v>3660</v>
      </c>
      <c r="AB291" s="432">
        <f t="shared" si="56"/>
        <v>2196</v>
      </c>
      <c r="AD291" s="432">
        <f>VLOOKUP(E291,[3]INVENTARIO!$B$4:$X$4077,23,0)</f>
        <v>3660</v>
      </c>
      <c r="AE291" s="432">
        <f t="shared" si="57"/>
        <v>2196</v>
      </c>
      <c r="AG291" s="432">
        <f>VLOOKUP(E291,[3]INVENTARIO!$B$4:$AA$1048576,26,0)</f>
        <v>3660</v>
      </c>
      <c r="AH291" s="432">
        <f t="shared" si="58"/>
        <v>2196</v>
      </c>
      <c r="AJ291" s="432">
        <f>VLOOKUP(E291,[3]INVENTARIO!$B$4:$AD$1048576,29,0)</f>
        <v>330</v>
      </c>
      <c r="AK291" s="432">
        <f t="shared" si="59"/>
        <v>198</v>
      </c>
    </row>
    <row r="292" spans="1:38" ht="24" customHeight="1" outlineLevel="1" x14ac:dyDescent="0.25">
      <c r="A292" s="440" t="s">
        <v>22971</v>
      </c>
      <c r="B292" s="441">
        <v>291</v>
      </c>
      <c r="C292" s="440" t="s">
        <v>23977</v>
      </c>
      <c r="D292" s="440" t="s">
        <v>23986</v>
      </c>
      <c r="E292" s="441" t="s">
        <v>21001</v>
      </c>
      <c r="F292" s="440">
        <f>VLOOKUP(E292,[3]INVENTARIO!$B$4:$D$1048576,3,0)</f>
        <v>0</v>
      </c>
      <c r="G292" s="442" t="s">
        <v>22268</v>
      </c>
      <c r="H292" s="440" t="s">
        <v>24022</v>
      </c>
      <c r="I292" s="440" t="s">
        <v>24021</v>
      </c>
      <c r="J292" s="439">
        <v>0.26</v>
      </c>
      <c r="K292" s="439">
        <v>0.18</v>
      </c>
      <c r="L292" s="439">
        <v>0.18</v>
      </c>
      <c r="M292" s="439">
        <v>0</v>
      </c>
      <c r="N292" s="439" t="s">
        <v>4603</v>
      </c>
      <c r="O292" s="439">
        <v>0</v>
      </c>
      <c r="P292" s="512">
        <v>566.53025000000002</v>
      </c>
      <c r="Q292" s="512">
        <v>339.91815000000003</v>
      </c>
      <c r="R292" s="514"/>
      <c r="S292" s="512">
        <v>437.93149999999997</v>
      </c>
      <c r="T292" s="512">
        <v>262.75889999999998</v>
      </c>
      <c r="V292" s="446">
        <v>0.6</v>
      </c>
      <c r="W292" s="474"/>
      <c r="X292" s="443">
        <f>VLOOKUP(E292,[3]INVENTARIO!$B$114:$R$4077,17,0)</f>
        <v>387.55</v>
      </c>
      <c r="Y292" s="443">
        <f t="shared" si="60"/>
        <v>232.53</v>
      </c>
      <c r="AA292" s="432">
        <f>VLOOKUP(E292,[3]INVENTARIO!$B$4:$U$4077,20,0)</f>
        <v>337</v>
      </c>
      <c r="AB292" s="432">
        <f t="shared" si="56"/>
        <v>202.2</v>
      </c>
      <c r="AC292" s="474"/>
      <c r="AD292" s="432">
        <f>VLOOKUP(E292,[3]INVENTARIO!$B$4:$X$4077,23,0)</f>
        <v>337</v>
      </c>
      <c r="AE292" s="432">
        <f t="shared" si="57"/>
        <v>202.2</v>
      </c>
      <c r="AF292" s="474"/>
      <c r="AG292" s="432">
        <f>VLOOKUP(E292,[3]INVENTARIO!$B$4:$AA$1048576,26,0)</f>
        <v>337</v>
      </c>
      <c r="AH292" s="432">
        <f t="shared" si="58"/>
        <v>202.2</v>
      </c>
      <c r="AI292" s="474"/>
      <c r="AJ292" s="432">
        <f>VLOOKUP(E292,[3]INVENTARIO!$B$4:$AD$1048576,29,0)</f>
        <v>0</v>
      </c>
      <c r="AK292" s="432">
        <f t="shared" si="59"/>
        <v>0</v>
      </c>
      <c r="AL292" s="485"/>
    </row>
    <row r="293" spans="1:38" ht="24" customHeight="1" outlineLevel="1" x14ac:dyDescent="0.25">
      <c r="B293" s="441">
        <v>292</v>
      </c>
      <c r="C293" s="440" t="s">
        <v>23977</v>
      </c>
      <c r="D293" s="440" t="s">
        <v>23986</v>
      </c>
      <c r="E293" s="441" t="s">
        <v>4653</v>
      </c>
      <c r="F293" s="440">
        <f>VLOOKUP(E293,[3]INVENTARIO!$B$4:$D$1048576,3,0)</f>
        <v>0</v>
      </c>
      <c r="G293" s="442" t="s">
        <v>22268</v>
      </c>
      <c r="H293" s="440" t="s">
        <v>24022</v>
      </c>
      <c r="I293" s="440" t="s">
        <v>24021</v>
      </c>
      <c r="J293" s="439">
        <v>0.37</v>
      </c>
      <c r="K293" s="439">
        <v>0.25</v>
      </c>
      <c r="L293" s="439">
        <v>0.25</v>
      </c>
      <c r="M293" s="439">
        <v>0</v>
      </c>
      <c r="N293" s="439" t="s">
        <v>4603</v>
      </c>
      <c r="O293" s="439">
        <v>0</v>
      </c>
      <c r="P293" s="512">
        <v>634.55274999999995</v>
      </c>
      <c r="Q293" s="512">
        <v>380.73164999999995</v>
      </c>
      <c r="R293" s="514"/>
      <c r="S293" s="512">
        <v>483.41399999999999</v>
      </c>
      <c r="T293" s="512">
        <v>290.04839999999996</v>
      </c>
      <c r="V293" s="446">
        <v>0.6</v>
      </c>
      <c r="X293" s="443">
        <f>VLOOKUP(E293,[3]INVENTARIO!$B$114:$R$4077,17,0)</f>
        <v>427.8</v>
      </c>
      <c r="Y293" s="443">
        <f t="shared" si="60"/>
        <v>256.68</v>
      </c>
      <c r="AA293" s="432">
        <f>VLOOKUP(E293,[3]INVENTARIO!$B$4:$U$4077,20,0)</f>
        <v>372</v>
      </c>
      <c r="AB293" s="432">
        <f t="shared" si="56"/>
        <v>223.2</v>
      </c>
      <c r="AD293" s="432">
        <f>VLOOKUP(E293,[3]INVENTARIO!$B$4:$X$4077,23,0)</f>
        <v>372</v>
      </c>
      <c r="AE293" s="432">
        <f t="shared" si="57"/>
        <v>223.2</v>
      </c>
      <c r="AG293" s="432">
        <f>VLOOKUP(E293,[3]INVENTARIO!$B$4:$AA$1048576,26,0)</f>
        <v>372</v>
      </c>
      <c r="AH293" s="432">
        <f t="shared" si="58"/>
        <v>223.2</v>
      </c>
      <c r="AJ293" s="432">
        <f>VLOOKUP(E293,[3]INVENTARIO!$B$4:$AD$1048576,29,0)</f>
        <v>0</v>
      </c>
      <c r="AK293" s="432">
        <f t="shared" si="59"/>
        <v>0</v>
      </c>
    </row>
    <row r="294" spans="1:38" ht="24" customHeight="1" outlineLevel="1" x14ac:dyDescent="0.25">
      <c r="B294" s="441">
        <v>293</v>
      </c>
      <c r="C294" s="440" t="s">
        <v>23977</v>
      </c>
      <c r="D294" s="440" t="s">
        <v>23986</v>
      </c>
      <c r="E294" s="441" t="s">
        <v>4654</v>
      </c>
      <c r="F294" s="440">
        <f>VLOOKUP(E294,[3]INVENTARIO!$B$4:$D$1048576,3,0)</f>
        <v>0</v>
      </c>
      <c r="G294" s="442" t="s">
        <v>22268</v>
      </c>
      <c r="H294" s="440" t="s">
        <v>24022</v>
      </c>
      <c r="I294" s="440" t="s">
        <v>24021</v>
      </c>
      <c r="J294" s="439">
        <v>0.5</v>
      </c>
      <c r="K294" s="439">
        <v>0.34</v>
      </c>
      <c r="L294" s="439">
        <v>0.34</v>
      </c>
      <c r="M294" s="439">
        <v>0</v>
      </c>
      <c r="N294" s="439" t="s">
        <v>4603</v>
      </c>
      <c r="O294" s="439">
        <v>0</v>
      </c>
      <c r="P294" s="512">
        <v>679.83630000000005</v>
      </c>
      <c r="Q294" s="512">
        <v>407.90178000000003</v>
      </c>
      <c r="R294" s="514"/>
      <c r="S294" s="512">
        <v>528.89649999999995</v>
      </c>
      <c r="T294" s="512">
        <v>317.33789999999993</v>
      </c>
      <c r="V294" s="446">
        <v>0.6</v>
      </c>
      <c r="X294" s="443">
        <f>VLOOKUP(E294,[3]INVENTARIO!$B$114:$R$4077,17,0)</f>
        <v>468.05</v>
      </c>
      <c r="Y294" s="443">
        <f t="shared" si="60"/>
        <v>280.83</v>
      </c>
      <c r="AA294" s="432">
        <f>VLOOKUP(E294,[3]INVENTARIO!$B$4:$U$4077,20,0)</f>
        <v>407</v>
      </c>
      <c r="AB294" s="432">
        <f t="shared" si="56"/>
        <v>244.2</v>
      </c>
      <c r="AD294" s="432">
        <f>VLOOKUP(E294,[3]INVENTARIO!$B$4:$X$4077,23,0)</f>
        <v>407</v>
      </c>
      <c r="AE294" s="432">
        <f t="shared" si="57"/>
        <v>244.2</v>
      </c>
      <c r="AG294" s="432">
        <f>VLOOKUP(E294,[3]INVENTARIO!$B$4:$AA$1048576,26,0)</f>
        <v>407</v>
      </c>
      <c r="AH294" s="432">
        <f t="shared" si="58"/>
        <v>244.2</v>
      </c>
      <c r="AJ294" s="432">
        <f>VLOOKUP(E294,[3]INVENTARIO!$B$4:$AD$1048576,29,0)</f>
        <v>0</v>
      </c>
      <c r="AK294" s="432">
        <f t="shared" si="59"/>
        <v>0</v>
      </c>
    </row>
    <row r="295" spans="1:38" ht="24" customHeight="1" outlineLevel="1" x14ac:dyDescent="0.25">
      <c r="A295" s="450" t="s">
        <v>13824</v>
      </c>
      <c r="B295" s="441">
        <v>294</v>
      </c>
      <c r="C295" s="440" t="s">
        <v>23977</v>
      </c>
      <c r="D295" s="440" t="s">
        <v>23986</v>
      </c>
      <c r="E295" s="441" t="s">
        <v>4655</v>
      </c>
      <c r="F295" s="440">
        <f>VLOOKUP(E295,[3]INVENTARIO!$B$4:$D$1048576,3,0)</f>
        <v>0</v>
      </c>
      <c r="G295" s="442" t="s">
        <v>22268</v>
      </c>
      <c r="H295" s="440" t="s">
        <v>24022</v>
      </c>
      <c r="I295" s="440" t="s">
        <v>24021</v>
      </c>
      <c r="J295" s="439">
        <v>0.75</v>
      </c>
      <c r="K295" s="439" t="s">
        <v>4603</v>
      </c>
      <c r="L295" s="439" t="s">
        <v>4603</v>
      </c>
      <c r="M295" s="439">
        <v>0</v>
      </c>
      <c r="N295" s="439" t="s">
        <v>4603</v>
      </c>
      <c r="O295" s="439">
        <v>3.85</v>
      </c>
      <c r="P295" s="512">
        <v>1379.04</v>
      </c>
      <c r="Q295" s="512">
        <v>827.42399999999998</v>
      </c>
      <c r="R295" s="514"/>
      <c r="S295" s="512">
        <v>1060.3919999999998</v>
      </c>
      <c r="T295" s="512">
        <v>636.23519999999985</v>
      </c>
      <c r="V295" s="446">
        <v>0.6</v>
      </c>
      <c r="X295" s="443">
        <f>VLOOKUP(E295,[3]INVENTARIO!$B$114:$R$4077,17,0)</f>
        <v>938.4</v>
      </c>
      <c r="Y295" s="443">
        <f t="shared" si="60"/>
        <v>563.04</v>
      </c>
      <c r="AA295" s="432">
        <f>VLOOKUP(E295,[3]INVENTARIO!$B$4:$U$4077,20,0)</f>
        <v>816</v>
      </c>
      <c r="AB295" s="432">
        <f t="shared" si="56"/>
        <v>489.59999999999997</v>
      </c>
      <c r="AD295" s="432">
        <f>VLOOKUP(E295,[3]INVENTARIO!$B$4:$X$4077,23,0)</f>
        <v>816</v>
      </c>
      <c r="AE295" s="432">
        <f t="shared" si="57"/>
        <v>489.59999999999997</v>
      </c>
      <c r="AG295" s="432">
        <f>VLOOKUP(E295,[3]INVENTARIO!$B$4:$AA$1048576,26,0)</f>
        <v>816</v>
      </c>
      <c r="AH295" s="432">
        <f t="shared" si="58"/>
        <v>489.59999999999997</v>
      </c>
      <c r="AJ295" s="432">
        <f>VLOOKUP(E295,[3]INVENTARIO!$B$4:$AD$1048576,29,0)</f>
        <v>0</v>
      </c>
      <c r="AK295" s="432">
        <f t="shared" si="59"/>
        <v>0</v>
      </c>
    </row>
    <row r="296" spans="1:38" ht="24" customHeight="1" outlineLevel="1" x14ac:dyDescent="0.25">
      <c r="B296" s="441">
        <v>295</v>
      </c>
      <c r="C296" s="440" t="s">
        <v>23977</v>
      </c>
      <c r="D296" s="440" t="s">
        <v>23986</v>
      </c>
      <c r="E296" s="441" t="s">
        <v>22269</v>
      </c>
      <c r="F296" s="440">
        <f>VLOOKUP(E296,[3]INVENTARIO!$B$4:$D$1048576,3,0)</f>
        <v>0</v>
      </c>
      <c r="G296" s="442" t="s">
        <v>22268</v>
      </c>
      <c r="H296" s="440" t="s">
        <v>24022</v>
      </c>
      <c r="I296" s="440" t="s">
        <v>24021</v>
      </c>
      <c r="J296" s="439">
        <v>1.1000000000000001</v>
      </c>
      <c r="K296" s="439" t="s">
        <v>4603</v>
      </c>
      <c r="L296" s="439" t="s">
        <v>4603</v>
      </c>
      <c r="M296" s="439">
        <v>0</v>
      </c>
      <c r="N296" s="439" t="s">
        <v>4603</v>
      </c>
      <c r="O296" s="439">
        <v>8.1</v>
      </c>
      <c r="P296" s="512">
        <v>4084.73</v>
      </c>
      <c r="Q296" s="512">
        <v>2450.8379999999997</v>
      </c>
      <c r="R296" s="514"/>
      <c r="S296" s="512">
        <v>3140.8914999999997</v>
      </c>
      <c r="T296" s="512">
        <v>1884.5348999999997</v>
      </c>
      <c r="V296" s="446">
        <v>0.6</v>
      </c>
      <c r="X296" s="443">
        <f>VLOOKUP(E296,[3]INVENTARIO!$B$114:$R$4077,17,0)</f>
        <v>2779.55</v>
      </c>
      <c r="Y296" s="443">
        <f t="shared" si="60"/>
        <v>1667.73</v>
      </c>
      <c r="AA296" s="432">
        <f>VLOOKUP(E296,[3]INVENTARIO!$B$4:$U$4077,20,0)</f>
        <v>2417</v>
      </c>
      <c r="AB296" s="432">
        <f t="shared" si="56"/>
        <v>1450.2</v>
      </c>
      <c r="AD296" s="432">
        <f>VLOOKUP(E296,[3]INVENTARIO!$B$4:$X$4077,23,0)</f>
        <v>2417</v>
      </c>
      <c r="AE296" s="432">
        <f t="shared" si="57"/>
        <v>1450.2</v>
      </c>
      <c r="AG296" s="432">
        <f>VLOOKUP(E296,[3]INVENTARIO!$B$4:$AA$1048576,26,0)</f>
        <v>2417</v>
      </c>
      <c r="AH296" s="432">
        <f t="shared" si="58"/>
        <v>1450.2</v>
      </c>
      <c r="AJ296" s="432">
        <f>VLOOKUP(E296,[3]INVENTARIO!$B$4:$AD$1048576,29,0)</f>
        <v>0</v>
      </c>
      <c r="AK296" s="432">
        <f t="shared" si="59"/>
        <v>0</v>
      </c>
    </row>
    <row r="297" spans="1:38" ht="24" customHeight="1" outlineLevel="1" x14ac:dyDescent="0.25">
      <c r="A297" s="440" t="s">
        <v>23907</v>
      </c>
      <c r="B297" s="441">
        <v>296</v>
      </c>
      <c r="C297" s="440" t="s">
        <v>23977</v>
      </c>
      <c r="D297" s="440" t="s">
        <v>23986</v>
      </c>
      <c r="E297" s="441" t="s">
        <v>22270</v>
      </c>
      <c r="F297" s="440">
        <f>VLOOKUP(E297,[3]INVENTARIO!$B$4:$D$1048576,3,0)</f>
        <v>0</v>
      </c>
      <c r="G297" s="442" t="s">
        <v>22268</v>
      </c>
      <c r="H297" s="440" t="s">
        <v>24022</v>
      </c>
      <c r="I297" s="440" t="s">
        <v>24021</v>
      </c>
      <c r="J297" s="439">
        <v>1.4</v>
      </c>
      <c r="K297" s="439" t="s">
        <v>4603</v>
      </c>
      <c r="L297" s="439" t="s">
        <v>4603</v>
      </c>
      <c r="M297" s="439">
        <v>0</v>
      </c>
      <c r="N297" s="439" t="s">
        <v>4603</v>
      </c>
      <c r="O297" s="439">
        <v>12.95</v>
      </c>
      <c r="P297" s="512">
        <v>6185.4000000000005</v>
      </c>
      <c r="Q297" s="512">
        <v>3711.2400000000002</v>
      </c>
      <c r="R297" s="514"/>
      <c r="S297" s="512">
        <v>4756.1699999999992</v>
      </c>
      <c r="T297" s="512">
        <v>2853.7019999999993</v>
      </c>
      <c r="V297" s="446">
        <v>0.6</v>
      </c>
      <c r="X297" s="443">
        <f>VLOOKUP(E297,[3]INVENTARIO!$B$114:$R$4077,17,0)</f>
        <v>4209</v>
      </c>
      <c r="Y297" s="443">
        <f t="shared" si="60"/>
        <v>2525.4</v>
      </c>
      <c r="AA297" s="432">
        <f>VLOOKUP(E297,[3]INVENTARIO!$B$4:$U$4077,20,0)</f>
        <v>3660</v>
      </c>
      <c r="AB297" s="432">
        <f t="shared" si="56"/>
        <v>2196</v>
      </c>
      <c r="AD297" s="432">
        <f>VLOOKUP(E297,[3]INVENTARIO!$B$4:$X$4077,23,0)</f>
        <v>3660</v>
      </c>
      <c r="AE297" s="432">
        <f t="shared" si="57"/>
        <v>2196</v>
      </c>
      <c r="AG297" s="432">
        <f>VLOOKUP(E297,[3]INVENTARIO!$B$4:$AA$1048576,26,0)</f>
        <v>3660</v>
      </c>
      <c r="AH297" s="432">
        <f t="shared" si="58"/>
        <v>2196</v>
      </c>
      <c r="AJ297" s="432">
        <f>VLOOKUP(E297,[3]INVENTARIO!$B$4:$AD$1048576,29,0)</f>
        <v>0</v>
      </c>
      <c r="AK297" s="432">
        <f t="shared" si="59"/>
        <v>0</v>
      </c>
    </row>
    <row r="298" spans="1:38" ht="24" customHeight="1" outlineLevel="1" x14ac:dyDescent="0.25">
      <c r="A298" s="440" t="s">
        <v>16741</v>
      </c>
      <c r="B298" s="441">
        <v>297</v>
      </c>
      <c r="C298" s="440" t="s">
        <v>23977</v>
      </c>
      <c r="D298" s="440" t="s">
        <v>23986</v>
      </c>
      <c r="E298" s="441" t="s">
        <v>22217</v>
      </c>
      <c r="F298" s="440">
        <f>VLOOKUP(E298,[3]INVENTARIO!$B$4:$D$1048576,3,0)</f>
        <v>0</v>
      </c>
      <c r="G298" s="442" t="s">
        <v>22219</v>
      </c>
      <c r="H298" s="440" t="s">
        <v>24022</v>
      </c>
      <c r="I298" s="440" t="s">
        <v>24021</v>
      </c>
      <c r="J298" s="439">
        <v>0.26</v>
      </c>
      <c r="K298" s="439">
        <v>0.18</v>
      </c>
      <c r="L298" s="439">
        <v>0.18</v>
      </c>
      <c r="M298" s="439">
        <v>0</v>
      </c>
      <c r="N298" s="439" t="s">
        <v>4603</v>
      </c>
      <c r="O298" s="439">
        <v>0</v>
      </c>
      <c r="P298" s="512">
        <v>566.48800000000006</v>
      </c>
      <c r="Q298" s="512">
        <f t="shared" ref="Q298:Q344" si="61">P298*V298</f>
        <v>339.89280000000002</v>
      </c>
      <c r="R298" s="514"/>
      <c r="S298" s="512">
        <v>378.77599999999995</v>
      </c>
      <c r="T298" s="512">
        <v>227.26559999999998</v>
      </c>
      <c r="V298" s="446">
        <v>0.6</v>
      </c>
      <c r="X298" s="443">
        <f>VLOOKUP(E298,[3]INVENTARIO!$B$3761:$R$3960,17,0)</f>
        <v>335.2</v>
      </c>
      <c r="Y298" s="443">
        <f t="shared" si="60"/>
        <v>201.11999999999998</v>
      </c>
      <c r="AA298" s="432">
        <f>VLOOKUP(E298,[3]INVENTARIO!$B$4:$U$4077,20,0)</f>
        <v>291.5</v>
      </c>
      <c r="AB298" s="432">
        <f t="shared" si="56"/>
        <v>174.9</v>
      </c>
      <c r="AD298" s="432">
        <f>VLOOKUP(E298,[3]INVENTARIO!$B$4:$X$4077,23,0)</f>
        <v>291.5</v>
      </c>
      <c r="AE298" s="432">
        <f t="shared" si="57"/>
        <v>174.9</v>
      </c>
      <c r="AG298" s="432">
        <f>VLOOKUP(E298,[3]INVENTARIO!$B$4:$AA$1048576,26,0)</f>
        <v>291.5</v>
      </c>
      <c r="AH298" s="432">
        <f t="shared" si="58"/>
        <v>174.9</v>
      </c>
      <c r="AJ298" s="432">
        <f>VLOOKUP(E298,[3]INVENTARIO!$B$4:$AD$1048576,29,0)</f>
        <v>275</v>
      </c>
      <c r="AK298" s="432">
        <f t="shared" si="59"/>
        <v>165</v>
      </c>
    </row>
    <row r="299" spans="1:38" ht="24" customHeight="1" outlineLevel="1" x14ac:dyDescent="0.25">
      <c r="A299" s="440" t="s">
        <v>17916</v>
      </c>
      <c r="B299" s="441">
        <v>298</v>
      </c>
      <c r="C299" s="440" t="s">
        <v>23977</v>
      </c>
      <c r="D299" s="440" t="s">
        <v>23986</v>
      </c>
      <c r="E299" s="441" t="s">
        <v>22218</v>
      </c>
      <c r="F299" s="440">
        <f>VLOOKUP(E299,[3]INVENTARIO!$B$4:$D$1048576,3,0)</f>
        <v>0</v>
      </c>
      <c r="G299" s="442" t="s">
        <v>22220</v>
      </c>
      <c r="H299" s="440" t="s">
        <v>24022</v>
      </c>
      <c r="I299" s="440" t="s">
        <v>24021</v>
      </c>
      <c r="J299" s="439">
        <v>0.26</v>
      </c>
      <c r="K299" s="439">
        <v>0.18</v>
      </c>
      <c r="L299" s="439">
        <v>0.18</v>
      </c>
      <c r="M299" s="439">
        <v>0</v>
      </c>
      <c r="N299" s="439" t="s">
        <v>4603</v>
      </c>
      <c r="O299" s="439">
        <v>0</v>
      </c>
      <c r="P299" s="512">
        <v>566.48800000000006</v>
      </c>
      <c r="Q299" s="512">
        <f t="shared" si="61"/>
        <v>339.89280000000002</v>
      </c>
      <c r="R299" s="514"/>
      <c r="S299" s="512">
        <v>378.77599999999995</v>
      </c>
      <c r="T299" s="512">
        <v>227.26559999999998</v>
      </c>
      <c r="V299" s="446">
        <v>0.6</v>
      </c>
      <c r="X299" s="443">
        <f>VLOOKUP(E299,[3]INVENTARIO!$B$3761:$R$3960,17,0)</f>
        <v>335.2</v>
      </c>
      <c r="Y299" s="443">
        <f t="shared" si="60"/>
        <v>201.11999999999998</v>
      </c>
      <c r="AA299" s="432">
        <f>VLOOKUP(E299,[3]INVENTARIO!$B$4:$U$4077,20,0)</f>
        <v>291.5</v>
      </c>
      <c r="AB299" s="432">
        <f t="shared" si="56"/>
        <v>174.9</v>
      </c>
      <c r="AD299" s="432">
        <f>VLOOKUP(E299,[3]INVENTARIO!$B$4:$X$4077,23,0)</f>
        <v>291.5</v>
      </c>
      <c r="AE299" s="432">
        <f t="shared" si="57"/>
        <v>174.9</v>
      </c>
      <c r="AG299" s="432">
        <f>VLOOKUP(E299,[3]INVENTARIO!$B$4:$AA$1048576,26,0)</f>
        <v>291.5</v>
      </c>
      <c r="AH299" s="432">
        <f t="shared" si="58"/>
        <v>174.9</v>
      </c>
      <c r="AJ299" s="432">
        <f>VLOOKUP(E299,[3]INVENTARIO!$B$4:$AD$1048576,29,0)</f>
        <v>275</v>
      </c>
      <c r="AK299" s="432">
        <f t="shared" si="59"/>
        <v>165</v>
      </c>
    </row>
    <row r="300" spans="1:38" ht="24" customHeight="1" outlineLevel="1" x14ac:dyDescent="0.25">
      <c r="A300" s="440" t="s">
        <v>17916</v>
      </c>
      <c r="B300" s="441">
        <v>299</v>
      </c>
      <c r="C300" s="440" t="s">
        <v>23977</v>
      </c>
      <c r="D300" s="440" t="s">
        <v>23986</v>
      </c>
      <c r="E300" s="441" t="s">
        <v>22229</v>
      </c>
      <c r="F300" s="440">
        <f>VLOOKUP(E300,[3]INVENTARIO!$B$4:$D$1048576,3,0)</f>
        <v>0</v>
      </c>
      <c r="G300" s="442" t="s">
        <v>22224</v>
      </c>
      <c r="H300" s="440" t="s">
        <v>24022</v>
      </c>
      <c r="I300" s="440" t="s">
        <v>24021</v>
      </c>
      <c r="J300" s="439">
        <v>0.26</v>
      </c>
      <c r="K300" s="439">
        <v>0.18</v>
      </c>
      <c r="L300" s="439">
        <v>0.18</v>
      </c>
      <c r="M300" s="439">
        <v>0</v>
      </c>
      <c r="N300" s="439" t="s">
        <v>4603</v>
      </c>
      <c r="O300" s="439">
        <v>0</v>
      </c>
      <c r="P300" s="512">
        <v>566.48800000000006</v>
      </c>
      <c r="Q300" s="512">
        <f t="shared" si="61"/>
        <v>339.89280000000002</v>
      </c>
      <c r="R300" s="514"/>
      <c r="S300" s="512">
        <v>378.77599999999995</v>
      </c>
      <c r="T300" s="512">
        <v>227.26559999999998</v>
      </c>
      <c r="V300" s="446">
        <v>0.6</v>
      </c>
      <c r="X300" s="443">
        <f>VLOOKUP(E300,[3]INVENTARIO!$B$3761:$R$3960,17,0)</f>
        <v>335.2</v>
      </c>
      <c r="Y300" s="443">
        <f t="shared" si="60"/>
        <v>201.11999999999998</v>
      </c>
      <c r="AA300" s="432">
        <f>VLOOKUP(E300,[3]INVENTARIO!$B$4:$U$4077,20,0)</f>
        <v>291.5</v>
      </c>
      <c r="AB300" s="432">
        <f t="shared" si="56"/>
        <v>174.9</v>
      </c>
      <c r="AD300" s="432">
        <f>VLOOKUP(E300,[3]INVENTARIO!$B$4:$X$4077,23,0)</f>
        <v>291.5</v>
      </c>
      <c r="AE300" s="432">
        <f t="shared" si="57"/>
        <v>174.9</v>
      </c>
      <c r="AG300" s="432">
        <f>VLOOKUP(E300,[3]INVENTARIO!$B$4:$AA$1048576,26,0)</f>
        <v>291.5</v>
      </c>
      <c r="AH300" s="432">
        <f t="shared" si="58"/>
        <v>174.9</v>
      </c>
      <c r="AJ300" s="432">
        <f>VLOOKUP(E300,[3]INVENTARIO!$B$4:$AD$1048576,29,0)</f>
        <v>275</v>
      </c>
      <c r="AK300" s="432">
        <f t="shared" si="59"/>
        <v>165</v>
      </c>
    </row>
    <row r="301" spans="1:38" ht="24" customHeight="1" outlineLevel="1" x14ac:dyDescent="0.25">
      <c r="A301" s="440" t="s">
        <v>17916</v>
      </c>
      <c r="B301" s="441">
        <v>300</v>
      </c>
      <c r="C301" s="440" t="s">
        <v>23977</v>
      </c>
      <c r="D301" s="440" t="s">
        <v>23986</v>
      </c>
      <c r="E301" s="441" t="s">
        <v>22230</v>
      </c>
      <c r="F301" s="440">
        <f>VLOOKUP(E301,[3]INVENTARIO!$B$4:$D$1048576,3,0)</f>
        <v>0</v>
      </c>
      <c r="G301" s="442" t="s">
        <v>22225</v>
      </c>
      <c r="H301" s="440" t="s">
        <v>24022</v>
      </c>
      <c r="I301" s="440" t="s">
        <v>24021</v>
      </c>
      <c r="J301" s="439">
        <v>0.26</v>
      </c>
      <c r="K301" s="439">
        <v>0.18</v>
      </c>
      <c r="L301" s="439">
        <v>0.18</v>
      </c>
      <c r="M301" s="439">
        <v>0</v>
      </c>
      <c r="N301" s="439" t="s">
        <v>4603</v>
      </c>
      <c r="O301" s="439">
        <v>0</v>
      </c>
      <c r="P301" s="512">
        <v>566.48800000000006</v>
      </c>
      <c r="Q301" s="512">
        <f t="shared" si="61"/>
        <v>339.89280000000002</v>
      </c>
      <c r="R301" s="514"/>
      <c r="S301" s="512">
        <v>378.77599999999995</v>
      </c>
      <c r="T301" s="512">
        <v>227.26559999999998</v>
      </c>
      <c r="V301" s="446">
        <v>0.6</v>
      </c>
      <c r="X301" s="443">
        <f>VLOOKUP(E301,[3]INVENTARIO!$B$3761:$R$3960,17,0)</f>
        <v>335.2</v>
      </c>
      <c r="Y301" s="443">
        <f t="shared" si="60"/>
        <v>201.11999999999998</v>
      </c>
      <c r="AA301" s="432">
        <f>VLOOKUP(E301,[3]INVENTARIO!$B$4:$U$4077,20,0)</f>
        <v>291.5</v>
      </c>
      <c r="AB301" s="432">
        <f t="shared" si="56"/>
        <v>174.9</v>
      </c>
      <c r="AD301" s="432">
        <f>VLOOKUP(E301,[3]INVENTARIO!$B$4:$X$4077,23,0)</f>
        <v>291.5</v>
      </c>
      <c r="AE301" s="432">
        <f t="shared" si="57"/>
        <v>174.9</v>
      </c>
      <c r="AG301" s="432">
        <f>VLOOKUP(E301,[3]INVENTARIO!$B$4:$AA$1048576,26,0)</f>
        <v>291.5</v>
      </c>
      <c r="AH301" s="432">
        <f t="shared" si="58"/>
        <v>174.9</v>
      </c>
      <c r="AJ301" s="432">
        <f>VLOOKUP(E301,[3]INVENTARIO!$B$4:$AD$1048576,29,0)</f>
        <v>275</v>
      </c>
      <c r="AK301" s="432">
        <f t="shared" si="59"/>
        <v>165</v>
      </c>
    </row>
    <row r="302" spans="1:38" ht="24" customHeight="1" outlineLevel="1" x14ac:dyDescent="0.25">
      <c r="A302" s="440" t="s">
        <v>17916</v>
      </c>
      <c r="B302" s="441">
        <v>301</v>
      </c>
      <c r="C302" s="440" t="s">
        <v>23977</v>
      </c>
      <c r="D302" s="440" t="s">
        <v>23986</v>
      </c>
      <c r="E302" s="441" t="s">
        <v>22226</v>
      </c>
      <c r="F302" s="440">
        <f>VLOOKUP(E302,[3]INVENTARIO!$B$4:$D$1048576,3,0)</f>
        <v>0</v>
      </c>
      <c r="G302" s="442" t="s">
        <v>22221</v>
      </c>
      <c r="H302" s="440" t="s">
        <v>24022</v>
      </c>
      <c r="I302" s="440" t="s">
        <v>24021</v>
      </c>
      <c r="J302" s="439">
        <v>0.26</v>
      </c>
      <c r="K302" s="439">
        <v>0.18</v>
      </c>
      <c r="L302" s="439">
        <v>0.18</v>
      </c>
      <c r="M302" s="439">
        <v>0</v>
      </c>
      <c r="N302" s="439" t="s">
        <v>4603</v>
      </c>
      <c r="O302" s="439">
        <v>0</v>
      </c>
      <c r="P302" s="512">
        <v>566.48800000000006</v>
      </c>
      <c r="Q302" s="512">
        <f t="shared" si="61"/>
        <v>339.89280000000002</v>
      </c>
      <c r="R302" s="514"/>
      <c r="S302" s="512">
        <v>378.77599999999995</v>
      </c>
      <c r="T302" s="512">
        <v>227.26559999999998</v>
      </c>
      <c r="V302" s="446">
        <v>0.6</v>
      </c>
      <c r="X302" s="443">
        <f>VLOOKUP(E302,[3]INVENTARIO!$B$3761:$R$3960,17,0)</f>
        <v>335.2</v>
      </c>
      <c r="Y302" s="443">
        <f t="shared" si="60"/>
        <v>201.11999999999998</v>
      </c>
      <c r="AA302" s="432">
        <f>VLOOKUP(E302,[3]INVENTARIO!$B$4:$U$4077,20,0)</f>
        <v>291.5</v>
      </c>
      <c r="AB302" s="432">
        <f t="shared" si="56"/>
        <v>174.9</v>
      </c>
      <c r="AD302" s="432">
        <f>VLOOKUP(E302,[3]INVENTARIO!$B$4:$X$4077,23,0)</f>
        <v>291.5</v>
      </c>
      <c r="AE302" s="432">
        <f t="shared" si="57"/>
        <v>174.9</v>
      </c>
      <c r="AG302" s="432">
        <f>VLOOKUP(E302,[3]INVENTARIO!$B$4:$AA$1048576,26,0)</f>
        <v>291.5</v>
      </c>
      <c r="AH302" s="432">
        <f t="shared" si="58"/>
        <v>174.9</v>
      </c>
      <c r="AJ302" s="432">
        <f>VLOOKUP(E302,[3]INVENTARIO!$B$4:$AD$1048576,29,0)</f>
        <v>275</v>
      </c>
      <c r="AK302" s="432">
        <f t="shared" si="59"/>
        <v>165</v>
      </c>
    </row>
    <row r="303" spans="1:38" ht="24" customHeight="1" outlineLevel="1" x14ac:dyDescent="0.25">
      <c r="A303" s="440" t="s">
        <v>17916</v>
      </c>
      <c r="B303" s="441">
        <v>302</v>
      </c>
      <c r="C303" s="440" t="s">
        <v>23977</v>
      </c>
      <c r="D303" s="440" t="s">
        <v>23986</v>
      </c>
      <c r="E303" s="441" t="s">
        <v>22227</v>
      </c>
      <c r="F303" s="440">
        <f>VLOOKUP(E303,[3]INVENTARIO!$B$4:$D$1048576,3,0)</f>
        <v>0</v>
      </c>
      <c r="G303" s="442" t="s">
        <v>22222</v>
      </c>
      <c r="H303" s="440" t="s">
        <v>24022</v>
      </c>
      <c r="I303" s="440" t="s">
        <v>24021</v>
      </c>
      <c r="J303" s="439">
        <v>0.26</v>
      </c>
      <c r="K303" s="439">
        <v>0.18</v>
      </c>
      <c r="L303" s="439">
        <v>0.18</v>
      </c>
      <c r="M303" s="439">
        <v>0</v>
      </c>
      <c r="N303" s="439" t="s">
        <v>4603</v>
      </c>
      <c r="O303" s="439">
        <v>0</v>
      </c>
      <c r="P303" s="512">
        <v>566.48800000000006</v>
      </c>
      <c r="Q303" s="512">
        <f t="shared" si="61"/>
        <v>339.89280000000002</v>
      </c>
      <c r="R303" s="514"/>
      <c r="S303" s="512">
        <v>378.77599999999995</v>
      </c>
      <c r="T303" s="512">
        <v>227.26559999999998</v>
      </c>
      <c r="V303" s="446">
        <v>0.6</v>
      </c>
      <c r="X303" s="443">
        <f>VLOOKUP(E303,[3]INVENTARIO!$B$3761:$R$3960,17,0)</f>
        <v>335.2</v>
      </c>
      <c r="Y303" s="443">
        <f t="shared" si="60"/>
        <v>201.11999999999998</v>
      </c>
      <c r="AA303" s="432">
        <f>VLOOKUP(E303,[3]INVENTARIO!$B$4:$U$4077,20,0)</f>
        <v>291.5</v>
      </c>
      <c r="AB303" s="432">
        <f t="shared" si="56"/>
        <v>174.9</v>
      </c>
      <c r="AD303" s="432">
        <f>VLOOKUP(E303,[3]INVENTARIO!$B$4:$X$4077,23,0)</f>
        <v>291.5</v>
      </c>
      <c r="AE303" s="432">
        <f t="shared" si="57"/>
        <v>174.9</v>
      </c>
      <c r="AG303" s="432">
        <f>VLOOKUP(E303,[3]INVENTARIO!$B$4:$AA$1048576,26,0)</f>
        <v>291.5</v>
      </c>
      <c r="AH303" s="432">
        <f t="shared" si="58"/>
        <v>174.9</v>
      </c>
      <c r="AJ303" s="432">
        <f>VLOOKUP(E303,[3]INVENTARIO!$B$4:$AD$1048576,29,0)</f>
        <v>275</v>
      </c>
      <c r="AK303" s="432">
        <f t="shared" si="59"/>
        <v>165</v>
      </c>
    </row>
    <row r="304" spans="1:38" ht="24" customHeight="1" outlineLevel="1" x14ac:dyDescent="0.25">
      <c r="A304" s="440" t="s">
        <v>17916</v>
      </c>
      <c r="B304" s="441">
        <v>303</v>
      </c>
      <c r="C304" s="440" t="s">
        <v>23977</v>
      </c>
      <c r="D304" s="440" t="s">
        <v>23986</v>
      </c>
      <c r="E304" s="441" t="s">
        <v>22228</v>
      </c>
      <c r="F304" s="440">
        <f>VLOOKUP(E304,[3]INVENTARIO!$B$4:$D$1048576,3,0)</f>
        <v>0</v>
      </c>
      <c r="G304" s="442" t="s">
        <v>22223</v>
      </c>
      <c r="H304" s="440" t="s">
        <v>24022</v>
      </c>
      <c r="I304" s="440" t="s">
        <v>24021</v>
      </c>
      <c r="J304" s="439">
        <v>0.26</v>
      </c>
      <c r="K304" s="439">
        <v>0.18</v>
      </c>
      <c r="L304" s="439">
        <v>0.18</v>
      </c>
      <c r="M304" s="439">
        <v>0</v>
      </c>
      <c r="N304" s="439" t="s">
        <v>4603</v>
      </c>
      <c r="O304" s="439">
        <v>0</v>
      </c>
      <c r="P304" s="512">
        <v>566.48800000000006</v>
      </c>
      <c r="Q304" s="512">
        <f t="shared" si="61"/>
        <v>339.89280000000002</v>
      </c>
      <c r="R304" s="514"/>
      <c r="S304" s="512">
        <v>378.77599999999995</v>
      </c>
      <c r="T304" s="512">
        <v>227.26559999999998</v>
      </c>
      <c r="V304" s="446">
        <v>0.6</v>
      </c>
      <c r="X304" s="443">
        <f>VLOOKUP(E304,[3]INVENTARIO!$B$3761:$R$3960,17,0)</f>
        <v>335.2</v>
      </c>
      <c r="Y304" s="443">
        <f t="shared" si="60"/>
        <v>201.11999999999998</v>
      </c>
      <c r="AA304" s="432">
        <f>VLOOKUP(E304,[3]INVENTARIO!$B$4:$U$4077,20,0)</f>
        <v>291.5</v>
      </c>
      <c r="AB304" s="432">
        <f t="shared" si="56"/>
        <v>174.9</v>
      </c>
      <c r="AD304" s="432">
        <f>VLOOKUP(E304,[3]INVENTARIO!$B$4:$X$4077,23,0)</f>
        <v>291.5</v>
      </c>
      <c r="AE304" s="432">
        <f t="shared" si="57"/>
        <v>174.9</v>
      </c>
      <c r="AG304" s="432">
        <f>VLOOKUP(E304,[3]INVENTARIO!$B$4:$AA$1048576,26,0)</f>
        <v>291.5</v>
      </c>
      <c r="AH304" s="432">
        <f t="shared" si="58"/>
        <v>174.9</v>
      </c>
      <c r="AJ304" s="432">
        <f>VLOOKUP(E304,[3]INVENTARIO!$B$4:$AD$1048576,29,0)</f>
        <v>275</v>
      </c>
      <c r="AK304" s="432">
        <f t="shared" si="59"/>
        <v>165</v>
      </c>
    </row>
    <row r="305" spans="1:38" ht="24" customHeight="1" outlineLevel="1" x14ac:dyDescent="0.25">
      <c r="B305" s="441">
        <v>304</v>
      </c>
      <c r="C305" s="440" t="s">
        <v>23977</v>
      </c>
      <c r="D305" s="440" t="s">
        <v>23986</v>
      </c>
      <c r="E305" s="441" t="s">
        <v>22231</v>
      </c>
      <c r="F305" s="440">
        <f>VLOOKUP(E305,[3]INVENTARIO!$B$4:$D$1048576,3,0)</f>
        <v>0</v>
      </c>
      <c r="G305" s="442" t="s">
        <v>22219</v>
      </c>
      <c r="H305" s="440" t="s">
        <v>24022</v>
      </c>
      <c r="I305" s="440" t="s">
        <v>24021</v>
      </c>
      <c r="J305" s="439">
        <v>0.37</v>
      </c>
      <c r="K305" s="439">
        <v>0.25</v>
      </c>
      <c r="L305" s="439">
        <v>0.25</v>
      </c>
      <c r="M305" s="439">
        <v>0</v>
      </c>
      <c r="N305" s="439" t="s">
        <v>4603</v>
      </c>
      <c r="O305" s="439">
        <v>0</v>
      </c>
      <c r="P305" s="512">
        <v>634.59500000000003</v>
      </c>
      <c r="Q305" s="512">
        <f t="shared" si="61"/>
        <v>380.75700000000001</v>
      </c>
      <c r="R305" s="514"/>
      <c r="S305" s="512">
        <v>424.31499999999994</v>
      </c>
      <c r="T305" s="512">
        <v>254.58899999999994</v>
      </c>
      <c r="V305" s="446">
        <v>0.6</v>
      </c>
      <c r="X305" s="443">
        <f>VLOOKUP(E305,[3]INVENTARIO!$B$3761:$R$3960,17,0)</f>
        <v>375.5</v>
      </c>
      <c r="Y305" s="443">
        <f t="shared" si="60"/>
        <v>225.29999999999998</v>
      </c>
      <c r="AA305" s="432">
        <f>VLOOKUP(E305,[3]INVENTARIO!$B$4:$U$4077,20,0)</f>
        <v>326.5</v>
      </c>
      <c r="AB305" s="432">
        <f t="shared" si="56"/>
        <v>195.9</v>
      </c>
      <c r="AD305" s="432">
        <f>VLOOKUP(E305,[3]INVENTARIO!$B$4:$X$4077,23,0)</f>
        <v>326.5</v>
      </c>
      <c r="AE305" s="432">
        <f t="shared" si="57"/>
        <v>195.9</v>
      </c>
      <c r="AG305" s="432">
        <f>VLOOKUP(E305,[3]INVENTARIO!$B$4:$AA$1048576,26,0)</f>
        <v>326.5</v>
      </c>
      <c r="AH305" s="432">
        <f t="shared" si="58"/>
        <v>195.9</v>
      </c>
      <c r="AJ305" s="432">
        <f>VLOOKUP(E305,[3]INVENTARIO!$B$4:$AD$1048576,29,0)</f>
        <v>308</v>
      </c>
      <c r="AK305" s="432">
        <f t="shared" si="59"/>
        <v>184.79999999999998</v>
      </c>
    </row>
    <row r="306" spans="1:38" ht="24" customHeight="1" outlineLevel="1" x14ac:dyDescent="0.25">
      <c r="B306" s="441">
        <v>305</v>
      </c>
      <c r="C306" s="440" t="s">
        <v>23977</v>
      </c>
      <c r="D306" s="440" t="s">
        <v>23986</v>
      </c>
      <c r="E306" s="441" t="s">
        <v>22232</v>
      </c>
      <c r="F306" s="440">
        <f>VLOOKUP(E306,[3]INVENTARIO!$B$4:$D$1048576,3,0)</f>
        <v>0</v>
      </c>
      <c r="G306" s="442" t="s">
        <v>22220</v>
      </c>
      <c r="H306" s="440" t="s">
        <v>24022</v>
      </c>
      <c r="I306" s="440" t="s">
        <v>24021</v>
      </c>
      <c r="J306" s="439">
        <v>0.37</v>
      </c>
      <c r="K306" s="439">
        <v>0.25</v>
      </c>
      <c r="L306" s="439">
        <v>0.25</v>
      </c>
      <c r="M306" s="439">
        <v>0</v>
      </c>
      <c r="N306" s="439" t="s">
        <v>4603</v>
      </c>
      <c r="O306" s="439">
        <v>0</v>
      </c>
      <c r="P306" s="512">
        <v>634.59500000000003</v>
      </c>
      <c r="Q306" s="512">
        <f t="shared" si="61"/>
        <v>380.75700000000001</v>
      </c>
      <c r="R306" s="514"/>
      <c r="S306" s="512">
        <v>424.31499999999994</v>
      </c>
      <c r="T306" s="512">
        <v>254.58899999999994</v>
      </c>
      <c r="V306" s="446">
        <v>0.6</v>
      </c>
      <c r="X306" s="443">
        <f>VLOOKUP(E306,[3]INVENTARIO!$B$3761:$R$3960,17,0)</f>
        <v>375.5</v>
      </c>
      <c r="Y306" s="443">
        <f t="shared" si="60"/>
        <v>225.29999999999998</v>
      </c>
      <c r="AA306" s="432">
        <f>VLOOKUP(E306,[3]INVENTARIO!$B$4:$U$4077,20,0)</f>
        <v>326.5</v>
      </c>
      <c r="AB306" s="432">
        <f t="shared" si="56"/>
        <v>195.9</v>
      </c>
      <c r="AD306" s="432">
        <f>VLOOKUP(E306,[3]INVENTARIO!$B$4:$X$4077,23,0)</f>
        <v>326.5</v>
      </c>
      <c r="AE306" s="432">
        <f t="shared" si="57"/>
        <v>195.9</v>
      </c>
      <c r="AG306" s="432">
        <f>VLOOKUP(E306,[3]INVENTARIO!$B$4:$AA$1048576,26,0)</f>
        <v>326.5</v>
      </c>
      <c r="AH306" s="432">
        <f t="shared" si="58"/>
        <v>195.9</v>
      </c>
      <c r="AJ306" s="432">
        <f>VLOOKUP(E306,[3]INVENTARIO!$B$4:$AD$1048576,29,0)</f>
        <v>308</v>
      </c>
      <c r="AK306" s="432">
        <f t="shared" si="59"/>
        <v>184.79999999999998</v>
      </c>
    </row>
    <row r="307" spans="1:38" ht="24" customHeight="1" outlineLevel="1" x14ac:dyDescent="0.25">
      <c r="B307" s="441">
        <v>306</v>
      </c>
      <c r="C307" s="440" t="s">
        <v>23977</v>
      </c>
      <c r="D307" s="440" t="s">
        <v>23986</v>
      </c>
      <c r="E307" s="441" t="s">
        <v>22236</v>
      </c>
      <c r="F307" s="440">
        <f>VLOOKUP(E307,[3]INVENTARIO!$B$4:$D$1048576,3,0)</f>
        <v>0</v>
      </c>
      <c r="G307" s="442" t="s">
        <v>22224</v>
      </c>
      <c r="H307" s="440" t="s">
        <v>24022</v>
      </c>
      <c r="I307" s="440" t="s">
        <v>24021</v>
      </c>
      <c r="J307" s="439">
        <v>0.37</v>
      </c>
      <c r="K307" s="439">
        <v>0.25</v>
      </c>
      <c r="L307" s="439">
        <v>0.25</v>
      </c>
      <c r="M307" s="439">
        <v>0</v>
      </c>
      <c r="N307" s="439" t="s">
        <v>4603</v>
      </c>
      <c r="O307" s="439">
        <v>0</v>
      </c>
      <c r="P307" s="512">
        <v>634.59500000000003</v>
      </c>
      <c r="Q307" s="512">
        <f t="shared" si="61"/>
        <v>380.75700000000001</v>
      </c>
      <c r="R307" s="514"/>
      <c r="S307" s="512">
        <v>424.31499999999994</v>
      </c>
      <c r="T307" s="512">
        <v>254.58899999999994</v>
      </c>
      <c r="V307" s="446">
        <v>0.6</v>
      </c>
      <c r="X307" s="443">
        <f>VLOOKUP(E307,[3]INVENTARIO!$B$3761:$R$3960,17,0)</f>
        <v>375.5</v>
      </c>
      <c r="Y307" s="443">
        <f t="shared" si="60"/>
        <v>225.29999999999998</v>
      </c>
      <c r="AA307" s="432">
        <f>VLOOKUP(E307,[3]INVENTARIO!$B$4:$U$4077,20,0)</f>
        <v>326.5</v>
      </c>
      <c r="AB307" s="432">
        <f t="shared" ref="AB307:AB338" si="62">AA307*60%</f>
        <v>195.9</v>
      </c>
      <c r="AD307" s="432">
        <f>VLOOKUP(E307,[3]INVENTARIO!$B$4:$X$4077,23,0)</f>
        <v>326.5</v>
      </c>
      <c r="AE307" s="432">
        <f t="shared" ref="AE307:AE338" si="63">AD307*60%</f>
        <v>195.9</v>
      </c>
      <c r="AG307" s="432">
        <f>VLOOKUP(E307,[3]INVENTARIO!$B$4:$AA$1048576,26,0)</f>
        <v>326.5</v>
      </c>
      <c r="AH307" s="432">
        <f t="shared" ref="AH307:AH338" si="64">AG307*60%</f>
        <v>195.9</v>
      </c>
      <c r="AJ307" s="432">
        <f>VLOOKUP(E307,[3]INVENTARIO!$B$4:$AD$1048576,29,0)</f>
        <v>308</v>
      </c>
      <c r="AK307" s="432">
        <f t="shared" ref="AK307:AK338" si="65">AJ307*60%</f>
        <v>184.79999999999998</v>
      </c>
    </row>
    <row r="308" spans="1:38" ht="24" customHeight="1" outlineLevel="1" x14ac:dyDescent="0.25">
      <c r="B308" s="441">
        <v>307</v>
      </c>
      <c r="C308" s="440" t="s">
        <v>23977</v>
      </c>
      <c r="D308" s="440" t="s">
        <v>23986</v>
      </c>
      <c r="E308" s="441" t="s">
        <v>22237</v>
      </c>
      <c r="F308" s="440">
        <f>VLOOKUP(E308,[3]INVENTARIO!$B$4:$D$1048576,3,0)</f>
        <v>0</v>
      </c>
      <c r="G308" s="442" t="s">
        <v>22225</v>
      </c>
      <c r="H308" s="440" t="s">
        <v>24022</v>
      </c>
      <c r="I308" s="440" t="s">
        <v>24021</v>
      </c>
      <c r="J308" s="439">
        <v>0.37</v>
      </c>
      <c r="K308" s="439">
        <v>0.25</v>
      </c>
      <c r="L308" s="439">
        <v>0.25</v>
      </c>
      <c r="M308" s="439">
        <v>0</v>
      </c>
      <c r="N308" s="439" t="s">
        <v>4603</v>
      </c>
      <c r="O308" s="439">
        <v>0</v>
      </c>
      <c r="P308" s="512">
        <v>634.59500000000003</v>
      </c>
      <c r="Q308" s="512">
        <f t="shared" si="61"/>
        <v>380.75700000000001</v>
      </c>
      <c r="R308" s="514"/>
      <c r="S308" s="512">
        <v>424.31499999999994</v>
      </c>
      <c r="T308" s="512">
        <v>254.58899999999994</v>
      </c>
      <c r="V308" s="446">
        <v>0.6</v>
      </c>
      <c r="X308" s="443">
        <f>VLOOKUP(E308,[3]INVENTARIO!$B$3761:$R$3960,17,0)</f>
        <v>375.5</v>
      </c>
      <c r="Y308" s="443">
        <f t="shared" si="60"/>
        <v>225.29999999999998</v>
      </c>
      <c r="AA308" s="432">
        <f>VLOOKUP(E308,[3]INVENTARIO!$B$4:$U$4077,20,0)</f>
        <v>326.5</v>
      </c>
      <c r="AB308" s="432">
        <f t="shared" si="62"/>
        <v>195.9</v>
      </c>
      <c r="AD308" s="432">
        <f>VLOOKUP(E308,[3]INVENTARIO!$B$4:$X$4077,23,0)</f>
        <v>326.5</v>
      </c>
      <c r="AE308" s="432">
        <f t="shared" si="63"/>
        <v>195.9</v>
      </c>
      <c r="AG308" s="432">
        <f>VLOOKUP(E308,[3]INVENTARIO!$B$4:$AA$1048576,26,0)</f>
        <v>326.5</v>
      </c>
      <c r="AH308" s="432">
        <f t="shared" si="64"/>
        <v>195.9</v>
      </c>
      <c r="AJ308" s="432">
        <f>VLOOKUP(E308,[3]INVENTARIO!$B$4:$AD$1048576,29,0)</f>
        <v>308</v>
      </c>
      <c r="AK308" s="432">
        <f t="shared" si="65"/>
        <v>184.79999999999998</v>
      </c>
    </row>
    <row r="309" spans="1:38" ht="24" customHeight="1" outlineLevel="1" x14ac:dyDescent="0.25">
      <c r="A309" s="440" t="s">
        <v>17916</v>
      </c>
      <c r="B309" s="441">
        <v>308</v>
      </c>
      <c r="C309" s="440" t="s">
        <v>23977</v>
      </c>
      <c r="D309" s="440" t="s">
        <v>23986</v>
      </c>
      <c r="E309" s="441" t="s">
        <v>22233</v>
      </c>
      <c r="F309" s="440">
        <f>VLOOKUP(E309,[3]INVENTARIO!$B$4:$D$1048576,3,0)</f>
        <v>0</v>
      </c>
      <c r="G309" s="442" t="s">
        <v>22221</v>
      </c>
      <c r="H309" s="440" t="s">
        <v>24022</v>
      </c>
      <c r="I309" s="440" t="s">
        <v>24021</v>
      </c>
      <c r="J309" s="439">
        <v>0.37</v>
      </c>
      <c r="K309" s="439">
        <v>0.25</v>
      </c>
      <c r="L309" s="439">
        <v>0.25</v>
      </c>
      <c r="M309" s="439">
        <v>0</v>
      </c>
      <c r="N309" s="439" t="s">
        <v>4603</v>
      </c>
      <c r="O309" s="439">
        <v>0</v>
      </c>
      <c r="P309" s="512">
        <v>634.59500000000003</v>
      </c>
      <c r="Q309" s="512">
        <f t="shared" si="61"/>
        <v>380.75700000000001</v>
      </c>
      <c r="R309" s="514"/>
      <c r="S309" s="512">
        <v>424.31499999999994</v>
      </c>
      <c r="T309" s="512">
        <v>254.58899999999994</v>
      </c>
      <c r="V309" s="446">
        <v>0.6</v>
      </c>
      <c r="X309" s="443">
        <f>VLOOKUP(E309,[3]INVENTARIO!$B$3761:$R$3960,17,0)</f>
        <v>375.5</v>
      </c>
      <c r="Y309" s="443">
        <f t="shared" si="60"/>
        <v>225.29999999999998</v>
      </c>
      <c r="AA309" s="432">
        <f>VLOOKUP(E309,[3]INVENTARIO!$B$4:$U$4077,20,0)</f>
        <v>326.5</v>
      </c>
      <c r="AB309" s="432">
        <f t="shared" si="62"/>
        <v>195.9</v>
      </c>
      <c r="AD309" s="432">
        <f>VLOOKUP(E309,[3]INVENTARIO!$B$4:$X$4077,23,0)</f>
        <v>326.5</v>
      </c>
      <c r="AE309" s="432">
        <f t="shared" si="63"/>
        <v>195.9</v>
      </c>
      <c r="AG309" s="432">
        <f>VLOOKUP(E309,[3]INVENTARIO!$B$4:$AA$1048576,26,0)</f>
        <v>326.5</v>
      </c>
      <c r="AH309" s="432">
        <f t="shared" si="64"/>
        <v>195.9</v>
      </c>
      <c r="AJ309" s="432">
        <f>VLOOKUP(E309,[3]INVENTARIO!$B$4:$AD$1048576,29,0)</f>
        <v>308</v>
      </c>
      <c r="AK309" s="432">
        <f t="shared" si="65"/>
        <v>184.79999999999998</v>
      </c>
    </row>
    <row r="310" spans="1:38" ht="24" customHeight="1" outlineLevel="1" x14ac:dyDescent="0.25">
      <c r="A310" s="440" t="s">
        <v>23907</v>
      </c>
      <c r="B310" s="441">
        <v>309</v>
      </c>
      <c r="C310" s="440" t="s">
        <v>23977</v>
      </c>
      <c r="D310" s="440" t="s">
        <v>23986</v>
      </c>
      <c r="E310" s="441" t="s">
        <v>22234</v>
      </c>
      <c r="F310" s="440">
        <f>VLOOKUP(E310,[3]INVENTARIO!$B$4:$D$1048576,3,0)</f>
        <v>0</v>
      </c>
      <c r="G310" s="442" t="s">
        <v>22222</v>
      </c>
      <c r="H310" s="440" t="s">
        <v>24022</v>
      </c>
      <c r="I310" s="440" t="s">
        <v>24021</v>
      </c>
      <c r="J310" s="439">
        <v>0.37</v>
      </c>
      <c r="K310" s="439">
        <v>0.25</v>
      </c>
      <c r="L310" s="439">
        <v>0.25</v>
      </c>
      <c r="M310" s="439">
        <v>0</v>
      </c>
      <c r="N310" s="439" t="s">
        <v>4603</v>
      </c>
      <c r="O310" s="439">
        <v>0</v>
      </c>
      <c r="P310" s="512">
        <v>634.59500000000003</v>
      </c>
      <c r="Q310" s="512">
        <f t="shared" si="61"/>
        <v>380.75700000000001</v>
      </c>
      <c r="R310" s="514"/>
      <c r="S310" s="512">
        <v>424.31499999999994</v>
      </c>
      <c r="T310" s="512">
        <v>254.58899999999994</v>
      </c>
      <c r="V310" s="446">
        <v>0.6</v>
      </c>
      <c r="X310" s="443">
        <f>VLOOKUP(E310,[3]INVENTARIO!$B$3761:$R$3960,17,0)</f>
        <v>375.5</v>
      </c>
      <c r="Y310" s="443">
        <f t="shared" si="60"/>
        <v>225.29999999999998</v>
      </c>
      <c r="AA310" s="432">
        <f>VLOOKUP(E310,[3]INVENTARIO!$B$4:$U$4077,20,0)</f>
        <v>326.5</v>
      </c>
      <c r="AB310" s="432">
        <f t="shared" si="62"/>
        <v>195.9</v>
      </c>
      <c r="AD310" s="432">
        <f>VLOOKUP(E310,[3]INVENTARIO!$B$4:$X$4077,23,0)</f>
        <v>326.5</v>
      </c>
      <c r="AE310" s="432">
        <f t="shared" si="63"/>
        <v>195.9</v>
      </c>
      <c r="AG310" s="432">
        <f>VLOOKUP(E310,[3]INVENTARIO!$B$4:$AA$1048576,26,0)</f>
        <v>326.5</v>
      </c>
      <c r="AH310" s="432">
        <f t="shared" si="64"/>
        <v>195.9</v>
      </c>
      <c r="AJ310" s="432">
        <f>VLOOKUP(E310,[3]INVENTARIO!$B$4:$AD$1048576,29,0)</f>
        <v>308</v>
      </c>
      <c r="AK310" s="432">
        <f t="shared" si="65"/>
        <v>184.79999999999998</v>
      </c>
    </row>
    <row r="311" spans="1:38" ht="24" customHeight="1" outlineLevel="1" x14ac:dyDescent="0.25">
      <c r="A311" s="440" t="s">
        <v>23907</v>
      </c>
      <c r="B311" s="441">
        <v>310</v>
      </c>
      <c r="C311" s="440" t="s">
        <v>23977</v>
      </c>
      <c r="D311" s="440" t="s">
        <v>23986</v>
      </c>
      <c r="E311" s="441" t="s">
        <v>22235</v>
      </c>
      <c r="F311" s="440">
        <f>VLOOKUP(E311,[3]INVENTARIO!$B$4:$D$1048576,3,0)</f>
        <v>0</v>
      </c>
      <c r="G311" s="442" t="s">
        <v>22223</v>
      </c>
      <c r="H311" s="440" t="s">
        <v>24022</v>
      </c>
      <c r="I311" s="440" t="s">
        <v>24021</v>
      </c>
      <c r="J311" s="439">
        <v>0.37</v>
      </c>
      <c r="K311" s="439">
        <v>0.25</v>
      </c>
      <c r="L311" s="439">
        <v>0.25</v>
      </c>
      <c r="M311" s="439">
        <v>0</v>
      </c>
      <c r="N311" s="439" t="s">
        <v>4603</v>
      </c>
      <c r="O311" s="439">
        <v>0</v>
      </c>
      <c r="P311" s="512">
        <v>634.59500000000003</v>
      </c>
      <c r="Q311" s="512">
        <f t="shared" si="61"/>
        <v>380.75700000000001</v>
      </c>
      <c r="R311" s="514"/>
      <c r="S311" s="512">
        <v>424.31499999999994</v>
      </c>
      <c r="T311" s="512">
        <v>254.58899999999994</v>
      </c>
      <c r="V311" s="446">
        <v>0.6</v>
      </c>
      <c r="X311" s="443">
        <f>VLOOKUP(E311,[3]INVENTARIO!$B$3761:$R$3960,17,0)</f>
        <v>375.5</v>
      </c>
      <c r="Y311" s="443">
        <f t="shared" si="60"/>
        <v>225.29999999999998</v>
      </c>
      <c r="AA311" s="432">
        <f>VLOOKUP(E311,[3]INVENTARIO!$B$4:$U$4077,20,0)</f>
        <v>326.5</v>
      </c>
      <c r="AB311" s="432">
        <f t="shared" si="62"/>
        <v>195.9</v>
      </c>
      <c r="AD311" s="432">
        <f>VLOOKUP(E311,[3]INVENTARIO!$B$4:$X$4077,23,0)</f>
        <v>326.5</v>
      </c>
      <c r="AE311" s="432">
        <f t="shared" si="63"/>
        <v>195.9</v>
      </c>
      <c r="AG311" s="432">
        <f>VLOOKUP(E311,[3]INVENTARIO!$B$4:$AA$1048576,26,0)</f>
        <v>326.5</v>
      </c>
      <c r="AH311" s="432">
        <f t="shared" si="64"/>
        <v>195.9</v>
      </c>
      <c r="AJ311" s="432">
        <f>VLOOKUP(E311,[3]INVENTARIO!$B$4:$AD$1048576,29,0)</f>
        <v>308</v>
      </c>
      <c r="AK311" s="432">
        <f t="shared" si="65"/>
        <v>184.79999999999998</v>
      </c>
    </row>
    <row r="312" spans="1:38" ht="24" customHeight="1" outlineLevel="1" x14ac:dyDescent="0.25">
      <c r="A312" s="440" t="s">
        <v>22264</v>
      </c>
      <c r="B312" s="441">
        <v>311</v>
      </c>
      <c r="C312" s="440" t="s">
        <v>23977</v>
      </c>
      <c r="D312" s="440" t="s">
        <v>23986</v>
      </c>
      <c r="E312" s="441" t="s">
        <v>19038</v>
      </c>
      <c r="F312" s="440">
        <f>VLOOKUP(E312,[3]INVENTARIO!$B$4:$D$1048576,3,0)</f>
        <v>0</v>
      </c>
      <c r="G312" s="442" t="s">
        <v>22219</v>
      </c>
      <c r="H312" s="440" t="s">
        <v>24022</v>
      </c>
      <c r="I312" s="440" t="s">
        <v>24021</v>
      </c>
      <c r="J312" s="439">
        <v>0.5</v>
      </c>
      <c r="K312" s="439">
        <v>0.34</v>
      </c>
      <c r="L312" s="439">
        <v>0.34</v>
      </c>
      <c r="M312" s="439">
        <v>0</v>
      </c>
      <c r="N312" s="439" t="s">
        <v>4603</v>
      </c>
      <c r="O312" s="439">
        <v>0</v>
      </c>
      <c r="P312" s="512">
        <v>679.88700000000006</v>
      </c>
      <c r="Q312" s="512">
        <f t="shared" si="61"/>
        <v>407.93220000000002</v>
      </c>
      <c r="R312" s="514"/>
      <c r="S312" s="512">
        <v>454.59899999999999</v>
      </c>
      <c r="T312" s="512">
        <v>272.75939999999997</v>
      </c>
      <c r="V312" s="446">
        <v>0.6</v>
      </c>
      <c r="X312" s="443">
        <f>VLOOKUP(E312,[3]INVENTARIO!$B$3761:$R$3960,17,0)</f>
        <v>402.3</v>
      </c>
      <c r="Y312" s="443">
        <f t="shared" si="60"/>
        <v>241.38</v>
      </c>
      <c r="AA312" s="432">
        <f>VLOOKUP(E312,[3]INVENTARIO!$B$4:$U$4077,20,0)</f>
        <v>349.8</v>
      </c>
      <c r="AB312" s="432">
        <f t="shared" si="62"/>
        <v>209.88</v>
      </c>
      <c r="AD312" s="432">
        <f>VLOOKUP(E312,[3]INVENTARIO!$B$4:$X$4077,23,0)</f>
        <v>349.8</v>
      </c>
      <c r="AE312" s="432">
        <f t="shared" si="63"/>
        <v>209.88</v>
      </c>
      <c r="AG312" s="432">
        <f>VLOOKUP(E312,[3]INVENTARIO!$B$4:$AA$1048576,26,0)</f>
        <v>349.8</v>
      </c>
      <c r="AH312" s="432">
        <f t="shared" si="64"/>
        <v>209.88</v>
      </c>
      <c r="AJ312" s="432">
        <f>VLOOKUP(E312,[3]INVENTARIO!$B$4:$AD$1048576,29,0)</f>
        <v>330</v>
      </c>
      <c r="AK312" s="432">
        <f t="shared" si="65"/>
        <v>198</v>
      </c>
    </row>
    <row r="313" spans="1:38" ht="24" customHeight="1" outlineLevel="1" x14ac:dyDescent="0.25">
      <c r="A313" s="440" t="s">
        <v>22264</v>
      </c>
      <c r="B313" s="441">
        <v>312</v>
      </c>
      <c r="C313" s="440" t="s">
        <v>23977</v>
      </c>
      <c r="D313" s="440" t="s">
        <v>23986</v>
      </c>
      <c r="E313" s="441" t="s">
        <v>19039</v>
      </c>
      <c r="F313" s="440">
        <f>VLOOKUP(E313,[3]INVENTARIO!$B$4:$D$1048576,3,0)</f>
        <v>0</v>
      </c>
      <c r="G313" s="442" t="s">
        <v>22220</v>
      </c>
      <c r="H313" s="440" t="s">
        <v>24022</v>
      </c>
      <c r="I313" s="440" t="s">
        <v>24021</v>
      </c>
      <c r="J313" s="439">
        <v>0.5</v>
      </c>
      <c r="K313" s="439">
        <v>0.34</v>
      </c>
      <c r="L313" s="439">
        <v>0.34</v>
      </c>
      <c r="M313" s="439">
        <v>0</v>
      </c>
      <c r="N313" s="439" t="s">
        <v>4603</v>
      </c>
      <c r="O313" s="439">
        <v>0</v>
      </c>
      <c r="P313" s="512">
        <v>679.88700000000006</v>
      </c>
      <c r="Q313" s="512">
        <f t="shared" si="61"/>
        <v>407.93220000000002</v>
      </c>
      <c r="R313" s="514"/>
      <c r="S313" s="512">
        <v>454.59899999999999</v>
      </c>
      <c r="T313" s="512">
        <v>272.75939999999997</v>
      </c>
      <c r="V313" s="446">
        <v>0.6</v>
      </c>
      <c r="X313" s="443">
        <f>VLOOKUP(E313,[3]INVENTARIO!$B$3761:$R$3960,17,0)</f>
        <v>402.3</v>
      </c>
      <c r="Y313" s="443">
        <f t="shared" si="60"/>
        <v>241.38</v>
      </c>
      <c r="AA313" s="432">
        <f>VLOOKUP(E313,[3]INVENTARIO!$B$4:$U$4077,20,0)</f>
        <v>349.8</v>
      </c>
      <c r="AB313" s="432">
        <f t="shared" si="62"/>
        <v>209.88</v>
      </c>
      <c r="AD313" s="432">
        <f>VLOOKUP(E313,[3]INVENTARIO!$B$4:$X$4077,23,0)</f>
        <v>349.8</v>
      </c>
      <c r="AE313" s="432">
        <f t="shared" si="63"/>
        <v>209.88</v>
      </c>
      <c r="AG313" s="432">
        <f>VLOOKUP(E313,[3]INVENTARIO!$B$4:$AA$1048576,26,0)</f>
        <v>349.8</v>
      </c>
      <c r="AH313" s="432">
        <f t="shared" si="64"/>
        <v>209.88</v>
      </c>
      <c r="AJ313" s="432">
        <f>VLOOKUP(E313,[3]INVENTARIO!$B$4:$AD$1048576,29,0)</f>
        <v>330</v>
      </c>
      <c r="AK313" s="432">
        <f t="shared" si="65"/>
        <v>198</v>
      </c>
    </row>
    <row r="314" spans="1:38" ht="24" customHeight="1" outlineLevel="1" x14ac:dyDescent="0.25">
      <c r="A314" s="440" t="s">
        <v>22264</v>
      </c>
      <c r="B314" s="441">
        <v>313</v>
      </c>
      <c r="C314" s="440" t="s">
        <v>23977</v>
      </c>
      <c r="D314" s="440" t="s">
        <v>23986</v>
      </c>
      <c r="E314" s="441" t="s">
        <v>19043</v>
      </c>
      <c r="F314" s="440">
        <f>VLOOKUP(E314,[3]INVENTARIO!$B$4:$D$1048576,3,0)</f>
        <v>0</v>
      </c>
      <c r="G314" s="442" t="s">
        <v>22224</v>
      </c>
      <c r="H314" s="440" t="s">
        <v>24022</v>
      </c>
      <c r="I314" s="440" t="s">
        <v>24021</v>
      </c>
      <c r="J314" s="439">
        <v>0.5</v>
      </c>
      <c r="K314" s="439">
        <v>0.34</v>
      </c>
      <c r="L314" s="439">
        <v>0.34</v>
      </c>
      <c r="M314" s="439">
        <v>0</v>
      </c>
      <c r="N314" s="439" t="s">
        <v>4603</v>
      </c>
      <c r="O314" s="439">
        <v>0</v>
      </c>
      <c r="P314" s="512">
        <v>679.88700000000006</v>
      </c>
      <c r="Q314" s="512">
        <f t="shared" si="61"/>
        <v>407.93220000000002</v>
      </c>
      <c r="R314" s="514"/>
      <c r="S314" s="512">
        <v>454.59899999999999</v>
      </c>
      <c r="T314" s="512">
        <v>272.75939999999997</v>
      </c>
      <c r="V314" s="446">
        <v>0.6</v>
      </c>
      <c r="X314" s="443">
        <f>VLOOKUP(E314,[3]INVENTARIO!$B$3761:$R$3960,17,0)</f>
        <v>402.3</v>
      </c>
      <c r="Y314" s="443">
        <f t="shared" ref="Y314:Y339" si="66">X314*60%</f>
        <v>241.38</v>
      </c>
      <c r="AA314" s="432">
        <f>VLOOKUP(E314,[3]INVENTARIO!$B$4:$U$4077,20,0)</f>
        <v>349.8</v>
      </c>
      <c r="AB314" s="432">
        <f t="shared" si="62"/>
        <v>209.88</v>
      </c>
      <c r="AD314" s="432">
        <f>VLOOKUP(E314,[3]INVENTARIO!$B$4:$X$4077,23,0)</f>
        <v>349.8</v>
      </c>
      <c r="AE314" s="432">
        <f t="shared" si="63"/>
        <v>209.88</v>
      </c>
      <c r="AG314" s="432">
        <f>VLOOKUP(E314,[3]INVENTARIO!$B$4:$AA$1048576,26,0)</f>
        <v>349.8</v>
      </c>
      <c r="AH314" s="432">
        <f t="shared" si="64"/>
        <v>209.88</v>
      </c>
      <c r="AJ314" s="432">
        <f>VLOOKUP(E314,[3]INVENTARIO!$B$4:$AD$1048576,29,0)</f>
        <v>330</v>
      </c>
      <c r="AK314" s="432">
        <f t="shared" si="65"/>
        <v>198</v>
      </c>
    </row>
    <row r="315" spans="1:38" ht="24" customHeight="1" outlineLevel="1" x14ac:dyDescent="0.25">
      <c r="A315" s="440" t="s">
        <v>22264</v>
      </c>
      <c r="B315" s="441">
        <v>314</v>
      </c>
      <c r="C315" s="440" t="s">
        <v>23977</v>
      </c>
      <c r="D315" s="440" t="s">
        <v>23986</v>
      </c>
      <c r="E315" s="441" t="s">
        <v>20982</v>
      </c>
      <c r="F315" s="440">
        <f>VLOOKUP(E315,[3]INVENTARIO!$B$4:$D$1048576,3,0)</f>
        <v>0</v>
      </c>
      <c r="G315" s="442" t="s">
        <v>22225</v>
      </c>
      <c r="H315" s="440" t="s">
        <v>24022</v>
      </c>
      <c r="I315" s="440" t="s">
        <v>24021</v>
      </c>
      <c r="J315" s="439">
        <v>0.5</v>
      </c>
      <c r="K315" s="439">
        <v>0.34</v>
      </c>
      <c r="L315" s="439">
        <v>0.34</v>
      </c>
      <c r="M315" s="439">
        <v>0</v>
      </c>
      <c r="N315" s="439" t="s">
        <v>4603</v>
      </c>
      <c r="O315" s="439">
        <v>0</v>
      </c>
      <c r="P315" s="512">
        <v>679.88700000000006</v>
      </c>
      <c r="Q315" s="512">
        <f t="shared" si="61"/>
        <v>407.93220000000002</v>
      </c>
      <c r="R315" s="514"/>
      <c r="S315" s="512">
        <v>454.59899999999999</v>
      </c>
      <c r="T315" s="512">
        <v>272.75939999999997</v>
      </c>
      <c r="V315" s="446">
        <v>0.6</v>
      </c>
      <c r="X315" s="443">
        <f>VLOOKUP(E315,[3]INVENTARIO!$B$3761:$R$3960,17,0)</f>
        <v>402.3</v>
      </c>
      <c r="Y315" s="443">
        <f t="shared" si="66"/>
        <v>241.38</v>
      </c>
      <c r="AA315" s="432">
        <f>VLOOKUP(E315,[3]INVENTARIO!$B$4:$U$4077,20,0)</f>
        <v>349.8</v>
      </c>
      <c r="AB315" s="432">
        <f t="shared" si="62"/>
        <v>209.88</v>
      </c>
      <c r="AD315" s="432">
        <f>VLOOKUP(E315,[3]INVENTARIO!$B$4:$X$4077,23,0)</f>
        <v>349.8</v>
      </c>
      <c r="AE315" s="432">
        <f t="shared" si="63"/>
        <v>209.88</v>
      </c>
      <c r="AG315" s="432">
        <f>VLOOKUP(E315,[3]INVENTARIO!$B$4:$AA$1048576,26,0)</f>
        <v>349.8</v>
      </c>
      <c r="AH315" s="432">
        <f t="shared" si="64"/>
        <v>209.88</v>
      </c>
      <c r="AJ315" s="432">
        <f>VLOOKUP(E315,[3]INVENTARIO!$B$4:$AD$1048576,29,0)</f>
        <v>330</v>
      </c>
      <c r="AK315" s="432">
        <f t="shared" si="65"/>
        <v>198</v>
      </c>
    </row>
    <row r="316" spans="1:38" ht="24" customHeight="1" outlineLevel="1" x14ac:dyDescent="0.25">
      <c r="A316" s="440" t="s">
        <v>22264</v>
      </c>
      <c r="B316" s="441">
        <v>315</v>
      </c>
      <c r="C316" s="440" t="s">
        <v>23977</v>
      </c>
      <c r="D316" s="440" t="s">
        <v>23986</v>
      </c>
      <c r="E316" s="441" t="s">
        <v>19040</v>
      </c>
      <c r="F316" s="440">
        <f>VLOOKUP(E316,[3]INVENTARIO!$B$4:$D$1048576,3,0)</f>
        <v>0</v>
      </c>
      <c r="G316" s="442" t="s">
        <v>22221</v>
      </c>
      <c r="H316" s="440" t="s">
        <v>24022</v>
      </c>
      <c r="I316" s="440" t="s">
        <v>24021</v>
      </c>
      <c r="J316" s="439">
        <v>0.5</v>
      </c>
      <c r="K316" s="439">
        <v>0.34</v>
      </c>
      <c r="L316" s="439">
        <v>0.34</v>
      </c>
      <c r="M316" s="439">
        <v>0</v>
      </c>
      <c r="N316" s="439" t="s">
        <v>4603</v>
      </c>
      <c r="O316" s="439">
        <v>0</v>
      </c>
      <c r="P316" s="512">
        <v>679.88700000000006</v>
      </c>
      <c r="Q316" s="512">
        <f t="shared" si="61"/>
        <v>407.93220000000002</v>
      </c>
      <c r="R316" s="514"/>
      <c r="S316" s="512">
        <v>454.59899999999999</v>
      </c>
      <c r="T316" s="512">
        <v>272.75939999999997</v>
      </c>
      <c r="V316" s="446">
        <v>0.6</v>
      </c>
      <c r="X316" s="443">
        <f>VLOOKUP(E316,[3]INVENTARIO!$B$3761:$R$3960,17,0)</f>
        <v>402.3</v>
      </c>
      <c r="Y316" s="443">
        <f t="shared" si="66"/>
        <v>241.38</v>
      </c>
      <c r="AA316" s="432">
        <f>VLOOKUP(E316,[3]INVENTARIO!$B$4:$U$4077,20,0)</f>
        <v>349.8</v>
      </c>
      <c r="AB316" s="432">
        <f t="shared" si="62"/>
        <v>209.88</v>
      </c>
      <c r="AD316" s="432">
        <f>VLOOKUP(E316,[3]INVENTARIO!$B$4:$X$4077,23,0)</f>
        <v>349.8</v>
      </c>
      <c r="AE316" s="432">
        <f t="shared" si="63"/>
        <v>209.88</v>
      </c>
      <c r="AG316" s="432">
        <f>VLOOKUP(E316,[3]INVENTARIO!$B$4:$AA$1048576,26,0)</f>
        <v>349.8</v>
      </c>
      <c r="AH316" s="432">
        <f t="shared" si="64"/>
        <v>209.88</v>
      </c>
      <c r="AJ316" s="432">
        <f>VLOOKUP(E316,[3]INVENTARIO!$B$4:$AD$1048576,29,0)</f>
        <v>330</v>
      </c>
      <c r="AK316" s="432">
        <f t="shared" si="65"/>
        <v>198</v>
      </c>
    </row>
    <row r="317" spans="1:38" ht="24" customHeight="1" outlineLevel="1" x14ac:dyDescent="0.25">
      <c r="A317" s="440" t="s">
        <v>22971</v>
      </c>
      <c r="B317" s="441">
        <v>316</v>
      </c>
      <c r="C317" s="440" t="s">
        <v>23977</v>
      </c>
      <c r="D317" s="440" t="s">
        <v>23986</v>
      </c>
      <c r="E317" s="441" t="s">
        <v>19041</v>
      </c>
      <c r="F317" s="440">
        <f>VLOOKUP(E317,[3]INVENTARIO!$B$4:$D$1048576,3,0)</f>
        <v>0</v>
      </c>
      <c r="G317" s="442" t="s">
        <v>22222</v>
      </c>
      <c r="H317" s="440" t="s">
        <v>24022</v>
      </c>
      <c r="I317" s="440" t="s">
        <v>24021</v>
      </c>
      <c r="J317" s="439">
        <v>0.5</v>
      </c>
      <c r="K317" s="439">
        <v>0.34</v>
      </c>
      <c r="L317" s="439">
        <v>0.34</v>
      </c>
      <c r="M317" s="439">
        <v>0</v>
      </c>
      <c r="N317" s="439" t="s">
        <v>4603</v>
      </c>
      <c r="O317" s="439">
        <v>0</v>
      </c>
      <c r="P317" s="512">
        <v>679.88700000000006</v>
      </c>
      <c r="Q317" s="512">
        <f t="shared" si="61"/>
        <v>407.93220000000002</v>
      </c>
      <c r="R317" s="514"/>
      <c r="S317" s="512">
        <v>454.59899999999999</v>
      </c>
      <c r="T317" s="512">
        <v>272.75939999999997</v>
      </c>
      <c r="V317" s="446">
        <v>0.6</v>
      </c>
      <c r="W317" s="474"/>
      <c r="X317" s="443">
        <f>VLOOKUP(E317,[3]INVENTARIO!$B$3761:$R$3960,17,0)</f>
        <v>402.3</v>
      </c>
      <c r="Y317" s="443">
        <f t="shared" si="66"/>
        <v>241.38</v>
      </c>
      <c r="AA317" s="432">
        <f>VLOOKUP(E317,[3]INVENTARIO!$B$4:$U$4077,20,0)</f>
        <v>349.8</v>
      </c>
      <c r="AB317" s="432">
        <f t="shared" si="62"/>
        <v>209.88</v>
      </c>
      <c r="AC317" s="474"/>
      <c r="AD317" s="432">
        <f>VLOOKUP(E317,[3]INVENTARIO!$B$4:$X$4077,23,0)</f>
        <v>349.8</v>
      </c>
      <c r="AE317" s="432">
        <f t="shared" si="63"/>
        <v>209.88</v>
      </c>
      <c r="AF317" s="474"/>
      <c r="AG317" s="432">
        <f>VLOOKUP(E317,[3]INVENTARIO!$B$4:$AA$1048576,26,0)</f>
        <v>349.8</v>
      </c>
      <c r="AH317" s="432">
        <f t="shared" si="64"/>
        <v>209.88</v>
      </c>
      <c r="AI317" s="474"/>
      <c r="AJ317" s="432">
        <f>VLOOKUP(E317,[3]INVENTARIO!$B$4:$AD$1048576,29,0)</f>
        <v>330</v>
      </c>
      <c r="AK317" s="432">
        <f t="shared" si="65"/>
        <v>198</v>
      </c>
      <c r="AL317" s="485"/>
    </row>
    <row r="318" spans="1:38" ht="24" customHeight="1" outlineLevel="1" x14ac:dyDescent="0.25">
      <c r="A318" s="440" t="s">
        <v>22971</v>
      </c>
      <c r="B318" s="441">
        <v>317</v>
      </c>
      <c r="C318" s="440" t="s">
        <v>23977</v>
      </c>
      <c r="D318" s="440" t="s">
        <v>23986</v>
      </c>
      <c r="E318" s="441" t="s">
        <v>19042</v>
      </c>
      <c r="F318" s="440">
        <f>VLOOKUP(E318,[3]INVENTARIO!$B$4:$D$1048576,3,0)</f>
        <v>0</v>
      </c>
      <c r="G318" s="442" t="s">
        <v>22223</v>
      </c>
      <c r="H318" s="440" t="s">
        <v>24022</v>
      </c>
      <c r="I318" s="440" t="s">
        <v>24021</v>
      </c>
      <c r="J318" s="439">
        <v>0.5</v>
      </c>
      <c r="K318" s="439">
        <v>0.34</v>
      </c>
      <c r="L318" s="439">
        <v>0.34</v>
      </c>
      <c r="M318" s="439">
        <v>0</v>
      </c>
      <c r="N318" s="439" t="s">
        <v>4603</v>
      </c>
      <c r="O318" s="439">
        <v>0</v>
      </c>
      <c r="P318" s="512">
        <v>679.88700000000006</v>
      </c>
      <c r="Q318" s="512">
        <f t="shared" si="61"/>
        <v>407.93220000000002</v>
      </c>
      <c r="R318" s="514"/>
      <c r="S318" s="512">
        <v>454.59899999999999</v>
      </c>
      <c r="T318" s="512">
        <v>272.75939999999997</v>
      </c>
      <c r="V318" s="446">
        <v>0.6</v>
      </c>
      <c r="W318" s="474"/>
      <c r="X318" s="443">
        <f>VLOOKUP(E318,[3]INVENTARIO!$B$3761:$R$3960,17,0)</f>
        <v>402.3</v>
      </c>
      <c r="Y318" s="443">
        <f t="shared" si="66"/>
        <v>241.38</v>
      </c>
      <c r="AA318" s="432">
        <f>VLOOKUP(E318,[3]INVENTARIO!$B$4:$U$4077,20,0)</f>
        <v>349.8</v>
      </c>
      <c r="AB318" s="432">
        <f t="shared" si="62"/>
        <v>209.88</v>
      </c>
      <c r="AC318" s="474"/>
      <c r="AD318" s="432">
        <f>VLOOKUP(E318,[3]INVENTARIO!$B$4:$X$4077,23,0)</f>
        <v>349.8</v>
      </c>
      <c r="AE318" s="432">
        <f t="shared" si="63"/>
        <v>209.88</v>
      </c>
      <c r="AF318" s="474"/>
      <c r="AG318" s="432">
        <f>VLOOKUP(E318,[3]INVENTARIO!$B$4:$AA$1048576,26,0)</f>
        <v>349.8</v>
      </c>
      <c r="AH318" s="432">
        <f t="shared" si="64"/>
        <v>209.88</v>
      </c>
      <c r="AI318" s="474"/>
      <c r="AJ318" s="432">
        <f>VLOOKUP(E318,[3]INVENTARIO!$B$4:$AD$1048576,29,0)</f>
        <v>330</v>
      </c>
      <c r="AK318" s="432">
        <f t="shared" si="65"/>
        <v>198</v>
      </c>
      <c r="AL318" s="485"/>
    </row>
    <row r="319" spans="1:38" ht="24" customHeight="1" outlineLevel="1" x14ac:dyDescent="0.25">
      <c r="B319" s="441">
        <v>318</v>
      </c>
      <c r="C319" s="440" t="s">
        <v>23977</v>
      </c>
      <c r="D319" s="440" t="s">
        <v>23986</v>
      </c>
      <c r="E319" s="441" t="s">
        <v>19044</v>
      </c>
      <c r="F319" s="440">
        <f>VLOOKUP(E319,[3]INVENTARIO!$B$4:$D$1048576,3,0)</f>
        <v>0</v>
      </c>
      <c r="G319" s="442" t="s">
        <v>22219</v>
      </c>
      <c r="H319" s="440" t="s">
        <v>24022</v>
      </c>
      <c r="I319" s="440" t="s">
        <v>24021</v>
      </c>
      <c r="J319" s="439">
        <v>0.75</v>
      </c>
      <c r="K319" s="439" t="s">
        <v>4603</v>
      </c>
      <c r="L319" s="439" t="s">
        <v>4603</v>
      </c>
      <c r="M319" s="439">
        <v>0</v>
      </c>
      <c r="N319" s="439" t="s">
        <v>4603</v>
      </c>
      <c r="O319" s="439">
        <v>3.85</v>
      </c>
      <c r="P319" s="512">
        <v>1585.8960000000002</v>
      </c>
      <c r="Q319" s="512">
        <f t="shared" si="61"/>
        <v>951.53760000000011</v>
      </c>
      <c r="R319" s="514"/>
      <c r="S319" s="512">
        <v>1060.3919999999998</v>
      </c>
      <c r="T319" s="512">
        <v>636.23519999999985</v>
      </c>
      <c r="V319" s="446">
        <v>0.6</v>
      </c>
      <c r="X319" s="443">
        <f>VLOOKUP(E319,[3]INVENTARIO!$B$3761:$R$3960,17,0)</f>
        <v>938.4</v>
      </c>
      <c r="Y319" s="443">
        <f t="shared" si="66"/>
        <v>563.04</v>
      </c>
      <c r="AA319" s="432">
        <f>VLOOKUP(E319,[3]INVENTARIO!$B$4:$U$4077,20,0)</f>
        <v>816</v>
      </c>
      <c r="AB319" s="432">
        <f t="shared" si="62"/>
        <v>489.59999999999997</v>
      </c>
      <c r="AD319" s="432">
        <f>VLOOKUP(E319,[3]INVENTARIO!$B$4:$X$4077,23,0)</f>
        <v>816</v>
      </c>
      <c r="AE319" s="432">
        <f t="shared" si="63"/>
        <v>489.59999999999997</v>
      </c>
      <c r="AG319" s="432">
        <f>VLOOKUP(E319,[3]INVENTARIO!$B$4:$AA$1048576,26,0)</f>
        <v>816</v>
      </c>
      <c r="AH319" s="432">
        <f t="shared" si="64"/>
        <v>489.59999999999997</v>
      </c>
      <c r="AJ319" s="432">
        <f>VLOOKUP(E319,[3]INVENTARIO!$B$4:$AD$1048576,29,0)</f>
        <v>330</v>
      </c>
      <c r="AK319" s="432">
        <f t="shared" si="65"/>
        <v>198</v>
      </c>
    </row>
    <row r="320" spans="1:38" ht="24" customHeight="1" outlineLevel="1" x14ac:dyDescent="0.25">
      <c r="B320" s="441">
        <v>319</v>
      </c>
      <c r="C320" s="440" t="s">
        <v>23977</v>
      </c>
      <c r="D320" s="440" t="s">
        <v>23986</v>
      </c>
      <c r="E320" s="441" t="s">
        <v>19045</v>
      </c>
      <c r="F320" s="440">
        <f>VLOOKUP(E320,[3]INVENTARIO!$B$4:$D$1048576,3,0)</f>
        <v>0</v>
      </c>
      <c r="G320" s="442" t="s">
        <v>22220</v>
      </c>
      <c r="H320" s="440" t="s">
        <v>24022</v>
      </c>
      <c r="I320" s="440" t="s">
        <v>24021</v>
      </c>
      <c r="J320" s="439">
        <v>0.75</v>
      </c>
      <c r="K320" s="439" t="s">
        <v>4603</v>
      </c>
      <c r="L320" s="439" t="s">
        <v>4603</v>
      </c>
      <c r="M320" s="439">
        <v>0</v>
      </c>
      <c r="N320" s="439" t="s">
        <v>4603</v>
      </c>
      <c r="O320" s="439">
        <v>3.85</v>
      </c>
      <c r="P320" s="512">
        <v>1585.8960000000002</v>
      </c>
      <c r="Q320" s="512">
        <f t="shared" si="61"/>
        <v>951.53760000000011</v>
      </c>
      <c r="R320" s="514"/>
      <c r="S320" s="512">
        <v>1060.3919999999998</v>
      </c>
      <c r="T320" s="512">
        <v>636.23519999999985</v>
      </c>
      <c r="V320" s="446">
        <v>0.6</v>
      </c>
      <c r="X320" s="443">
        <f>VLOOKUP(E320,[3]INVENTARIO!$B$3761:$R$3960,17,0)</f>
        <v>938.4</v>
      </c>
      <c r="Y320" s="443">
        <f t="shared" si="66"/>
        <v>563.04</v>
      </c>
      <c r="AA320" s="432">
        <f>VLOOKUP(E320,[3]INVENTARIO!$B$4:$U$4077,20,0)</f>
        <v>816</v>
      </c>
      <c r="AB320" s="432">
        <f t="shared" si="62"/>
        <v>489.59999999999997</v>
      </c>
      <c r="AD320" s="432">
        <f>VLOOKUP(E320,[3]INVENTARIO!$B$4:$X$4077,23,0)</f>
        <v>816</v>
      </c>
      <c r="AE320" s="432">
        <f t="shared" si="63"/>
        <v>489.59999999999997</v>
      </c>
      <c r="AG320" s="432">
        <f>VLOOKUP(E320,[3]INVENTARIO!$B$4:$AA$1048576,26,0)</f>
        <v>816</v>
      </c>
      <c r="AH320" s="432">
        <f t="shared" si="64"/>
        <v>489.59999999999997</v>
      </c>
      <c r="AJ320" s="432">
        <f>VLOOKUP(E320,[3]INVENTARIO!$B$4:$AD$1048576,29,0)</f>
        <v>330</v>
      </c>
      <c r="AK320" s="432">
        <f t="shared" si="65"/>
        <v>198</v>
      </c>
    </row>
    <row r="321" spans="1:37" ht="24" customHeight="1" outlineLevel="1" x14ac:dyDescent="0.25">
      <c r="A321" s="440" t="s">
        <v>19145</v>
      </c>
      <c r="B321" s="441">
        <v>320</v>
      </c>
      <c r="C321" s="440" t="s">
        <v>23977</v>
      </c>
      <c r="D321" s="440" t="s">
        <v>23986</v>
      </c>
      <c r="E321" s="441" t="s">
        <v>19049</v>
      </c>
      <c r="F321" s="440">
        <f>VLOOKUP(E321,[3]INVENTARIO!$B$4:$D$1048576,3,0)</f>
        <v>0</v>
      </c>
      <c r="G321" s="442" t="s">
        <v>22224</v>
      </c>
      <c r="H321" s="440" t="s">
        <v>24022</v>
      </c>
      <c r="I321" s="440" t="s">
        <v>24021</v>
      </c>
      <c r="J321" s="439">
        <v>0.75</v>
      </c>
      <c r="K321" s="439" t="s">
        <v>4603</v>
      </c>
      <c r="L321" s="439" t="s">
        <v>4603</v>
      </c>
      <c r="M321" s="439">
        <v>0</v>
      </c>
      <c r="N321" s="439" t="s">
        <v>4603</v>
      </c>
      <c r="O321" s="439">
        <v>3.85</v>
      </c>
      <c r="P321" s="512">
        <v>1585.8960000000002</v>
      </c>
      <c r="Q321" s="512">
        <f t="shared" si="61"/>
        <v>951.53760000000011</v>
      </c>
      <c r="R321" s="514"/>
      <c r="S321" s="512">
        <v>1060.3919999999998</v>
      </c>
      <c r="T321" s="512">
        <v>636.23519999999985</v>
      </c>
      <c r="V321" s="446">
        <v>0.6</v>
      </c>
      <c r="X321" s="443">
        <f>VLOOKUP(E321,[3]INVENTARIO!$B$3761:$R$3960,17,0)</f>
        <v>938.4</v>
      </c>
      <c r="Y321" s="443">
        <f t="shared" si="66"/>
        <v>563.04</v>
      </c>
      <c r="AA321" s="432">
        <f>VLOOKUP(E321,[3]INVENTARIO!$B$4:$U$4077,20,0)</f>
        <v>816</v>
      </c>
      <c r="AB321" s="432">
        <f t="shared" si="62"/>
        <v>489.59999999999997</v>
      </c>
      <c r="AD321" s="432">
        <f>VLOOKUP(E321,[3]INVENTARIO!$B$4:$X$4077,23,0)</f>
        <v>816</v>
      </c>
      <c r="AE321" s="432">
        <f t="shared" si="63"/>
        <v>489.59999999999997</v>
      </c>
      <c r="AG321" s="432">
        <f>VLOOKUP(E321,[3]INVENTARIO!$B$4:$AA$1048576,26,0)</f>
        <v>816</v>
      </c>
      <c r="AH321" s="432">
        <f t="shared" si="64"/>
        <v>489.59999999999997</v>
      </c>
      <c r="AJ321" s="432">
        <f>VLOOKUP(E321,[3]INVENTARIO!$B$4:$AD$1048576,29,0)</f>
        <v>330</v>
      </c>
      <c r="AK321" s="432">
        <f t="shared" si="65"/>
        <v>198</v>
      </c>
    </row>
    <row r="322" spans="1:37" ht="24" customHeight="1" outlineLevel="1" x14ac:dyDescent="0.25">
      <c r="A322" s="440" t="s">
        <v>19145</v>
      </c>
      <c r="B322" s="441">
        <v>321</v>
      </c>
      <c r="C322" s="440" t="s">
        <v>23977</v>
      </c>
      <c r="D322" s="440" t="s">
        <v>23986</v>
      </c>
      <c r="E322" s="441" t="s">
        <v>20983</v>
      </c>
      <c r="F322" s="440">
        <f>VLOOKUP(E322,[3]INVENTARIO!$B$4:$D$1048576,3,0)</f>
        <v>0</v>
      </c>
      <c r="G322" s="442" t="s">
        <v>22225</v>
      </c>
      <c r="H322" s="440" t="s">
        <v>24022</v>
      </c>
      <c r="I322" s="440" t="s">
        <v>24021</v>
      </c>
      <c r="J322" s="439">
        <v>0.75</v>
      </c>
      <c r="K322" s="439" t="s">
        <v>4603</v>
      </c>
      <c r="L322" s="439" t="s">
        <v>4603</v>
      </c>
      <c r="M322" s="439">
        <v>0</v>
      </c>
      <c r="N322" s="439" t="s">
        <v>4603</v>
      </c>
      <c r="O322" s="439">
        <v>3.85</v>
      </c>
      <c r="P322" s="512">
        <v>1585.8960000000002</v>
      </c>
      <c r="Q322" s="512">
        <f t="shared" si="61"/>
        <v>951.53760000000011</v>
      </c>
      <c r="R322" s="514"/>
      <c r="S322" s="512">
        <v>1060.3919999999998</v>
      </c>
      <c r="T322" s="512">
        <v>636.23519999999985</v>
      </c>
      <c r="V322" s="446">
        <v>0.6</v>
      </c>
      <c r="X322" s="443">
        <f>VLOOKUP(E322,[3]INVENTARIO!$B$3761:$R$3960,17,0)</f>
        <v>938.4</v>
      </c>
      <c r="Y322" s="443">
        <f t="shared" si="66"/>
        <v>563.04</v>
      </c>
      <c r="AA322" s="432">
        <f>VLOOKUP(E322,[3]INVENTARIO!$B$4:$U$4077,20,0)</f>
        <v>816</v>
      </c>
      <c r="AB322" s="432">
        <f t="shared" si="62"/>
        <v>489.59999999999997</v>
      </c>
      <c r="AD322" s="432">
        <f>VLOOKUP(E322,[3]INVENTARIO!$B$4:$X$4077,23,0)</f>
        <v>816</v>
      </c>
      <c r="AE322" s="432">
        <f t="shared" si="63"/>
        <v>489.59999999999997</v>
      </c>
      <c r="AG322" s="432">
        <f>VLOOKUP(E322,[3]INVENTARIO!$B$4:$AA$1048576,26,0)</f>
        <v>816</v>
      </c>
      <c r="AH322" s="432">
        <f t="shared" si="64"/>
        <v>489.59999999999997</v>
      </c>
      <c r="AJ322" s="432">
        <f>VLOOKUP(E322,[3]INVENTARIO!$B$4:$AD$1048576,29,0)</f>
        <v>330</v>
      </c>
      <c r="AK322" s="432">
        <f t="shared" si="65"/>
        <v>198</v>
      </c>
    </row>
    <row r="323" spans="1:37" ht="24" customHeight="1" outlineLevel="1" x14ac:dyDescent="0.25">
      <c r="A323" s="440" t="s">
        <v>19145</v>
      </c>
      <c r="B323" s="441">
        <v>322</v>
      </c>
      <c r="C323" s="440" t="s">
        <v>23977</v>
      </c>
      <c r="D323" s="440" t="s">
        <v>23986</v>
      </c>
      <c r="E323" s="441" t="s">
        <v>19046</v>
      </c>
      <c r="F323" s="440">
        <f>VLOOKUP(E323,[3]INVENTARIO!$B$4:$D$1048576,3,0)</f>
        <v>0</v>
      </c>
      <c r="G323" s="442" t="s">
        <v>22221</v>
      </c>
      <c r="H323" s="440" t="s">
        <v>24022</v>
      </c>
      <c r="I323" s="440" t="s">
        <v>24021</v>
      </c>
      <c r="J323" s="439">
        <v>0.75</v>
      </c>
      <c r="K323" s="439" t="s">
        <v>4603</v>
      </c>
      <c r="L323" s="439" t="s">
        <v>4603</v>
      </c>
      <c r="M323" s="439">
        <v>0</v>
      </c>
      <c r="N323" s="439" t="s">
        <v>4603</v>
      </c>
      <c r="O323" s="439">
        <v>3.85</v>
      </c>
      <c r="P323" s="512">
        <v>1585.8960000000002</v>
      </c>
      <c r="Q323" s="512">
        <f t="shared" si="61"/>
        <v>951.53760000000011</v>
      </c>
      <c r="R323" s="514"/>
      <c r="S323" s="512">
        <v>1060.3919999999998</v>
      </c>
      <c r="T323" s="512">
        <v>636.23519999999985</v>
      </c>
      <c r="V323" s="446">
        <v>0.6</v>
      </c>
      <c r="X323" s="443">
        <f>VLOOKUP(E323,[3]INVENTARIO!$B$3761:$R$3960,17,0)</f>
        <v>938.4</v>
      </c>
      <c r="Y323" s="443">
        <f t="shared" si="66"/>
        <v>563.04</v>
      </c>
      <c r="AA323" s="432">
        <f>VLOOKUP(E323,[3]INVENTARIO!$B$4:$U$4077,20,0)</f>
        <v>816</v>
      </c>
      <c r="AB323" s="432">
        <f t="shared" si="62"/>
        <v>489.59999999999997</v>
      </c>
      <c r="AD323" s="432">
        <f>VLOOKUP(E323,[3]INVENTARIO!$B$4:$X$4077,23,0)</f>
        <v>816</v>
      </c>
      <c r="AE323" s="432">
        <f t="shared" si="63"/>
        <v>489.59999999999997</v>
      </c>
      <c r="AG323" s="432">
        <f>VLOOKUP(E323,[3]INVENTARIO!$B$4:$AA$1048576,26,0)</f>
        <v>816</v>
      </c>
      <c r="AH323" s="432">
        <f t="shared" si="64"/>
        <v>489.59999999999997</v>
      </c>
      <c r="AJ323" s="432">
        <f>VLOOKUP(E323,[3]INVENTARIO!$B$4:$AD$1048576,29,0)</f>
        <v>330</v>
      </c>
      <c r="AK323" s="432">
        <f t="shared" si="65"/>
        <v>198</v>
      </c>
    </row>
    <row r="324" spans="1:37" ht="24" customHeight="1" outlineLevel="1" x14ac:dyDescent="0.25">
      <c r="A324" s="440" t="s">
        <v>19145</v>
      </c>
      <c r="B324" s="441">
        <v>323</v>
      </c>
      <c r="C324" s="440" t="s">
        <v>23977</v>
      </c>
      <c r="D324" s="440" t="s">
        <v>23986</v>
      </c>
      <c r="E324" s="441" t="s">
        <v>19047</v>
      </c>
      <c r="F324" s="440">
        <f>VLOOKUP(E324,[3]INVENTARIO!$B$4:$D$1048576,3,0)</f>
        <v>0</v>
      </c>
      <c r="G324" s="442" t="s">
        <v>22222</v>
      </c>
      <c r="H324" s="440" t="s">
        <v>24022</v>
      </c>
      <c r="I324" s="440" t="s">
        <v>24021</v>
      </c>
      <c r="J324" s="439">
        <v>0.75</v>
      </c>
      <c r="K324" s="439" t="s">
        <v>4603</v>
      </c>
      <c r="L324" s="439" t="s">
        <v>4603</v>
      </c>
      <c r="M324" s="439">
        <v>0</v>
      </c>
      <c r="N324" s="439" t="s">
        <v>4603</v>
      </c>
      <c r="O324" s="439">
        <v>3.85</v>
      </c>
      <c r="P324" s="512">
        <v>1585.8960000000002</v>
      </c>
      <c r="Q324" s="512">
        <f t="shared" si="61"/>
        <v>951.53760000000011</v>
      </c>
      <c r="R324" s="514"/>
      <c r="S324" s="512">
        <v>1060.3919999999998</v>
      </c>
      <c r="T324" s="512">
        <v>636.23519999999985</v>
      </c>
      <c r="V324" s="446">
        <v>0.6</v>
      </c>
      <c r="X324" s="443">
        <f>VLOOKUP(E324,[3]INVENTARIO!$B$3761:$R$3960,17,0)</f>
        <v>938.4</v>
      </c>
      <c r="Y324" s="443">
        <f t="shared" si="66"/>
        <v>563.04</v>
      </c>
      <c r="AA324" s="432">
        <f>VLOOKUP(E324,[3]INVENTARIO!$B$4:$U$4077,20,0)</f>
        <v>816</v>
      </c>
      <c r="AB324" s="432">
        <f t="shared" si="62"/>
        <v>489.59999999999997</v>
      </c>
      <c r="AD324" s="432">
        <f>VLOOKUP(E324,[3]INVENTARIO!$B$4:$X$4077,23,0)</f>
        <v>816</v>
      </c>
      <c r="AE324" s="432">
        <f t="shared" si="63"/>
        <v>489.59999999999997</v>
      </c>
      <c r="AG324" s="432">
        <f>VLOOKUP(E324,[3]INVENTARIO!$B$4:$AA$1048576,26,0)</f>
        <v>816</v>
      </c>
      <c r="AH324" s="432">
        <f t="shared" si="64"/>
        <v>489.59999999999997</v>
      </c>
      <c r="AJ324" s="432">
        <f>VLOOKUP(E324,[3]INVENTARIO!$B$4:$AD$1048576,29,0)</f>
        <v>330</v>
      </c>
      <c r="AK324" s="432">
        <f t="shared" si="65"/>
        <v>198</v>
      </c>
    </row>
    <row r="325" spans="1:37" ht="24" customHeight="1" outlineLevel="1" x14ac:dyDescent="0.25">
      <c r="A325" s="440" t="s">
        <v>19145</v>
      </c>
      <c r="B325" s="441">
        <v>324</v>
      </c>
      <c r="C325" s="440" t="s">
        <v>23977</v>
      </c>
      <c r="D325" s="440" t="s">
        <v>23986</v>
      </c>
      <c r="E325" s="441" t="s">
        <v>19048</v>
      </c>
      <c r="F325" s="440">
        <f>VLOOKUP(E325,[3]INVENTARIO!$B$4:$D$1048576,3,0)</f>
        <v>0</v>
      </c>
      <c r="G325" s="442" t="s">
        <v>22223</v>
      </c>
      <c r="H325" s="440" t="s">
        <v>24022</v>
      </c>
      <c r="I325" s="440" t="s">
        <v>24021</v>
      </c>
      <c r="J325" s="439">
        <v>0.75</v>
      </c>
      <c r="K325" s="439" t="s">
        <v>4603</v>
      </c>
      <c r="L325" s="439" t="s">
        <v>4603</v>
      </c>
      <c r="M325" s="439">
        <v>0</v>
      </c>
      <c r="N325" s="439" t="s">
        <v>4603</v>
      </c>
      <c r="O325" s="439">
        <v>3.85</v>
      </c>
      <c r="P325" s="512">
        <v>1585.8960000000002</v>
      </c>
      <c r="Q325" s="512">
        <f t="shared" si="61"/>
        <v>951.53760000000011</v>
      </c>
      <c r="R325" s="514"/>
      <c r="S325" s="512">
        <v>1060.3919999999998</v>
      </c>
      <c r="T325" s="512">
        <v>636.23519999999985</v>
      </c>
      <c r="V325" s="446">
        <v>0.6</v>
      </c>
      <c r="X325" s="443">
        <f>VLOOKUP(E325,[3]INVENTARIO!$B$3761:$R$3960,17,0)</f>
        <v>938.4</v>
      </c>
      <c r="Y325" s="443">
        <f t="shared" si="66"/>
        <v>563.04</v>
      </c>
      <c r="AA325" s="432">
        <f>VLOOKUP(E325,[3]INVENTARIO!$B$4:$U$4077,20,0)</f>
        <v>816</v>
      </c>
      <c r="AB325" s="432">
        <f t="shared" si="62"/>
        <v>489.59999999999997</v>
      </c>
      <c r="AD325" s="432">
        <f>VLOOKUP(E325,[3]INVENTARIO!$B$4:$X$4077,23,0)</f>
        <v>816</v>
      </c>
      <c r="AE325" s="432">
        <f t="shared" si="63"/>
        <v>489.59999999999997</v>
      </c>
      <c r="AG325" s="432">
        <f>VLOOKUP(E325,[3]INVENTARIO!$B$4:$AA$1048576,26,0)</f>
        <v>816</v>
      </c>
      <c r="AH325" s="432">
        <f t="shared" si="64"/>
        <v>489.59999999999997</v>
      </c>
      <c r="AJ325" s="432">
        <f>VLOOKUP(E325,[3]INVENTARIO!$B$4:$AD$1048576,29,0)</f>
        <v>330</v>
      </c>
      <c r="AK325" s="432">
        <f t="shared" si="65"/>
        <v>198</v>
      </c>
    </row>
    <row r="326" spans="1:37" ht="24" customHeight="1" outlineLevel="1" x14ac:dyDescent="0.25">
      <c r="B326" s="441">
        <v>325</v>
      </c>
      <c r="C326" s="440" t="s">
        <v>23977</v>
      </c>
      <c r="D326" s="440" t="s">
        <v>23986</v>
      </c>
      <c r="E326" s="441" t="s">
        <v>22238</v>
      </c>
      <c r="F326" s="440">
        <f>VLOOKUP(E326,[3]INVENTARIO!$B$4:$D$1048576,3,0)</f>
        <v>0</v>
      </c>
      <c r="G326" s="442" t="s">
        <v>22219</v>
      </c>
      <c r="H326" s="440" t="s">
        <v>24022</v>
      </c>
      <c r="I326" s="440" t="s">
        <v>24021</v>
      </c>
      <c r="J326" s="439">
        <v>1.1000000000000001</v>
      </c>
      <c r="K326" s="439" t="s">
        <v>4603</v>
      </c>
      <c r="L326" s="439" t="s">
        <v>4603</v>
      </c>
      <c r="M326" s="439">
        <v>0</v>
      </c>
      <c r="N326" s="439" t="s">
        <v>4603</v>
      </c>
      <c r="O326" s="439">
        <v>8.1</v>
      </c>
      <c r="P326" s="512">
        <v>4698.2</v>
      </c>
      <c r="Q326" s="512">
        <f t="shared" si="61"/>
        <v>2818.9199999999996</v>
      </c>
      <c r="R326" s="514"/>
      <c r="S326" s="512">
        <v>3141.3999999999996</v>
      </c>
      <c r="T326" s="512">
        <v>1884.8399999999997</v>
      </c>
      <c r="V326" s="446">
        <v>0.6</v>
      </c>
      <c r="X326" s="443">
        <f>VLOOKUP(E326,[3]INVENTARIO!$B$3761:$R$3960,17,0)</f>
        <v>2780</v>
      </c>
      <c r="Y326" s="443">
        <f t="shared" si="66"/>
        <v>1668</v>
      </c>
      <c r="AA326" s="432">
        <f>VLOOKUP(E326,[3]INVENTARIO!$B$4:$U$4077,20,0)</f>
        <v>2417</v>
      </c>
      <c r="AB326" s="432">
        <f t="shared" si="62"/>
        <v>1450.2</v>
      </c>
      <c r="AD326" s="432">
        <f>VLOOKUP(E326,[3]INVENTARIO!$B$4:$X$4077,23,0)</f>
        <v>2417</v>
      </c>
      <c r="AE326" s="432">
        <f t="shared" si="63"/>
        <v>1450.2</v>
      </c>
      <c r="AG326" s="432">
        <f>VLOOKUP(E326,[3]INVENTARIO!$B$4:$AA$1048576,26,0)</f>
        <v>2417</v>
      </c>
      <c r="AH326" s="432">
        <f t="shared" si="64"/>
        <v>1450.2</v>
      </c>
      <c r="AJ326" s="432">
        <f>VLOOKUP(E326,[3]INVENTARIO!$B$4:$AD$1048576,29,0)</f>
        <v>330</v>
      </c>
      <c r="AK326" s="432">
        <f t="shared" si="65"/>
        <v>198</v>
      </c>
    </row>
    <row r="327" spans="1:37" ht="24" customHeight="1" outlineLevel="1" x14ac:dyDescent="0.25">
      <c r="B327" s="441">
        <v>326</v>
      </c>
      <c r="C327" s="440" t="s">
        <v>23977</v>
      </c>
      <c r="D327" s="440" t="s">
        <v>23986</v>
      </c>
      <c r="E327" s="441" t="s">
        <v>22239</v>
      </c>
      <c r="F327" s="440">
        <f>VLOOKUP(E327,[3]INVENTARIO!$B$4:$D$1048576,3,0)</f>
        <v>0</v>
      </c>
      <c r="G327" s="442" t="s">
        <v>22220</v>
      </c>
      <c r="H327" s="440" t="s">
        <v>24022</v>
      </c>
      <c r="I327" s="440" t="s">
        <v>24021</v>
      </c>
      <c r="J327" s="439">
        <v>1.1000000000000001</v>
      </c>
      <c r="K327" s="439" t="s">
        <v>4603</v>
      </c>
      <c r="L327" s="439" t="s">
        <v>4603</v>
      </c>
      <c r="M327" s="439">
        <v>0</v>
      </c>
      <c r="N327" s="439" t="s">
        <v>4603</v>
      </c>
      <c r="O327" s="439">
        <v>8.1</v>
      </c>
      <c r="P327" s="512">
        <v>4698.2</v>
      </c>
      <c r="Q327" s="512">
        <f t="shared" si="61"/>
        <v>2818.9199999999996</v>
      </c>
      <c r="R327" s="514"/>
      <c r="S327" s="512">
        <v>3141.3999999999996</v>
      </c>
      <c r="T327" s="512">
        <v>1884.8399999999997</v>
      </c>
      <c r="V327" s="446">
        <v>0.6</v>
      </c>
      <c r="X327" s="443">
        <f>VLOOKUP(E327,[3]INVENTARIO!$B$3761:$R$3960,17,0)</f>
        <v>2780</v>
      </c>
      <c r="Y327" s="443">
        <f t="shared" si="66"/>
        <v>1668</v>
      </c>
      <c r="AA327" s="432">
        <f>VLOOKUP(E327,[3]INVENTARIO!$B$4:$U$4077,20,0)</f>
        <v>2417</v>
      </c>
      <c r="AB327" s="432">
        <f t="shared" si="62"/>
        <v>1450.2</v>
      </c>
      <c r="AD327" s="432">
        <f>VLOOKUP(E327,[3]INVENTARIO!$B$4:$X$4077,23,0)</f>
        <v>2417</v>
      </c>
      <c r="AE327" s="432">
        <f t="shared" si="63"/>
        <v>1450.2</v>
      </c>
      <c r="AG327" s="432">
        <f>VLOOKUP(E327,[3]INVENTARIO!$B$4:$AA$1048576,26,0)</f>
        <v>2417</v>
      </c>
      <c r="AH327" s="432">
        <f t="shared" si="64"/>
        <v>1450.2</v>
      </c>
      <c r="AJ327" s="432">
        <f>VLOOKUP(E327,[3]INVENTARIO!$B$4:$AD$1048576,29,0)</f>
        <v>330</v>
      </c>
      <c r="AK327" s="432">
        <f t="shared" si="65"/>
        <v>198</v>
      </c>
    </row>
    <row r="328" spans="1:37" ht="24" customHeight="1" outlineLevel="1" x14ac:dyDescent="0.25">
      <c r="B328" s="441">
        <v>327</v>
      </c>
      <c r="C328" s="440" t="s">
        <v>23977</v>
      </c>
      <c r="D328" s="440" t="s">
        <v>23986</v>
      </c>
      <c r="E328" s="441" t="s">
        <v>22243</v>
      </c>
      <c r="F328" s="440">
        <f>VLOOKUP(E328,[3]INVENTARIO!$B$4:$D$1048576,3,0)</f>
        <v>0</v>
      </c>
      <c r="G328" s="442" t="s">
        <v>22224</v>
      </c>
      <c r="H328" s="440" t="s">
        <v>24022</v>
      </c>
      <c r="I328" s="440" t="s">
        <v>24021</v>
      </c>
      <c r="J328" s="439">
        <v>1.1000000000000001</v>
      </c>
      <c r="K328" s="439" t="s">
        <v>4603</v>
      </c>
      <c r="L328" s="439" t="s">
        <v>4603</v>
      </c>
      <c r="M328" s="439">
        <v>0</v>
      </c>
      <c r="N328" s="439" t="s">
        <v>4603</v>
      </c>
      <c r="O328" s="439">
        <v>8.1</v>
      </c>
      <c r="P328" s="512">
        <v>4698.2</v>
      </c>
      <c r="Q328" s="512">
        <f t="shared" si="61"/>
        <v>2818.9199999999996</v>
      </c>
      <c r="R328" s="514"/>
      <c r="S328" s="512">
        <v>3141.3999999999996</v>
      </c>
      <c r="T328" s="512">
        <v>1884.8399999999997</v>
      </c>
      <c r="V328" s="446">
        <v>0.6</v>
      </c>
      <c r="X328" s="443">
        <f>VLOOKUP(E328,[3]INVENTARIO!$B$3761:$R$3960,17,0)</f>
        <v>2780</v>
      </c>
      <c r="Y328" s="443">
        <f t="shared" si="66"/>
        <v>1668</v>
      </c>
      <c r="AA328" s="432">
        <f>VLOOKUP(E328,[3]INVENTARIO!$B$4:$U$4077,20,0)</f>
        <v>2417</v>
      </c>
      <c r="AB328" s="432">
        <f t="shared" si="62"/>
        <v>1450.2</v>
      </c>
      <c r="AD328" s="432">
        <f>VLOOKUP(E328,[3]INVENTARIO!$B$4:$X$4077,23,0)</f>
        <v>2417</v>
      </c>
      <c r="AE328" s="432">
        <f t="shared" si="63"/>
        <v>1450.2</v>
      </c>
      <c r="AG328" s="432">
        <f>VLOOKUP(E328,[3]INVENTARIO!$B$4:$AA$1048576,26,0)</f>
        <v>2417</v>
      </c>
      <c r="AH328" s="432">
        <f t="shared" si="64"/>
        <v>1450.2</v>
      </c>
      <c r="AJ328" s="432">
        <f>VLOOKUP(E328,[3]INVENTARIO!$B$4:$AD$1048576,29,0)</f>
        <v>330</v>
      </c>
      <c r="AK328" s="432">
        <f t="shared" si="65"/>
        <v>198</v>
      </c>
    </row>
    <row r="329" spans="1:37" ht="24" customHeight="1" outlineLevel="1" x14ac:dyDescent="0.25">
      <c r="B329" s="441">
        <v>328</v>
      </c>
      <c r="C329" s="440" t="s">
        <v>23977</v>
      </c>
      <c r="D329" s="440" t="s">
        <v>23986</v>
      </c>
      <c r="E329" s="441" t="s">
        <v>22244</v>
      </c>
      <c r="F329" s="440">
        <f>VLOOKUP(E329,[3]INVENTARIO!$B$4:$D$1048576,3,0)</f>
        <v>0</v>
      </c>
      <c r="G329" s="442" t="s">
        <v>22225</v>
      </c>
      <c r="H329" s="440" t="s">
        <v>24022</v>
      </c>
      <c r="I329" s="440" t="s">
        <v>24021</v>
      </c>
      <c r="J329" s="439">
        <v>1.1000000000000001</v>
      </c>
      <c r="K329" s="439" t="s">
        <v>4603</v>
      </c>
      <c r="L329" s="439" t="s">
        <v>4603</v>
      </c>
      <c r="M329" s="439">
        <v>0</v>
      </c>
      <c r="N329" s="439" t="s">
        <v>4603</v>
      </c>
      <c r="O329" s="439">
        <v>8.1</v>
      </c>
      <c r="P329" s="512">
        <v>4698.2</v>
      </c>
      <c r="Q329" s="512">
        <f t="shared" si="61"/>
        <v>2818.9199999999996</v>
      </c>
      <c r="R329" s="514"/>
      <c r="S329" s="512">
        <v>3141.3999999999996</v>
      </c>
      <c r="T329" s="512">
        <v>1884.8399999999997</v>
      </c>
      <c r="V329" s="446">
        <v>0.6</v>
      </c>
      <c r="X329" s="443">
        <f>VLOOKUP(E329,[3]INVENTARIO!$B$3761:$R$3960,17,0)</f>
        <v>2780</v>
      </c>
      <c r="Y329" s="443">
        <f t="shared" si="66"/>
        <v>1668</v>
      </c>
      <c r="AA329" s="432">
        <f>VLOOKUP(E329,[3]INVENTARIO!$B$4:$U$4077,20,0)</f>
        <v>2417</v>
      </c>
      <c r="AB329" s="432">
        <f t="shared" si="62"/>
        <v>1450.2</v>
      </c>
      <c r="AD329" s="432">
        <f>VLOOKUP(E329,[3]INVENTARIO!$B$4:$X$4077,23,0)</f>
        <v>2417</v>
      </c>
      <c r="AE329" s="432">
        <f t="shared" si="63"/>
        <v>1450.2</v>
      </c>
      <c r="AG329" s="432">
        <f>VLOOKUP(E329,[3]INVENTARIO!$B$4:$AA$1048576,26,0)</f>
        <v>2417</v>
      </c>
      <c r="AH329" s="432">
        <f t="shared" si="64"/>
        <v>1450.2</v>
      </c>
      <c r="AJ329" s="432">
        <f>VLOOKUP(E329,[3]INVENTARIO!$B$4:$AD$1048576,29,0)</f>
        <v>330</v>
      </c>
      <c r="AK329" s="432">
        <f t="shared" si="65"/>
        <v>198</v>
      </c>
    </row>
    <row r="330" spans="1:37" ht="24" customHeight="1" outlineLevel="1" x14ac:dyDescent="0.25">
      <c r="B330" s="441">
        <v>329</v>
      </c>
      <c r="C330" s="440" t="s">
        <v>23977</v>
      </c>
      <c r="D330" s="440" t="s">
        <v>23986</v>
      </c>
      <c r="E330" s="441" t="s">
        <v>22240</v>
      </c>
      <c r="F330" s="440">
        <f>VLOOKUP(E330,[3]INVENTARIO!$B$4:$D$1048576,3,0)</f>
        <v>0</v>
      </c>
      <c r="G330" s="442" t="s">
        <v>22221</v>
      </c>
      <c r="H330" s="440" t="s">
        <v>24022</v>
      </c>
      <c r="I330" s="440" t="s">
        <v>24021</v>
      </c>
      <c r="J330" s="439">
        <v>1.1000000000000001</v>
      </c>
      <c r="K330" s="439" t="s">
        <v>4603</v>
      </c>
      <c r="L330" s="439" t="s">
        <v>4603</v>
      </c>
      <c r="M330" s="439">
        <v>0</v>
      </c>
      <c r="N330" s="439" t="s">
        <v>4603</v>
      </c>
      <c r="O330" s="439">
        <v>8.1</v>
      </c>
      <c r="P330" s="512">
        <v>4698.2</v>
      </c>
      <c r="Q330" s="512">
        <f t="shared" si="61"/>
        <v>2818.9199999999996</v>
      </c>
      <c r="R330" s="514"/>
      <c r="S330" s="512">
        <v>3141.3999999999996</v>
      </c>
      <c r="T330" s="512">
        <v>1884.8399999999997</v>
      </c>
      <c r="V330" s="446">
        <v>0.6</v>
      </c>
      <c r="X330" s="443">
        <f>VLOOKUP(E330,[3]INVENTARIO!$B$3761:$R$3960,17,0)</f>
        <v>2780</v>
      </c>
      <c r="Y330" s="443">
        <f t="shared" si="66"/>
        <v>1668</v>
      </c>
      <c r="AA330" s="432">
        <f>VLOOKUP(E330,[3]INVENTARIO!$B$4:$U$4077,20,0)</f>
        <v>2417</v>
      </c>
      <c r="AB330" s="432">
        <f t="shared" si="62"/>
        <v>1450.2</v>
      </c>
      <c r="AD330" s="432">
        <f>VLOOKUP(E330,[3]INVENTARIO!$B$4:$X$4077,23,0)</f>
        <v>2417</v>
      </c>
      <c r="AE330" s="432">
        <f t="shared" si="63"/>
        <v>1450.2</v>
      </c>
      <c r="AG330" s="432">
        <f>VLOOKUP(E330,[3]INVENTARIO!$B$4:$AA$1048576,26,0)</f>
        <v>2417</v>
      </c>
      <c r="AH330" s="432">
        <f t="shared" si="64"/>
        <v>1450.2</v>
      </c>
      <c r="AJ330" s="432">
        <f>VLOOKUP(E330,[3]INVENTARIO!$B$4:$AD$1048576,29,0)</f>
        <v>330</v>
      </c>
      <c r="AK330" s="432">
        <f t="shared" si="65"/>
        <v>198</v>
      </c>
    </row>
    <row r="331" spans="1:37" ht="24" customHeight="1" outlineLevel="1" x14ac:dyDescent="0.25">
      <c r="B331" s="441">
        <v>330</v>
      </c>
      <c r="C331" s="440" t="s">
        <v>23977</v>
      </c>
      <c r="D331" s="440" t="s">
        <v>23986</v>
      </c>
      <c r="E331" s="440" t="s">
        <v>22241</v>
      </c>
      <c r="F331" s="440">
        <f>VLOOKUP(E331,[3]INVENTARIO!$B$4:$D$1048576,3,0)</f>
        <v>0</v>
      </c>
      <c r="G331" s="442" t="s">
        <v>22222</v>
      </c>
      <c r="H331" s="440" t="s">
        <v>24022</v>
      </c>
      <c r="I331" s="440" t="s">
        <v>24021</v>
      </c>
      <c r="J331" s="439">
        <v>1.1000000000000001</v>
      </c>
      <c r="K331" s="439" t="s">
        <v>4603</v>
      </c>
      <c r="L331" s="439" t="s">
        <v>4603</v>
      </c>
      <c r="M331" s="439">
        <v>0</v>
      </c>
      <c r="N331" s="439" t="s">
        <v>4603</v>
      </c>
      <c r="O331" s="439">
        <v>8.1</v>
      </c>
      <c r="P331" s="512">
        <v>4698.2</v>
      </c>
      <c r="Q331" s="512">
        <f t="shared" si="61"/>
        <v>2818.9199999999996</v>
      </c>
      <c r="R331" s="514"/>
      <c r="S331" s="512">
        <v>3141.3999999999996</v>
      </c>
      <c r="T331" s="512">
        <v>1884.8399999999997</v>
      </c>
      <c r="V331" s="446">
        <v>0.6</v>
      </c>
      <c r="X331" s="443">
        <f>VLOOKUP(E331,[3]INVENTARIO!$B$3761:$R$3960,17,0)</f>
        <v>2780</v>
      </c>
      <c r="Y331" s="443">
        <f t="shared" si="66"/>
        <v>1668</v>
      </c>
      <c r="AA331" s="432">
        <f>VLOOKUP(E331,[3]INVENTARIO!$B$4:$U$4077,20,0)</f>
        <v>2417</v>
      </c>
      <c r="AB331" s="432">
        <f t="shared" si="62"/>
        <v>1450.2</v>
      </c>
      <c r="AD331" s="432">
        <f>VLOOKUP(E331,[3]INVENTARIO!$B$4:$X$4077,23,0)</f>
        <v>2417</v>
      </c>
      <c r="AE331" s="432">
        <f t="shared" si="63"/>
        <v>1450.2</v>
      </c>
      <c r="AG331" s="432">
        <f>VLOOKUP(E331,[3]INVENTARIO!$B$4:$AA$1048576,26,0)</f>
        <v>2417</v>
      </c>
      <c r="AH331" s="432">
        <f t="shared" si="64"/>
        <v>1450.2</v>
      </c>
      <c r="AJ331" s="432">
        <f>VLOOKUP(E331,[3]INVENTARIO!$B$4:$AD$1048576,29,0)</f>
        <v>330</v>
      </c>
      <c r="AK331" s="432">
        <f t="shared" si="65"/>
        <v>198</v>
      </c>
    </row>
    <row r="332" spans="1:37" ht="24" customHeight="1" outlineLevel="1" x14ac:dyDescent="0.25">
      <c r="A332" s="440" t="s">
        <v>19145</v>
      </c>
      <c r="B332" s="441">
        <v>331</v>
      </c>
      <c r="C332" s="440" t="s">
        <v>23977</v>
      </c>
      <c r="D332" s="440" t="s">
        <v>23986</v>
      </c>
      <c r="E332" s="441" t="s">
        <v>22242</v>
      </c>
      <c r="F332" s="440">
        <f>VLOOKUP(E332,[3]INVENTARIO!$B$4:$D$1048576,3,0)</f>
        <v>0</v>
      </c>
      <c r="G332" s="442" t="s">
        <v>22223</v>
      </c>
      <c r="H332" s="440" t="s">
        <v>24022</v>
      </c>
      <c r="I332" s="440" t="s">
        <v>24021</v>
      </c>
      <c r="J332" s="439">
        <v>1.1000000000000001</v>
      </c>
      <c r="K332" s="439" t="s">
        <v>4603</v>
      </c>
      <c r="L332" s="439" t="s">
        <v>4603</v>
      </c>
      <c r="M332" s="439">
        <v>0</v>
      </c>
      <c r="N332" s="439" t="s">
        <v>4603</v>
      </c>
      <c r="O332" s="439">
        <v>8.1</v>
      </c>
      <c r="P332" s="512">
        <v>4698.2</v>
      </c>
      <c r="Q332" s="512">
        <f t="shared" si="61"/>
        <v>2818.9199999999996</v>
      </c>
      <c r="R332" s="514"/>
      <c r="S332" s="512">
        <v>3141.3999999999996</v>
      </c>
      <c r="T332" s="512">
        <v>1884.8399999999997</v>
      </c>
      <c r="V332" s="446">
        <v>0.6</v>
      </c>
      <c r="X332" s="443">
        <f>VLOOKUP(E332,[3]INVENTARIO!$B$3761:$R$3960,17,0)</f>
        <v>2780</v>
      </c>
      <c r="Y332" s="443">
        <f t="shared" si="66"/>
        <v>1668</v>
      </c>
      <c r="AA332" s="432">
        <f>VLOOKUP(E332,[3]INVENTARIO!$B$4:$U$4077,20,0)</f>
        <v>2417</v>
      </c>
      <c r="AB332" s="432">
        <f t="shared" si="62"/>
        <v>1450.2</v>
      </c>
      <c r="AD332" s="432">
        <f>VLOOKUP(E332,[3]INVENTARIO!$B$4:$X$4077,23,0)</f>
        <v>2417</v>
      </c>
      <c r="AE332" s="432">
        <f t="shared" si="63"/>
        <v>1450.2</v>
      </c>
      <c r="AG332" s="432">
        <f>VLOOKUP(E332,[3]INVENTARIO!$B$4:$AA$1048576,26,0)</f>
        <v>2417</v>
      </c>
      <c r="AH332" s="432">
        <f t="shared" si="64"/>
        <v>1450.2</v>
      </c>
      <c r="AJ332" s="432">
        <f>VLOOKUP(E332,[3]INVENTARIO!$B$4:$AD$1048576,29,0)</f>
        <v>330</v>
      </c>
      <c r="AK332" s="432">
        <f t="shared" si="65"/>
        <v>198</v>
      </c>
    </row>
    <row r="333" spans="1:37" ht="24" customHeight="1" outlineLevel="1" x14ac:dyDescent="0.25">
      <c r="A333" s="440" t="s">
        <v>23907</v>
      </c>
      <c r="B333" s="441">
        <v>332</v>
      </c>
      <c r="C333" s="440" t="s">
        <v>23977</v>
      </c>
      <c r="D333" s="440" t="s">
        <v>23986</v>
      </c>
      <c r="E333" s="441" t="s">
        <v>22245</v>
      </c>
      <c r="F333" s="440">
        <f>VLOOKUP(E333,[3]INVENTARIO!$B$4:$D$1048576,3,0)</f>
        <v>0</v>
      </c>
      <c r="G333" s="442" t="s">
        <v>22219</v>
      </c>
      <c r="H333" s="440" t="s">
        <v>24022</v>
      </c>
      <c r="I333" s="440" t="s">
        <v>24021</v>
      </c>
      <c r="J333" s="439">
        <v>1.4</v>
      </c>
      <c r="K333" s="439" t="s">
        <v>4603</v>
      </c>
      <c r="L333" s="439" t="s">
        <v>4603</v>
      </c>
      <c r="M333" s="439">
        <v>0</v>
      </c>
      <c r="N333" s="439" t="s">
        <v>4603</v>
      </c>
      <c r="O333" s="439">
        <v>12.95</v>
      </c>
      <c r="P333" s="512">
        <v>7113.21</v>
      </c>
      <c r="Q333" s="512">
        <f t="shared" si="61"/>
        <v>4267.9259999999995</v>
      </c>
      <c r="R333" s="514"/>
      <c r="S333" s="512">
        <v>4756.1699999999992</v>
      </c>
      <c r="T333" s="512">
        <v>2853.7019999999993</v>
      </c>
      <c r="V333" s="446">
        <v>0.6</v>
      </c>
      <c r="X333" s="443">
        <f>VLOOKUP(E333,[3]INVENTARIO!$B$3761:$R$3960,17,0)</f>
        <v>4209</v>
      </c>
      <c r="Y333" s="443">
        <f t="shared" si="66"/>
        <v>2525.4</v>
      </c>
      <c r="AA333" s="432">
        <f>VLOOKUP(E333,[3]INVENTARIO!$B$4:$U$4077,20,0)</f>
        <v>3660</v>
      </c>
      <c r="AB333" s="432">
        <f t="shared" si="62"/>
        <v>2196</v>
      </c>
      <c r="AD333" s="432">
        <f>VLOOKUP(E333,[3]INVENTARIO!$B$4:$X$4077,23,0)</f>
        <v>3660</v>
      </c>
      <c r="AE333" s="432">
        <f t="shared" si="63"/>
        <v>2196</v>
      </c>
      <c r="AG333" s="432">
        <f>VLOOKUP(E333,[3]INVENTARIO!$B$4:$AA$1048576,26,0)</f>
        <v>3660</v>
      </c>
      <c r="AH333" s="432">
        <f t="shared" si="64"/>
        <v>2196</v>
      </c>
      <c r="AJ333" s="432">
        <f>VLOOKUP(E333,[3]INVENTARIO!$B$4:$AD$1048576,29,0)</f>
        <v>330</v>
      </c>
      <c r="AK333" s="432">
        <f t="shared" si="65"/>
        <v>198</v>
      </c>
    </row>
    <row r="334" spans="1:37" ht="24" customHeight="1" outlineLevel="1" x14ac:dyDescent="0.25">
      <c r="B334" s="441">
        <v>333</v>
      </c>
      <c r="C334" s="440" t="s">
        <v>23977</v>
      </c>
      <c r="D334" s="440" t="s">
        <v>23986</v>
      </c>
      <c r="E334" s="441" t="s">
        <v>22246</v>
      </c>
      <c r="F334" s="440">
        <f>VLOOKUP(E334,[3]INVENTARIO!$B$4:$D$1048576,3,0)</f>
        <v>0</v>
      </c>
      <c r="G334" s="442" t="s">
        <v>22220</v>
      </c>
      <c r="H334" s="440" t="s">
        <v>24022</v>
      </c>
      <c r="I334" s="440" t="s">
        <v>24021</v>
      </c>
      <c r="J334" s="439">
        <v>1.4</v>
      </c>
      <c r="K334" s="439" t="s">
        <v>4603</v>
      </c>
      <c r="L334" s="439" t="s">
        <v>4603</v>
      </c>
      <c r="M334" s="439">
        <v>0</v>
      </c>
      <c r="N334" s="439" t="s">
        <v>4603</v>
      </c>
      <c r="O334" s="439">
        <v>12.95</v>
      </c>
      <c r="P334" s="512">
        <v>7113.21</v>
      </c>
      <c r="Q334" s="512">
        <f t="shared" si="61"/>
        <v>4267.9259999999995</v>
      </c>
      <c r="R334" s="514"/>
      <c r="S334" s="512">
        <v>4756.1699999999992</v>
      </c>
      <c r="T334" s="512">
        <v>2853.7019999999993</v>
      </c>
      <c r="V334" s="446">
        <v>0.6</v>
      </c>
      <c r="X334" s="443">
        <f>VLOOKUP(E334,[3]INVENTARIO!$B$3761:$R$3960,17,0)</f>
        <v>4209</v>
      </c>
      <c r="Y334" s="443">
        <f t="shared" si="66"/>
        <v>2525.4</v>
      </c>
      <c r="AA334" s="432">
        <f>VLOOKUP(E334,[3]INVENTARIO!$B$4:$U$4077,20,0)</f>
        <v>3660</v>
      </c>
      <c r="AB334" s="432">
        <f t="shared" si="62"/>
        <v>2196</v>
      </c>
      <c r="AD334" s="432">
        <f>VLOOKUP(E334,[3]INVENTARIO!$B$4:$X$4077,23,0)</f>
        <v>3660</v>
      </c>
      <c r="AE334" s="432">
        <f t="shared" si="63"/>
        <v>2196</v>
      </c>
      <c r="AG334" s="432">
        <f>VLOOKUP(E334,[3]INVENTARIO!$B$4:$AA$1048576,26,0)</f>
        <v>3660</v>
      </c>
      <c r="AH334" s="432">
        <f t="shared" si="64"/>
        <v>2196</v>
      </c>
      <c r="AJ334" s="432">
        <f>VLOOKUP(E334,[3]INVENTARIO!$B$4:$AD$1048576,29,0)</f>
        <v>330</v>
      </c>
      <c r="AK334" s="432">
        <f t="shared" si="65"/>
        <v>198</v>
      </c>
    </row>
    <row r="335" spans="1:37" ht="24" customHeight="1" outlineLevel="1" x14ac:dyDescent="0.25">
      <c r="B335" s="441">
        <v>334</v>
      </c>
      <c r="C335" s="440" t="s">
        <v>23977</v>
      </c>
      <c r="D335" s="440" t="s">
        <v>23986</v>
      </c>
      <c r="E335" s="441" t="s">
        <v>22250</v>
      </c>
      <c r="F335" s="440">
        <f>VLOOKUP(E335,[3]INVENTARIO!$B$4:$D$1048576,3,0)</f>
        <v>0</v>
      </c>
      <c r="G335" s="442" t="s">
        <v>22224</v>
      </c>
      <c r="H335" s="440" t="s">
        <v>24022</v>
      </c>
      <c r="I335" s="440" t="s">
        <v>24021</v>
      </c>
      <c r="J335" s="439">
        <v>1.4</v>
      </c>
      <c r="K335" s="439" t="s">
        <v>4603</v>
      </c>
      <c r="L335" s="439" t="s">
        <v>4603</v>
      </c>
      <c r="M335" s="439">
        <v>0</v>
      </c>
      <c r="N335" s="439" t="s">
        <v>4603</v>
      </c>
      <c r="O335" s="439">
        <v>12.95</v>
      </c>
      <c r="P335" s="512">
        <v>7113.21</v>
      </c>
      <c r="Q335" s="512">
        <f t="shared" si="61"/>
        <v>4267.9259999999995</v>
      </c>
      <c r="R335" s="514"/>
      <c r="S335" s="512">
        <v>4756.1699999999992</v>
      </c>
      <c r="T335" s="512">
        <v>2853.7019999999993</v>
      </c>
      <c r="V335" s="446">
        <v>0.6</v>
      </c>
      <c r="X335" s="443">
        <f>VLOOKUP(E335,[3]INVENTARIO!$B$3761:$R$3960,17,0)</f>
        <v>4209</v>
      </c>
      <c r="Y335" s="443">
        <f t="shared" si="66"/>
        <v>2525.4</v>
      </c>
      <c r="AA335" s="432">
        <f>VLOOKUP(E335,[3]INVENTARIO!$B$4:$U$4077,20,0)</f>
        <v>3660</v>
      </c>
      <c r="AB335" s="432">
        <f t="shared" si="62"/>
        <v>2196</v>
      </c>
      <c r="AD335" s="432">
        <f>VLOOKUP(E335,[3]INVENTARIO!$B$4:$X$4077,23,0)</f>
        <v>3660</v>
      </c>
      <c r="AE335" s="432">
        <f t="shared" si="63"/>
        <v>2196</v>
      </c>
      <c r="AG335" s="432">
        <f>VLOOKUP(E335,[3]INVENTARIO!$B$4:$AA$1048576,26,0)</f>
        <v>3660</v>
      </c>
      <c r="AH335" s="432">
        <f t="shared" si="64"/>
        <v>2196</v>
      </c>
      <c r="AJ335" s="432">
        <f>VLOOKUP(E335,[3]INVENTARIO!$B$4:$AD$1048576,29,0)</f>
        <v>330</v>
      </c>
      <c r="AK335" s="432">
        <f t="shared" si="65"/>
        <v>198</v>
      </c>
    </row>
    <row r="336" spans="1:37" ht="24" customHeight="1" outlineLevel="1" x14ac:dyDescent="0.25">
      <c r="B336" s="441">
        <v>335</v>
      </c>
      <c r="C336" s="440" t="s">
        <v>23977</v>
      </c>
      <c r="D336" s="440" t="s">
        <v>23986</v>
      </c>
      <c r="E336" s="441" t="s">
        <v>22251</v>
      </c>
      <c r="F336" s="440">
        <f>VLOOKUP(E336,[3]INVENTARIO!$B$4:$D$1048576,3,0)</f>
        <v>0</v>
      </c>
      <c r="G336" s="442" t="s">
        <v>22225</v>
      </c>
      <c r="H336" s="440" t="s">
        <v>24022</v>
      </c>
      <c r="I336" s="440" t="s">
        <v>24021</v>
      </c>
      <c r="J336" s="439">
        <v>1.4</v>
      </c>
      <c r="K336" s="439" t="s">
        <v>4603</v>
      </c>
      <c r="L336" s="439" t="s">
        <v>4603</v>
      </c>
      <c r="M336" s="439">
        <v>0</v>
      </c>
      <c r="N336" s="439" t="s">
        <v>4603</v>
      </c>
      <c r="O336" s="439">
        <v>12.95</v>
      </c>
      <c r="P336" s="512">
        <v>7113.21</v>
      </c>
      <c r="Q336" s="512">
        <f t="shared" si="61"/>
        <v>4267.9259999999995</v>
      </c>
      <c r="R336" s="514"/>
      <c r="S336" s="512">
        <v>4756.1699999999992</v>
      </c>
      <c r="T336" s="512">
        <v>2853.7019999999993</v>
      </c>
      <c r="V336" s="446">
        <v>0.6</v>
      </c>
      <c r="X336" s="443">
        <f>VLOOKUP(E336,[3]INVENTARIO!$B$3761:$R$3960,17,0)</f>
        <v>4209</v>
      </c>
      <c r="Y336" s="443">
        <f t="shared" si="66"/>
        <v>2525.4</v>
      </c>
      <c r="AA336" s="432">
        <f>VLOOKUP(E336,[3]INVENTARIO!$B$4:$U$4077,20,0)</f>
        <v>3660</v>
      </c>
      <c r="AB336" s="432">
        <f t="shared" si="62"/>
        <v>2196</v>
      </c>
      <c r="AD336" s="432">
        <f>VLOOKUP(E336,[3]INVENTARIO!$B$4:$X$4077,23,0)</f>
        <v>3660</v>
      </c>
      <c r="AE336" s="432">
        <f t="shared" si="63"/>
        <v>2196</v>
      </c>
      <c r="AG336" s="432">
        <f>VLOOKUP(E336,[3]INVENTARIO!$B$4:$AA$1048576,26,0)</f>
        <v>3660</v>
      </c>
      <c r="AH336" s="432">
        <f t="shared" si="64"/>
        <v>2196</v>
      </c>
      <c r="AJ336" s="432">
        <f>VLOOKUP(E336,[3]INVENTARIO!$B$4:$AD$1048576,29,0)</f>
        <v>330</v>
      </c>
      <c r="AK336" s="432">
        <f t="shared" si="65"/>
        <v>198</v>
      </c>
    </row>
    <row r="337" spans="1:46" ht="24" customHeight="1" outlineLevel="1" x14ac:dyDescent="0.25">
      <c r="B337" s="441">
        <v>336</v>
      </c>
      <c r="C337" s="440" t="s">
        <v>23977</v>
      </c>
      <c r="D337" s="440" t="s">
        <v>23986</v>
      </c>
      <c r="E337" s="441" t="s">
        <v>22247</v>
      </c>
      <c r="F337" s="440">
        <f>VLOOKUP(E337,[3]INVENTARIO!$B$4:$D$1048576,3,0)</f>
        <v>0</v>
      </c>
      <c r="G337" s="442" t="s">
        <v>22221</v>
      </c>
      <c r="H337" s="440" t="s">
        <v>24022</v>
      </c>
      <c r="I337" s="440" t="s">
        <v>24021</v>
      </c>
      <c r="J337" s="439">
        <v>1.4</v>
      </c>
      <c r="K337" s="439" t="s">
        <v>4603</v>
      </c>
      <c r="L337" s="439" t="s">
        <v>4603</v>
      </c>
      <c r="M337" s="439">
        <v>0</v>
      </c>
      <c r="N337" s="439" t="s">
        <v>4603</v>
      </c>
      <c r="O337" s="439">
        <v>12.95</v>
      </c>
      <c r="P337" s="512">
        <v>7113.21</v>
      </c>
      <c r="Q337" s="512">
        <f t="shared" si="61"/>
        <v>4267.9259999999995</v>
      </c>
      <c r="R337" s="514"/>
      <c r="S337" s="512">
        <v>4756.1699999999992</v>
      </c>
      <c r="T337" s="512">
        <v>2853.7019999999993</v>
      </c>
      <c r="V337" s="446">
        <v>0.6</v>
      </c>
      <c r="X337" s="443">
        <f>VLOOKUP(E337,[3]INVENTARIO!$B$3761:$R$3960,17,0)</f>
        <v>4209</v>
      </c>
      <c r="Y337" s="443">
        <f t="shared" si="66"/>
        <v>2525.4</v>
      </c>
      <c r="AA337" s="432">
        <f>VLOOKUP(E337,[3]INVENTARIO!$B$4:$U$4077,20,0)</f>
        <v>3660</v>
      </c>
      <c r="AB337" s="432">
        <f t="shared" si="62"/>
        <v>2196</v>
      </c>
      <c r="AD337" s="432">
        <f>VLOOKUP(E337,[3]INVENTARIO!$B$4:$X$4077,23,0)</f>
        <v>3660</v>
      </c>
      <c r="AE337" s="432">
        <f t="shared" si="63"/>
        <v>2196</v>
      </c>
      <c r="AG337" s="432">
        <f>VLOOKUP(E337,[3]INVENTARIO!$B$4:$AA$1048576,26,0)</f>
        <v>3660</v>
      </c>
      <c r="AH337" s="432">
        <f t="shared" si="64"/>
        <v>2196</v>
      </c>
      <c r="AJ337" s="432">
        <f>VLOOKUP(E337,[3]INVENTARIO!$B$4:$AD$1048576,29,0)</f>
        <v>330</v>
      </c>
      <c r="AK337" s="432">
        <f t="shared" si="65"/>
        <v>198</v>
      </c>
    </row>
    <row r="338" spans="1:46" ht="24" customHeight="1" outlineLevel="1" x14ac:dyDescent="0.25">
      <c r="B338" s="441">
        <v>337</v>
      </c>
      <c r="C338" s="440" t="s">
        <v>23977</v>
      </c>
      <c r="D338" s="440" t="s">
        <v>23986</v>
      </c>
      <c r="E338" s="441" t="s">
        <v>22248</v>
      </c>
      <c r="F338" s="440">
        <f>VLOOKUP(E338,[3]INVENTARIO!$B$4:$D$1048576,3,0)</f>
        <v>0</v>
      </c>
      <c r="G338" s="442" t="s">
        <v>22222</v>
      </c>
      <c r="H338" s="440" t="s">
        <v>24022</v>
      </c>
      <c r="I338" s="440" t="s">
        <v>24021</v>
      </c>
      <c r="J338" s="439">
        <v>1.4</v>
      </c>
      <c r="K338" s="439" t="s">
        <v>4603</v>
      </c>
      <c r="L338" s="439" t="s">
        <v>4603</v>
      </c>
      <c r="M338" s="439">
        <v>0</v>
      </c>
      <c r="N338" s="439" t="s">
        <v>4603</v>
      </c>
      <c r="O338" s="439">
        <v>12.95</v>
      </c>
      <c r="P338" s="512">
        <v>7113.21</v>
      </c>
      <c r="Q338" s="512">
        <f t="shared" si="61"/>
        <v>4267.9259999999995</v>
      </c>
      <c r="R338" s="514"/>
      <c r="S338" s="512">
        <v>4756.1699999999992</v>
      </c>
      <c r="T338" s="512">
        <v>2853.7019999999993</v>
      </c>
      <c r="V338" s="446">
        <v>0.6</v>
      </c>
      <c r="X338" s="443">
        <f>VLOOKUP(E338,[3]INVENTARIO!$B$3761:$R$3960,17,0)</f>
        <v>4209</v>
      </c>
      <c r="Y338" s="443">
        <f t="shared" si="66"/>
        <v>2525.4</v>
      </c>
      <c r="AA338" s="432">
        <f>VLOOKUP(E338,[3]INVENTARIO!$B$4:$U$4077,20,0)</f>
        <v>3660</v>
      </c>
      <c r="AB338" s="432">
        <f t="shared" si="62"/>
        <v>2196</v>
      </c>
      <c r="AD338" s="432">
        <f>VLOOKUP(E338,[3]INVENTARIO!$B$4:$X$4077,23,0)</f>
        <v>3660</v>
      </c>
      <c r="AE338" s="432">
        <f t="shared" si="63"/>
        <v>2196</v>
      </c>
      <c r="AG338" s="432">
        <f>VLOOKUP(E338,[3]INVENTARIO!$B$4:$AA$1048576,26,0)</f>
        <v>3660</v>
      </c>
      <c r="AH338" s="432">
        <f t="shared" si="64"/>
        <v>2196</v>
      </c>
      <c r="AJ338" s="432">
        <f>VLOOKUP(E338,[3]INVENTARIO!$B$4:$AD$1048576,29,0)</f>
        <v>330</v>
      </c>
      <c r="AK338" s="432">
        <f t="shared" si="65"/>
        <v>198</v>
      </c>
    </row>
    <row r="339" spans="1:46" ht="24" customHeight="1" outlineLevel="1" x14ac:dyDescent="0.25">
      <c r="B339" s="441">
        <v>338</v>
      </c>
      <c r="C339" s="440" t="s">
        <v>23977</v>
      </c>
      <c r="D339" s="440" t="s">
        <v>23986</v>
      </c>
      <c r="E339" s="441" t="s">
        <v>22249</v>
      </c>
      <c r="F339" s="440">
        <f>VLOOKUP(E339,[3]INVENTARIO!$B$4:$D$1048576,3,0)</f>
        <v>0</v>
      </c>
      <c r="G339" s="442" t="s">
        <v>22223</v>
      </c>
      <c r="H339" s="440" t="s">
        <v>24022</v>
      </c>
      <c r="I339" s="440" t="s">
        <v>24021</v>
      </c>
      <c r="J339" s="439">
        <v>1.4</v>
      </c>
      <c r="K339" s="439" t="s">
        <v>4603</v>
      </c>
      <c r="L339" s="439" t="s">
        <v>4603</v>
      </c>
      <c r="M339" s="439">
        <v>0</v>
      </c>
      <c r="N339" s="439" t="s">
        <v>4603</v>
      </c>
      <c r="O339" s="439">
        <v>12.95</v>
      </c>
      <c r="P339" s="512">
        <v>7113.21</v>
      </c>
      <c r="Q339" s="512">
        <f t="shared" si="61"/>
        <v>4267.9259999999995</v>
      </c>
      <c r="R339" s="514"/>
      <c r="S339" s="512">
        <v>4756.1699999999992</v>
      </c>
      <c r="T339" s="512">
        <v>2853.7019999999993</v>
      </c>
      <c r="V339" s="446">
        <v>0.6</v>
      </c>
      <c r="X339" s="443">
        <f>VLOOKUP(E339,[3]INVENTARIO!$B$3761:$R$3960,17,0)</f>
        <v>4209</v>
      </c>
      <c r="Y339" s="443">
        <f t="shared" si="66"/>
        <v>2525.4</v>
      </c>
      <c r="AA339" s="432">
        <f>VLOOKUP(E339,[3]INVENTARIO!$B$4:$U$4077,20,0)</f>
        <v>3660</v>
      </c>
      <c r="AB339" s="432">
        <f t="shared" ref="AB339:AB349" si="67">AA339*60%</f>
        <v>2196</v>
      </c>
      <c r="AD339" s="432">
        <f>VLOOKUP(E339,[3]INVENTARIO!$B$4:$X$4077,23,0)</f>
        <v>3660</v>
      </c>
      <c r="AE339" s="432">
        <f t="shared" ref="AE339:AE349" si="68">AD339*60%</f>
        <v>2196</v>
      </c>
      <c r="AG339" s="432">
        <f>VLOOKUP(E339,[3]INVENTARIO!$B$4:$AA$1048576,26,0)</f>
        <v>3660</v>
      </c>
      <c r="AH339" s="432">
        <f t="shared" ref="AH339:AH349" si="69">AG339*60%</f>
        <v>2196</v>
      </c>
      <c r="AJ339" s="432">
        <f>VLOOKUP(E339,[3]INVENTARIO!$B$4:$AD$1048576,29,0)</f>
        <v>330</v>
      </c>
      <c r="AK339" s="432">
        <f t="shared" ref="AK339:AK349" si="70">AJ339*60%</f>
        <v>198</v>
      </c>
    </row>
    <row r="340" spans="1:46" ht="24" customHeight="1" outlineLevel="1" x14ac:dyDescent="0.25">
      <c r="B340" s="441">
        <v>339</v>
      </c>
      <c r="C340" s="440" t="s">
        <v>23977</v>
      </c>
      <c r="D340" s="440" t="s">
        <v>23986</v>
      </c>
      <c r="E340" s="441" t="s">
        <v>23866</v>
      </c>
      <c r="F340" s="440">
        <v>0</v>
      </c>
      <c r="G340" s="442" t="s">
        <v>23915</v>
      </c>
      <c r="H340" s="440" t="s">
        <v>24022</v>
      </c>
      <c r="I340" s="440" t="s">
        <v>24021</v>
      </c>
      <c r="J340" s="439" t="s">
        <v>4603</v>
      </c>
      <c r="K340" s="439" t="s">
        <v>4603</v>
      </c>
      <c r="L340" s="439" t="s">
        <v>4603</v>
      </c>
      <c r="M340" s="439">
        <v>0</v>
      </c>
      <c r="N340" s="439" t="s">
        <v>4603</v>
      </c>
      <c r="O340" s="439">
        <v>0</v>
      </c>
      <c r="P340" s="512">
        <v>52</v>
      </c>
      <c r="Q340" s="512">
        <f t="shared" si="61"/>
        <v>31.2</v>
      </c>
      <c r="R340" s="514"/>
      <c r="S340" s="512">
        <f>VLOOKUP(E340,[2]SEP!$C$11:$G$4122,5,0)</f>
        <v>40</v>
      </c>
      <c r="T340" s="512">
        <f>VLOOKUP(E340,[2]SEP!$C$11:$H$4122,6,0)</f>
        <v>40</v>
      </c>
      <c r="V340" s="446">
        <v>0.6</v>
      </c>
      <c r="X340" s="443" t="e">
        <f>VLOOKUP(E340,[3]INVENTARIO!$B$3761:$R$3960,17,0)</f>
        <v>#N/A</v>
      </c>
      <c r="Y340" s="443" t="e">
        <f>VLOOKUP(E340,[3]INVENTARIO!$B$4:$S$4077,18,0)</f>
        <v>#N/A</v>
      </c>
      <c r="AA340" s="432">
        <v>0</v>
      </c>
      <c r="AB340" s="432">
        <f t="shared" si="67"/>
        <v>0</v>
      </c>
      <c r="AD340" s="432">
        <v>0</v>
      </c>
      <c r="AE340" s="432">
        <f t="shared" si="68"/>
        <v>0</v>
      </c>
      <c r="AG340" s="432" t="e">
        <f>VLOOKUP(E340,[3]INVENTARIO!$B$4:$AA$1048576,26,0)</f>
        <v>#N/A</v>
      </c>
      <c r="AH340" s="432" t="e">
        <f t="shared" si="69"/>
        <v>#N/A</v>
      </c>
      <c r="AJ340" s="432">
        <v>0</v>
      </c>
      <c r="AK340" s="432">
        <f t="shared" si="70"/>
        <v>0</v>
      </c>
      <c r="AT340" s="489"/>
    </row>
    <row r="341" spans="1:46" ht="24" customHeight="1" outlineLevel="1" x14ac:dyDescent="0.25">
      <c r="B341" s="441">
        <v>340</v>
      </c>
      <c r="C341" s="440" t="s">
        <v>23977</v>
      </c>
      <c r="D341" s="440" t="s">
        <v>23986</v>
      </c>
      <c r="E341" s="441" t="s">
        <v>23865</v>
      </c>
      <c r="F341" s="440">
        <v>0</v>
      </c>
      <c r="G341" s="442" t="s">
        <v>23914</v>
      </c>
      <c r="H341" s="440" t="s">
        <v>24022</v>
      </c>
      <c r="I341" s="440" t="s">
        <v>24021</v>
      </c>
      <c r="J341" s="439" t="s">
        <v>4603</v>
      </c>
      <c r="K341" s="439" t="s">
        <v>4603</v>
      </c>
      <c r="L341" s="439" t="s">
        <v>4603</v>
      </c>
      <c r="M341" s="439">
        <v>0</v>
      </c>
      <c r="N341" s="439" t="s">
        <v>4603</v>
      </c>
      <c r="O341" s="439">
        <v>0</v>
      </c>
      <c r="P341" s="512">
        <v>52</v>
      </c>
      <c r="Q341" s="512">
        <f t="shared" si="61"/>
        <v>31.2</v>
      </c>
      <c r="R341" s="514"/>
      <c r="S341" s="512">
        <f>VLOOKUP(E341,[2]SEP!$C$11:$G$4122,5,0)</f>
        <v>40</v>
      </c>
      <c r="T341" s="512">
        <f>VLOOKUP(E341,[2]SEP!$C$11:$H$4122,6,0)</f>
        <v>40</v>
      </c>
      <c r="V341" s="446">
        <v>0.6</v>
      </c>
      <c r="X341" s="443" t="e">
        <f>VLOOKUP(E341,[3]INVENTARIO!$B$3761:$R$3960,17,0)</f>
        <v>#N/A</v>
      </c>
      <c r="Y341" s="443" t="e">
        <f>VLOOKUP(E341,[3]INVENTARIO!$B$4:$S$4077,18,0)</f>
        <v>#N/A</v>
      </c>
      <c r="AA341" s="432">
        <v>0</v>
      </c>
      <c r="AB341" s="432">
        <f t="shared" si="67"/>
        <v>0</v>
      </c>
      <c r="AD341" s="432">
        <v>0</v>
      </c>
      <c r="AE341" s="432">
        <f t="shared" si="68"/>
        <v>0</v>
      </c>
      <c r="AG341" s="432" t="e">
        <f>VLOOKUP(E341,[3]INVENTARIO!$B$4:$AA$1048576,26,0)</f>
        <v>#N/A</v>
      </c>
      <c r="AH341" s="432" t="e">
        <f t="shared" si="69"/>
        <v>#N/A</v>
      </c>
      <c r="AJ341" s="432">
        <v>0</v>
      </c>
      <c r="AK341" s="432">
        <f t="shared" si="70"/>
        <v>0</v>
      </c>
      <c r="AT341" s="489"/>
    </row>
    <row r="342" spans="1:46" ht="24" customHeight="1" outlineLevel="1" x14ac:dyDescent="0.25">
      <c r="B342" s="441">
        <v>341</v>
      </c>
      <c r="C342" s="440" t="s">
        <v>23977</v>
      </c>
      <c r="D342" s="440" t="s">
        <v>23986</v>
      </c>
      <c r="E342" s="441" t="s">
        <v>23863</v>
      </c>
      <c r="F342" s="440">
        <v>0</v>
      </c>
      <c r="G342" s="442" t="s">
        <v>23912</v>
      </c>
      <c r="H342" s="440" t="s">
        <v>24022</v>
      </c>
      <c r="I342" s="440" t="s">
        <v>24021</v>
      </c>
      <c r="J342" s="439" t="s">
        <v>4603</v>
      </c>
      <c r="K342" s="439" t="s">
        <v>4603</v>
      </c>
      <c r="L342" s="439" t="s">
        <v>4603</v>
      </c>
      <c r="M342" s="439">
        <v>0</v>
      </c>
      <c r="N342" s="439" t="s">
        <v>4603</v>
      </c>
      <c r="O342" s="439">
        <v>0</v>
      </c>
      <c r="P342" s="512">
        <v>52</v>
      </c>
      <c r="Q342" s="512">
        <f t="shared" si="61"/>
        <v>31.2</v>
      </c>
      <c r="R342" s="514"/>
      <c r="S342" s="512">
        <f>VLOOKUP(E342,[2]SEP!$C$11:$G$4122,5,0)</f>
        <v>40</v>
      </c>
      <c r="T342" s="512">
        <f>VLOOKUP(E342,[2]SEP!$C$11:$H$4122,6,0)</f>
        <v>40</v>
      </c>
      <c r="V342" s="446">
        <v>0.6</v>
      </c>
      <c r="X342" s="443" t="e">
        <f>VLOOKUP(E342,[3]INVENTARIO!$B$3761:$R$3960,17,0)</f>
        <v>#N/A</v>
      </c>
      <c r="Y342" s="443" t="e">
        <f>VLOOKUP(E342,[3]INVENTARIO!$B$4:$S$4077,18,0)</f>
        <v>#N/A</v>
      </c>
      <c r="AA342" s="432">
        <v>0</v>
      </c>
      <c r="AB342" s="432">
        <f t="shared" si="67"/>
        <v>0</v>
      </c>
      <c r="AD342" s="432">
        <v>0</v>
      </c>
      <c r="AE342" s="432">
        <f t="shared" si="68"/>
        <v>0</v>
      </c>
      <c r="AG342" s="432" t="e">
        <f>VLOOKUP(E342,[3]INVENTARIO!$B$4:$AA$1048576,26,0)</f>
        <v>#N/A</v>
      </c>
      <c r="AH342" s="432" t="e">
        <f t="shared" si="69"/>
        <v>#N/A</v>
      </c>
      <c r="AJ342" s="432">
        <v>0</v>
      </c>
      <c r="AK342" s="432">
        <f t="shared" si="70"/>
        <v>0</v>
      </c>
      <c r="AT342" s="489"/>
    </row>
    <row r="343" spans="1:46" ht="24" customHeight="1" outlineLevel="1" x14ac:dyDescent="0.25">
      <c r="B343" s="441">
        <v>342</v>
      </c>
      <c r="C343" s="440" t="s">
        <v>23977</v>
      </c>
      <c r="D343" s="440" t="s">
        <v>23986</v>
      </c>
      <c r="E343" s="441" t="s">
        <v>23864</v>
      </c>
      <c r="F343" s="440">
        <v>0</v>
      </c>
      <c r="G343" s="442" t="s">
        <v>23913</v>
      </c>
      <c r="H343" s="440" t="s">
        <v>24022</v>
      </c>
      <c r="I343" s="440" t="s">
        <v>24021</v>
      </c>
      <c r="J343" s="439" t="s">
        <v>4603</v>
      </c>
      <c r="K343" s="439" t="s">
        <v>4603</v>
      </c>
      <c r="L343" s="439" t="s">
        <v>4603</v>
      </c>
      <c r="M343" s="439">
        <v>0</v>
      </c>
      <c r="N343" s="439" t="s">
        <v>4603</v>
      </c>
      <c r="O343" s="439">
        <v>0</v>
      </c>
      <c r="P343" s="512">
        <v>65</v>
      </c>
      <c r="Q343" s="512">
        <f t="shared" si="61"/>
        <v>39</v>
      </c>
      <c r="R343" s="514"/>
      <c r="S343" s="512">
        <f>VLOOKUP(E343,[2]SEP!$C$11:$G$4122,5,0)</f>
        <v>50</v>
      </c>
      <c r="T343" s="512">
        <f>VLOOKUP(E343,[2]SEP!$C$11:$H$4122,6,0)</f>
        <v>50</v>
      </c>
      <c r="V343" s="446">
        <v>0.6</v>
      </c>
      <c r="X343" s="443" t="e">
        <f>VLOOKUP(E343,[3]INVENTARIO!$B$3761:$R$3960,17,0)</f>
        <v>#N/A</v>
      </c>
      <c r="Y343" s="443" t="e">
        <f>VLOOKUP(E343,[3]INVENTARIO!$B$4:$S$4077,18,0)</f>
        <v>#N/A</v>
      </c>
      <c r="AA343" s="432">
        <v>0</v>
      </c>
      <c r="AB343" s="432">
        <f t="shared" si="67"/>
        <v>0</v>
      </c>
      <c r="AD343" s="432">
        <v>0</v>
      </c>
      <c r="AE343" s="432">
        <f t="shared" si="68"/>
        <v>0</v>
      </c>
      <c r="AG343" s="432" t="e">
        <f>VLOOKUP(E343,[3]INVENTARIO!$B$4:$AA$1048576,26,0)</f>
        <v>#N/A</v>
      </c>
      <c r="AH343" s="432" t="e">
        <f t="shared" si="69"/>
        <v>#N/A</v>
      </c>
      <c r="AJ343" s="432">
        <v>0</v>
      </c>
      <c r="AK343" s="432">
        <f t="shared" si="70"/>
        <v>0</v>
      </c>
      <c r="AT343" s="489"/>
    </row>
    <row r="344" spans="1:46" ht="24" customHeight="1" outlineLevel="1" x14ac:dyDescent="0.25">
      <c r="B344" s="441">
        <v>343</v>
      </c>
      <c r="C344" s="440" t="s">
        <v>23977</v>
      </c>
      <c r="D344" s="440" t="s">
        <v>23986</v>
      </c>
      <c r="E344" s="441" t="s">
        <v>23862</v>
      </c>
      <c r="F344" s="440">
        <v>0</v>
      </c>
      <c r="G344" s="442" t="s">
        <v>23911</v>
      </c>
      <c r="H344" s="440" t="s">
        <v>24022</v>
      </c>
      <c r="I344" s="440" t="s">
        <v>24021</v>
      </c>
      <c r="J344" s="439" t="s">
        <v>4603</v>
      </c>
      <c r="K344" s="439" t="s">
        <v>4603</v>
      </c>
      <c r="L344" s="439" t="s">
        <v>4603</v>
      </c>
      <c r="M344" s="439">
        <v>0</v>
      </c>
      <c r="N344" s="439" t="s">
        <v>4603</v>
      </c>
      <c r="O344" s="439">
        <v>0</v>
      </c>
      <c r="P344" s="512">
        <v>78</v>
      </c>
      <c r="Q344" s="512">
        <f t="shared" si="61"/>
        <v>46.8</v>
      </c>
      <c r="R344" s="514"/>
      <c r="S344" s="512">
        <f>VLOOKUP(E344,[2]SEP!$C$11:$G$4122,5,0)</f>
        <v>60</v>
      </c>
      <c r="T344" s="512">
        <f>VLOOKUP(E344,[2]SEP!$C$11:$H$4122,6,0)</f>
        <v>60</v>
      </c>
      <c r="V344" s="446">
        <v>0.6</v>
      </c>
      <c r="X344" s="443" t="e">
        <f>VLOOKUP(E344,[3]INVENTARIO!$B$3761:$R$3960,17,0)</f>
        <v>#N/A</v>
      </c>
      <c r="Y344" s="443" t="e">
        <f>VLOOKUP(E344,[3]INVENTARIO!$B$4:$S$4077,18,0)</f>
        <v>#N/A</v>
      </c>
      <c r="AA344" s="432">
        <v>0</v>
      </c>
      <c r="AB344" s="432">
        <f t="shared" si="67"/>
        <v>0</v>
      </c>
      <c r="AD344" s="432">
        <v>0</v>
      </c>
      <c r="AE344" s="432">
        <f t="shared" si="68"/>
        <v>0</v>
      </c>
      <c r="AG344" s="432" t="e">
        <f>VLOOKUP(E344,[3]INVENTARIO!$B$4:$AA$1048576,26,0)</f>
        <v>#N/A</v>
      </c>
      <c r="AH344" s="432" t="e">
        <f t="shared" si="69"/>
        <v>#N/A</v>
      </c>
      <c r="AJ344" s="432">
        <v>0</v>
      </c>
      <c r="AK344" s="432">
        <f t="shared" si="70"/>
        <v>0</v>
      </c>
      <c r="AT344" s="489"/>
    </row>
    <row r="345" spans="1:46" ht="24" customHeight="1" outlineLevel="1" x14ac:dyDescent="0.25">
      <c r="A345" s="440" t="s">
        <v>13500</v>
      </c>
      <c r="B345" s="441">
        <v>344</v>
      </c>
      <c r="C345" s="440" t="s">
        <v>23977</v>
      </c>
      <c r="D345" s="440" t="s">
        <v>23981</v>
      </c>
      <c r="E345" s="441" t="s">
        <v>4719</v>
      </c>
      <c r="F345" s="440">
        <f>VLOOKUP(E345,[3]INVENTARIO!$B$4:$D$1048576,3,0)</f>
        <v>0</v>
      </c>
      <c r="G345" s="442" t="s">
        <v>4424</v>
      </c>
      <c r="H345" s="440" t="s">
        <v>24022</v>
      </c>
      <c r="I345" s="440" t="s">
        <v>24021</v>
      </c>
      <c r="J345" s="439">
        <v>0.9</v>
      </c>
      <c r="K345" s="439">
        <v>0.4</v>
      </c>
      <c r="L345" s="439">
        <v>0.95</v>
      </c>
      <c r="M345" s="439">
        <v>0</v>
      </c>
      <c r="N345" s="439" t="s">
        <v>4603</v>
      </c>
      <c r="O345" s="439">
        <v>0</v>
      </c>
      <c r="P345" s="512">
        <v>4518.6452740000004</v>
      </c>
      <c r="Q345" s="512">
        <v>2711.1871644000003</v>
      </c>
      <c r="R345" s="514"/>
      <c r="S345" s="512">
        <v>3021.3939999999998</v>
      </c>
      <c r="T345" s="512">
        <v>1812.8363999999999</v>
      </c>
      <c r="V345" s="446">
        <f>VLOOKUP(E345,[3]INVENTARIO!$B$4:$P$1048576,15,0)</f>
        <v>0.6</v>
      </c>
      <c r="X345" s="443">
        <f>VLOOKUP(E345,[3]INVENTARIO!$B$114:$R$4077,17,0)</f>
        <v>2673.8</v>
      </c>
      <c r="Y345" s="443">
        <f>VLOOKUP(E345,[3]INVENTARIO!$B$4:$S$4077,18,0)</f>
        <v>1395</v>
      </c>
      <c r="AA345" s="432">
        <f>VLOOKUP(E345,[3]INVENTARIO!$B$4:$U$4077,20,0)</f>
        <v>2325</v>
      </c>
      <c r="AB345" s="432">
        <f t="shared" si="67"/>
        <v>1395</v>
      </c>
      <c r="AD345" s="432">
        <f>VLOOKUP(E345,[3]INVENTARIO!$B$4:$X$4077,23,0)</f>
        <v>2325</v>
      </c>
      <c r="AE345" s="432">
        <f t="shared" si="68"/>
        <v>1395</v>
      </c>
      <c r="AG345" s="432">
        <f>VLOOKUP(E345,[3]INVENTARIO!$B$4:$AA$1048576,26,0)</f>
        <v>2325</v>
      </c>
      <c r="AH345" s="432">
        <f t="shared" si="69"/>
        <v>1395</v>
      </c>
      <c r="AJ345" s="432">
        <f>VLOOKUP(E345,[3]INVENTARIO!$B$4:$AD$1048576,29,0)</f>
        <v>2193.4</v>
      </c>
      <c r="AK345" s="432">
        <f t="shared" si="70"/>
        <v>1316.04</v>
      </c>
    </row>
    <row r="346" spans="1:46" ht="24" customHeight="1" outlineLevel="1" x14ac:dyDescent="0.25">
      <c r="B346" s="441">
        <v>345</v>
      </c>
      <c r="C346" s="440" t="s">
        <v>23977</v>
      </c>
      <c r="D346" s="440" t="s">
        <v>23981</v>
      </c>
      <c r="E346" s="441" t="s">
        <v>22255</v>
      </c>
      <c r="F346" s="440">
        <f>VLOOKUP(E346,[3]INVENTARIO!$B$4:$D$1048576,3,0)</f>
        <v>0</v>
      </c>
      <c r="G346" s="442" t="s">
        <v>24142</v>
      </c>
      <c r="H346" s="440" t="s">
        <v>24022</v>
      </c>
      <c r="I346" s="440" t="s">
        <v>24021</v>
      </c>
      <c r="J346" s="439">
        <v>0.47</v>
      </c>
      <c r="K346" s="439">
        <v>0.21</v>
      </c>
      <c r="L346" s="439">
        <v>0.08</v>
      </c>
      <c r="M346" s="439">
        <v>0</v>
      </c>
      <c r="N346" s="439" t="s">
        <v>4603</v>
      </c>
      <c r="O346" s="439">
        <f>VLOOKUP(E346,[3]INVENTARIO!$B$4:$L$1048576,11,0)</f>
        <v>1.5</v>
      </c>
      <c r="P346" s="512">
        <v>309.101</v>
      </c>
      <c r="Q346" s="512">
        <f>P346*V346</f>
        <v>185.4606</v>
      </c>
      <c r="R346" s="514"/>
      <c r="S346" s="512">
        <v>206.67699999999999</v>
      </c>
      <c r="T346" s="512">
        <v>124.00619999999999</v>
      </c>
      <c r="V346" s="446">
        <f>VLOOKUP(E346,[3]INVENTARIO!$B$4:$P$1048576,15,0)</f>
        <v>0.6</v>
      </c>
      <c r="X346" s="443">
        <f>VLOOKUP(E346,[3]INVENTARIO!$B$3761:$R$3960,17,0)</f>
        <v>182.9</v>
      </c>
      <c r="Y346" s="443">
        <f>VLOOKUP(E346,[3]INVENTARIO!$B$4:$S$4077,18,0)</f>
        <v>95.4</v>
      </c>
      <c r="AA346" s="432">
        <f>VLOOKUP(E346,[3]INVENTARIO!$B$4:$U$4077,20,0)</f>
        <v>159</v>
      </c>
      <c r="AB346" s="432">
        <f t="shared" si="67"/>
        <v>95.399999999999991</v>
      </c>
      <c r="AD346" s="432">
        <f>VLOOKUP(E346,[3]INVENTARIO!$B$4:$X$4077,23,0)</f>
        <v>159</v>
      </c>
      <c r="AE346" s="432">
        <f t="shared" si="68"/>
        <v>95.399999999999991</v>
      </c>
      <c r="AG346" s="432">
        <f>VLOOKUP(E346,[3]INVENTARIO!$B$4:$AA$1048576,26,0)</f>
        <v>159</v>
      </c>
      <c r="AH346" s="432">
        <f t="shared" si="69"/>
        <v>95.399999999999991</v>
      </c>
      <c r="AJ346" s="432">
        <f>VLOOKUP(E346,[3]INVENTARIO!$B$4:$AD$1048576,29,0)</f>
        <v>0</v>
      </c>
      <c r="AK346" s="432">
        <f t="shared" si="70"/>
        <v>0</v>
      </c>
    </row>
    <row r="347" spans="1:46" ht="24" customHeight="1" outlineLevel="1" x14ac:dyDescent="0.25">
      <c r="A347" s="440" t="s">
        <v>13500</v>
      </c>
      <c r="B347" s="441">
        <v>346</v>
      </c>
      <c r="C347" s="440" t="s">
        <v>23977</v>
      </c>
      <c r="D347" s="440" t="s">
        <v>23981</v>
      </c>
      <c r="E347" s="441" t="s">
        <v>22253</v>
      </c>
      <c r="F347" s="440">
        <f>VLOOKUP(E347,[3]INVENTARIO!$B$4:$D$1048576,3,0)</f>
        <v>0</v>
      </c>
      <c r="G347" s="442" t="s">
        <v>24143</v>
      </c>
      <c r="H347" s="440" t="s">
        <v>24022</v>
      </c>
      <c r="I347" s="440" t="s">
        <v>24021</v>
      </c>
      <c r="J347" s="439">
        <v>0.47</v>
      </c>
      <c r="K347" s="439">
        <v>0.21</v>
      </c>
      <c r="L347" s="439">
        <v>0.08</v>
      </c>
      <c r="M347" s="439">
        <v>0</v>
      </c>
      <c r="N347" s="439" t="s">
        <v>4603</v>
      </c>
      <c r="O347" s="439">
        <f>VLOOKUP(E347,[3]INVENTARIO!$B$4:$L$1048576,11,0)</f>
        <v>1.5</v>
      </c>
      <c r="P347" s="512">
        <v>309.101</v>
      </c>
      <c r="Q347" s="512">
        <f>P347*V347</f>
        <v>185.4606</v>
      </c>
      <c r="R347" s="514"/>
      <c r="S347" s="512">
        <v>206.67699999999999</v>
      </c>
      <c r="T347" s="512">
        <v>124.00619999999999</v>
      </c>
      <c r="V347" s="446">
        <f>VLOOKUP(E347,[3]INVENTARIO!$B$4:$P$1048576,15,0)</f>
        <v>0.6</v>
      </c>
      <c r="X347" s="443">
        <f>VLOOKUP(E347,[3]INVENTARIO!$B$3761:$R$3960,17,0)</f>
        <v>182.9</v>
      </c>
      <c r="Y347" s="443">
        <f>VLOOKUP(E347,[3]INVENTARIO!$B$4:$S$4077,18,0)</f>
        <v>95.4</v>
      </c>
      <c r="AA347" s="432">
        <f>VLOOKUP(E347,[3]INVENTARIO!$B$4:$U$4077,20,0)</f>
        <v>159</v>
      </c>
      <c r="AB347" s="432">
        <f t="shared" si="67"/>
        <v>95.399999999999991</v>
      </c>
      <c r="AD347" s="432">
        <f>VLOOKUP(E347,[3]INVENTARIO!$B$4:$X$4077,23,0)</f>
        <v>159</v>
      </c>
      <c r="AE347" s="432">
        <f t="shared" si="68"/>
        <v>95.399999999999991</v>
      </c>
      <c r="AG347" s="432">
        <f>VLOOKUP(E347,[3]INVENTARIO!$B$4:$AA$1048576,26,0)</f>
        <v>159</v>
      </c>
      <c r="AH347" s="432">
        <f t="shared" si="69"/>
        <v>95.399999999999991</v>
      </c>
      <c r="AJ347" s="432">
        <f>VLOOKUP(E347,[3]INVENTARIO!$B$4:$AD$1048576,29,0)</f>
        <v>0</v>
      </c>
      <c r="AK347" s="432">
        <f t="shared" si="70"/>
        <v>0</v>
      </c>
    </row>
    <row r="348" spans="1:46" ht="24" customHeight="1" outlineLevel="1" x14ac:dyDescent="0.25">
      <c r="B348" s="441">
        <v>347</v>
      </c>
      <c r="C348" s="440" t="s">
        <v>23977</v>
      </c>
      <c r="D348" s="440" t="s">
        <v>23981</v>
      </c>
      <c r="E348" s="441" t="s">
        <v>22252</v>
      </c>
      <c r="F348" s="440">
        <f>VLOOKUP(E348,[3]INVENTARIO!$B$4:$D$1048576,3,0)</f>
        <v>0</v>
      </c>
      <c r="G348" s="442" t="s">
        <v>24144</v>
      </c>
      <c r="H348" s="440" t="s">
        <v>24022</v>
      </c>
      <c r="I348" s="440" t="s">
        <v>24021</v>
      </c>
      <c r="J348" s="439">
        <v>0.47</v>
      </c>
      <c r="K348" s="439">
        <v>0.21</v>
      </c>
      <c r="L348" s="439">
        <v>0.08</v>
      </c>
      <c r="M348" s="439">
        <v>0</v>
      </c>
      <c r="N348" s="439" t="s">
        <v>4603</v>
      </c>
      <c r="O348" s="439">
        <f>VLOOKUP(E348,[3]INVENTARIO!$B$4:$L$1048576,11,0)</f>
        <v>1.5</v>
      </c>
      <c r="P348" s="512">
        <v>309.101</v>
      </c>
      <c r="Q348" s="512">
        <f>P348*V348</f>
        <v>185.4606</v>
      </c>
      <c r="R348" s="514"/>
      <c r="S348" s="512">
        <v>206.67699999999999</v>
      </c>
      <c r="T348" s="512">
        <v>124.00619999999999</v>
      </c>
      <c r="V348" s="446">
        <f>VLOOKUP(E348,[3]INVENTARIO!$B$4:$P$1048576,15,0)</f>
        <v>0.6</v>
      </c>
      <c r="X348" s="443">
        <f>VLOOKUP(E348,[3]INVENTARIO!$B$3761:$R$3960,17,0)</f>
        <v>182.9</v>
      </c>
      <c r="Y348" s="443">
        <f>VLOOKUP(E348,[3]INVENTARIO!$B$4:$S$4077,18,0)</f>
        <v>95.4</v>
      </c>
      <c r="AA348" s="432">
        <f>VLOOKUP(E348,[3]INVENTARIO!$B$4:$U$4077,20,0)</f>
        <v>159</v>
      </c>
      <c r="AB348" s="432">
        <f t="shared" si="67"/>
        <v>95.399999999999991</v>
      </c>
      <c r="AD348" s="432">
        <f>VLOOKUP(E348,[3]INVENTARIO!$B$4:$X$4077,23,0)</f>
        <v>159</v>
      </c>
      <c r="AE348" s="432">
        <f t="shared" si="68"/>
        <v>95.399999999999991</v>
      </c>
      <c r="AG348" s="432">
        <f>VLOOKUP(E348,[3]INVENTARIO!$B$4:$AA$1048576,26,0)</f>
        <v>159</v>
      </c>
      <c r="AH348" s="432">
        <f t="shared" si="69"/>
        <v>95.399999999999991</v>
      </c>
      <c r="AJ348" s="432">
        <f>VLOOKUP(E348,[3]INVENTARIO!$B$4:$AD$1048576,29,0)</f>
        <v>150</v>
      </c>
      <c r="AK348" s="432">
        <f t="shared" si="70"/>
        <v>90</v>
      </c>
    </row>
    <row r="349" spans="1:46" ht="24" customHeight="1" outlineLevel="1" x14ac:dyDescent="0.25">
      <c r="B349" s="441">
        <v>348</v>
      </c>
      <c r="C349" s="440" t="s">
        <v>23977</v>
      </c>
      <c r="D349" s="440" t="s">
        <v>23981</v>
      </c>
      <c r="E349" s="441" t="s">
        <v>22254</v>
      </c>
      <c r="F349" s="440">
        <f>VLOOKUP(E349,[3]INVENTARIO!$B$4:$D$1048576,3,0)</f>
        <v>0</v>
      </c>
      <c r="G349" s="442" t="s">
        <v>24145</v>
      </c>
      <c r="H349" s="440" t="s">
        <v>24022</v>
      </c>
      <c r="I349" s="440" t="s">
        <v>24021</v>
      </c>
      <c r="J349" s="439">
        <v>0.47</v>
      </c>
      <c r="K349" s="439">
        <v>0.21</v>
      </c>
      <c r="L349" s="439">
        <v>0.08</v>
      </c>
      <c r="M349" s="439">
        <v>0</v>
      </c>
      <c r="N349" s="439" t="s">
        <v>4603</v>
      </c>
      <c r="O349" s="439">
        <f>VLOOKUP(E349,[3]INVENTARIO!$B$4:$L$1048576,11,0)</f>
        <v>1.5</v>
      </c>
      <c r="P349" s="512">
        <v>309.101</v>
      </c>
      <c r="Q349" s="512">
        <f>P349*V349</f>
        <v>185.4606</v>
      </c>
      <c r="R349" s="514"/>
      <c r="S349" s="512">
        <v>206.67699999999999</v>
      </c>
      <c r="T349" s="512">
        <v>124.00619999999999</v>
      </c>
      <c r="V349" s="446">
        <f>VLOOKUP(E349,[3]INVENTARIO!$B$4:$P$1048576,15,0)</f>
        <v>0.6</v>
      </c>
      <c r="X349" s="443">
        <f>VLOOKUP(E349,[3]INVENTARIO!$B$114:$R$4077,17,0)</f>
        <v>182.9</v>
      </c>
      <c r="Y349" s="443">
        <f>VLOOKUP(E349,[3]INVENTARIO!$B$4:$S$4077,18,0)</f>
        <v>95.4</v>
      </c>
      <c r="AA349" s="432">
        <f>VLOOKUP(E349,[3]INVENTARIO!$B$4:$U$4077,20,0)</f>
        <v>159</v>
      </c>
      <c r="AB349" s="432">
        <f t="shared" si="67"/>
        <v>95.399999999999991</v>
      </c>
      <c r="AD349" s="432">
        <f>VLOOKUP(E349,[3]INVENTARIO!$B$4:$X$4077,23,0)</f>
        <v>159</v>
      </c>
      <c r="AE349" s="432">
        <f t="shared" si="68"/>
        <v>95.399999999999991</v>
      </c>
      <c r="AG349" s="432">
        <f>VLOOKUP(E349,[3]INVENTARIO!$B$4:$AA$1048576,26,0)</f>
        <v>159</v>
      </c>
      <c r="AH349" s="432">
        <f t="shared" si="69"/>
        <v>95.399999999999991</v>
      </c>
      <c r="AJ349" s="432">
        <f>VLOOKUP(E349,[3]INVENTARIO!$B$4:$AD$1048576,29,0)</f>
        <v>0</v>
      </c>
      <c r="AK349" s="432">
        <f t="shared" si="70"/>
        <v>0</v>
      </c>
    </row>
    <row r="350" spans="1:46" ht="24" customHeight="1" outlineLevel="1" x14ac:dyDescent="0.25">
      <c r="A350" s="440" t="s">
        <v>19145</v>
      </c>
      <c r="B350" s="441">
        <v>349</v>
      </c>
      <c r="C350" s="440" t="s">
        <v>23977</v>
      </c>
      <c r="D350" s="440" t="s">
        <v>23979</v>
      </c>
      <c r="E350" s="441" t="s">
        <v>4718</v>
      </c>
      <c r="F350" s="440">
        <f>VLOOKUP(E350,[3]INVENTARIO!$B$4:$D$1048576,3,0)</f>
        <v>0</v>
      </c>
      <c r="G350" s="442" t="s">
        <v>4726</v>
      </c>
      <c r="H350" s="440" t="s">
        <v>24022</v>
      </c>
      <c r="I350" s="440" t="s">
        <v>24021</v>
      </c>
      <c r="J350" s="439">
        <v>3</v>
      </c>
      <c r="K350" s="439">
        <v>4</v>
      </c>
      <c r="L350" s="439">
        <v>4</v>
      </c>
      <c r="M350" s="439">
        <v>0</v>
      </c>
      <c r="N350" s="439" t="s">
        <v>4603</v>
      </c>
      <c r="O350" s="439">
        <v>0</v>
      </c>
      <c r="P350" s="512">
        <v>86044.614369999996</v>
      </c>
      <c r="Q350" s="512">
        <v>47324.537903500001</v>
      </c>
      <c r="R350" s="514"/>
      <c r="S350" s="512">
        <v>57532.819999999992</v>
      </c>
      <c r="T350" s="512">
        <v>31643.050999999999</v>
      </c>
      <c r="V350" s="446">
        <f>VLOOKUP(E350,[3]INVENTARIO!$B$4:$P$1048576,15,0)</f>
        <v>0.55000000000000004</v>
      </c>
      <c r="X350" s="443">
        <f>VLOOKUP(E350,[3]INVENTARIO!$B$114:$R$4077,17,0)</f>
        <v>50914</v>
      </c>
      <c r="Y350" s="443">
        <f>VLOOKUP(E350,[3]INVENTARIO!$B$4:$S$4077,18,0)</f>
        <v>22136.5</v>
      </c>
      <c r="AA350" s="432">
        <f>VLOOKUP(E350,[3]INVENTARIO!$B$4:$U$4077,20,0)</f>
        <v>44273</v>
      </c>
      <c r="AB350" s="432">
        <v>22136.5</v>
      </c>
      <c r="AD350" s="432">
        <f>VLOOKUP(E350,[3]INVENTARIO!$B$4:$X$4077,23,0)</f>
        <v>44273</v>
      </c>
      <c r="AE350" s="432">
        <v>22136.5</v>
      </c>
      <c r="AG350" s="432">
        <f>VLOOKUP(E350,[3]INVENTARIO!$B$4:$AA$1048576,26,0)</f>
        <v>44273</v>
      </c>
      <c r="AH350" s="432">
        <v>22136.5</v>
      </c>
      <c r="AJ350" s="432">
        <f>VLOOKUP(E350,[3]INVENTARIO!$B$4:$AD$1048576,29,0)</f>
        <v>41767</v>
      </c>
      <c r="AK350" s="432">
        <v>20883.5</v>
      </c>
    </row>
    <row r="351" spans="1:46" ht="24" customHeight="1" outlineLevel="1" x14ac:dyDescent="0.25">
      <c r="A351" s="450" t="s">
        <v>19128</v>
      </c>
      <c r="B351" s="441">
        <v>350</v>
      </c>
      <c r="C351" s="440" t="s">
        <v>23977</v>
      </c>
      <c r="D351" s="440" t="s">
        <v>23979</v>
      </c>
      <c r="E351" s="441" t="s">
        <v>4425</v>
      </c>
      <c r="F351" s="440">
        <f>VLOOKUP(E351,[3]INVENTARIO!$B$4:$D$1048576,3,0)</f>
        <v>0</v>
      </c>
      <c r="G351" s="442" t="s">
        <v>4426</v>
      </c>
      <c r="H351" s="440" t="s">
        <v>24022</v>
      </c>
      <c r="I351" s="440" t="s">
        <v>24021</v>
      </c>
      <c r="J351" s="439">
        <v>4.7</v>
      </c>
      <c r="K351" s="439">
        <v>4</v>
      </c>
      <c r="L351" s="439">
        <v>1.9</v>
      </c>
      <c r="M351" s="439">
        <v>0</v>
      </c>
      <c r="N351" s="439" t="s">
        <v>4603</v>
      </c>
      <c r="O351" s="439">
        <v>0</v>
      </c>
      <c r="P351" s="512">
        <v>67990</v>
      </c>
      <c r="Q351" s="512">
        <v>37394.5</v>
      </c>
      <c r="R351" s="514"/>
      <c r="S351" s="512" t="s">
        <v>23113</v>
      </c>
      <c r="T351" s="512">
        <v>22705.519400000001</v>
      </c>
      <c r="V351" s="446">
        <f>VLOOKUP(E351,[3]INVENTARIO!$B$4:$P$1048576,15,0)</f>
        <v>0.55000000000000004</v>
      </c>
      <c r="X351" s="443" t="str">
        <f>VLOOKUP(E351,[3]INVENTARIO!$B$114:$R$4077,17,0)</f>
        <v>produto não disponível para venda</v>
      </c>
      <c r="Y351" s="443">
        <f>VLOOKUP(E351,[3]INVENTARIO!$B$4:$S$4077,18,0)</f>
        <v>20093.375</v>
      </c>
      <c r="AA351" s="432" t="str">
        <f>VLOOKUP(E351,[3]INVENTARIO!$B$4:$U$4077,20,0)</f>
        <v>produto não disponível para venda</v>
      </c>
      <c r="AB351" s="432" t="e">
        <f t="shared" ref="AB351:AB363" si="71">AA351*60%</f>
        <v>#VALUE!</v>
      </c>
      <c r="AD351" s="432" t="str">
        <f>VLOOKUP(E351,[3]INVENTARIO!$B$4:$X$4077,23,0)</f>
        <v>produto não disponível para venda</v>
      </c>
      <c r="AE351" s="432" t="e">
        <f t="shared" ref="AE351:AE363" si="72">AD351*60%</f>
        <v>#VALUE!</v>
      </c>
      <c r="AG351" s="432" t="str">
        <f>VLOOKUP(E351,[3]INVENTARIO!$B$4:$AA$1048576,26,0)</f>
        <v>produto não disponível para venda</v>
      </c>
      <c r="AH351" s="432" t="e">
        <f t="shared" ref="AH351:AH363" si="73">AG351*60%</f>
        <v>#VALUE!</v>
      </c>
      <c r="AJ351" s="432" t="str">
        <f>VLOOKUP(E351,[3]INVENTARIO!$B$4:$AD$1048576,29,0)</f>
        <v>produto não disponível para venda</v>
      </c>
      <c r="AK351" s="432" t="e">
        <f t="shared" ref="AK351:AK363" si="74">AJ351*60%</f>
        <v>#VALUE!</v>
      </c>
    </row>
    <row r="352" spans="1:46" ht="24" customHeight="1" outlineLevel="1" x14ac:dyDescent="0.25">
      <c r="B352" s="441">
        <v>351</v>
      </c>
      <c r="C352" s="440" t="s">
        <v>23977</v>
      </c>
      <c r="D352" s="515" t="s">
        <v>23980</v>
      </c>
      <c r="E352" s="441" t="s">
        <v>4427</v>
      </c>
      <c r="F352" s="440">
        <f>VLOOKUP(E352,[3]INVENTARIO!$B$4:$D$1048576,3,0)</f>
        <v>0</v>
      </c>
      <c r="G352" s="442" t="s">
        <v>4428</v>
      </c>
      <c r="H352" s="440" t="s">
        <v>24022</v>
      </c>
      <c r="I352" s="440" t="s">
        <v>24021</v>
      </c>
      <c r="J352" s="439">
        <v>1.24</v>
      </c>
      <c r="K352" s="439">
        <v>0.78</v>
      </c>
      <c r="L352" s="439">
        <v>1.3</v>
      </c>
      <c r="M352" s="439">
        <v>0</v>
      </c>
      <c r="N352" s="439" t="s">
        <v>4603</v>
      </c>
      <c r="O352" s="439">
        <v>0</v>
      </c>
      <c r="P352" s="512">
        <v>6302.0825009999999</v>
      </c>
      <c r="Q352" s="512">
        <v>3781.2495005999999</v>
      </c>
      <c r="R352" s="514"/>
      <c r="S352" s="512">
        <v>4213.7699999999995</v>
      </c>
      <c r="T352" s="512">
        <v>2528.2619999999997</v>
      </c>
      <c r="V352" s="446">
        <f>VLOOKUP(E352,[3]INVENTARIO!$B$4:$P$1048576,15,0)</f>
        <v>0.6</v>
      </c>
      <c r="X352" s="443">
        <f>VLOOKUP(E352,[3]INVENTARIO!$B$114:$R$4077,17,0)</f>
        <v>3729</v>
      </c>
      <c r="Y352" s="443">
        <f>VLOOKUP(E352,[3]INVENTARIO!$B$4:$S$4077,18,0)</f>
        <v>1945.56</v>
      </c>
      <c r="AA352" s="432">
        <f>VLOOKUP(E352,[3]INVENTARIO!$B$4:$U$4077,20,0)</f>
        <v>3242.6</v>
      </c>
      <c r="AB352" s="432">
        <f t="shared" si="71"/>
        <v>1945.56</v>
      </c>
      <c r="AD352" s="432">
        <f>VLOOKUP(E352,[3]INVENTARIO!$B$4:$X$4077,23,0)</f>
        <v>3242.6</v>
      </c>
      <c r="AE352" s="432">
        <f t="shared" si="72"/>
        <v>1945.56</v>
      </c>
      <c r="AG352" s="432">
        <f>VLOOKUP(E352,[3]INVENTARIO!$B$4:$AA$1048576,26,0)</f>
        <v>3242.6</v>
      </c>
      <c r="AH352" s="432">
        <f t="shared" si="73"/>
        <v>1945.56</v>
      </c>
      <c r="AJ352" s="432">
        <f>VLOOKUP(E352,[3]INVENTARIO!$B$4:$AD$1048576,29,0)</f>
        <v>3059.1</v>
      </c>
      <c r="AK352" s="432">
        <f t="shared" si="74"/>
        <v>1835.4599999999998</v>
      </c>
    </row>
    <row r="353" spans="1:46" ht="24" customHeight="1" outlineLevel="1" x14ac:dyDescent="0.25">
      <c r="B353" s="441">
        <v>352</v>
      </c>
      <c r="C353" s="440" t="s">
        <v>23977</v>
      </c>
      <c r="D353" s="515" t="s">
        <v>23980</v>
      </c>
      <c r="E353" s="441" t="s">
        <v>24084</v>
      </c>
      <c r="F353" s="440">
        <v>0</v>
      </c>
      <c r="G353" s="442" t="s">
        <v>23852</v>
      </c>
      <c r="H353" s="440" t="s">
        <v>24022</v>
      </c>
      <c r="I353" s="440" t="s">
        <v>24021</v>
      </c>
      <c r="J353" s="439" t="s">
        <v>4603</v>
      </c>
      <c r="K353" s="439" t="s">
        <v>4603</v>
      </c>
      <c r="L353" s="439" t="s">
        <v>4603</v>
      </c>
      <c r="M353" s="439">
        <v>0</v>
      </c>
      <c r="N353" s="439" t="s">
        <v>4603</v>
      </c>
      <c r="O353" s="439">
        <v>0</v>
      </c>
      <c r="P353" s="512">
        <v>6500</v>
      </c>
      <c r="Q353" s="512">
        <f>P353*V353</f>
        <v>3900</v>
      </c>
      <c r="R353" s="514"/>
      <c r="S353" s="512">
        <v>4213.7699999999995</v>
      </c>
      <c r="T353" s="512">
        <v>2528.2619999999997</v>
      </c>
      <c r="V353" s="446">
        <v>0.6</v>
      </c>
      <c r="X353" s="443">
        <v>0</v>
      </c>
      <c r="Y353" s="443" t="e">
        <f>VLOOKUP(E353,[3]INVENTARIO!$B$4:$S$4077,18,0)</f>
        <v>#N/A</v>
      </c>
      <c r="AA353" s="432">
        <v>0</v>
      </c>
      <c r="AB353" s="432">
        <f t="shared" si="71"/>
        <v>0</v>
      </c>
      <c r="AD353" s="432">
        <v>0</v>
      </c>
      <c r="AE353" s="432">
        <f t="shared" si="72"/>
        <v>0</v>
      </c>
      <c r="AG353" s="432" t="e">
        <f>VLOOKUP(E353,[3]INVENTARIO!$B$4:$AA$1048576,26,0)</f>
        <v>#N/A</v>
      </c>
      <c r="AH353" s="432" t="e">
        <f t="shared" si="73"/>
        <v>#N/A</v>
      </c>
      <c r="AJ353" s="432">
        <v>0</v>
      </c>
      <c r="AK353" s="432">
        <f t="shared" si="74"/>
        <v>0</v>
      </c>
    </row>
    <row r="354" spans="1:46" ht="24" customHeight="1" outlineLevel="1" x14ac:dyDescent="0.25">
      <c r="B354" s="441">
        <v>353</v>
      </c>
      <c r="C354" s="440" t="s">
        <v>23977</v>
      </c>
      <c r="D354" s="515" t="s">
        <v>23980</v>
      </c>
      <c r="E354" s="441" t="s">
        <v>4429</v>
      </c>
      <c r="F354" s="440">
        <f>VLOOKUP(E354,[3]INVENTARIO!$B$4:$D$1048576,3,0)</f>
        <v>0</v>
      </c>
      <c r="G354" s="442" t="s">
        <v>4430</v>
      </c>
      <c r="H354" s="440" t="s">
        <v>24022</v>
      </c>
      <c r="I354" s="440" t="s">
        <v>24021</v>
      </c>
      <c r="J354" s="439">
        <v>1.45</v>
      </c>
      <c r="K354" s="439">
        <v>0.6</v>
      </c>
      <c r="L354" s="439">
        <v>0.65</v>
      </c>
      <c r="M354" s="439">
        <v>0</v>
      </c>
      <c r="N354" s="439" t="s">
        <v>4603</v>
      </c>
      <c r="O354" s="439">
        <v>0</v>
      </c>
      <c r="P354" s="512">
        <v>7632.2955280000006</v>
      </c>
      <c r="Q354" s="512">
        <v>4579.3773167999998</v>
      </c>
      <c r="R354" s="514"/>
      <c r="S354" s="512">
        <v>5103.3059999999996</v>
      </c>
      <c r="T354" s="512">
        <v>3061.9835999999996</v>
      </c>
      <c r="V354" s="446">
        <f>VLOOKUP(E354,[3]INVENTARIO!$B$4:$P$1048576,15,0)</f>
        <v>0.6</v>
      </c>
      <c r="X354" s="443">
        <f>VLOOKUP(E354,[3]INVENTARIO!$B$114:$R$4077,17,0)</f>
        <v>4516.2</v>
      </c>
      <c r="Y354" s="443">
        <f>VLOOKUP(E354,[3]INVENTARIO!$B$4:$S$4077,18,0)</f>
        <v>2356.2600000000002</v>
      </c>
      <c r="AA354" s="432">
        <f>VLOOKUP(E354,[3]INVENTARIO!$B$4:$U$4077,20,0)</f>
        <v>3927.1</v>
      </c>
      <c r="AB354" s="432">
        <f t="shared" si="71"/>
        <v>2356.2599999999998</v>
      </c>
      <c r="AD354" s="432">
        <f>VLOOKUP(E354,[3]INVENTARIO!$B$4:$X$4077,23,0)</f>
        <v>3927.1</v>
      </c>
      <c r="AE354" s="432">
        <f t="shared" si="72"/>
        <v>2356.2599999999998</v>
      </c>
      <c r="AG354" s="432">
        <f>VLOOKUP(E354,[3]INVENTARIO!$B$4:$AA$1048576,26,0)</f>
        <v>3927.1</v>
      </c>
      <c r="AH354" s="432">
        <f t="shared" si="73"/>
        <v>2356.2599999999998</v>
      </c>
      <c r="AJ354" s="432">
        <f>VLOOKUP(E354,[3]INVENTARIO!$B$4:$AD$1048576,29,0)</f>
        <v>3704.8</v>
      </c>
      <c r="AK354" s="432">
        <f t="shared" si="74"/>
        <v>2222.88</v>
      </c>
    </row>
    <row r="355" spans="1:46" ht="24" customHeight="1" outlineLevel="1" x14ac:dyDescent="0.25">
      <c r="B355" s="441">
        <v>354</v>
      </c>
      <c r="C355" s="440" t="s">
        <v>23977</v>
      </c>
      <c r="D355" s="515" t="s">
        <v>23980</v>
      </c>
      <c r="E355" s="441" t="s">
        <v>18990</v>
      </c>
      <c r="F355" s="440">
        <f>VLOOKUP(E355,[3]INVENTARIO!$B$4:$D$1048576,3,0)</f>
        <v>0</v>
      </c>
      <c r="G355" s="442" t="s">
        <v>18993</v>
      </c>
      <c r="H355" s="440" t="s">
        <v>24022</v>
      </c>
      <c r="I355" s="440" t="s">
        <v>24021</v>
      </c>
      <c r="J355" s="439">
        <v>1.45</v>
      </c>
      <c r="K355" s="439">
        <v>0.6</v>
      </c>
      <c r="L355" s="439">
        <v>0.65</v>
      </c>
      <c r="M355" s="439">
        <v>0</v>
      </c>
      <c r="N355" s="439" t="s">
        <v>4603</v>
      </c>
      <c r="O355" s="439">
        <v>0</v>
      </c>
      <c r="P355" s="512">
        <v>8656.5822200000002</v>
      </c>
      <c r="Q355" s="512">
        <v>5193.9493320000001</v>
      </c>
      <c r="R355" s="514"/>
      <c r="S355" s="512">
        <v>5788.0859999999993</v>
      </c>
      <c r="T355" s="512">
        <v>3472.8515999999995</v>
      </c>
      <c r="V355" s="446">
        <f>VLOOKUP(E355,[3]INVENTARIO!$B$4:$P$1048576,15,0)</f>
        <v>0.6</v>
      </c>
      <c r="X355" s="443">
        <f>VLOOKUP(E355,[3]INVENTARIO!$B$114:$R$4077,17,0)</f>
        <v>5122.2</v>
      </c>
      <c r="Y355" s="443">
        <f>VLOOKUP(E355,[3]INVENTARIO!$B$4:$S$4077,18,0)</f>
        <v>2672.46</v>
      </c>
      <c r="AA355" s="432">
        <f>VLOOKUP(E355,[3]INVENTARIO!$B$4:$U$4077,20,0)</f>
        <v>4454.1000000000004</v>
      </c>
      <c r="AB355" s="432">
        <f t="shared" si="71"/>
        <v>2672.46</v>
      </c>
      <c r="AD355" s="432">
        <f>VLOOKUP(E355,[3]INVENTARIO!$B$4:$X$4077,23,0)</f>
        <v>4454.1000000000004</v>
      </c>
      <c r="AE355" s="432">
        <f t="shared" si="72"/>
        <v>2672.46</v>
      </c>
      <c r="AG355" s="432">
        <f>VLOOKUP(E355,[3]INVENTARIO!$B$4:$AA$1048576,26,0)</f>
        <v>4454.1000000000004</v>
      </c>
      <c r="AH355" s="432">
        <f t="shared" si="73"/>
        <v>2672.46</v>
      </c>
      <c r="AJ355" s="432">
        <f>VLOOKUP(E355,[3]INVENTARIO!$B$4:$AD$1048576,29,0)</f>
        <v>4202</v>
      </c>
      <c r="AK355" s="432">
        <f t="shared" si="74"/>
        <v>2521.1999999999998</v>
      </c>
    </row>
    <row r="356" spans="1:46" ht="24" customHeight="1" outlineLevel="1" x14ac:dyDescent="0.25">
      <c r="A356" s="440" t="s">
        <v>13501</v>
      </c>
      <c r="B356" s="441">
        <v>355</v>
      </c>
      <c r="C356" s="440" t="s">
        <v>23977</v>
      </c>
      <c r="D356" s="515" t="s">
        <v>23980</v>
      </c>
      <c r="E356" s="441" t="s">
        <v>18991</v>
      </c>
      <c r="F356" s="440">
        <f>VLOOKUP(E356,[3]INVENTARIO!$B$4:$D$1048576,3,0)</f>
        <v>0</v>
      </c>
      <c r="G356" s="442" t="s">
        <v>19095</v>
      </c>
      <c r="H356" s="440" t="s">
        <v>24022</v>
      </c>
      <c r="I356" s="440" t="s">
        <v>24021</v>
      </c>
      <c r="J356" s="439">
        <v>1.45</v>
      </c>
      <c r="K356" s="439">
        <v>0.6</v>
      </c>
      <c r="L356" s="439">
        <v>0.65</v>
      </c>
      <c r="M356" s="439">
        <v>0</v>
      </c>
      <c r="N356" s="439" t="s">
        <v>4603</v>
      </c>
      <c r="O356" s="439">
        <v>0</v>
      </c>
      <c r="P356" s="512">
        <v>8656.5822200000002</v>
      </c>
      <c r="Q356" s="512">
        <v>5193.9493320000001</v>
      </c>
      <c r="R356" s="514"/>
      <c r="S356" s="512">
        <v>5788.0859999999993</v>
      </c>
      <c r="T356" s="512">
        <v>3472.8515999999995</v>
      </c>
      <c r="U356" s="476"/>
      <c r="V356" s="446">
        <f>VLOOKUP(E356,[3]INVENTARIO!$B$4:$P$1048576,15,0)</f>
        <v>0.6</v>
      </c>
      <c r="W356" s="476"/>
      <c r="X356" s="443">
        <f>VLOOKUP(E356,[3]INVENTARIO!$B$114:$R$4077,17,0)</f>
        <v>5122.2</v>
      </c>
      <c r="Y356" s="443">
        <f>VLOOKUP(E356,[3]INVENTARIO!$B$4:$S$4077,18,0)</f>
        <v>2672.46</v>
      </c>
      <c r="Z356" s="476"/>
      <c r="AA356" s="518">
        <f>VLOOKUP(E356,[3]INVENTARIO!$B$4:$U$4077,20,0)</f>
        <v>4454.1000000000004</v>
      </c>
      <c r="AB356" s="518">
        <f t="shared" si="71"/>
        <v>2672.46</v>
      </c>
      <c r="AC356" s="476"/>
      <c r="AD356" s="518">
        <f>VLOOKUP(E356,[3]INVENTARIO!$B$4:$X$4077,23,0)</f>
        <v>4454.1000000000004</v>
      </c>
      <c r="AE356" s="518">
        <f t="shared" si="72"/>
        <v>2672.46</v>
      </c>
      <c r="AF356" s="476"/>
      <c r="AG356" s="518">
        <f>VLOOKUP(E356,[3]INVENTARIO!$B$4:$AA$1048576,26,0)</f>
        <v>4454.1000000000004</v>
      </c>
      <c r="AH356" s="518">
        <f t="shared" si="73"/>
        <v>2672.46</v>
      </c>
      <c r="AI356" s="476"/>
      <c r="AJ356" s="518">
        <f>VLOOKUP(E356,[3]INVENTARIO!$B$4:$AD$1048576,29,0)</f>
        <v>4202</v>
      </c>
      <c r="AK356" s="518">
        <f t="shared" si="74"/>
        <v>2521.1999999999998</v>
      </c>
    </row>
    <row r="357" spans="1:46" ht="24" customHeight="1" outlineLevel="1" x14ac:dyDescent="0.25">
      <c r="A357" s="436" t="s">
        <v>19128</v>
      </c>
      <c r="B357" s="441">
        <v>356</v>
      </c>
      <c r="C357" s="440" t="s">
        <v>23977</v>
      </c>
      <c r="D357" s="440" t="s">
        <v>23984</v>
      </c>
      <c r="E357" s="441" t="s">
        <v>22291</v>
      </c>
      <c r="F357" s="440">
        <f>VLOOKUP(E357,[3]INVENTARIO!$B$4:$D$1048576,3,0)</f>
        <v>0</v>
      </c>
      <c r="G357" s="442" t="s">
        <v>22292</v>
      </c>
      <c r="H357" s="440" t="s">
        <v>24022</v>
      </c>
      <c r="I357" s="440" t="s">
        <v>24021</v>
      </c>
      <c r="J357" s="439">
        <v>3.02</v>
      </c>
      <c r="K357" s="439">
        <v>2.2999999999999998</v>
      </c>
      <c r="L357" s="439">
        <v>2.2999999999999998</v>
      </c>
      <c r="M357" s="439">
        <v>1000</v>
      </c>
      <c r="N357" s="439" t="s">
        <v>4603</v>
      </c>
      <c r="O357" s="439">
        <v>0</v>
      </c>
      <c r="P357" s="512">
        <v>73752.275999999998</v>
      </c>
      <c r="Q357" s="512">
        <v>40563.751800000005</v>
      </c>
      <c r="R357" s="514"/>
      <c r="S357" s="512" t="s">
        <v>23113</v>
      </c>
      <c r="T357" s="512">
        <v>31190.880000000001</v>
      </c>
      <c r="V357" s="446">
        <f>VLOOKUP(E357,[3]INVENTARIO!$B$4:$P$1048576,15,0)</f>
        <v>0.55000000000000004</v>
      </c>
      <c r="X357" s="443" t="str">
        <f>VLOOKUP(E357,[3]INVENTARIO!$B$114:$R$4077,17,0)</f>
        <v>produto não disponível para venda</v>
      </c>
      <c r="Y357" s="443">
        <f>VLOOKUP(E357,[3]INVENTARIO!$B$4:$S$4077,18,0)</f>
        <v>27602.553</v>
      </c>
      <c r="AA357" s="432">
        <f>VLOOKUP(E357,[3]INVENTARIO!$B$4:$U$4077,20,0)</f>
        <v>40003.699999999997</v>
      </c>
      <c r="AB357" s="432">
        <f t="shared" si="71"/>
        <v>24002.219999999998</v>
      </c>
      <c r="AD357" s="432">
        <f>VLOOKUP(E357,[3]INVENTARIO!$B$4:$X$4077,23,0)</f>
        <v>40003.699999999997</v>
      </c>
      <c r="AE357" s="432">
        <f t="shared" si="72"/>
        <v>24002.219999999998</v>
      </c>
      <c r="AG357" s="432">
        <f>VLOOKUP(E357,[3]INVENTARIO!$B$4:$AA$1048576,26,0)</f>
        <v>40003.699999999997</v>
      </c>
      <c r="AH357" s="432">
        <f t="shared" si="73"/>
        <v>24002.219999999998</v>
      </c>
      <c r="AJ357" s="432">
        <f>VLOOKUP(E357,[3]INVENTARIO!$B$4:$AD$1048576,29,0)</f>
        <v>44762</v>
      </c>
      <c r="AK357" s="432">
        <f t="shared" si="74"/>
        <v>26857.200000000001</v>
      </c>
    </row>
    <row r="358" spans="1:46" ht="24" customHeight="1" outlineLevel="1" x14ac:dyDescent="0.25">
      <c r="A358" s="436" t="s">
        <v>19128</v>
      </c>
      <c r="B358" s="441">
        <v>357</v>
      </c>
      <c r="C358" s="440" t="s">
        <v>23977</v>
      </c>
      <c r="D358" s="440" t="s">
        <v>23984</v>
      </c>
      <c r="E358" s="441" t="s">
        <v>23093</v>
      </c>
      <c r="F358" s="440">
        <f>VLOOKUP(E358,[3]INVENTARIO!$B$4:$D$1048576,3,0)</f>
        <v>0</v>
      </c>
      <c r="G358" s="442" t="s">
        <v>22294</v>
      </c>
      <c r="H358" s="440" t="s">
        <v>24021</v>
      </c>
      <c r="I358" s="440" t="s">
        <v>24021</v>
      </c>
      <c r="J358" s="439">
        <v>2.77</v>
      </c>
      <c r="K358" s="439">
        <v>2.2999999999999998</v>
      </c>
      <c r="L358" s="439">
        <v>2.2999999999999998</v>
      </c>
      <c r="M358" s="439">
        <v>1000</v>
      </c>
      <c r="N358" s="439" t="s">
        <v>4603</v>
      </c>
      <c r="O358" s="439">
        <v>0</v>
      </c>
      <c r="P358" s="512">
        <v>70851.928727272723</v>
      </c>
      <c r="Q358" s="512">
        <v>38968.560799999999</v>
      </c>
      <c r="R358" s="514"/>
      <c r="S358" s="512" t="s">
        <v>23113</v>
      </c>
      <c r="T358" s="512">
        <v>29975.815999999999</v>
      </c>
      <c r="V358" s="446">
        <f>VLOOKUP(E358,[3]INVENTARIO!$B$4:$P$1048576,15,0)</f>
        <v>0.55000000000000004</v>
      </c>
      <c r="X358" s="443" t="str">
        <f>VLOOKUP(E358,[3]INVENTARIO!$B$114:$R$4077,17,0)</f>
        <v>produto não disponível para venda</v>
      </c>
      <c r="Y358" s="443">
        <f>VLOOKUP(E358,[3]INVENTARIO!$B$4:$S$4077,18,0)</f>
        <v>23058.32</v>
      </c>
      <c r="AA358" s="432">
        <f>VLOOKUP(E358,[3]INVENTARIO!$B$4:$U$4077,20,0)</f>
        <v>38564.199999999997</v>
      </c>
      <c r="AB358" s="432">
        <f t="shared" si="71"/>
        <v>23138.519999999997</v>
      </c>
      <c r="AC358" s="474"/>
      <c r="AD358" s="432">
        <f>VLOOKUP(E358,[3]INVENTARIO!$B$4:$X$4077,23,0)</f>
        <v>38564.199999999997</v>
      </c>
      <c r="AE358" s="432">
        <f t="shared" si="72"/>
        <v>23138.519999999997</v>
      </c>
      <c r="AF358" s="474"/>
      <c r="AG358" s="432">
        <f>VLOOKUP(E358,[3]INVENTARIO!$B$4:$AA$1048576,26,0)</f>
        <v>38564.199999999997</v>
      </c>
      <c r="AH358" s="432">
        <f t="shared" si="73"/>
        <v>23138.519999999997</v>
      </c>
      <c r="AJ358" s="432">
        <f>VLOOKUP(E358,[3]INVENTARIO!$B$4:$AD$1048576,29,0)</f>
        <v>44762</v>
      </c>
      <c r="AK358" s="432">
        <f t="shared" si="74"/>
        <v>26857.200000000001</v>
      </c>
    </row>
    <row r="359" spans="1:46" ht="24" customHeight="1" outlineLevel="1" x14ac:dyDescent="0.25">
      <c r="A359" s="436" t="s">
        <v>19128</v>
      </c>
      <c r="B359" s="441">
        <v>358</v>
      </c>
      <c r="C359" s="440" t="s">
        <v>23977</v>
      </c>
      <c r="D359" s="440" t="s">
        <v>23984</v>
      </c>
      <c r="E359" s="441" t="s">
        <v>23094</v>
      </c>
      <c r="F359" s="440">
        <f>VLOOKUP(E359,[3]INVENTARIO!$B$4:$D$1048576,3,0)</f>
        <v>0</v>
      </c>
      <c r="G359" s="442" t="s">
        <v>22293</v>
      </c>
      <c r="H359" s="440" t="s">
        <v>24021</v>
      </c>
      <c r="I359" s="440" t="s">
        <v>24021</v>
      </c>
      <c r="J359" s="439">
        <v>2.97</v>
      </c>
      <c r="K359" s="439">
        <v>2.2999999999999998</v>
      </c>
      <c r="L359" s="439">
        <v>2.2999999999999998</v>
      </c>
      <c r="M359" s="439">
        <v>1000</v>
      </c>
      <c r="N359" s="439" t="s">
        <v>4603</v>
      </c>
      <c r="O359" s="439">
        <v>0</v>
      </c>
      <c r="P359" s="512">
        <v>74704.69854545455</v>
      </c>
      <c r="Q359" s="512">
        <v>41087.584200000005</v>
      </c>
      <c r="R359" s="514"/>
      <c r="S359" s="512" t="s">
        <v>23113</v>
      </c>
      <c r="T359" s="512">
        <v>31605.833999999999</v>
      </c>
      <c r="V359" s="446">
        <f>VLOOKUP(E359,[3]INVENTARIO!$B$4:$P$1048576,15,0)</f>
        <v>0.55000000000000004</v>
      </c>
      <c r="X359" s="443" t="str">
        <f>VLOOKUP(E359,[3]INVENTARIO!$B$114:$R$4077,17,0)</f>
        <v>produto não disponível para venda</v>
      </c>
      <c r="Y359" s="443">
        <f>VLOOKUP(E359,[3]INVENTARIO!$B$4:$S$4077,18,0)</f>
        <v>24312.18</v>
      </c>
      <c r="AA359" s="432">
        <f>VLOOKUP(E359,[3]INVENTARIO!$B$4:$U$4077,20,0)</f>
        <v>40520.300000000003</v>
      </c>
      <c r="AB359" s="432">
        <f t="shared" si="71"/>
        <v>24312.18</v>
      </c>
      <c r="AC359" s="474"/>
      <c r="AD359" s="432">
        <f>VLOOKUP(E359,[3]INVENTARIO!$B$4:$X$4077,23,0)</f>
        <v>40520.300000000003</v>
      </c>
      <c r="AE359" s="432">
        <f t="shared" si="72"/>
        <v>24312.18</v>
      </c>
      <c r="AF359" s="474"/>
      <c r="AG359" s="432">
        <f>VLOOKUP(E359,[3]INVENTARIO!$B$4:$AA$1048576,26,0)</f>
        <v>40520.300000000003</v>
      </c>
      <c r="AH359" s="432">
        <f t="shared" si="73"/>
        <v>24312.18</v>
      </c>
      <c r="AJ359" s="432">
        <f>VLOOKUP(E359,[3]INVENTARIO!$B$4:$AD$1048576,29,0)</f>
        <v>44762</v>
      </c>
      <c r="AK359" s="432">
        <f t="shared" si="74"/>
        <v>26857.200000000001</v>
      </c>
      <c r="AT359" s="489"/>
    </row>
    <row r="360" spans="1:46" ht="24" customHeight="1" outlineLevel="1" x14ac:dyDescent="0.25">
      <c r="B360" s="441">
        <v>359</v>
      </c>
      <c r="C360" s="440" t="s">
        <v>23977</v>
      </c>
      <c r="D360" s="440" t="s">
        <v>23981</v>
      </c>
      <c r="E360" s="441" t="s">
        <v>22259</v>
      </c>
      <c r="F360" s="440">
        <f>VLOOKUP(E360,[3]INVENTARIO!$B$4:$D$1048576,3,0)</f>
        <v>0</v>
      </c>
      <c r="G360" s="442" t="s">
        <v>20940</v>
      </c>
      <c r="H360" s="440" t="s">
        <v>24022</v>
      </c>
      <c r="I360" s="440" t="s">
        <v>24021</v>
      </c>
      <c r="J360" s="439">
        <v>0.67</v>
      </c>
      <c r="K360" s="439">
        <v>0.2</v>
      </c>
      <c r="L360" s="439">
        <v>0.08</v>
      </c>
      <c r="M360" s="439">
        <v>0</v>
      </c>
      <c r="N360" s="439" t="s">
        <v>4603</v>
      </c>
      <c r="O360" s="439">
        <v>0</v>
      </c>
      <c r="P360" s="512">
        <v>494.49400000000009</v>
      </c>
      <c r="Q360" s="512">
        <f>P360*V360</f>
        <v>296.69640000000004</v>
      </c>
      <c r="R360" s="514"/>
      <c r="S360" s="512">
        <v>330.63799999999998</v>
      </c>
      <c r="T360" s="512">
        <v>198.38279999999997</v>
      </c>
      <c r="V360" s="446">
        <f>VLOOKUP(E360,[3]INVENTARIO!$B$4:$P$1048576,15,0)</f>
        <v>0.6</v>
      </c>
      <c r="X360" s="443">
        <f>VLOOKUP(E360,[3]INVENTARIO!$B$114:$R$4077,17,0)</f>
        <v>292.60000000000002</v>
      </c>
      <c r="Y360" s="443">
        <f>VLOOKUP(E360,[3]INVENTARIO!$B$4:$S$4077,18,0)</f>
        <v>152.63999999999999</v>
      </c>
      <c r="AA360" s="432">
        <f>VLOOKUP(E360,[3]INVENTARIO!$B$4:$U$4077,20,0)</f>
        <v>254.4</v>
      </c>
      <c r="AB360" s="432">
        <f t="shared" si="71"/>
        <v>152.63999999999999</v>
      </c>
      <c r="AD360" s="432">
        <f>VLOOKUP(E360,[3]INVENTARIO!$B$4:$X$4077,23,0)</f>
        <v>254.4</v>
      </c>
      <c r="AE360" s="432">
        <f t="shared" si="72"/>
        <v>152.63999999999999</v>
      </c>
      <c r="AG360" s="432">
        <f>VLOOKUP(E360,[3]INVENTARIO!$B$4:$AA$1048576,26,0)</f>
        <v>254.4</v>
      </c>
      <c r="AH360" s="432">
        <f t="shared" si="73"/>
        <v>152.63999999999999</v>
      </c>
      <c r="AJ360" s="432">
        <f>VLOOKUP(E360,[3]INVENTARIO!$B$4:$AD$1048576,29,0)</f>
        <v>0</v>
      </c>
      <c r="AK360" s="432">
        <f t="shared" si="74"/>
        <v>0</v>
      </c>
      <c r="AT360" s="489"/>
    </row>
    <row r="361" spans="1:46" ht="24" customHeight="1" outlineLevel="1" x14ac:dyDescent="0.25">
      <c r="A361" s="440" t="s">
        <v>16741</v>
      </c>
      <c r="B361" s="441">
        <v>360</v>
      </c>
      <c r="C361" s="440" t="s">
        <v>23977</v>
      </c>
      <c r="D361" s="440" t="s">
        <v>23981</v>
      </c>
      <c r="E361" s="441" t="s">
        <v>22257</v>
      </c>
      <c r="F361" s="440">
        <f>VLOOKUP(E361,[3]INVENTARIO!$B$4:$D$1048576,3,0)</f>
        <v>0</v>
      </c>
      <c r="G361" s="442" t="s">
        <v>20940</v>
      </c>
      <c r="H361" s="440" t="s">
        <v>24022</v>
      </c>
      <c r="I361" s="440" t="s">
        <v>24021</v>
      </c>
      <c r="J361" s="439">
        <v>0.67</v>
      </c>
      <c r="K361" s="439">
        <v>0.2</v>
      </c>
      <c r="L361" s="439">
        <v>0.08</v>
      </c>
      <c r="M361" s="439">
        <v>0</v>
      </c>
      <c r="N361" s="439" t="s">
        <v>4603</v>
      </c>
      <c r="O361" s="439">
        <v>0</v>
      </c>
      <c r="P361" s="512">
        <v>494.49400000000009</v>
      </c>
      <c r="Q361" s="512">
        <f>P361*V361</f>
        <v>296.69640000000004</v>
      </c>
      <c r="R361" s="514"/>
      <c r="S361" s="512">
        <v>330.63799999999998</v>
      </c>
      <c r="T361" s="512">
        <v>198.38279999999997</v>
      </c>
      <c r="V361" s="446">
        <f>VLOOKUP(E361,[3]INVENTARIO!$B$4:$P$1048576,15,0)</f>
        <v>0.6</v>
      </c>
      <c r="X361" s="443">
        <f>VLOOKUP(E361,[3]INVENTARIO!$B$114:$R$4077,17,0)</f>
        <v>292.60000000000002</v>
      </c>
      <c r="Y361" s="443">
        <f>VLOOKUP(E361,[3]INVENTARIO!$B$4:$S$4077,18,0)</f>
        <v>152.63999999999999</v>
      </c>
      <c r="AA361" s="432">
        <f>VLOOKUP(E361,[3]INVENTARIO!$B$4:$U$4077,20,0)</f>
        <v>254.4</v>
      </c>
      <c r="AB361" s="432">
        <f t="shared" si="71"/>
        <v>152.63999999999999</v>
      </c>
      <c r="AD361" s="432">
        <f>VLOOKUP(E361,[3]INVENTARIO!$B$4:$X$4077,23,0)</f>
        <v>254.4</v>
      </c>
      <c r="AE361" s="432">
        <f t="shared" si="72"/>
        <v>152.63999999999999</v>
      </c>
      <c r="AG361" s="432">
        <f>VLOOKUP(E361,[3]INVENTARIO!$B$4:$AA$1048576,26,0)</f>
        <v>254.4</v>
      </c>
      <c r="AH361" s="432">
        <f t="shared" si="73"/>
        <v>152.63999999999999</v>
      </c>
      <c r="AJ361" s="432">
        <f>VLOOKUP(E361,[3]INVENTARIO!$B$4:$AD$1048576,29,0)</f>
        <v>0</v>
      </c>
      <c r="AK361" s="432">
        <f t="shared" si="74"/>
        <v>0</v>
      </c>
      <c r="AT361" s="489"/>
    </row>
    <row r="362" spans="1:46" ht="24" customHeight="1" outlineLevel="1" x14ac:dyDescent="0.25">
      <c r="B362" s="441">
        <v>361</v>
      </c>
      <c r="C362" s="440" t="s">
        <v>23977</v>
      </c>
      <c r="D362" s="440" t="s">
        <v>23981</v>
      </c>
      <c r="E362" s="441" t="s">
        <v>22256</v>
      </c>
      <c r="F362" s="440">
        <f>VLOOKUP(E362,[3]INVENTARIO!$B$4:$D$1048576,3,0)</f>
        <v>0</v>
      </c>
      <c r="G362" s="442" t="s">
        <v>20940</v>
      </c>
      <c r="H362" s="440" t="s">
        <v>24022</v>
      </c>
      <c r="I362" s="440" t="s">
        <v>24021</v>
      </c>
      <c r="J362" s="439">
        <v>0.67</v>
      </c>
      <c r="K362" s="439">
        <v>0.2</v>
      </c>
      <c r="L362" s="439">
        <v>0.08</v>
      </c>
      <c r="M362" s="439">
        <v>0</v>
      </c>
      <c r="N362" s="439" t="s">
        <v>4603</v>
      </c>
      <c r="O362" s="439">
        <v>0</v>
      </c>
      <c r="P362" s="512">
        <v>494.49400000000009</v>
      </c>
      <c r="Q362" s="512">
        <f>P362*V362</f>
        <v>296.69640000000004</v>
      </c>
      <c r="R362" s="514"/>
      <c r="S362" s="512">
        <v>330.63799999999998</v>
      </c>
      <c r="T362" s="512">
        <v>198.38279999999997</v>
      </c>
      <c r="V362" s="446">
        <f>VLOOKUP(E362,[3]INVENTARIO!$B$4:$P$1048576,15,0)</f>
        <v>0.6</v>
      </c>
      <c r="X362" s="443">
        <f>VLOOKUP(E362,[3]INVENTARIO!$B$114:$R$4077,17,0)</f>
        <v>292.60000000000002</v>
      </c>
      <c r="Y362" s="443">
        <f>VLOOKUP(E362,[3]INVENTARIO!$B$4:$S$4077,18,0)</f>
        <v>152.63999999999999</v>
      </c>
      <c r="AA362" s="432">
        <f>VLOOKUP(E362,[3]INVENTARIO!$B$4:$U$4077,20,0)</f>
        <v>254.4</v>
      </c>
      <c r="AB362" s="432">
        <f t="shared" si="71"/>
        <v>152.63999999999999</v>
      </c>
      <c r="AD362" s="432">
        <f>VLOOKUP(E362,[3]INVENTARIO!$B$4:$X$4077,23,0)</f>
        <v>254.4</v>
      </c>
      <c r="AE362" s="432">
        <f t="shared" si="72"/>
        <v>152.63999999999999</v>
      </c>
      <c r="AG362" s="432">
        <f>VLOOKUP(E362,[3]INVENTARIO!$B$4:$AA$1048576,26,0)</f>
        <v>254.4</v>
      </c>
      <c r="AH362" s="432">
        <f t="shared" si="73"/>
        <v>152.63999999999999</v>
      </c>
      <c r="AJ362" s="432">
        <f>VLOOKUP(E362,[3]INVENTARIO!$B$4:$AD$1048576,29,0)</f>
        <v>240</v>
      </c>
      <c r="AK362" s="432">
        <f t="shared" si="74"/>
        <v>144</v>
      </c>
      <c r="AT362" s="489"/>
    </row>
    <row r="363" spans="1:46" ht="24" customHeight="1" outlineLevel="1" x14ac:dyDescent="0.25">
      <c r="A363" s="440" t="s">
        <v>16741</v>
      </c>
      <c r="B363" s="441">
        <v>362</v>
      </c>
      <c r="C363" s="440" t="s">
        <v>23977</v>
      </c>
      <c r="D363" s="440" t="s">
        <v>23981</v>
      </c>
      <c r="E363" s="441" t="s">
        <v>22258</v>
      </c>
      <c r="F363" s="440">
        <f>VLOOKUP(E363,[3]INVENTARIO!$B$4:$D$1048576,3,0)</f>
        <v>0</v>
      </c>
      <c r="G363" s="442" t="s">
        <v>20940</v>
      </c>
      <c r="H363" s="440" t="s">
        <v>24022</v>
      </c>
      <c r="I363" s="440" t="s">
        <v>24021</v>
      </c>
      <c r="J363" s="439">
        <v>0.67</v>
      </c>
      <c r="K363" s="439">
        <v>0.2</v>
      </c>
      <c r="L363" s="439">
        <v>0.08</v>
      </c>
      <c r="M363" s="439">
        <v>0</v>
      </c>
      <c r="N363" s="439" t="s">
        <v>4603</v>
      </c>
      <c r="O363" s="439">
        <v>0</v>
      </c>
      <c r="P363" s="512">
        <v>494.49400000000009</v>
      </c>
      <c r="Q363" s="512">
        <f>P363*V363</f>
        <v>296.69640000000004</v>
      </c>
      <c r="R363" s="514"/>
      <c r="S363" s="512">
        <v>330.63799999999998</v>
      </c>
      <c r="T363" s="512">
        <v>198.38279999999997</v>
      </c>
      <c r="V363" s="446">
        <f>VLOOKUP(E363,[3]INVENTARIO!$B$4:$P$1048576,15,0)</f>
        <v>0.6</v>
      </c>
      <c r="X363" s="443">
        <f>VLOOKUP(E363,[3]INVENTARIO!$B$114:$R$4077,17,0)</f>
        <v>292.60000000000002</v>
      </c>
      <c r="Y363" s="443">
        <f>VLOOKUP(E363,[3]INVENTARIO!$B$4:$S$4077,18,0)</f>
        <v>152.63999999999999</v>
      </c>
      <c r="AA363" s="432">
        <f>VLOOKUP(E363,[3]INVENTARIO!$B$4:$U$4077,20,0)</f>
        <v>254.4</v>
      </c>
      <c r="AB363" s="432">
        <f t="shared" si="71"/>
        <v>152.63999999999999</v>
      </c>
      <c r="AD363" s="432">
        <f>VLOOKUP(E363,[3]INVENTARIO!$B$4:$X$4077,23,0)</f>
        <v>254.4</v>
      </c>
      <c r="AE363" s="432">
        <f t="shared" si="72"/>
        <v>152.63999999999999</v>
      </c>
      <c r="AG363" s="432">
        <f>VLOOKUP(E363,[3]INVENTARIO!$B$4:$AA$1048576,26,0)</f>
        <v>254.4</v>
      </c>
      <c r="AH363" s="432">
        <f t="shared" si="73"/>
        <v>152.63999999999999</v>
      </c>
      <c r="AJ363" s="432">
        <f>VLOOKUP(E363,[3]INVENTARIO!$B$4:$AD$1048576,29,0)</f>
        <v>0</v>
      </c>
      <c r="AK363" s="432">
        <f t="shared" si="74"/>
        <v>0</v>
      </c>
      <c r="AT363" s="489"/>
    </row>
    <row r="364" spans="1:46" ht="24" customHeight="1" outlineLevel="1" x14ac:dyDescent="0.25">
      <c r="A364" s="450" t="s">
        <v>17805</v>
      </c>
      <c r="B364" s="441">
        <v>363</v>
      </c>
      <c r="C364" s="440" t="s">
        <v>23977</v>
      </c>
      <c r="D364" s="440" t="s">
        <v>23979</v>
      </c>
      <c r="E364" s="441" t="s">
        <v>4469</v>
      </c>
      <c r="F364" s="440">
        <v>0</v>
      </c>
      <c r="G364" s="442" t="s">
        <v>21018</v>
      </c>
      <c r="H364" s="440" t="s">
        <v>24022</v>
      </c>
      <c r="I364" s="440" t="s">
        <v>24021</v>
      </c>
      <c r="J364" s="439">
        <v>0.67</v>
      </c>
      <c r="K364" s="439">
        <v>0.2</v>
      </c>
      <c r="L364" s="439">
        <v>0.08</v>
      </c>
      <c r="M364" s="439">
        <v>0</v>
      </c>
      <c r="N364" s="439" t="s">
        <v>4603</v>
      </c>
      <c r="O364" s="439">
        <v>0</v>
      </c>
      <c r="P364" s="512">
        <v>44139.508725</v>
      </c>
      <c r="Q364" s="512">
        <v>24276.729798750002</v>
      </c>
      <c r="R364" s="514"/>
      <c r="S364" s="512">
        <f>X364+(X364*13%)</f>
        <v>30989.119999999999</v>
      </c>
      <c r="T364" s="512">
        <f>S364*V364</f>
        <v>17044.016</v>
      </c>
      <c r="V364" s="446">
        <f>VLOOKUP(E364,[3]INVENTARIO!$B$4:$P$1048576,15,0)</f>
        <v>0.55000000000000004</v>
      </c>
      <c r="X364" s="443">
        <v>27424</v>
      </c>
      <c r="Y364" s="443">
        <v>13712</v>
      </c>
      <c r="AA364" s="432">
        <f>VLOOKUP(E364,[3]INVENTARIO!$B$4:$U$4077,20,0)</f>
        <v>27424.01</v>
      </c>
      <c r="AB364" s="432">
        <f t="shared" ref="AB364" si="75">AA364*60%</f>
        <v>16454.405999999999</v>
      </c>
      <c r="AT364" s="489"/>
    </row>
    <row r="365" spans="1:46" ht="24" customHeight="1" outlineLevel="1" x14ac:dyDescent="0.25">
      <c r="A365" s="450" t="s">
        <v>19128</v>
      </c>
      <c r="B365" s="441">
        <v>364</v>
      </c>
      <c r="C365" s="440" t="s">
        <v>23977</v>
      </c>
      <c r="D365" s="440" t="s">
        <v>23979</v>
      </c>
      <c r="E365" s="441" t="s">
        <v>4431</v>
      </c>
      <c r="F365" s="440">
        <f>VLOOKUP(E365,[3]INVENTARIO!$B$4:$D$1048576,3,0)</f>
        <v>0</v>
      </c>
      <c r="G365" s="442" t="s">
        <v>4432</v>
      </c>
      <c r="H365" s="440" t="s">
        <v>24022</v>
      </c>
      <c r="I365" s="440" t="s">
        <v>24021</v>
      </c>
      <c r="J365" s="439">
        <v>2.75</v>
      </c>
      <c r="K365" s="439">
        <v>3.35</v>
      </c>
      <c r="L365" s="439">
        <v>3.35</v>
      </c>
      <c r="M365" s="439">
        <v>0</v>
      </c>
      <c r="N365" s="439" t="s">
        <v>4603</v>
      </c>
      <c r="O365" s="439">
        <v>0</v>
      </c>
      <c r="P365" s="512">
        <v>43271.580495000002</v>
      </c>
      <c r="Q365" s="512">
        <v>23799.369272250002</v>
      </c>
      <c r="R365" s="514"/>
      <c r="S365" s="512">
        <v>28933.084999999995</v>
      </c>
      <c r="T365" s="512">
        <v>15913.196749999999</v>
      </c>
      <c r="V365" s="446">
        <f>VLOOKUP(E365,[3]INVENTARIO!$B$4:$P$1048576,15,0)</f>
        <v>0.55000000000000004</v>
      </c>
      <c r="X365" s="443">
        <f>VLOOKUP(E365,[3]INVENTARIO!$B$114:$R$4077,17,0)</f>
        <v>25604.5</v>
      </c>
      <c r="Y365" s="443">
        <f>VLOOKUP(E365,[3]INVENTARIO!$B$4:$S$4077,18,0)</f>
        <v>11132.4</v>
      </c>
      <c r="AA365" s="432">
        <f>VLOOKUP(E365,[3]INVENTARIO!$B$4:$U$4077,20,0)</f>
        <v>22264.799999999999</v>
      </c>
      <c r="AB365" s="432">
        <v>11132.4</v>
      </c>
      <c r="AD365" s="432">
        <f>VLOOKUP(E365,[3]INVENTARIO!$B$4:$X$4077,23,0)</f>
        <v>22264.799999999999</v>
      </c>
      <c r="AE365" s="432">
        <v>11132.4</v>
      </c>
      <c r="AG365" s="432">
        <f>VLOOKUP(E365,[3]INVENTARIO!$B$4:$AA$1048576,26,0)</f>
        <v>22264.799999999999</v>
      </c>
      <c r="AH365" s="432">
        <v>11132.4</v>
      </c>
      <c r="AJ365" s="432">
        <f>VLOOKUP(E365,[3]INVENTARIO!$B$4:$AD$1048576,29,0)</f>
        <v>21004.5</v>
      </c>
      <c r="AK365" s="432">
        <v>10502.25</v>
      </c>
      <c r="AT365" s="489"/>
    </row>
    <row r="366" spans="1:46" ht="24" customHeight="1" outlineLevel="1" x14ac:dyDescent="0.25">
      <c r="A366" s="440" t="s">
        <v>16741</v>
      </c>
      <c r="B366" s="441">
        <v>365</v>
      </c>
      <c r="C366" s="440" t="s">
        <v>23977</v>
      </c>
      <c r="D366" s="440" t="s">
        <v>23983</v>
      </c>
      <c r="E366" s="441" t="s">
        <v>23112</v>
      </c>
      <c r="F366" s="440">
        <f>VLOOKUP(E366,[3]INVENTARIO!$B$4:$D$1048576,3,0)</f>
        <v>0</v>
      </c>
      <c r="G366" s="442" t="s">
        <v>23010</v>
      </c>
      <c r="H366" s="440" t="s">
        <v>24021</v>
      </c>
      <c r="I366" s="440" t="s">
        <v>24021</v>
      </c>
      <c r="J366" s="439">
        <v>3.5</v>
      </c>
      <c r="K366" s="439">
        <v>3.57</v>
      </c>
      <c r="L366" s="439">
        <v>1.8</v>
      </c>
      <c r="M366" s="439">
        <v>1000</v>
      </c>
      <c r="N366" s="439" t="s">
        <v>4603</v>
      </c>
      <c r="O366" s="439">
        <v>0</v>
      </c>
      <c r="P366" s="512">
        <v>111381.63163636363</v>
      </c>
      <c r="Q366" s="512">
        <v>61259.897400000002</v>
      </c>
      <c r="R366" s="514"/>
      <c r="S366" s="512" t="s">
        <v>21012</v>
      </c>
      <c r="T366" s="512">
        <v>36248.46</v>
      </c>
      <c r="V366" s="446">
        <f>VLOOKUP(E366,[3]INVENTARIO!$B$4:$P$1048576,15,0)</f>
        <v>0.55000000000000004</v>
      </c>
      <c r="X366" s="443" t="str">
        <f>VLOOKUP(E366,[3]INVENTARIO!$B$114:$R$4077,17,0)</f>
        <v>produto não disponível para venda</v>
      </c>
      <c r="Y366" s="443">
        <f>VLOOKUP(E366,[3]INVENTARIO!$B$4:$S$4077,18,0)</f>
        <v>41685.728999999999</v>
      </c>
      <c r="AA366" s="432">
        <f>VLOOKUP(E366,[3]INVENTARIO!$B$4:$U$4077,20,0)</f>
        <v>60414.1</v>
      </c>
      <c r="AB366" s="432">
        <f>AA366*60%</f>
        <v>36248.46</v>
      </c>
      <c r="AC366" s="472"/>
      <c r="AD366" s="432">
        <f>VLOOKUP(E366,[3]INVENTARIO!$B$4:$X$4077,23,0)</f>
        <v>60414.1</v>
      </c>
      <c r="AE366" s="432">
        <f>AD366*60%</f>
        <v>36248.46</v>
      </c>
      <c r="AG366" s="432">
        <f>VLOOKUP(E366,[3]INVENTARIO!$B$4:$AA$1048576,26,0)</f>
        <v>60414.1</v>
      </c>
      <c r="AH366" s="432">
        <f>AG366*60%</f>
        <v>36248.46</v>
      </c>
      <c r="AI366" s="472"/>
      <c r="AJ366" s="432">
        <f>VLOOKUP(E366,[3]INVENTARIO!$B$4:$AD$1048576,29,0)</f>
        <v>52534</v>
      </c>
      <c r="AK366" s="432">
        <f>AJ366*60%</f>
        <v>31520.399999999998</v>
      </c>
      <c r="AL366" s="476" t="s">
        <v>20303</v>
      </c>
      <c r="AT366" s="489"/>
    </row>
    <row r="367" spans="1:46" ht="24" customHeight="1" outlineLevel="1" x14ac:dyDescent="0.25">
      <c r="B367" s="441">
        <v>366</v>
      </c>
      <c r="C367" s="440" t="s">
        <v>23977</v>
      </c>
      <c r="D367" s="440" t="s">
        <v>23988</v>
      </c>
      <c r="E367" s="441" t="s">
        <v>24073</v>
      </c>
      <c r="F367" s="440">
        <v>0</v>
      </c>
      <c r="G367" s="442" t="s">
        <v>23925</v>
      </c>
      <c r="H367" s="440" t="s">
        <v>4450</v>
      </c>
      <c r="I367" s="440" t="s">
        <v>24021</v>
      </c>
      <c r="J367" s="439">
        <v>2.85</v>
      </c>
      <c r="K367" s="439">
        <v>0.9</v>
      </c>
      <c r="L367" s="439">
        <v>0.9</v>
      </c>
      <c r="M367" s="439">
        <v>0</v>
      </c>
      <c r="N367" s="439" t="s">
        <v>4603</v>
      </c>
      <c r="O367" s="439">
        <v>0</v>
      </c>
      <c r="P367" s="512">
        <v>9657.505000000001</v>
      </c>
      <c r="Q367" s="512">
        <f>P367*V367</f>
        <v>5794.5030000000006</v>
      </c>
      <c r="R367" s="514"/>
      <c r="S367" s="512">
        <v>7428.85</v>
      </c>
      <c r="T367" s="512">
        <v>4457.3100000000004</v>
      </c>
      <c r="V367" s="446">
        <v>0.6</v>
      </c>
      <c r="X367" s="443">
        <v>0</v>
      </c>
      <c r="Y367" s="443">
        <f>X367*60%</f>
        <v>0</v>
      </c>
      <c r="AA367" s="432">
        <v>0</v>
      </c>
      <c r="AB367" s="432">
        <f>AA367*60%</f>
        <v>0</v>
      </c>
      <c r="AD367" s="432">
        <v>0</v>
      </c>
      <c r="AE367" s="432">
        <f>AD367*60%</f>
        <v>0</v>
      </c>
      <c r="AG367" s="432" t="e">
        <f>VLOOKUP(E367,[3]INVENTARIO!$B$4:$AA$1048576,26,0)</f>
        <v>#N/A</v>
      </c>
      <c r="AH367" s="432" t="e">
        <f>AG367*60%</f>
        <v>#N/A</v>
      </c>
      <c r="AJ367" s="432">
        <v>0</v>
      </c>
      <c r="AK367" s="432">
        <f>AJ367*60%</f>
        <v>0</v>
      </c>
      <c r="AT367" s="489"/>
    </row>
    <row r="368" spans="1:46" ht="24" customHeight="1" outlineLevel="1" x14ac:dyDescent="0.25">
      <c r="A368" s="450" t="s">
        <v>19128</v>
      </c>
      <c r="B368" s="441">
        <v>367</v>
      </c>
      <c r="C368" s="440" t="s">
        <v>23977</v>
      </c>
      <c r="D368" s="440" t="s">
        <v>23979</v>
      </c>
      <c r="E368" s="441" t="s">
        <v>10924</v>
      </c>
      <c r="F368" s="440">
        <f>VLOOKUP(E368,[3]INVENTARIO!$B$4:$D$1048576,3,0)</f>
        <v>0</v>
      </c>
      <c r="G368" s="442" t="s">
        <v>10926</v>
      </c>
      <c r="H368" s="440" t="s">
        <v>24022</v>
      </c>
      <c r="I368" s="440" t="s">
        <v>24021</v>
      </c>
      <c r="J368" s="439">
        <v>3.6</v>
      </c>
      <c r="K368" s="439">
        <v>2.2599999999999998</v>
      </c>
      <c r="L368" s="439">
        <v>2.2599999999999998</v>
      </c>
      <c r="M368" s="439">
        <v>0</v>
      </c>
      <c r="N368" s="439" t="s">
        <v>4603</v>
      </c>
      <c r="O368" s="439">
        <v>0</v>
      </c>
      <c r="P368" s="512">
        <v>43271.580495000002</v>
      </c>
      <c r="Q368" s="512">
        <v>23799.369272250002</v>
      </c>
      <c r="R368" s="514"/>
      <c r="S368" s="512">
        <v>28933.084999999995</v>
      </c>
      <c r="T368" s="512">
        <v>15913.196749999999</v>
      </c>
      <c r="V368" s="446">
        <f>VLOOKUP(E368,[3]INVENTARIO!$B$4:$P$1048576,15,0)</f>
        <v>0.55000000000000004</v>
      </c>
      <c r="X368" s="443">
        <f>VLOOKUP(E368,[3]INVENTARIO!$B$114:$R$4077,17,0)</f>
        <v>25604.5</v>
      </c>
      <c r="Y368" s="443">
        <f>VLOOKUP(E368,[3]INVENTARIO!$B$4:$S$4077,18,0)</f>
        <v>11132.4</v>
      </c>
      <c r="AA368" s="432">
        <f>VLOOKUP(E368,[3]INVENTARIO!$B$4:$U$4077,20,0)</f>
        <v>22264.799999999999</v>
      </c>
      <c r="AB368" s="432">
        <v>11132.4</v>
      </c>
      <c r="AD368" s="432">
        <f>VLOOKUP(E368,[3]INVENTARIO!$B$4:$X$4077,23,0)</f>
        <v>22264.799999999999</v>
      </c>
      <c r="AE368" s="432">
        <v>11132.4</v>
      </c>
      <c r="AG368" s="432">
        <f>VLOOKUP(E368,[3]INVENTARIO!$B$4:$AA$1048576,26,0)</f>
        <v>22264.799999999999</v>
      </c>
      <c r="AH368" s="432">
        <v>11132.4</v>
      </c>
      <c r="AJ368" s="432">
        <f>VLOOKUP(E368,[3]INVENTARIO!$B$4:$AD$1048576,29,0)</f>
        <v>21004.5</v>
      </c>
      <c r="AK368" s="432">
        <v>10502.25</v>
      </c>
      <c r="AT368" s="489"/>
    </row>
    <row r="369" spans="1:46" ht="24" customHeight="1" outlineLevel="1" x14ac:dyDescent="0.25">
      <c r="A369" s="450" t="s">
        <v>19128</v>
      </c>
      <c r="B369" s="441">
        <v>368</v>
      </c>
      <c r="C369" s="440" t="s">
        <v>23977</v>
      </c>
      <c r="D369" s="440" t="s">
        <v>23979</v>
      </c>
      <c r="E369" s="441" t="s">
        <v>10925</v>
      </c>
      <c r="F369" s="440">
        <f>VLOOKUP(E369,[3]INVENTARIO!$B$4:$D$1048576,3,0)</f>
        <v>0</v>
      </c>
      <c r="G369" s="442" t="s">
        <v>10928</v>
      </c>
      <c r="H369" s="440" t="s">
        <v>24022</v>
      </c>
      <c r="I369" s="440" t="s">
        <v>24021</v>
      </c>
      <c r="J369" s="439">
        <v>3.6</v>
      </c>
      <c r="K369" s="439">
        <v>2.2599999999999998</v>
      </c>
      <c r="L369" s="439">
        <v>2.2599999999999998</v>
      </c>
      <c r="M369" s="439">
        <v>0</v>
      </c>
      <c r="N369" s="439" t="s">
        <v>4603</v>
      </c>
      <c r="O369" s="439">
        <v>0</v>
      </c>
      <c r="P369" s="512">
        <v>43271.580495000002</v>
      </c>
      <c r="Q369" s="512">
        <v>23799.369272250002</v>
      </c>
      <c r="R369" s="514"/>
      <c r="S369" s="512">
        <v>28933.084999999995</v>
      </c>
      <c r="T369" s="512">
        <v>15913.196749999999</v>
      </c>
      <c r="V369" s="446">
        <f>VLOOKUP(E369,[3]INVENTARIO!$B$4:$P$1048576,15,0)</f>
        <v>0.55000000000000004</v>
      </c>
      <c r="X369" s="443">
        <f>VLOOKUP(E369,[3]INVENTARIO!$B$114:$R$4077,17,0)</f>
        <v>25604.5</v>
      </c>
      <c r="Y369" s="443">
        <f>VLOOKUP(E369,[3]INVENTARIO!$B$4:$S$4077,18,0)</f>
        <v>11132.4</v>
      </c>
      <c r="AA369" s="432">
        <f>VLOOKUP(E369,[3]INVENTARIO!$B$4:$U$4077,20,0)</f>
        <v>22264.799999999999</v>
      </c>
      <c r="AB369" s="432">
        <v>11132.4</v>
      </c>
      <c r="AD369" s="432">
        <f>VLOOKUP(E369,[3]INVENTARIO!$B$4:$X$4077,23,0)</f>
        <v>22264.799999999999</v>
      </c>
      <c r="AE369" s="432">
        <v>11132.4</v>
      </c>
      <c r="AG369" s="432">
        <f>VLOOKUP(E369,[3]INVENTARIO!$B$4:$AA$1048576,26,0)</f>
        <v>22264.799999999999</v>
      </c>
      <c r="AH369" s="432">
        <v>11132.4</v>
      </c>
      <c r="AJ369" s="432">
        <f>VLOOKUP(E369,[3]INVENTARIO!$B$4:$AD$1048576,29,0)</f>
        <v>21004.5</v>
      </c>
      <c r="AK369" s="432">
        <v>10502.25</v>
      </c>
      <c r="AT369" s="489"/>
    </row>
    <row r="370" spans="1:46" ht="24" customHeight="1" outlineLevel="1" x14ac:dyDescent="0.25">
      <c r="A370" s="450" t="s">
        <v>19128</v>
      </c>
      <c r="B370" s="441">
        <v>369</v>
      </c>
      <c r="C370" s="440" t="s">
        <v>23977</v>
      </c>
      <c r="D370" s="440" t="s">
        <v>23979</v>
      </c>
      <c r="E370" s="441" t="s">
        <v>10923</v>
      </c>
      <c r="F370" s="440">
        <f>VLOOKUP(E370,[3]INVENTARIO!$B$4:$D$1048576,3,0)</f>
        <v>0</v>
      </c>
      <c r="G370" s="442" t="s">
        <v>10927</v>
      </c>
      <c r="H370" s="440" t="s">
        <v>24022</v>
      </c>
      <c r="I370" s="440" t="s">
        <v>24021</v>
      </c>
      <c r="J370" s="439">
        <v>3.6</v>
      </c>
      <c r="K370" s="439">
        <v>2.2599999999999998</v>
      </c>
      <c r="L370" s="439">
        <v>2.2599999999999998</v>
      </c>
      <c r="M370" s="439">
        <v>0</v>
      </c>
      <c r="N370" s="439" t="s">
        <v>4603</v>
      </c>
      <c r="O370" s="439">
        <v>0</v>
      </c>
      <c r="P370" s="512">
        <v>43271.580495000002</v>
      </c>
      <c r="Q370" s="512">
        <v>23799.369272250002</v>
      </c>
      <c r="R370" s="514"/>
      <c r="S370" s="512">
        <v>28933.084999999995</v>
      </c>
      <c r="T370" s="512">
        <v>15913.196749999999</v>
      </c>
      <c r="V370" s="446">
        <f>VLOOKUP(E370,[3]INVENTARIO!$B$4:$P$1048576,15,0)</f>
        <v>0.55000000000000004</v>
      </c>
      <c r="X370" s="443">
        <f>VLOOKUP(E370,[3]INVENTARIO!$B$114:$R$4077,17,0)</f>
        <v>25604.5</v>
      </c>
      <c r="Y370" s="443">
        <f>VLOOKUP(E370,[3]INVENTARIO!$B$4:$S$4077,18,0)</f>
        <v>11132.4</v>
      </c>
      <c r="AA370" s="432">
        <f>VLOOKUP(E370,[3]INVENTARIO!$B$4:$U$4077,20,0)</f>
        <v>22264.799999999999</v>
      </c>
      <c r="AB370" s="432">
        <v>11132.4</v>
      </c>
      <c r="AD370" s="432">
        <f>VLOOKUP(E370,[3]INVENTARIO!$B$4:$X$4077,23,0)</f>
        <v>22264.799999999999</v>
      </c>
      <c r="AE370" s="432">
        <v>11132.4</v>
      </c>
      <c r="AG370" s="432">
        <f>VLOOKUP(E370,[3]INVENTARIO!$B$4:$AA$1048576,26,0)</f>
        <v>22264.799999999999</v>
      </c>
      <c r="AH370" s="432">
        <v>11132.4</v>
      </c>
      <c r="AJ370" s="432">
        <f>VLOOKUP(E370,[3]INVENTARIO!$B$4:$AD$1048576,29,0)</f>
        <v>21004.5</v>
      </c>
      <c r="AK370" s="432">
        <v>10502.25</v>
      </c>
      <c r="AT370" s="489"/>
    </row>
    <row r="371" spans="1:46" ht="24" customHeight="1" outlineLevel="1" x14ac:dyDescent="0.25">
      <c r="A371" s="450" t="s">
        <v>22992</v>
      </c>
      <c r="B371" s="441">
        <v>370</v>
      </c>
      <c r="C371" s="440" t="s">
        <v>23977</v>
      </c>
      <c r="D371" s="440" t="s">
        <v>23979</v>
      </c>
      <c r="E371" s="441" t="s">
        <v>24090</v>
      </c>
      <c r="F371" s="440">
        <v>0</v>
      </c>
      <c r="G371" s="442" t="s">
        <v>24091</v>
      </c>
      <c r="H371" s="440" t="s">
        <v>24022</v>
      </c>
      <c r="I371" s="440" t="s">
        <v>24021</v>
      </c>
      <c r="J371" s="439">
        <v>3.6</v>
      </c>
      <c r="K371" s="439">
        <v>2.2599999999999998</v>
      </c>
      <c r="L371" s="439">
        <v>2.2599999999999998</v>
      </c>
      <c r="M371" s="439">
        <v>0</v>
      </c>
      <c r="N371" s="439" t="s">
        <v>4603</v>
      </c>
      <c r="O371" s="439">
        <v>0</v>
      </c>
      <c r="P371" s="512">
        <v>43271.580495000002</v>
      </c>
      <c r="Q371" s="512">
        <v>23799.369272250002</v>
      </c>
      <c r="R371" s="514"/>
      <c r="S371" s="512">
        <v>28933.084999999995</v>
      </c>
      <c r="T371" s="512">
        <v>15913.196749999999</v>
      </c>
      <c r="V371" s="446">
        <v>0.55000000000000004</v>
      </c>
      <c r="X371" s="443" t="e">
        <f>VLOOKUP(E371,[3]INVENTARIO!$B$114:$R$4077,17,0)</f>
        <v>#N/A</v>
      </c>
      <c r="Y371" s="443" t="e">
        <f>VLOOKUP(E371,[3]INVENTARIO!$B$4:$S$4077,18,0)</f>
        <v>#N/A</v>
      </c>
      <c r="AA371" s="432" t="e">
        <f>VLOOKUP(E371,[3]INVENTARIO!$B$4:$U$4077,20,0)</f>
        <v>#N/A</v>
      </c>
      <c r="AB371" s="432">
        <v>11132.4</v>
      </c>
      <c r="AD371" s="432" t="e">
        <f>VLOOKUP(E371,[3]INVENTARIO!$B$4:$X$4077,23,0)</f>
        <v>#N/A</v>
      </c>
      <c r="AE371" s="432">
        <v>11132.4</v>
      </c>
      <c r="AG371" s="432" t="e">
        <f>VLOOKUP(E371,[3]INVENTARIO!$B$4:$AA$1048576,26,0)</f>
        <v>#N/A</v>
      </c>
      <c r="AH371" s="432">
        <v>11132.4</v>
      </c>
      <c r="AJ371" s="432" t="e">
        <f>VLOOKUP(E371,[3]INVENTARIO!$B$4:$AD$1048576,29,0)</f>
        <v>#N/A</v>
      </c>
      <c r="AK371" s="432">
        <v>10502.25</v>
      </c>
      <c r="AT371" s="489"/>
    </row>
    <row r="372" spans="1:46" ht="24" customHeight="1" outlineLevel="1" x14ac:dyDescent="0.25">
      <c r="A372" s="440" t="s">
        <v>13501</v>
      </c>
      <c r="B372" s="441">
        <v>371</v>
      </c>
      <c r="C372" s="440" t="s">
        <v>23977</v>
      </c>
      <c r="D372" s="515" t="s">
        <v>23980</v>
      </c>
      <c r="E372" s="441" t="s">
        <v>10921</v>
      </c>
      <c r="F372" s="440">
        <f>VLOOKUP(E372,[3]INVENTARIO!$B$4:$D$1048576,3,0)</f>
        <v>0</v>
      </c>
      <c r="G372" s="442" t="s">
        <v>10922</v>
      </c>
      <c r="H372" s="440" t="s">
        <v>24022</v>
      </c>
      <c r="I372" s="440" t="s">
        <v>24021</v>
      </c>
      <c r="J372" s="439">
        <v>1.65</v>
      </c>
      <c r="K372" s="439">
        <v>0.9</v>
      </c>
      <c r="L372" s="439">
        <v>1.1000000000000001</v>
      </c>
      <c r="M372" s="439">
        <v>0</v>
      </c>
      <c r="N372" s="439" t="s">
        <v>4603</v>
      </c>
      <c r="O372" s="439">
        <v>0</v>
      </c>
      <c r="P372" s="512">
        <v>11045.073753999999</v>
      </c>
      <c r="Q372" s="512">
        <v>6627.0442523999991</v>
      </c>
      <c r="R372" s="514"/>
      <c r="S372" s="512">
        <v>7385.1149999999989</v>
      </c>
      <c r="T372" s="512">
        <v>4431.0689999999995</v>
      </c>
      <c r="V372" s="446">
        <f>VLOOKUP(E372,[3]INVENTARIO!$B$4:$P$1048576,15,0)</f>
        <v>0.6</v>
      </c>
      <c r="X372" s="443">
        <f>VLOOKUP(E372,[3]INVENTARIO!$B$114:$R$4077,17,0)</f>
        <v>6535.5</v>
      </c>
      <c r="Y372" s="443">
        <f>VLOOKUP(E372,[3]INVENTARIO!$B$4:$S$4077,18,0)</f>
        <v>3409.86</v>
      </c>
      <c r="AA372" s="432">
        <f>VLOOKUP(E372,[3]INVENTARIO!$B$4:$U$4077,20,0)</f>
        <v>5683.1</v>
      </c>
      <c r="AB372" s="432">
        <f t="shared" ref="AB372:AB397" si="76">AA372*60%</f>
        <v>3409.86</v>
      </c>
      <c r="AD372" s="432">
        <f>VLOOKUP(E372,[3]INVENTARIO!$B$4:$X$4077,23,0)</f>
        <v>5683.1</v>
      </c>
      <c r="AE372" s="432">
        <f t="shared" ref="AE372:AE397" si="77">AD372*60%</f>
        <v>3409.86</v>
      </c>
      <c r="AG372" s="432">
        <f>VLOOKUP(E372,[3]INVENTARIO!$B$4:$AA$1048576,26,0)</f>
        <v>5683.1</v>
      </c>
      <c r="AH372" s="432">
        <f t="shared" ref="AH372:AH397" si="78">AG372*60%</f>
        <v>3409.86</v>
      </c>
      <c r="AJ372" s="432">
        <f>VLOOKUP(E372,[3]INVENTARIO!$B$4:$AD$1048576,29,0)</f>
        <v>5361.4</v>
      </c>
      <c r="AK372" s="432">
        <f t="shared" ref="AK372:AK397" si="79">AJ372*60%</f>
        <v>3216.8399999999997</v>
      </c>
      <c r="AT372" s="489"/>
    </row>
    <row r="373" spans="1:46" ht="24" customHeight="1" outlineLevel="1" x14ac:dyDescent="0.25">
      <c r="A373" s="440" t="s">
        <v>23907</v>
      </c>
      <c r="B373" s="441">
        <v>372</v>
      </c>
      <c r="C373" s="440" t="s">
        <v>23977</v>
      </c>
      <c r="D373" s="440" t="s">
        <v>23987</v>
      </c>
      <c r="E373" s="441" t="s">
        <v>21083</v>
      </c>
      <c r="F373" s="440">
        <f>VLOOKUP(E373,[3]INVENTARIO!$B$4:$D$1048576,3,0)</f>
        <v>0</v>
      </c>
      <c r="G373" s="442" t="s">
        <v>24051</v>
      </c>
      <c r="H373" s="440" t="s">
        <v>24022</v>
      </c>
      <c r="I373" s="440" t="s">
        <v>24021</v>
      </c>
      <c r="J373" s="439">
        <v>1.8</v>
      </c>
      <c r="K373" s="439">
        <v>1.7</v>
      </c>
      <c r="L373" s="439">
        <v>1.7</v>
      </c>
      <c r="M373" s="439">
        <v>0</v>
      </c>
      <c r="N373" s="439" t="s">
        <v>4603</v>
      </c>
      <c r="O373" s="439">
        <v>0</v>
      </c>
      <c r="P373" s="512">
        <v>16455</v>
      </c>
      <c r="Q373" s="512">
        <v>9873</v>
      </c>
      <c r="R373" s="514"/>
      <c r="S373" s="512">
        <v>13178.1</v>
      </c>
      <c r="T373" s="512">
        <v>7906.86</v>
      </c>
      <c r="V373" s="446">
        <v>0.6</v>
      </c>
      <c r="X373" s="443">
        <f>VLOOKUP(E373,[3]INVENTARIO!$B$114:$R$4077,17,0)</f>
        <v>9145.0874999999996</v>
      </c>
      <c r="Y373" s="443">
        <f>X373*60%</f>
        <v>5487.0524999999998</v>
      </c>
      <c r="AA373" s="432">
        <f>VLOOKUP(E373,[3]INVENTARIO!$B$4:$U$4077,20,0)</f>
        <v>7952.25</v>
      </c>
      <c r="AB373" s="432">
        <f t="shared" si="76"/>
        <v>4771.3499999999995</v>
      </c>
      <c r="AD373" s="432">
        <f>VLOOKUP(E373,[3]INVENTARIO!$B$4:$X$4077,23,0)</f>
        <v>7952.25</v>
      </c>
      <c r="AE373" s="432">
        <f t="shared" si="77"/>
        <v>4771.3499999999995</v>
      </c>
      <c r="AG373" s="432">
        <f>VLOOKUP(E373,[3]INVENTARIO!$B$4:$AA$1048576,26,0)</f>
        <v>7952.25</v>
      </c>
      <c r="AH373" s="432">
        <f t="shared" si="78"/>
        <v>4771.3499999999995</v>
      </c>
      <c r="AJ373" s="432">
        <f>VLOOKUP(E373,[3]INVENTARIO!$B$4:$AD$1048576,29,0)</f>
        <v>0</v>
      </c>
      <c r="AK373" s="432">
        <f t="shared" si="79"/>
        <v>0</v>
      </c>
      <c r="AL373" s="476" t="e">
        <f>IF(E373=0,"",VLOOKUP(E373,'Tabela de Páscoa 2020'!A:D,3,0))</f>
        <v>#N/A</v>
      </c>
      <c r="AT373" s="489"/>
    </row>
    <row r="374" spans="1:46" ht="24" customHeight="1" outlineLevel="1" x14ac:dyDescent="0.25">
      <c r="B374" s="441">
        <v>373</v>
      </c>
      <c r="C374" s="440" t="s">
        <v>23977</v>
      </c>
      <c r="D374" s="440" t="s">
        <v>23988</v>
      </c>
      <c r="E374" s="441" t="s">
        <v>23872</v>
      </c>
      <c r="F374" s="440">
        <v>0</v>
      </c>
      <c r="G374" s="442" t="s">
        <v>23926</v>
      </c>
      <c r="H374" s="440" t="s">
        <v>4450</v>
      </c>
      <c r="I374" s="440" t="s">
        <v>24021</v>
      </c>
      <c r="J374" s="439">
        <v>4.4000000000000004</v>
      </c>
      <c r="K374" s="439">
        <v>1.2</v>
      </c>
      <c r="L374" s="439">
        <v>1.2</v>
      </c>
      <c r="M374" s="439">
        <v>0</v>
      </c>
      <c r="N374" s="439" t="s">
        <v>4603</v>
      </c>
      <c r="O374" s="439">
        <v>0</v>
      </c>
      <c r="P374" s="512">
        <v>14203.605</v>
      </c>
      <c r="Q374" s="512">
        <f>P374*V374</f>
        <v>8522.1629999999986</v>
      </c>
      <c r="R374" s="514"/>
      <c r="S374" s="512">
        <v>10925.85</v>
      </c>
      <c r="T374" s="512">
        <v>6555.51</v>
      </c>
      <c r="V374" s="446">
        <v>0.6</v>
      </c>
      <c r="X374" s="443">
        <v>0</v>
      </c>
      <c r="Y374" s="443">
        <f>X374*60%</f>
        <v>0</v>
      </c>
      <c r="AA374" s="432">
        <v>0</v>
      </c>
      <c r="AB374" s="432">
        <f t="shared" si="76"/>
        <v>0</v>
      </c>
      <c r="AD374" s="432">
        <v>0</v>
      </c>
      <c r="AE374" s="432">
        <f t="shared" si="77"/>
        <v>0</v>
      </c>
      <c r="AG374" s="432" t="e">
        <f>VLOOKUP(E374,[3]INVENTARIO!$B$4:$AA$1048576,26,0)</f>
        <v>#N/A</v>
      </c>
      <c r="AH374" s="432" t="e">
        <f t="shared" si="78"/>
        <v>#N/A</v>
      </c>
      <c r="AJ374" s="432">
        <v>0</v>
      </c>
      <c r="AK374" s="432">
        <f t="shared" si="79"/>
        <v>0</v>
      </c>
      <c r="AT374" s="489"/>
    </row>
    <row r="375" spans="1:46" ht="24" customHeight="1" outlineLevel="1" x14ac:dyDescent="0.25">
      <c r="B375" s="441">
        <v>374</v>
      </c>
      <c r="C375" s="440" t="s">
        <v>23977</v>
      </c>
      <c r="D375" s="515" t="s">
        <v>23980</v>
      </c>
      <c r="E375" s="441" t="s">
        <v>18992</v>
      </c>
      <c r="F375" s="440">
        <f>VLOOKUP(E375,[3]INVENTARIO!$B$4:$D$1048576,3,0)</f>
        <v>0</v>
      </c>
      <c r="G375" s="442" t="s">
        <v>19096</v>
      </c>
      <c r="H375" s="440" t="s">
        <v>24022</v>
      </c>
      <c r="I375" s="440" t="s">
        <v>24021</v>
      </c>
      <c r="J375" s="439">
        <v>1.65</v>
      </c>
      <c r="K375" s="439">
        <v>0.9</v>
      </c>
      <c r="L375" s="439">
        <v>1.1000000000000001</v>
      </c>
      <c r="M375" s="439">
        <v>0</v>
      </c>
      <c r="N375" s="439" t="s">
        <v>4603</v>
      </c>
      <c r="O375" s="439">
        <v>0</v>
      </c>
      <c r="P375" s="512">
        <v>12599.63276</v>
      </c>
      <c r="Q375" s="512">
        <v>7559.7796559999997</v>
      </c>
      <c r="R375" s="514"/>
      <c r="S375" s="512">
        <v>8424.601999999999</v>
      </c>
      <c r="T375" s="512">
        <v>5054.761199999999</v>
      </c>
      <c r="V375" s="446">
        <f>VLOOKUP(E375,[3]INVENTARIO!$B$4:$P$1048576,15,0)</f>
        <v>0.6</v>
      </c>
      <c r="X375" s="443">
        <f>VLOOKUP(E375,[3]INVENTARIO!$B$114:$R$4077,17,0)</f>
        <v>7455.4</v>
      </c>
      <c r="Y375" s="443">
        <f>VLOOKUP(E375,[3]INVENTARIO!$B$4:$S$4077,18,0)</f>
        <v>3889.8</v>
      </c>
      <c r="AA375" s="432">
        <f>VLOOKUP(E375,[3]INVENTARIO!$B$4:$U$4077,20,0)</f>
        <v>6483</v>
      </c>
      <c r="AB375" s="432">
        <f t="shared" si="76"/>
        <v>3889.7999999999997</v>
      </c>
      <c r="AD375" s="432">
        <f>VLOOKUP(E375,[3]INVENTARIO!$B$4:$X$4077,23,0)</f>
        <v>6483</v>
      </c>
      <c r="AE375" s="432">
        <f t="shared" si="77"/>
        <v>3889.7999999999997</v>
      </c>
      <c r="AG375" s="432">
        <f>VLOOKUP(E375,[3]INVENTARIO!$B$4:$AA$1048576,26,0)</f>
        <v>6483</v>
      </c>
      <c r="AH375" s="432">
        <f t="shared" si="78"/>
        <v>3889.7999999999997</v>
      </c>
      <c r="AJ375" s="432">
        <f>VLOOKUP(E375,[3]INVENTARIO!$B$4:$AD$1048576,29,0)</f>
        <v>6116</v>
      </c>
      <c r="AK375" s="432">
        <f t="shared" si="79"/>
        <v>3669.6</v>
      </c>
      <c r="AT375" s="489"/>
    </row>
    <row r="376" spans="1:46" ht="24" customHeight="1" outlineLevel="1" x14ac:dyDescent="0.25">
      <c r="A376" s="440" t="s">
        <v>13501</v>
      </c>
      <c r="B376" s="441">
        <v>375</v>
      </c>
      <c r="C376" s="440" t="s">
        <v>23977</v>
      </c>
      <c r="D376" s="515" t="s">
        <v>23980</v>
      </c>
      <c r="E376" s="441" t="s">
        <v>18996</v>
      </c>
      <c r="F376" s="440">
        <f>VLOOKUP(E376,[3]INVENTARIO!$B$4:$D$1048576,3,0)</f>
        <v>0</v>
      </c>
      <c r="G376" s="442" t="s">
        <v>19097</v>
      </c>
      <c r="H376" s="440" t="s">
        <v>24022</v>
      </c>
      <c r="I376" s="440" t="s">
        <v>24021</v>
      </c>
      <c r="J376" s="439">
        <v>1.65</v>
      </c>
      <c r="K376" s="439">
        <v>0.9</v>
      </c>
      <c r="L376" s="439">
        <v>1.1000000000000001</v>
      </c>
      <c r="M376" s="439">
        <v>0</v>
      </c>
      <c r="N376" s="439" t="s">
        <v>4603</v>
      </c>
      <c r="O376" s="439">
        <v>0</v>
      </c>
      <c r="P376" s="512">
        <v>12599.63276</v>
      </c>
      <c r="Q376" s="512">
        <v>7559.7796559999997</v>
      </c>
      <c r="R376" s="514"/>
      <c r="S376" s="512">
        <v>8424.601999999999</v>
      </c>
      <c r="T376" s="512">
        <v>5054.761199999999</v>
      </c>
      <c r="V376" s="446">
        <f>VLOOKUP(E376,[3]INVENTARIO!$B$4:$P$1048576,15,0)</f>
        <v>0.6</v>
      </c>
      <c r="X376" s="443">
        <f>VLOOKUP(E376,[3]INVENTARIO!$B$114:$R$4077,17,0)</f>
        <v>7455.4</v>
      </c>
      <c r="Y376" s="443">
        <f>VLOOKUP(E376,[3]INVENTARIO!$B$4:$S$4077,18,0)</f>
        <v>3889.8</v>
      </c>
      <c r="AA376" s="432">
        <f>VLOOKUP(E376,[3]INVENTARIO!$B$4:$U$4077,20,0)</f>
        <v>6483</v>
      </c>
      <c r="AB376" s="432">
        <f t="shared" si="76"/>
        <v>3889.7999999999997</v>
      </c>
      <c r="AD376" s="432">
        <f>VLOOKUP(E376,[3]INVENTARIO!$B$4:$X$4077,23,0)</f>
        <v>6483</v>
      </c>
      <c r="AE376" s="432">
        <f t="shared" si="77"/>
        <v>3889.7999999999997</v>
      </c>
      <c r="AG376" s="432">
        <f>VLOOKUP(E376,[3]INVENTARIO!$B$4:$AA$1048576,26,0)</f>
        <v>6483</v>
      </c>
      <c r="AH376" s="432">
        <f t="shared" si="78"/>
        <v>3889.7999999999997</v>
      </c>
      <c r="AJ376" s="432">
        <f>VLOOKUP(E376,[3]INVENTARIO!$B$4:$AD$1048576,29,0)</f>
        <v>6116</v>
      </c>
      <c r="AK376" s="432">
        <f t="shared" si="79"/>
        <v>3669.6</v>
      </c>
      <c r="AT376" s="489"/>
    </row>
    <row r="377" spans="1:46" ht="24" customHeight="1" outlineLevel="1" x14ac:dyDescent="0.25">
      <c r="A377" s="440" t="s">
        <v>13501</v>
      </c>
      <c r="B377" s="441">
        <v>376</v>
      </c>
      <c r="C377" s="440" t="s">
        <v>23977</v>
      </c>
      <c r="D377" s="515" t="s">
        <v>23980</v>
      </c>
      <c r="E377" s="441" t="s">
        <v>18997</v>
      </c>
      <c r="F377" s="440">
        <f>VLOOKUP(E377,[3]INVENTARIO!$B$4:$D$1048576,3,0)</f>
        <v>0</v>
      </c>
      <c r="G377" s="442" t="s">
        <v>19099</v>
      </c>
      <c r="H377" s="440" t="s">
        <v>24022</v>
      </c>
      <c r="I377" s="440" t="s">
        <v>24021</v>
      </c>
      <c r="J377" s="439">
        <v>1.65</v>
      </c>
      <c r="K377" s="439">
        <v>0.9</v>
      </c>
      <c r="L377" s="439">
        <v>1.1000000000000001</v>
      </c>
      <c r="M377" s="439">
        <v>0</v>
      </c>
      <c r="N377" s="439" t="s">
        <v>4603</v>
      </c>
      <c r="O377" s="439">
        <v>0</v>
      </c>
      <c r="P377" s="512">
        <v>12803.58365</v>
      </c>
      <c r="Q377" s="512">
        <v>7682.1501900000003</v>
      </c>
      <c r="R377" s="514"/>
      <c r="S377" s="512">
        <v>8560.9930000000004</v>
      </c>
      <c r="T377" s="512">
        <v>5136.5958000000001</v>
      </c>
      <c r="V377" s="446">
        <f>VLOOKUP(E377,[3]INVENTARIO!$B$4:$P$1048576,15,0)</f>
        <v>0.6</v>
      </c>
      <c r="X377" s="443">
        <f>VLOOKUP(E377,[3]INVENTARIO!$B$114:$R$4077,17,0)</f>
        <v>7576.1</v>
      </c>
      <c r="Y377" s="443">
        <f>VLOOKUP(E377,[3]INVENTARIO!$B$4:$S$4077,18,0)</f>
        <v>3952.74</v>
      </c>
      <c r="AA377" s="432">
        <f>VLOOKUP(E377,[3]INVENTARIO!$B$4:$U$4077,20,0)</f>
        <v>6587.9</v>
      </c>
      <c r="AB377" s="432">
        <f t="shared" si="76"/>
        <v>3952.74</v>
      </c>
      <c r="AD377" s="432">
        <f>VLOOKUP(E377,[3]INVENTARIO!$B$4:$X$4077,23,0)</f>
        <v>6587.9</v>
      </c>
      <c r="AE377" s="432">
        <f t="shared" si="77"/>
        <v>3952.74</v>
      </c>
      <c r="AG377" s="432">
        <f>VLOOKUP(E377,[3]INVENTARIO!$B$4:$AA$1048576,26,0)</f>
        <v>6587.9</v>
      </c>
      <c r="AH377" s="432">
        <f t="shared" si="78"/>
        <v>3952.74</v>
      </c>
      <c r="AJ377" s="432">
        <f>VLOOKUP(E377,[3]INVENTARIO!$B$4:$AD$1048576,29,0)</f>
        <v>6215</v>
      </c>
      <c r="AK377" s="432">
        <f t="shared" si="79"/>
        <v>3729</v>
      </c>
      <c r="AT377" s="489"/>
    </row>
    <row r="378" spans="1:46" ht="24" customHeight="1" outlineLevel="1" x14ac:dyDescent="0.25">
      <c r="B378" s="441">
        <v>377</v>
      </c>
      <c r="C378" s="440" t="s">
        <v>23977</v>
      </c>
      <c r="D378" s="440" t="s">
        <v>23981</v>
      </c>
      <c r="E378" s="441" t="s">
        <v>23101</v>
      </c>
      <c r="F378" s="440">
        <f>VLOOKUP(E378,[3]INVENTARIO!$B$4:$D$1048576,3,0)</f>
        <v>0</v>
      </c>
      <c r="G378" s="442" t="s">
        <v>24036</v>
      </c>
      <c r="H378" s="440" t="s">
        <v>24022</v>
      </c>
      <c r="I378" s="440" t="s">
        <v>24021</v>
      </c>
      <c r="J378" s="439">
        <v>0.5</v>
      </c>
      <c r="K378" s="439">
        <v>0.6</v>
      </c>
      <c r="L378" s="439">
        <v>0.6</v>
      </c>
      <c r="M378" s="439">
        <v>0</v>
      </c>
      <c r="N378" s="439" t="s">
        <v>4603</v>
      </c>
      <c r="O378" s="439">
        <v>0</v>
      </c>
      <c r="P378" s="512">
        <v>2619.5</v>
      </c>
      <c r="Q378" s="512">
        <f t="shared" ref="Q378:Q392" si="80">P378*V378</f>
        <v>1571.7</v>
      </c>
      <c r="R378" s="514"/>
      <c r="S378" s="512">
        <v>1751.4999999999998</v>
      </c>
      <c r="T378" s="512">
        <v>1050.8999999999999</v>
      </c>
      <c r="V378" s="446">
        <f>VLOOKUP(E378,[3]INVENTARIO!$B$4:$P$1048576,15,0)</f>
        <v>0.6</v>
      </c>
      <c r="X378" s="443">
        <f>VLOOKUP(E378,[3]INVENTARIO!$B$114:$R$4077,17,0)</f>
        <v>1550</v>
      </c>
      <c r="Y378" s="443">
        <f>VLOOKUP(E378,[3]INVENTARIO!$B$4:$S$4077,18,0)</f>
        <v>0</v>
      </c>
      <c r="AA378" s="432">
        <f>VLOOKUP(E378,[3]INVENTARIO!$B$4:$U$4077,20,0)</f>
        <v>0</v>
      </c>
      <c r="AB378" s="432">
        <f t="shared" si="76"/>
        <v>0</v>
      </c>
      <c r="AD378" s="432">
        <f>VLOOKUP(E378,[3]INVENTARIO!$B$4:$X$4077,23,0)</f>
        <v>0</v>
      </c>
      <c r="AE378" s="432">
        <f t="shared" si="77"/>
        <v>0</v>
      </c>
      <c r="AG378" s="432">
        <f>VLOOKUP(E378,[3]INVENTARIO!$B$4:$AA$1048576,26,0)</f>
        <v>0</v>
      </c>
      <c r="AH378" s="432">
        <f t="shared" si="78"/>
        <v>0</v>
      </c>
      <c r="AJ378" s="432">
        <f>VLOOKUP(E378,[3]INVENTARIO!$B$4:$AD$1048576,29,0)</f>
        <v>0</v>
      </c>
      <c r="AK378" s="432">
        <f t="shared" si="79"/>
        <v>0</v>
      </c>
      <c r="AT378" s="489"/>
    </row>
    <row r="379" spans="1:46" s="438" customFormat="1" ht="24" customHeight="1" outlineLevel="1" x14ac:dyDescent="0.25">
      <c r="A379" s="440" t="s">
        <v>17916</v>
      </c>
      <c r="B379" s="441">
        <v>378</v>
      </c>
      <c r="C379" s="440" t="s">
        <v>23977</v>
      </c>
      <c r="D379" s="440" t="s">
        <v>23981</v>
      </c>
      <c r="E379" s="441" t="s">
        <v>23102</v>
      </c>
      <c r="F379" s="440">
        <f>VLOOKUP(E379,[3]INVENTARIO!$B$4:$D$1048576,3,0)</f>
        <v>0</v>
      </c>
      <c r="G379" s="442" t="s">
        <v>24035</v>
      </c>
      <c r="H379" s="440" t="s">
        <v>24022</v>
      </c>
      <c r="I379" s="440" t="s">
        <v>24021</v>
      </c>
      <c r="J379" s="439">
        <v>0.8</v>
      </c>
      <c r="K379" s="439">
        <v>0.7</v>
      </c>
      <c r="L379" s="439">
        <v>0.7</v>
      </c>
      <c r="M379" s="439">
        <v>0</v>
      </c>
      <c r="N379" s="439" t="s">
        <v>4603</v>
      </c>
      <c r="O379" s="439">
        <v>0</v>
      </c>
      <c r="P379" s="512">
        <v>4975.3600000000006</v>
      </c>
      <c r="Q379" s="512">
        <f t="shared" si="80"/>
        <v>2985.2160000000003</v>
      </c>
      <c r="R379" s="514"/>
      <c r="S379" s="512">
        <v>3326.72</v>
      </c>
      <c r="T379" s="512">
        <v>1996.0319999999997</v>
      </c>
      <c r="U379" s="469"/>
      <c r="V379" s="446">
        <f>VLOOKUP(E379,[3]INVENTARIO!$B$4:$P$1048576,15,0)</f>
        <v>0.6</v>
      </c>
      <c r="W379" s="469"/>
      <c r="X379" s="443">
        <f>VLOOKUP(E379,[3]INVENTARIO!$B$114:$R$4077,17,0)</f>
        <v>2944</v>
      </c>
      <c r="Y379" s="443">
        <f>VLOOKUP(E379,[3]INVENTARIO!$B$4:$S$4077,18,0)</f>
        <v>0</v>
      </c>
      <c r="Z379" s="469"/>
      <c r="AA379" s="432">
        <f>VLOOKUP(E379,[3]INVENTARIO!$B$4:$U$4077,20,0)</f>
        <v>0</v>
      </c>
      <c r="AB379" s="432">
        <f t="shared" si="76"/>
        <v>0</v>
      </c>
      <c r="AC379" s="469"/>
      <c r="AD379" s="432">
        <f>VLOOKUP(E379,[3]INVENTARIO!$B$4:$X$4077,23,0)</f>
        <v>0</v>
      </c>
      <c r="AE379" s="432">
        <f t="shared" si="77"/>
        <v>0</v>
      </c>
      <c r="AF379" s="469"/>
      <c r="AG379" s="432">
        <f>VLOOKUP(E379,[3]INVENTARIO!$B$4:$AA$1048576,26,0)</f>
        <v>0</v>
      </c>
      <c r="AH379" s="432">
        <f t="shared" si="78"/>
        <v>0</v>
      </c>
      <c r="AI379" s="469"/>
      <c r="AJ379" s="432">
        <f>VLOOKUP(E379,[3]INVENTARIO!$B$4:$AD$1048576,29,0)</f>
        <v>0</v>
      </c>
      <c r="AK379" s="432">
        <f t="shared" si="79"/>
        <v>0</v>
      </c>
      <c r="AL379" s="476"/>
      <c r="AM379" s="471"/>
      <c r="AN379" s="478"/>
      <c r="AO379" s="478"/>
      <c r="AP379" s="478"/>
      <c r="AQ379" s="478"/>
      <c r="AR379" s="478"/>
      <c r="AS379" s="478"/>
      <c r="AT379" s="489"/>
    </row>
    <row r="380" spans="1:46" s="438" customFormat="1" ht="24" customHeight="1" outlineLevel="1" x14ac:dyDescent="0.25">
      <c r="A380" s="440"/>
      <c r="B380" s="441">
        <v>379</v>
      </c>
      <c r="C380" s="440" t="s">
        <v>23977</v>
      </c>
      <c r="D380" s="440" t="s">
        <v>23981</v>
      </c>
      <c r="E380" s="441" t="s">
        <v>23103</v>
      </c>
      <c r="F380" s="440">
        <f>VLOOKUP(E380,[3]INVENTARIO!$B$4:$D$1048576,3,0)</f>
        <v>0</v>
      </c>
      <c r="G380" s="442" t="s">
        <v>24044</v>
      </c>
      <c r="H380" s="440" t="s">
        <v>24022</v>
      </c>
      <c r="I380" s="440" t="s">
        <v>24021</v>
      </c>
      <c r="J380" s="439">
        <v>1.05</v>
      </c>
      <c r="K380" s="439">
        <v>0.9</v>
      </c>
      <c r="L380" s="439">
        <v>0.9</v>
      </c>
      <c r="M380" s="439">
        <v>0</v>
      </c>
      <c r="N380" s="439" t="s">
        <v>4603</v>
      </c>
      <c r="O380" s="439">
        <v>0</v>
      </c>
      <c r="P380" s="512">
        <v>8771.1</v>
      </c>
      <c r="Q380" s="512">
        <f t="shared" si="80"/>
        <v>5262.66</v>
      </c>
      <c r="R380" s="514"/>
      <c r="S380" s="512">
        <v>5864.7</v>
      </c>
      <c r="T380" s="512">
        <v>3518.8199999999997</v>
      </c>
      <c r="U380" s="469"/>
      <c r="V380" s="446">
        <f>VLOOKUP(E380,[3]INVENTARIO!$B$4:$P$1048576,15,0)</f>
        <v>0.6</v>
      </c>
      <c r="W380" s="469"/>
      <c r="X380" s="443">
        <f>VLOOKUP(E380,[3]INVENTARIO!$B$114:$R$4077,17,0)</f>
        <v>5190</v>
      </c>
      <c r="Y380" s="443">
        <f>VLOOKUP(E380,[3]INVENTARIO!$B$4:$S$4077,18,0)</f>
        <v>0</v>
      </c>
      <c r="Z380" s="469"/>
      <c r="AA380" s="432">
        <f>VLOOKUP(E380,[3]INVENTARIO!$B$4:$U$4077,20,0)</f>
        <v>0</v>
      </c>
      <c r="AB380" s="432">
        <f t="shared" si="76"/>
        <v>0</v>
      </c>
      <c r="AC380" s="469"/>
      <c r="AD380" s="432">
        <f>VLOOKUP(E380,[3]INVENTARIO!$B$4:$X$4077,23,0)</f>
        <v>0</v>
      </c>
      <c r="AE380" s="432">
        <f t="shared" si="77"/>
        <v>0</v>
      </c>
      <c r="AF380" s="469"/>
      <c r="AG380" s="432">
        <f>VLOOKUP(E380,[3]INVENTARIO!$B$4:$AA$1048576,26,0)</f>
        <v>0</v>
      </c>
      <c r="AH380" s="432">
        <f t="shared" si="78"/>
        <v>0</v>
      </c>
      <c r="AI380" s="469"/>
      <c r="AJ380" s="432">
        <f>VLOOKUP(E380,[3]INVENTARIO!$B$4:$AD$1048576,29,0)</f>
        <v>0</v>
      </c>
      <c r="AK380" s="432">
        <f t="shared" si="79"/>
        <v>0</v>
      </c>
      <c r="AL380" s="476"/>
      <c r="AM380" s="471"/>
      <c r="AN380" s="478"/>
      <c r="AO380" s="478"/>
      <c r="AP380" s="478"/>
      <c r="AQ380" s="478"/>
      <c r="AR380" s="478"/>
      <c r="AS380" s="478"/>
      <c r="AT380" s="489"/>
    </row>
    <row r="381" spans="1:46" ht="24" customHeight="1" outlineLevel="1" x14ac:dyDescent="0.25">
      <c r="B381" s="441">
        <v>380</v>
      </c>
      <c r="C381" s="440" t="s">
        <v>23977</v>
      </c>
      <c r="D381" s="440" t="s">
        <v>23981</v>
      </c>
      <c r="E381" s="441" t="s">
        <v>23098</v>
      </c>
      <c r="F381" s="440">
        <f>VLOOKUP(E381,[3]INVENTARIO!$B$4:$D$1048576,3,0)</f>
        <v>0</v>
      </c>
      <c r="G381" s="442" t="s">
        <v>24039</v>
      </c>
      <c r="H381" s="440" t="s">
        <v>24022</v>
      </c>
      <c r="I381" s="440" t="s">
        <v>24021</v>
      </c>
      <c r="J381" s="439">
        <v>0.5</v>
      </c>
      <c r="K381" s="439">
        <v>0.6</v>
      </c>
      <c r="L381" s="439">
        <v>0.6</v>
      </c>
      <c r="M381" s="439">
        <v>0</v>
      </c>
      <c r="N381" s="439" t="s">
        <v>4603</v>
      </c>
      <c r="O381" s="439">
        <v>0</v>
      </c>
      <c r="P381" s="512">
        <v>2619.5</v>
      </c>
      <c r="Q381" s="512">
        <f t="shared" si="80"/>
        <v>1571.7</v>
      </c>
      <c r="R381" s="514"/>
      <c r="S381" s="512">
        <v>1751.4999999999998</v>
      </c>
      <c r="T381" s="512">
        <v>1050.8999999999999</v>
      </c>
      <c r="V381" s="446">
        <f>VLOOKUP(E381,[3]INVENTARIO!$B$4:$P$1048576,15,0)</f>
        <v>0.6</v>
      </c>
      <c r="X381" s="443">
        <f>VLOOKUP(E381,[3]INVENTARIO!$B$114:$R$4077,17,0)</f>
        <v>1550</v>
      </c>
      <c r="Y381" s="443">
        <f>VLOOKUP(E381,[3]INVENTARIO!$B$4:$S$4077,18,0)</f>
        <v>0</v>
      </c>
      <c r="AA381" s="432">
        <f>VLOOKUP(E381,[3]INVENTARIO!$B$4:$U$4077,20,0)</f>
        <v>0</v>
      </c>
      <c r="AB381" s="432">
        <f t="shared" si="76"/>
        <v>0</v>
      </c>
      <c r="AD381" s="432">
        <f>VLOOKUP(E381,[3]INVENTARIO!$B$4:$X$4077,23,0)</f>
        <v>0</v>
      </c>
      <c r="AE381" s="432">
        <f t="shared" si="77"/>
        <v>0</v>
      </c>
      <c r="AG381" s="432">
        <f>VLOOKUP(E381,[3]INVENTARIO!$B$4:$AA$1048576,26,0)</f>
        <v>0</v>
      </c>
      <c r="AH381" s="432">
        <f t="shared" si="78"/>
        <v>0</v>
      </c>
      <c r="AJ381" s="432">
        <f>VLOOKUP(E381,[3]INVENTARIO!$B$4:$AD$1048576,29,0)</f>
        <v>0</v>
      </c>
      <c r="AK381" s="432">
        <f t="shared" si="79"/>
        <v>0</v>
      </c>
      <c r="AT381" s="489"/>
    </row>
    <row r="382" spans="1:46" ht="24" customHeight="1" outlineLevel="1" x14ac:dyDescent="0.25">
      <c r="B382" s="441">
        <v>381</v>
      </c>
      <c r="C382" s="440" t="s">
        <v>23977</v>
      </c>
      <c r="D382" s="440" t="s">
        <v>23981</v>
      </c>
      <c r="E382" s="441" t="s">
        <v>23099</v>
      </c>
      <c r="F382" s="440">
        <f>VLOOKUP(E382,[3]INVENTARIO!$B$4:$D$1048576,3,0)</f>
        <v>0</v>
      </c>
      <c r="G382" s="442" t="s">
        <v>24038</v>
      </c>
      <c r="H382" s="440" t="s">
        <v>24022</v>
      </c>
      <c r="I382" s="440" t="s">
        <v>24021</v>
      </c>
      <c r="J382" s="439">
        <v>0.8</v>
      </c>
      <c r="K382" s="439">
        <v>0.7</v>
      </c>
      <c r="L382" s="439">
        <v>0.7</v>
      </c>
      <c r="M382" s="439">
        <v>0</v>
      </c>
      <c r="N382" s="439" t="s">
        <v>4603</v>
      </c>
      <c r="O382" s="439">
        <v>0</v>
      </c>
      <c r="P382" s="512">
        <v>4975.3600000000006</v>
      </c>
      <c r="Q382" s="512">
        <f t="shared" si="80"/>
        <v>2985.2160000000003</v>
      </c>
      <c r="R382" s="514"/>
      <c r="S382" s="512">
        <v>3326.72</v>
      </c>
      <c r="T382" s="512">
        <v>1996.0319999999997</v>
      </c>
      <c r="V382" s="446">
        <f>VLOOKUP(E382,[3]INVENTARIO!$B$4:$P$1048576,15,0)</f>
        <v>0.6</v>
      </c>
      <c r="X382" s="443">
        <f>VLOOKUP(E382,[3]INVENTARIO!$B$114:$R$4077,17,0)</f>
        <v>2944</v>
      </c>
      <c r="Y382" s="443">
        <f>VLOOKUP(E382,[3]INVENTARIO!$B$4:$S$4077,18,0)</f>
        <v>0</v>
      </c>
      <c r="AA382" s="432">
        <f>VLOOKUP(E382,[3]INVENTARIO!$B$4:$U$4077,20,0)</f>
        <v>0</v>
      </c>
      <c r="AB382" s="432">
        <f t="shared" si="76"/>
        <v>0</v>
      </c>
      <c r="AD382" s="432">
        <f>VLOOKUP(E382,[3]INVENTARIO!$B$4:$X$4077,23,0)</f>
        <v>0</v>
      </c>
      <c r="AE382" s="432">
        <f t="shared" si="77"/>
        <v>0</v>
      </c>
      <c r="AG382" s="432">
        <f>VLOOKUP(E382,[3]INVENTARIO!$B$4:$AA$1048576,26,0)</f>
        <v>0</v>
      </c>
      <c r="AH382" s="432">
        <f t="shared" si="78"/>
        <v>0</v>
      </c>
      <c r="AJ382" s="432">
        <f>VLOOKUP(E382,[3]INVENTARIO!$B$4:$AD$1048576,29,0)</f>
        <v>0</v>
      </c>
      <c r="AK382" s="432">
        <f t="shared" si="79"/>
        <v>0</v>
      </c>
      <c r="AT382" s="489"/>
    </row>
    <row r="383" spans="1:46" ht="24" customHeight="1" outlineLevel="1" x14ac:dyDescent="0.25">
      <c r="B383" s="441">
        <v>382</v>
      </c>
      <c r="C383" s="440" t="s">
        <v>23977</v>
      </c>
      <c r="D383" s="440" t="s">
        <v>23981</v>
      </c>
      <c r="E383" s="441" t="s">
        <v>23100</v>
      </c>
      <c r="F383" s="440">
        <f>VLOOKUP(E383,[3]INVENTARIO!$B$4:$D$1048576,3,0)</f>
        <v>0</v>
      </c>
      <c r="G383" s="442" t="s">
        <v>24037</v>
      </c>
      <c r="H383" s="440" t="s">
        <v>24022</v>
      </c>
      <c r="I383" s="440" t="s">
        <v>24021</v>
      </c>
      <c r="J383" s="439">
        <v>1.05</v>
      </c>
      <c r="K383" s="439">
        <v>0.9</v>
      </c>
      <c r="L383" s="439">
        <v>0.9</v>
      </c>
      <c r="M383" s="439">
        <v>0</v>
      </c>
      <c r="N383" s="439" t="s">
        <v>4603</v>
      </c>
      <c r="O383" s="439">
        <v>0</v>
      </c>
      <c r="P383" s="512">
        <v>8771.1</v>
      </c>
      <c r="Q383" s="512">
        <f t="shared" si="80"/>
        <v>5262.66</v>
      </c>
      <c r="R383" s="514"/>
      <c r="S383" s="512">
        <v>5864.7</v>
      </c>
      <c r="T383" s="512">
        <v>3518.8199999999997</v>
      </c>
      <c r="V383" s="446">
        <f>VLOOKUP(E383,[3]INVENTARIO!$B$4:$P$1048576,15,0)</f>
        <v>0.6</v>
      </c>
      <c r="X383" s="443">
        <f>VLOOKUP(E383,[3]INVENTARIO!$B$114:$R$4077,17,0)</f>
        <v>5190</v>
      </c>
      <c r="Y383" s="443">
        <f>VLOOKUP(E383,[3]INVENTARIO!$B$4:$S$4077,18,0)</f>
        <v>0</v>
      </c>
      <c r="AA383" s="432">
        <f>VLOOKUP(E383,[3]INVENTARIO!$B$4:$U$4077,20,0)</f>
        <v>0</v>
      </c>
      <c r="AB383" s="432">
        <f t="shared" si="76"/>
        <v>0</v>
      </c>
      <c r="AD383" s="432">
        <f>VLOOKUP(E383,[3]INVENTARIO!$B$4:$X$4077,23,0)</f>
        <v>0</v>
      </c>
      <c r="AE383" s="432">
        <f t="shared" si="77"/>
        <v>0</v>
      </c>
      <c r="AG383" s="432">
        <f>VLOOKUP(E383,[3]INVENTARIO!$B$4:$AA$1048576,26,0)</f>
        <v>0</v>
      </c>
      <c r="AH383" s="432">
        <f t="shared" si="78"/>
        <v>0</v>
      </c>
      <c r="AJ383" s="432">
        <f>VLOOKUP(E383,[3]INVENTARIO!$B$4:$AD$1048576,29,0)</f>
        <v>0</v>
      </c>
      <c r="AK383" s="432">
        <f t="shared" si="79"/>
        <v>0</v>
      </c>
      <c r="AT383" s="489"/>
    </row>
    <row r="384" spans="1:46" ht="24" customHeight="1" outlineLevel="1" x14ac:dyDescent="0.25">
      <c r="B384" s="441">
        <v>383</v>
      </c>
      <c r="C384" s="440" t="s">
        <v>23977</v>
      </c>
      <c r="D384" s="440" t="s">
        <v>23981</v>
      </c>
      <c r="E384" s="441" t="s">
        <v>23104</v>
      </c>
      <c r="F384" s="440">
        <f>VLOOKUP(E384,[3]INVENTARIO!$B$4:$D$1048576,3,0)</f>
        <v>0</v>
      </c>
      <c r="G384" s="442" t="s">
        <v>24042</v>
      </c>
      <c r="H384" s="440" t="s">
        <v>24022</v>
      </c>
      <c r="I384" s="440" t="s">
        <v>24021</v>
      </c>
      <c r="J384" s="439">
        <v>0.5</v>
      </c>
      <c r="K384" s="439">
        <v>0.6</v>
      </c>
      <c r="L384" s="439">
        <v>0.6</v>
      </c>
      <c r="M384" s="439">
        <v>0</v>
      </c>
      <c r="N384" s="439" t="s">
        <v>4603</v>
      </c>
      <c r="O384" s="439">
        <v>0</v>
      </c>
      <c r="P384" s="512">
        <v>2619.5</v>
      </c>
      <c r="Q384" s="512">
        <f t="shared" si="80"/>
        <v>1571.7</v>
      </c>
      <c r="R384" s="514"/>
      <c r="S384" s="512">
        <v>1751.4999999999998</v>
      </c>
      <c r="T384" s="512">
        <v>1050.8999999999999</v>
      </c>
      <c r="V384" s="446">
        <f>VLOOKUP(E384,[3]INVENTARIO!$B$4:$P$1048576,15,0)</f>
        <v>0.6</v>
      </c>
      <c r="X384" s="443">
        <f>VLOOKUP(E384,[3]INVENTARIO!$B$114:$R$4077,17,0)</f>
        <v>1550</v>
      </c>
      <c r="Y384" s="443">
        <f>VLOOKUP(E384,[3]INVENTARIO!$B$4:$S$4077,18,0)</f>
        <v>0</v>
      </c>
      <c r="AA384" s="432">
        <f>VLOOKUP(E384,[3]INVENTARIO!$B$4:$U$4077,20,0)</f>
        <v>0</v>
      </c>
      <c r="AB384" s="432">
        <f t="shared" si="76"/>
        <v>0</v>
      </c>
      <c r="AD384" s="432">
        <f>VLOOKUP(E384,[3]INVENTARIO!$B$4:$X$4077,23,0)</f>
        <v>0</v>
      </c>
      <c r="AE384" s="432">
        <f t="shared" si="77"/>
        <v>0</v>
      </c>
      <c r="AG384" s="432">
        <f>VLOOKUP(E384,[3]INVENTARIO!$B$4:$AA$1048576,26,0)</f>
        <v>0</v>
      </c>
      <c r="AH384" s="432">
        <f t="shared" si="78"/>
        <v>0</v>
      </c>
      <c r="AJ384" s="432">
        <f>VLOOKUP(E384,[3]INVENTARIO!$B$4:$AD$1048576,29,0)</f>
        <v>0</v>
      </c>
      <c r="AK384" s="432">
        <f t="shared" si="79"/>
        <v>0</v>
      </c>
      <c r="AT384" s="489"/>
    </row>
    <row r="385" spans="1:46" ht="24" customHeight="1" outlineLevel="1" x14ac:dyDescent="0.25">
      <c r="B385" s="441">
        <v>384</v>
      </c>
      <c r="C385" s="440" t="s">
        <v>23977</v>
      </c>
      <c r="D385" s="440" t="s">
        <v>23981</v>
      </c>
      <c r="E385" s="441" t="s">
        <v>23105</v>
      </c>
      <c r="F385" s="440">
        <f>VLOOKUP(E385,[3]INVENTARIO!$B$4:$D$1048576,3,0)</f>
        <v>0</v>
      </c>
      <c r="G385" s="442" t="s">
        <v>24041</v>
      </c>
      <c r="H385" s="440" t="s">
        <v>24022</v>
      </c>
      <c r="I385" s="440" t="s">
        <v>24021</v>
      </c>
      <c r="J385" s="439">
        <v>0.8</v>
      </c>
      <c r="K385" s="439">
        <v>0.7</v>
      </c>
      <c r="L385" s="439">
        <v>0.7</v>
      </c>
      <c r="M385" s="439">
        <v>0</v>
      </c>
      <c r="N385" s="439" t="s">
        <v>4603</v>
      </c>
      <c r="O385" s="439">
        <v>0</v>
      </c>
      <c r="P385" s="512">
        <v>4975.3600000000006</v>
      </c>
      <c r="Q385" s="512">
        <f t="shared" si="80"/>
        <v>2985.2160000000003</v>
      </c>
      <c r="R385" s="514"/>
      <c r="S385" s="512">
        <v>3326.72</v>
      </c>
      <c r="T385" s="512">
        <v>1996.0319999999997</v>
      </c>
      <c r="V385" s="446">
        <f>VLOOKUP(E385,[3]INVENTARIO!$B$4:$P$1048576,15,0)</f>
        <v>0.6</v>
      </c>
      <c r="X385" s="443">
        <f>VLOOKUP(E385,[3]INVENTARIO!$B$114:$R$4077,17,0)</f>
        <v>2944</v>
      </c>
      <c r="Y385" s="443">
        <f>VLOOKUP(E385,[3]INVENTARIO!$B$4:$S$4077,18,0)</f>
        <v>0</v>
      </c>
      <c r="AA385" s="432">
        <f>VLOOKUP(E385,[3]INVENTARIO!$B$4:$U$4077,20,0)</f>
        <v>0</v>
      </c>
      <c r="AB385" s="432">
        <f t="shared" si="76"/>
        <v>0</v>
      </c>
      <c r="AD385" s="432">
        <f>VLOOKUP(E385,[3]INVENTARIO!$B$4:$X$4077,23,0)</f>
        <v>0</v>
      </c>
      <c r="AE385" s="432">
        <f t="shared" si="77"/>
        <v>0</v>
      </c>
      <c r="AG385" s="432">
        <f>VLOOKUP(E385,[3]INVENTARIO!$B$4:$AA$1048576,26,0)</f>
        <v>0</v>
      </c>
      <c r="AH385" s="432">
        <f t="shared" si="78"/>
        <v>0</v>
      </c>
      <c r="AJ385" s="432">
        <f>VLOOKUP(E385,[3]INVENTARIO!$B$4:$AD$1048576,29,0)</f>
        <v>0</v>
      </c>
      <c r="AK385" s="432">
        <f t="shared" si="79"/>
        <v>0</v>
      </c>
      <c r="AT385" s="489"/>
    </row>
    <row r="386" spans="1:46" ht="24" customHeight="1" outlineLevel="1" x14ac:dyDescent="0.25">
      <c r="B386" s="441">
        <v>385</v>
      </c>
      <c r="C386" s="440" t="s">
        <v>23977</v>
      </c>
      <c r="D386" s="440" t="s">
        <v>23981</v>
      </c>
      <c r="E386" s="441" t="s">
        <v>23106</v>
      </c>
      <c r="F386" s="440">
        <f>VLOOKUP(E386,[3]INVENTARIO!$B$4:$D$1048576,3,0)</f>
        <v>0</v>
      </c>
      <c r="G386" s="442" t="s">
        <v>24040</v>
      </c>
      <c r="H386" s="440" t="s">
        <v>24022</v>
      </c>
      <c r="I386" s="440" t="s">
        <v>24021</v>
      </c>
      <c r="J386" s="439">
        <v>1.05</v>
      </c>
      <c r="K386" s="439">
        <v>0.9</v>
      </c>
      <c r="L386" s="439">
        <v>0.9</v>
      </c>
      <c r="M386" s="439">
        <v>0</v>
      </c>
      <c r="N386" s="439" t="s">
        <v>4603</v>
      </c>
      <c r="O386" s="439">
        <v>0</v>
      </c>
      <c r="P386" s="512">
        <v>8771.1</v>
      </c>
      <c r="Q386" s="512">
        <f t="shared" si="80"/>
        <v>5262.66</v>
      </c>
      <c r="R386" s="514"/>
      <c r="S386" s="512">
        <v>5864.7</v>
      </c>
      <c r="T386" s="512">
        <v>3518.8199999999997</v>
      </c>
      <c r="V386" s="446">
        <f>VLOOKUP(E386,[3]INVENTARIO!$B$4:$P$1048576,15,0)</f>
        <v>0.6</v>
      </c>
      <c r="X386" s="443">
        <f>VLOOKUP(E386,[3]INVENTARIO!$B$114:$R$4077,17,0)</f>
        <v>5190</v>
      </c>
      <c r="Y386" s="443">
        <f>VLOOKUP(E386,[3]INVENTARIO!$B$4:$S$4077,18,0)</f>
        <v>0</v>
      </c>
      <c r="AA386" s="432">
        <f>VLOOKUP(E386,[3]INVENTARIO!$B$4:$U$4077,20,0)</f>
        <v>0</v>
      </c>
      <c r="AB386" s="432">
        <f t="shared" si="76"/>
        <v>0</v>
      </c>
      <c r="AD386" s="432">
        <f>VLOOKUP(E386,[3]INVENTARIO!$B$4:$X$4077,23,0)</f>
        <v>0</v>
      </c>
      <c r="AE386" s="432">
        <f t="shared" si="77"/>
        <v>0</v>
      </c>
      <c r="AG386" s="432">
        <f>VLOOKUP(E386,[3]INVENTARIO!$B$4:$AA$1048576,26,0)</f>
        <v>0</v>
      </c>
      <c r="AH386" s="432">
        <f t="shared" si="78"/>
        <v>0</v>
      </c>
      <c r="AJ386" s="432">
        <f>VLOOKUP(E386,[3]INVENTARIO!$B$4:$AD$1048576,29,0)</f>
        <v>0</v>
      </c>
      <c r="AK386" s="432">
        <f t="shared" si="79"/>
        <v>0</v>
      </c>
      <c r="AT386" s="489"/>
    </row>
    <row r="387" spans="1:46" ht="24" customHeight="1" outlineLevel="1" x14ac:dyDescent="0.25">
      <c r="A387" s="440" t="s">
        <v>13500</v>
      </c>
      <c r="B387" s="441">
        <v>386</v>
      </c>
      <c r="C387" s="440" t="s">
        <v>23977</v>
      </c>
      <c r="D387" s="440" t="s">
        <v>23981</v>
      </c>
      <c r="E387" s="441" t="s">
        <v>22972</v>
      </c>
      <c r="F387" s="440">
        <f>VLOOKUP(E387,[3]INVENTARIO!$B$4:$D$1048576,3,0)</f>
        <v>0</v>
      </c>
      <c r="G387" s="442" t="s">
        <v>22974</v>
      </c>
      <c r="H387" s="440" t="s">
        <v>24022</v>
      </c>
      <c r="I387" s="440" t="s">
        <v>24021</v>
      </c>
      <c r="J387" s="439">
        <v>0.87</v>
      </c>
      <c r="K387" s="439">
        <v>0.5</v>
      </c>
      <c r="L387" s="439">
        <v>0.5</v>
      </c>
      <c r="M387" s="439">
        <v>0</v>
      </c>
      <c r="N387" s="439" t="s">
        <v>4603</v>
      </c>
      <c r="O387" s="439">
        <v>0</v>
      </c>
      <c r="P387" s="512">
        <v>2548.52</v>
      </c>
      <c r="Q387" s="512">
        <f t="shared" si="80"/>
        <v>1529.1119999999999</v>
      </c>
      <c r="R387" s="514"/>
      <c r="S387" s="512">
        <v>1704.0399999999997</v>
      </c>
      <c r="T387" s="512">
        <v>1022.4239999999998</v>
      </c>
      <c r="V387" s="446">
        <f>VLOOKUP(E387,[3]INVENTARIO!$B$4:$P$1048576,15,0)</f>
        <v>0.6</v>
      </c>
      <c r="X387" s="443">
        <f>VLOOKUP(E387,[3]INVENTARIO!$B$114:$R$4077,17,0)</f>
        <v>1508</v>
      </c>
      <c r="Y387" s="443">
        <f>VLOOKUP(E387,[3]INVENTARIO!$B$4:$S$4077,18,0)</f>
        <v>0</v>
      </c>
      <c r="AA387" s="432">
        <f>VLOOKUP(E387,[3]INVENTARIO!$B$4:$U$4077,20,0)</f>
        <v>0</v>
      </c>
      <c r="AB387" s="432">
        <f t="shared" si="76"/>
        <v>0</v>
      </c>
      <c r="AD387" s="432">
        <f>VLOOKUP(E387,[3]INVENTARIO!$B$4:$X$4077,23,0)</f>
        <v>0</v>
      </c>
      <c r="AE387" s="432">
        <f t="shared" si="77"/>
        <v>0</v>
      </c>
      <c r="AG387" s="432">
        <f>VLOOKUP(E387,[3]INVENTARIO!$B$4:$AA$1048576,26,0)</f>
        <v>0</v>
      </c>
      <c r="AH387" s="432">
        <f t="shared" si="78"/>
        <v>0</v>
      </c>
      <c r="AJ387" s="432">
        <f>VLOOKUP(E387,[3]INVENTARIO!$B$4:$AD$1048576,29,0)</f>
        <v>0</v>
      </c>
      <c r="AK387" s="432">
        <f t="shared" si="79"/>
        <v>0</v>
      </c>
      <c r="AT387" s="489"/>
    </row>
    <row r="388" spans="1:46" ht="24" customHeight="1" outlineLevel="1" x14ac:dyDescent="0.25">
      <c r="B388" s="441">
        <v>387</v>
      </c>
      <c r="C388" s="440" t="s">
        <v>23977</v>
      </c>
      <c r="D388" s="440" t="s">
        <v>23981</v>
      </c>
      <c r="E388" s="441" t="s">
        <v>22983</v>
      </c>
      <c r="F388" s="440">
        <f>VLOOKUP(E388,[3]INVENTARIO!$B$4:$D$1048576,3,0)</f>
        <v>0</v>
      </c>
      <c r="G388" s="442" t="s">
        <v>22974</v>
      </c>
      <c r="H388" s="440" t="s">
        <v>24022</v>
      </c>
      <c r="I388" s="440" t="s">
        <v>24021</v>
      </c>
      <c r="J388" s="439">
        <v>1.25</v>
      </c>
      <c r="K388" s="439">
        <v>0.8</v>
      </c>
      <c r="L388" s="439">
        <v>0.8</v>
      </c>
      <c r="M388" s="439">
        <v>0</v>
      </c>
      <c r="N388" s="439" t="s">
        <v>4603</v>
      </c>
      <c r="O388" s="439">
        <v>0</v>
      </c>
      <c r="P388" s="512">
        <v>5960.630000000001</v>
      </c>
      <c r="Q388" s="512">
        <f t="shared" si="80"/>
        <v>3576.3780000000006</v>
      </c>
      <c r="R388" s="514"/>
      <c r="S388" s="512">
        <v>3985.5099999999998</v>
      </c>
      <c r="T388" s="512">
        <v>2391.3059999999996</v>
      </c>
      <c r="V388" s="446">
        <f>VLOOKUP(E388,[3]INVENTARIO!$B$4:$P$1048576,15,0)</f>
        <v>0.6</v>
      </c>
      <c r="X388" s="443">
        <f>VLOOKUP(E388,[3]INVENTARIO!$B$114:$R$4077,17,0)</f>
        <v>3527</v>
      </c>
      <c r="Y388" s="443">
        <f>VLOOKUP(E388,[3]INVENTARIO!$B$4:$S$4077,18,0)</f>
        <v>0</v>
      </c>
      <c r="AA388" s="432">
        <f>VLOOKUP(E388,[3]INVENTARIO!$B$4:$U$4077,20,0)</f>
        <v>0</v>
      </c>
      <c r="AB388" s="432">
        <f t="shared" si="76"/>
        <v>0</v>
      </c>
      <c r="AD388" s="432">
        <f>VLOOKUP(E388,[3]INVENTARIO!$B$4:$X$4077,23,0)</f>
        <v>0</v>
      </c>
      <c r="AE388" s="432">
        <f t="shared" si="77"/>
        <v>0</v>
      </c>
      <c r="AG388" s="432">
        <f>VLOOKUP(E388,[3]INVENTARIO!$B$4:$AA$1048576,26,0)</f>
        <v>0</v>
      </c>
      <c r="AH388" s="432">
        <f t="shared" si="78"/>
        <v>0</v>
      </c>
      <c r="AJ388" s="432">
        <f>VLOOKUP(E388,[3]INVENTARIO!$B$4:$AD$1048576,29,0)</f>
        <v>0</v>
      </c>
      <c r="AK388" s="432">
        <f t="shared" si="79"/>
        <v>0</v>
      </c>
      <c r="AT388" s="489"/>
    </row>
    <row r="389" spans="1:46" ht="24" customHeight="1" outlineLevel="1" x14ac:dyDescent="0.25">
      <c r="B389" s="441">
        <v>388</v>
      </c>
      <c r="C389" s="440" t="s">
        <v>23977</v>
      </c>
      <c r="D389" s="440" t="s">
        <v>23981</v>
      </c>
      <c r="E389" s="441" t="s">
        <v>22984</v>
      </c>
      <c r="F389" s="440">
        <f>VLOOKUP(E389,[3]INVENTARIO!$B$4:$D$1048576,3,0)</f>
        <v>0</v>
      </c>
      <c r="G389" s="442" t="s">
        <v>22974</v>
      </c>
      <c r="H389" s="440" t="s">
        <v>24022</v>
      </c>
      <c r="I389" s="440" t="s">
        <v>24021</v>
      </c>
      <c r="J389" s="439">
        <v>1.6</v>
      </c>
      <c r="K389" s="439">
        <v>1</v>
      </c>
      <c r="L389" s="439">
        <v>1</v>
      </c>
      <c r="M389" s="439">
        <v>0</v>
      </c>
      <c r="N389" s="439" t="s">
        <v>4603</v>
      </c>
      <c r="O389" s="439">
        <v>0</v>
      </c>
      <c r="P389" s="512">
        <v>9556.9500000000007</v>
      </c>
      <c r="Q389" s="512">
        <f t="shared" si="80"/>
        <v>5734.17</v>
      </c>
      <c r="R389" s="514"/>
      <c r="S389" s="512">
        <v>6390.15</v>
      </c>
      <c r="T389" s="512">
        <v>3834.0899999999997</v>
      </c>
      <c r="V389" s="446">
        <f>VLOOKUP(E389,[3]INVENTARIO!$B$4:$P$1048576,15,0)</f>
        <v>0.6</v>
      </c>
      <c r="X389" s="443">
        <f>VLOOKUP(E389,[3]INVENTARIO!$B$114:$R$4077,17,0)</f>
        <v>5655</v>
      </c>
      <c r="Y389" s="443">
        <f>VLOOKUP(E389,[3]INVENTARIO!$B$4:$S$4077,18,0)</f>
        <v>0</v>
      </c>
      <c r="AA389" s="432">
        <f>VLOOKUP(E389,[3]INVENTARIO!$B$4:$U$4077,20,0)</f>
        <v>0</v>
      </c>
      <c r="AB389" s="432">
        <f t="shared" si="76"/>
        <v>0</v>
      </c>
      <c r="AD389" s="432">
        <f>VLOOKUP(E389,[3]INVENTARIO!$B$4:$X$4077,23,0)</f>
        <v>0</v>
      </c>
      <c r="AE389" s="432">
        <f t="shared" si="77"/>
        <v>0</v>
      </c>
      <c r="AG389" s="432">
        <f>VLOOKUP(E389,[3]INVENTARIO!$B$4:$AA$1048576,26,0)</f>
        <v>0</v>
      </c>
      <c r="AH389" s="432">
        <f t="shared" si="78"/>
        <v>0</v>
      </c>
      <c r="AJ389" s="432">
        <f>VLOOKUP(E389,[3]INVENTARIO!$B$4:$AD$1048576,29,0)</f>
        <v>0</v>
      </c>
      <c r="AK389" s="432">
        <f t="shared" si="79"/>
        <v>0</v>
      </c>
      <c r="AT389" s="489"/>
    </row>
    <row r="390" spans="1:46" ht="24" customHeight="1" outlineLevel="1" x14ac:dyDescent="0.25">
      <c r="B390" s="441">
        <v>389</v>
      </c>
      <c r="C390" s="440" t="s">
        <v>23977</v>
      </c>
      <c r="D390" s="440" t="s">
        <v>23981</v>
      </c>
      <c r="E390" s="441" t="s">
        <v>22973</v>
      </c>
      <c r="F390" s="440">
        <f>VLOOKUP(E390,[3]INVENTARIO!$B$4:$D$1048576,3,0)</f>
        <v>0</v>
      </c>
      <c r="G390" s="442" t="s">
        <v>22975</v>
      </c>
      <c r="H390" s="440" t="s">
        <v>24022</v>
      </c>
      <c r="I390" s="440" t="s">
        <v>24021</v>
      </c>
      <c r="J390" s="439">
        <v>0.87</v>
      </c>
      <c r="K390" s="439">
        <v>0.5</v>
      </c>
      <c r="L390" s="439">
        <v>0.5</v>
      </c>
      <c r="M390" s="439">
        <v>0</v>
      </c>
      <c r="N390" s="439" t="s">
        <v>4603</v>
      </c>
      <c r="O390" s="439">
        <v>0</v>
      </c>
      <c r="P390" s="512">
        <v>2548.52</v>
      </c>
      <c r="Q390" s="512">
        <f t="shared" si="80"/>
        <v>1529.1119999999999</v>
      </c>
      <c r="R390" s="514"/>
      <c r="S390" s="512">
        <v>1704.0399999999997</v>
      </c>
      <c r="T390" s="512">
        <v>1022.4239999999998</v>
      </c>
      <c r="V390" s="446">
        <f>VLOOKUP(E390,[3]INVENTARIO!$B$4:$P$1048576,15,0)</f>
        <v>0.6</v>
      </c>
      <c r="X390" s="443">
        <f>VLOOKUP(E390,[3]INVENTARIO!$B$114:$R$4077,17,0)</f>
        <v>1508</v>
      </c>
      <c r="Y390" s="443">
        <f>VLOOKUP(E390,[3]INVENTARIO!$B$4:$S$4077,18,0)</f>
        <v>0</v>
      </c>
      <c r="AA390" s="432">
        <f>VLOOKUP(E390,[3]INVENTARIO!$B$4:$U$4077,20,0)</f>
        <v>0</v>
      </c>
      <c r="AB390" s="432">
        <f t="shared" si="76"/>
        <v>0</v>
      </c>
      <c r="AD390" s="432">
        <f>VLOOKUP(E390,[3]INVENTARIO!$B$4:$X$4077,23,0)</f>
        <v>0</v>
      </c>
      <c r="AE390" s="432">
        <f t="shared" si="77"/>
        <v>0</v>
      </c>
      <c r="AG390" s="432">
        <f>VLOOKUP(E390,[3]INVENTARIO!$B$4:$AA$1048576,26,0)</f>
        <v>0</v>
      </c>
      <c r="AH390" s="432">
        <f t="shared" si="78"/>
        <v>0</v>
      </c>
      <c r="AJ390" s="432">
        <f>VLOOKUP(E390,[3]INVENTARIO!$B$4:$AD$1048576,29,0)</f>
        <v>0</v>
      </c>
      <c r="AK390" s="432">
        <f t="shared" si="79"/>
        <v>0</v>
      </c>
      <c r="AT390" s="489"/>
    </row>
    <row r="391" spans="1:46" ht="24" customHeight="1" outlineLevel="1" x14ac:dyDescent="0.25">
      <c r="A391" s="440" t="s">
        <v>13500</v>
      </c>
      <c r="B391" s="441">
        <v>390</v>
      </c>
      <c r="C391" s="440" t="s">
        <v>23977</v>
      </c>
      <c r="D391" s="440" t="s">
        <v>23981</v>
      </c>
      <c r="E391" s="441" t="s">
        <v>22985</v>
      </c>
      <c r="F391" s="440">
        <f>VLOOKUP(E391,[3]INVENTARIO!$B$4:$D$1048576,3,0)</f>
        <v>0</v>
      </c>
      <c r="G391" s="442" t="s">
        <v>22975</v>
      </c>
      <c r="H391" s="440" t="s">
        <v>24022</v>
      </c>
      <c r="I391" s="440" t="s">
        <v>24021</v>
      </c>
      <c r="J391" s="439">
        <v>1.25</v>
      </c>
      <c r="K391" s="439">
        <v>0.8</v>
      </c>
      <c r="L391" s="439">
        <v>0.8</v>
      </c>
      <c r="M391" s="439">
        <v>0</v>
      </c>
      <c r="N391" s="439" t="s">
        <v>4603</v>
      </c>
      <c r="O391" s="439">
        <v>0</v>
      </c>
      <c r="P391" s="512">
        <v>5960.630000000001</v>
      </c>
      <c r="Q391" s="512">
        <f t="shared" si="80"/>
        <v>3576.3780000000006</v>
      </c>
      <c r="R391" s="514"/>
      <c r="S391" s="512">
        <v>3985.5099999999998</v>
      </c>
      <c r="T391" s="512">
        <v>2391.3059999999996</v>
      </c>
      <c r="V391" s="446">
        <f>VLOOKUP(E391,[3]INVENTARIO!$B$4:$P$1048576,15,0)</f>
        <v>0.6</v>
      </c>
      <c r="X391" s="443">
        <f>VLOOKUP(E391,[3]INVENTARIO!$B$114:$R$4077,17,0)</f>
        <v>3527</v>
      </c>
      <c r="Y391" s="443">
        <f>VLOOKUP(E391,[3]INVENTARIO!$B$4:$S$4077,18,0)</f>
        <v>0</v>
      </c>
      <c r="AA391" s="432">
        <f>VLOOKUP(E391,[3]INVENTARIO!$B$4:$U$4077,20,0)</f>
        <v>0</v>
      </c>
      <c r="AB391" s="432">
        <f t="shared" si="76"/>
        <v>0</v>
      </c>
      <c r="AD391" s="432">
        <f>VLOOKUP(E391,[3]INVENTARIO!$B$4:$X$4077,23,0)</f>
        <v>0</v>
      </c>
      <c r="AE391" s="432">
        <f t="shared" si="77"/>
        <v>0</v>
      </c>
      <c r="AG391" s="432">
        <f>VLOOKUP(E391,[3]INVENTARIO!$B$4:$AA$1048576,26,0)</f>
        <v>0</v>
      </c>
      <c r="AH391" s="432">
        <f t="shared" si="78"/>
        <v>0</v>
      </c>
      <c r="AJ391" s="432">
        <f>VLOOKUP(E391,[3]INVENTARIO!$B$4:$AD$1048576,29,0)</f>
        <v>0</v>
      </c>
      <c r="AK391" s="432">
        <f t="shared" si="79"/>
        <v>0</v>
      </c>
      <c r="AT391" s="489"/>
    </row>
    <row r="392" spans="1:46" ht="24" customHeight="1" outlineLevel="1" x14ac:dyDescent="0.25">
      <c r="B392" s="441">
        <v>391</v>
      </c>
      <c r="C392" s="440" t="s">
        <v>23977</v>
      </c>
      <c r="D392" s="440" t="s">
        <v>23981</v>
      </c>
      <c r="E392" s="441" t="s">
        <v>22986</v>
      </c>
      <c r="F392" s="440">
        <f>VLOOKUP(E392,[3]INVENTARIO!$B$4:$D$1048576,3,0)</f>
        <v>0</v>
      </c>
      <c r="G392" s="442" t="s">
        <v>22975</v>
      </c>
      <c r="H392" s="440" t="s">
        <v>24022</v>
      </c>
      <c r="I392" s="440" t="s">
        <v>24021</v>
      </c>
      <c r="J392" s="439">
        <v>1.6</v>
      </c>
      <c r="K392" s="439">
        <v>1</v>
      </c>
      <c r="L392" s="439">
        <v>1</v>
      </c>
      <c r="M392" s="439">
        <v>0</v>
      </c>
      <c r="N392" s="439" t="s">
        <v>4603</v>
      </c>
      <c r="O392" s="439">
        <v>0</v>
      </c>
      <c r="P392" s="512">
        <v>9556.9500000000007</v>
      </c>
      <c r="Q392" s="512">
        <f t="shared" si="80"/>
        <v>5734.17</v>
      </c>
      <c r="R392" s="514"/>
      <c r="S392" s="512">
        <v>6390.15</v>
      </c>
      <c r="T392" s="512">
        <v>3834.0899999999997</v>
      </c>
      <c r="V392" s="446">
        <f>VLOOKUP(E392,[3]INVENTARIO!$B$4:$P$1048576,15,0)</f>
        <v>0.6</v>
      </c>
      <c r="X392" s="443">
        <f>VLOOKUP(E392,[3]INVENTARIO!$B$114:$R$4077,17,0)</f>
        <v>5655</v>
      </c>
      <c r="Y392" s="443">
        <f>VLOOKUP(E392,[3]INVENTARIO!$B$4:$S$4077,18,0)</f>
        <v>0</v>
      </c>
      <c r="AA392" s="432">
        <f>VLOOKUP(E392,[3]INVENTARIO!$B$4:$U$4077,20,0)</f>
        <v>0</v>
      </c>
      <c r="AB392" s="432">
        <f t="shared" si="76"/>
        <v>0</v>
      </c>
      <c r="AD392" s="432">
        <f>VLOOKUP(E392,[3]INVENTARIO!$B$4:$X$4077,23,0)</f>
        <v>0</v>
      </c>
      <c r="AE392" s="432">
        <f t="shared" si="77"/>
        <v>0</v>
      </c>
      <c r="AG392" s="432">
        <f>VLOOKUP(E392,[3]INVENTARIO!$B$4:$AA$1048576,26,0)</f>
        <v>0</v>
      </c>
      <c r="AH392" s="432">
        <f t="shared" si="78"/>
        <v>0</v>
      </c>
      <c r="AJ392" s="432">
        <f>VLOOKUP(E392,[3]INVENTARIO!$B$4:$AD$1048576,29,0)</f>
        <v>0</v>
      </c>
      <c r="AK392" s="432">
        <f t="shared" si="79"/>
        <v>0</v>
      </c>
      <c r="AT392" s="489"/>
    </row>
    <row r="393" spans="1:46" ht="24" customHeight="1" outlineLevel="1" x14ac:dyDescent="0.25">
      <c r="B393" s="441">
        <v>392</v>
      </c>
      <c r="C393" s="440" t="s">
        <v>23977</v>
      </c>
      <c r="D393" s="440" t="s">
        <v>23981</v>
      </c>
      <c r="E393" s="441" t="s">
        <v>18998</v>
      </c>
      <c r="F393" s="440">
        <f>VLOOKUP(E393,[3]INVENTARIO!$B$4:$D$1048576,3,0)</f>
        <v>0</v>
      </c>
      <c r="G393" s="442" t="s">
        <v>22260</v>
      </c>
      <c r="H393" s="440" t="s">
        <v>24022</v>
      </c>
      <c r="I393" s="440" t="s">
        <v>24021</v>
      </c>
      <c r="J393" s="439">
        <v>1.2</v>
      </c>
      <c r="K393" s="439">
        <v>1.1499999999999999</v>
      </c>
      <c r="L393" s="439">
        <v>1.55</v>
      </c>
      <c r="M393" s="439">
        <v>0</v>
      </c>
      <c r="N393" s="439" t="s">
        <v>4603</v>
      </c>
      <c r="O393" s="439">
        <v>0</v>
      </c>
      <c r="P393" s="512">
        <v>10934.033825000002</v>
      </c>
      <c r="Q393" s="512">
        <v>6560.4202950000008</v>
      </c>
      <c r="R393" s="514"/>
      <c r="S393" s="512">
        <v>7310.8739999999998</v>
      </c>
      <c r="T393" s="512">
        <v>4386.5243999999993</v>
      </c>
      <c r="V393" s="446">
        <f>VLOOKUP(E393,[3]INVENTARIO!$B$4:$P$1048576,15,0)</f>
        <v>0.6</v>
      </c>
      <c r="X393" s="443">
        <f>VLOOKUP(E393,[3]INVENTARIO!$B$114:$R$4077,17,0)</f>
        <v>6469.8</v>
      </c>
      <c r="Y393" s="443">
        <f>VLOOKUP(E393,[3]INVENTARIO!$B$4:$S$4077,18,0)</f>
        <v>3375.6</v>
      </c>
      <c r="AA393" s="432">
        <f>VLOOKUP(E393,[3]INVENTARIO!$B$4:$U$4077,20,0)</f>
        <v>5626</v>
      </c>
      <c r="AB393" s="432">
        <f t="shared" si="76"/>
        <v>3375.6</v>
      </c>
      <c r="AD393" s="432">
        <f>VLOOKUP(E393,[3]INVENTARIO!$B$4:$X$4077,23,0)</f>
        <v>5626</v>
      </c>
      <c r="AE393" s="432">
        <f t="shared" si="77"/>
        <v>3375.6</v>
      </c>
      <c r="AG393" s="432">
        <f>VLOOKUP(E393,[3]INVENTARIO!$B$4:$AA$1048576,26,0)</f>
        <v>5626</v>
      </c>
      <c r="AH393" s="432">
        <f t="shared" si="78"/>
        <v>3375.6</v>
      </c>
      <c r="AJ393" s="432">
        <f>VLOOKUP(E393,[3]INVENTARIO!$B$4:$AD$1048576,29,0)</f>
        <v>5307.5</v>
      </c>
      <c r="AK393" s="432">
        <f t="shared" si="79"/>
        <v>3184.5</v>
      </c>
      <c r="AT393" s="489"/>
    </row>
    <row r="394" spans="1:46" ht="24" customHeight="1" outlineLevel="1" x14ac:dyDescent="0.25">
      <c r="B394" s="441">
        <v>393</v>
      </c>
      <c r="C394" s="440" t="s">
        <v>23977</v>
      </c>
      <c r="D394" s="440" t="s">
        <v>23981</v>
      </c>
      <c r="E394" s="441" t="s">
        <v>23858</v>
      </c>
      <c r="F394" s="440">
        <v>0</v>
      </c>
      <c r="G394" s="442" t="s">
        <v>24085</v>
      </c>
      <c r="H394" s="440" t="s">
        <v>4450</v>
      </c>
      <c r="I394" s="440" t="s">
        <v>24021</v>
      </c>
      <c r="J394" s="439" t="s">
        <v>4603</v>
      </c>
      <c r="K394" s="439" t="s">
        <v>4603</v>
      </c>
      <c r="L394" s="439" t="s">
        <v>4603</v>
      </c>
      <c r="M394" s="439">
        <v>0</v>
      </c>
      <c r="N394" s="439" t="s">
        <v>4603</v>
      </c>
      <c r="O394" s="439">
        <v>0</v>
      </c>
      <c r="P394" s="512">
        <v>15241.2</v>
      </c>
      <c r="Q394" s="512">
        <f>P394*V394</f>
        <v>9144.7199999999993</v>
      </c>
      <c r="R394" s="514"/>
      <c r="S394" s="512">
        <v>11724</v>
      </c>
      <c r="T394" s="512">
        <v>7034.4</v>
      </c>
      <c r="V394" s="446">
        <v>0.6</v>
      </c>
      <c r="X394" s="443">
        <v>0</v>
      </c>
      <c r="Y394" s="443" t="e">
        <f>VLOOKUP(E394,[3]INVENTARIO!$B$4:$S$4077,18,0)</f>
        <v>#N/A</v>
      </c>
      <c r="AA394" s="432">
        <v>0</v>
      </c>
      <c r="AB394" s="432">
        <f t="shared" si="76"/>
        <v>0</v>
      </c>
      <c r="AD394" s="432">
        <v>0</v>
      </c>
      <c r="AE394" s="432">
        <f t="shared" si="77"/>
        <v>0</v>
      </c>
      <c r="AG394" s="432" t="e">
        <f>VLOOKUP(E394,[3]INVENTARIO!$B$4:$AA$1048576,26,0)</f>
        <v>#N/A</v>
      </c>
      <c r="AH394" s="432" t="e">
        <f t="shared" si="78"/>
        <v>#N/A</v>
      </c>
      <c r="AJ394" s="432">
        <v>0</v>
      </c>
      <c r="AK394" s="432">
        <f t="shared" si="79"/>
        <v>0</v>
      </c>
      <c r="AT394" s="489"/>
    </row>
    <row r="395" spans="1:46" ht="24" customHeight="1" outlineLevel="1" x14ac:dyDescent="0.25">
      <c r="A395" s="440" t="s">
        <v>16741</v>
      </c>
      <c r="B395" s="441">
        <v>394</v>
      </c>
      <c r="C395" s="440" t="s">
        <v>23977</v>
      </c>
      <c r="D395" s="440" t="s">
        <v>23981</v>
      </c>
      <c r="E395" s="441" t="s">
        <v>23857</v>
      </c>
      <c r="F395" s="440">
        <v>0</v>
      </c>
      <c r="G395" s="442" t="s">
        <v>24086</v>
      </c>
      <c r="H395" s="440" t="s">
        <v>4450</v>
      </c>
      <c r="I395" s="440" t="s">
        <v>24021</v>
      </c>
      <c r="J395" s="439" t="s">
        <v>4603</v>
      </c>
      <c r="K395" s="439" t="s">
        <v>4603</v>
      </c>
      <c r="L395" s="439" t="s">
        <v>4603</v>
      </c>
      <c r="M395" s="439">
        <v>0</v>
      </c>
      <c r="N395" s="439" t="s">
        <v>4603</v>
      </c>
      <c r="O395" s="439">
        <v>0</v>
      </c>
      <c r="P395" s="512">
        <v>21450.838500000002</v>
      </c>
      <c r="Q395" s="512">
        <f>P395*V395</f>
        <v>12870.5031</v>
      </c>
      <c r="R395" s="514"/>
      <c r="S395" s="512">
        <v>16500.645</v>
      </c>
      <c r="T395" s="512">
        <v>9900.3870000000006</v>
      </c>
      <c r="V395" s="446">
        <v>0.6</v>
      </c>
      <c r="X395" s="443">
        <v>0</v>
      </c>
      <c r="Y395" s="443" t="e">
        <f>VLOOKUP(E395,[3]INVENTARIO!$B$4:$S$4077,18,0)</f>
        <v>#N/A</v>
      </c>
      <c r="AA395" s="432">
        <v>0</v>
      </c>
      <c r="AB395" s="432">
        <f t="shared" si="76"/>
        <v>0</v>
      </c>
      <c r="AD395" s="432">
        <v>0</v>
      </c>
      <c r="AE395" s="432">
        <f t="shared" si="77"/>
        <v>0</v>
      </c>
      <c r="AG395" s="432" t="e">
        <f>VLOOKUP(E395,[3]INVENTARIO!$B$4:$AA$1048576,26,0)</f>
        <v>#N/A</v>
      </c>
      <c r="AH395" s="432" t="e">
        <f t="shared" si="78"/>
        <v>#N/A</v>
      </c>
      <c r="AJ395" s="432">
        <v>0</v>
      </c>
      <c r="AK395" s="432">
        <f t="shared" si="79"/>
        <v>0</v>
      </c>
      <c r="AT395" s="489"/>
    </row>
    <row r="396" spans="1:46" ht="24" customHeight="1" outlineLevel="1" x14ac:dyDescent="0.25">
      <c r="B396" s="441">
        <v>395</v>
      </c>
      <c r="C396" s="440" t="s">
        <v>23977</v>
      </c>
      <c r="D396" s="440" t="s">
        <v>23981</v>
      </c>
      <c r="E396" s="441" t="s">
        <v>23856</v>
      </c>
      <c r="F396" s="440">
        <v>0</v>
      </c>
      <c r="G396" s="442" t="s">
        <v>24087</v>
      </c>
      <c r="H396" s="440" t="s">
        <v>4450</v>
      </c>
      <c r="I396" s="440" t="s">
        <v>24021</v>
      </c>
      <c r="J396" s="439" t="s">
        <v>4603</v>
      </c>
      <c r="K396" s="439" t="s">
        <v>4603</v>
      </c>
      <c r="L396" s="439" t="s">
        <v>4603</v>
      </c>
      <c r="M396" s="439">
        <v>0</v>
      </c>
      <c r="N396" s="439" t="s">
        <v>4603</v>
      </c>
      <c r="O396" s="439">
        <v>0</v>
      </c>
      <c r="P396" s="512">
        <v>30750.2</v>
      </c>
      <c r="Q396" s="512">
        <f>P396*V396</f>
        <v>18450.12</v>
      </c>
      <c r="R396" s="514"/>
      <c r="S396" s="512">
        <v>23654</v>
      </c>
      <c r="T396" s="512">
        <v>14192.1</v>
      </c>
      <c r="V396" s="446">
        <v>0.6</v>
      </c>
      <c r="X396" s="443">
        <v>0</v>
      </c>
      <c r="Y396" s="443" t="e">
        <f>VLOOKUP(E396,[3]INVENTARIO!$B$4:$S$4077,18,0)</f>
        <v>#N/A</v>
      </c>
      <c r="AA396" s="432">
        <v>0</v>
      </c>
      <c r="AB396" s="432">
        <f t="shared" si="76"/>
        <v>0</v>
      </c>
      <c r="AD396" s="432">
        <v>0</v>
      </c>
      <c r="AE396" s="432">
        <f t="shared" si="77"/>
        <v>0</v>
      </c>
      <c r="AG396" s="432" t="e">
        <f>VLOOKUP(E396,[3]INVENTARIO!$B$4:$AA$1048576,26,0)</f>
        <v>#N/A</v>
      </c>
      <c r="AH396" s="432" t="e">
        <f t="shared" si="78"/>
        <v>#N/A</v>
      </c>
      <c r="AJ396" s="432">
        <v>0</v>
      </c>
      <c r="AK396" s="432">
        <f t="shared" si="79"/>
        <v>0</v>
      </c>
      <c r="AT396" s="489"/>
    </row>
    <row r="397" spans="1:46" ht="24" customHeight="1" outlineLevel="1" x14ac:dyDescent="0.25">
      <c r="B397" s="441">
        <v>396</v>
      </c>
      <c r="C397" s="440" t="s">
        <v>23977</v>
      </c>
      <c r="D397" s="440" t="s">
        <v>23981</v>
      </c>
      <c r="E397" s="441" t="s">
        <v>19000</v>
      </c>
      <c r="F397" s="440">
        <f>VLOOKUP(E397,[3]INVENTARIO!$B$4:$D$1048576,3,0)</f>
        <v>0</v>
      </c>
      <c r="G397" s="442" t="s">
        <v>19001</v>
      </c>
      <c r="H397" s="440" t="s">
        <v>24022</v>
      </c>
      <c r="I397" s="440" t="s">
        <v>24021</v>
      </c>
      <c r="J397" s="439">
        <v>0.28000000000000003</v>
      </c>
      <c r="K397" s="439">
        <v>0.28000000000000003</v>
      </c>
      <c r="L397" s="439">
        <v>0.28000000000000003</v>
      </c>
      <c r="M397" s="439">
        <v>0</v>
      </c>
      <c r="N397" s="439" t="s">
        <v>4603</v>
      </c>
      <c r="O397" s="439">
        <v>0</v>
      </c>
      <c r="P397" s="512">
        <v>396.57117500000004</v>
      </c>
      <c r="Q397" s="512">
        <v>237.94270500000002</v>
      </c>
      <c r="R397" s="514"/>
      <c r="S397" s="512">
        <v>265.21099999999996</v>
      </c>
      <c r="T397" s="512">
        <v>159.12659999999997</v>
      </c>
      <c r="V397" s="446">
        <v>0.6</v>
      </c>
      <c r="X397" s="443">
        <f>VLOOKUP(E397,[3]INVENTARIO!$B$114:$R$4077,17,0)</f>
        <v>234.7</v>
      </c>
      <c r="Y397" s="443">
        <f>VLOOKUP(E397,[3]INVENTARIO!$B$4:$S$4077,18,0)</f>
        <v>122.46</v>
      </c>
      <c r="AA397" s="432">
        <f>VLOOKUP(E397,[3]INVENTARIO!$B$4:$U$4077,20,0)</f>
        <v>204.1</v>
      </c>
      <c r="AB397" s="432">
        <f t="shared" si="76"/>
        <v>122.46</v>
      </c>
      <c r="AD397" s="432">
        <f>VLOOKUP(E397,[3]INVENTARIO!$B$4:$X$4077,23,0)</f>
        <v>204.1</v>
      </c>
      <c r="AE397" s="432">
        <f t="shared" si="77"/>
        <v>122.46</v>
      </c>
      <c r="AG397" s="432">
        <f>VLOOKUP(E397,[3]INVENTARIO!$B$4:$AA$1048576,26,0)</f>
        <v>204.1</v>
      </c>
      <c r="AH397" s="432">
        <f t="shared" si="78"/>
        <v>122.46</v>
      </c>
      <c r="AJ397" s="432">
        <f>VLOOKUP(E397,[3]INVENTARIO!$B$4:$AD$1048576,29,0)</f>
        <v>192.5</v>
      </c>
      <c r="AK397" s="432">
        <f t="shared" si="79"/>
        <v>115.5</v>
      </c>
      <c r="AT397" s="489"/>
    </row>
    <row r="398" spans="1:46" ht="24" customHeight="1" outlineLevel="1" x14ac:dyDescent="0.25">
      <c r="A398" s="450" t="s">
        <v>19128</v>
      </c>
      <c r="B398" s="441">
        <v>397</v>
      </c>
      <c r="C398" s="440" t="s">
        <v>23977</v>
      </c>
      <c r="D398" s="440" t="s">
        <v>23979</v>
      </c>
      <c r="E398" s="441" t="s">
        <v>19002</v>
      </c>
      <c r="F398" s="440">
        <f>VLOOKUP(E398,[3]INVENTARIO!$B$4:$D$1048576,3,0)</f>
        <v>0</v>
      </c>
      <c r="G398" s="442" t="s">
        <v>19078</v>
      </c>
      <c r="H398" s="440" t="s">
        <v>24022</v>
      </c>
      <c r="I398" s="440" t="s">
        <v>24021</v>
      </c>
      <c r="J398" s="439">
        <v>3.2</v>
      </c>
      <c r="K398" s="439">
        <v>3.05</v>
      </c>
      <c r="L398" s="439">
        <v>3.05</v>
      </c>
      <c r="M398" s="439">
        <v>0</v>
      </c>
      <c r="N398" s="439" t="s">
        <v>4603</v>
      </c>
      <c r="O398" s="439">
        <v>0</v>
      </c>
      <c r="P398" s="512">
        <v>48676.27908</v>
      </c>
      <c r="Q398" s="512">
        <f>P398*V398</f>
        <v>26771.953494000001</v>
      </c>
      <c r="R398" s="514"/>
      <c r="S398" s="512">
        <v>32546.824999999997</v>
      </c>
      <c r="T398" s="512">
        <v>17900.75375</v>
      </c>
      <c r="V398" s="446">
        <v>0.55000000000000004</v>
      </c>
      <c r="X398" s="443">
        <f>VLOOKUP(E398,[3]INVENTARIO!$B$114:$R$4077,17,0)</f>
        <v>28802.5</v>
      </c>
      <c r="Y398" s="443">
        <f>VLOOKUP(E398,[3]INVENTARIO!$B$4:$S$4077,18,0)</f>
        <v>12522.85</v>
      </c>
      <c r="AA398" s="432">
        <f>VLOOKUP(E398,[3]INVENTARIO!$B$4:$U$4077,20,0)</f>
        <v>25045.7</v>
      </c>
      <c r="AB398" s="432">
        <v>12522.85</v>
      </c>
      <c r="AD398" s="432">
        <f>VLOOKUP(E398,[3]INVENTARIO!$B$4:$X$4077,23,0)</f>
        <v>25045.7</v>
      </c>
      <c r="AE398" s="432">
        <v>12522.85</v>
      </c>
      <c r="AG398" s="432">
        <f>VLOOKUP(E398,[3]INVENTARIO!$B$4:$AA$1048576,26,0)</f>
        <v>25045.7</v>
      </c>
      <c r="AH398" s="432">
        <v>12522.85</v>
      </c>
      <c r="AJ398" s="432">
        <f>VLOOKUP(E398,[3]INVENTARIO!$B$4:$AD$1048576,29,0)</f>
        <v>23628</v>
      </c>
      <c r="AK398" s="432">
        <v>11814</v>
      </c>
      <c r="AT398" s="489"/>
    </row>
    <row r="399" spans="1:46" ht="24" customHeight="1" outlineLevel="1" x14ac:dyDescent="0.25">
      <c r="B399" s="441">
        <v>398</v>
      </c>
      <c r="C399" s="440" t="s">
        <v>23977</v>
      </c>
      <c r="D399" s="440" t="s">
        <v>23981</v>
      </c>
      <c r="E399" s="441" t="s">
        <v>19091</v>
      </c>
      <c r="F399" s="440">
        <f>VLOOKUP(E399,[3]INVENTARIO!$B$4:$D$1048576,3,0)</f>
        <v>0</v>
      </c>
      <c r="G399" s="442" t="s">
        <v>19092</v>
      </c>
      <c r="H399" s="440" t="s">
        <v>24022</v>
      </c>
      <c r="I399" s="440" t="s">
        <v>24021</v>
      </c>
      <c r="J399" s="439">
        <v>0.74</v>
      </c>
      <c r="K399" s="439">
        <v>0.28000000000000003</v>
      </c>
      <c r="L399" s="439">
        <v>0.28000000000000003</v>
      </c>
      <c r="M399" s="439">
        <v>0</v>
      </c>
      <c r="N399" s="439" t="s">
        <v>4603</v>
      </c>
      <c r="O399" s="439">
        <f>VLOOKUP(E399,[3]INVENTARIO!$B$4:$L$1048576,11,0)</f>
        <v>3.5</v>
      </c>
      <c r="P399" s="512">
        <v>997.09324000000026</v>
      </c>
      <c r="Q399" s="512">
        <v>598.25594400000011</v>
      </c>
      <c r="R399" s="514"/>
      <c r="S399" s="512">
        <v>666.69999999999993</v>
      </c>
      <c r="T399" s="512">
        <v>400.01999999999992</v>
      </c>
      <c r="V399" s="446">
        <v>0.6</v>
      </c>
      <c r="X399" s="443">
        <f>VLOOKUP(E399,[3]INVENTARIO!$B$114:$R$4077,17,0)</f>
        <v>590</v>
      </c>
      <c r="Y399" s="443">
        <f>VLOOKUP(E399,[3]INVENTARIO!$B$4:$S$4077,18,0)</f>
        <v>307.8</v>
      </c>
      <c r="AA399" s="432">
        <f>VLOOKUP(E399,[3]INVENTARIO!$B$4:$U$4077,20,0)</f>
        <v>513</v>
      </c>
      <c r="AB399" s="432">
        <f>AA399*60%</f>
        <v>307.8</v>
      </c>
      <c r="AD399" s="432">
        <f>VLOOKUP(E399,[3]INVENTARIO!$B$4:$X$4077,23,0)</f>
        <v>513</v>
      </c>
      <c r="AE399" s="432">
        <f>AD399*60%</f>
        <v>307.8</v>
      </c>
      <c r="AG399" s="432">
        <f>VLOOKUP(E399,[3]INVENTARIO!$B$4:$AA$1048576,26,0)</f>
        <v>513</v>
      </c>
      <c r="AH399" s="432">
        <f>AG399*60%</f>
        <v>307.8</v>
      </c>
      <c r="AJ399" s="432">
        <f>VLOOKUP(E399,[3]INVENTARIO!$B$4:$AD$1048576,29,0)</f>
        <v>484</v>
      </c>
      <c r="AK399" s="432">
        <f t="shared" ref="AK399:AK415" si="81">AJ399*60%</f>
        <v>290.39999999999998</v>
      </c>
      <c r="AT399" s="489"/>
    </row>
    <row r="400" spans="1:46" ht="24" customHeight="1" outlineLevel="1" x14ac:dyDescent="0.25">
      <c r="A400" s="440" t="s">
        <v>13501</v>
      </c>
      <c r="B400" s="441">
        <v>399</v>
      </c>
      <c r="C400" s="440" t="s">
        <v>23977</v>
      </c>
      <c r="D400" s="515" t="s">
        <v>23980</v>
      </c>
      <c r="E400" s="441" t="s">
        <v>21073</v>
      </c>
      <c r="F400" s="440">
        <f>VLOOKUP(E400,[3]INVENTARIO!$B$4:$D$1048576,3,0)</f>
        <v>0</v>
      </c>
      <c r="G400" s="442" t="s">
        <v>21075</v>
      </c>
      <c r="H400" s="440" t="s">
        <v>24022</v>
      </c>
      <c r="I400" s="440" t="s">
        <v>24021</v>
      </c>
      <c r="J400" s="439">
        <v>2.17</v>
      </c>
      <c r="K400" s="439">
        <v>4.4000000000000004</v>
      </c>
      <c r="L400" s="439">
        <v>4.2</v>
      </c>
      <c r="M400" s="439">
        <v>0</v>
      </c>
      <c r="N400" s="439" t="s">
        <v>4603</v>
      </c>
      <c r="O400" s="439">
        <v>0</v>
      </c>
      <c r="P400" s="512">
        <v>49167</v>
      </c>
      <c r="Q400" s="512">
        <v>29500</v>
      </c>
      <c r="R400" s="514"/>
      <c r="S400" s="512">
        <v>27498.888999999996</v>
      </c>
      <c r="T400" s="512">
        <v>15124.388949999999</v>
      </c>
      <c r="V400" s="446">
        <v>0.6</v>
      </c>
      <c r="X400" s="443">
        <f>VLOOKUP(E400,[3]INVENTARIO!$B$114:$R$4077,17,0)</f>
        <v>24335.3</v>
      </c>
      <c r="Y400" s="443">
        <f>VLOOKUP(E400,[3]INVENTARIO!$B$4:$S$4077,18,0)</f>
        <v>10580.575000000001</v>
      </c>
      <c r="AA400" s="432">
        <f>VLOOKUP(E400,[3]INVENTARIO!$B$4:$U$4077,20,0)</f>
        <v>21161.15</v>
      </c>
      <c r="AB400" s="432">
        <v>10580.575000000001</v>
      </c>
      <c r="AD400" s="432">
        <f>VLOOKUP(E400,[3]INVENTARIO!$B$4:$X$4077,23,0)</f>
        <v>21161.15</v>
      </c>
      <c r="AE400" s="432">
        <v>10580.575000000001</v>
      </c>
      <c r="AG400" s="432">
        <f>VLOOKUP(E400,[3]INVENTARIO!$B$4:$AA$1048576,26,0)</f>
        <v>21161.15</v>
      </c>
      <c r="AH400" s="432">
        <v>10580.575000000001</v>
      </c>
      <c r="AJ400" s="432">
        <f>VLOOKUP(E400,[3]INVENTARIO!$B$4:$AD$1048576,29,0)</f>
        <v>0</v>
      </c>
      <c r="AK400" s="432">
        <f t="shared" si="81"/>
        <v>0</v>
      </c>
      <c r="AT400" s="489"/>
    </row>
    <row r="401" spans="1:46" ht="24" customHeight="1" outlineLevel="1" x14ac:dyDescent="0.25">
      <c r="B401" s="441">
        <v>400</v>
      </c>
      <c r="C401" s="440" t="s">
        <v>23977</v>
      </c>
      <c r="D401" s="440" t="s">
        <v>23983</v>
      </c>
      <c r="E401" s="441" t="s">
        <v>21074</v>
      </c>
      <c r="F401" s="440">
        <f>VLOOKUP(E401,[3]INVENTARIO!$B$4:$D$1048576,3,0)</f>
        <v>0</v>
      </c>
      <c r="G401" s="442" t="s">
        <v>21076</v>
      </c>
      <c r="H401" s="440" t="s">
        <v>24022</v>
      </c>
      <c r="I401" s="440" t="s">
        <v>24021</v>
      </c>
      <c r="J401" s="439">
        <v>2.85</v>
      </c>
      <c r="K401" s="439">
        <v>1.85</v>
      </c>
      <c r="L401" s="439">
        <v>6</v>
      </c>
      <c r="M401" s="439">
        <v>0</v>
      </c>
      <c r="N401" s="439" t="s">
        <v>4603</v>
      </c>
      <c r="O401" s="439">
        <v>0</v>
      </c>
      <c r="P401" s="512">
        <v>128550</v>
      </c>
      <c r="Q401" s="512">
        <v>70702.5</v>
      </c>
      <c r="R401" s="514"/>
      <c r="S401" s="512">
        <v>91249.76</v>
      </c>
      <c r="T401" s="512">
        <v>50187.368000000002</v>
      </c>
      <c r="V401" s="446">
        <v>0.6</v>
      </c>
      <c r="X401" s="443">
        <f>VLOOKUP(E401,[3]INVENTARIO!$B$114:$R$4077,17,0)</f>
        <v>80752</v>
      </c>
      <c r="Y401" s="443">
        <f>VLOOKUP(E401,[3]INVENTARIO!$B$4:$S$4077,18,0)</f>
        <v>35109.574999999997</v>
      </c>
      <c r="AA401" s="432">
        <f>VLOOKUP(E401,[3]INVENTARIO!$B$4:$U$4077,20,0)</f>
        <v>70219.149999999994</v>
      </c>
      <c r="AB401" s="432">
        <f t="shared" ref="AB401:AB415" si="82">AA401*60%</f>
        <v>42131.49</v>
      </c>
      <c r="AD401" s="432">
        <f>VLOOKUP(E401,[3]INVENTARIO!$B$4:$X$4077,23,0)</f>
        <v>70219.149999999994</v>
      </c>
      <c r="AE401" s="432">
        <f t="shared" ref="AE401:AE415" si="83">AD401*60%</f>
        <v>42131.49</v>
      </c>
      <c r="AG401" s="432">
        <f>VLOOKUP(E401,[3]INVENTARIO!$B$4:$AA$1048576,26,0)</f>
        <v>70219.149999999994</v>
      </c>
      <c r="AH401" s="432">
        <f t="shared" ref="AH401:AH415" si="84">AG401*60%</f>
        <v>42131.49</v>
      </c>
      <c r="AJ401" s="432">
        <f>VLOOKUP(E401,[3]INVENTARIO!$B$4:$AD$1048576,29,0)</f>
        <v>0</v>
      </c>
      <c r="AK401" s="432">
        <f t="shared" si="81"/>
        <v>0</v>
      </c>
      <c r="AT401" s="489"/>
    </row>
    <row r="402" spans="1:46" ht="24" customHeight="1" outlineLevel="1" x14ac:dyDescent="0.25">
      <c r="B402" s="441">
        <v>401</v>
      </c>
      <c r="C402" s="440" t="s">
        <v>23977</v>
      </c>
      <c r="D402" s="440" t="s">
        <v>23983</v>
      </c>
      <c r="E402" s="441" t="s">
        <v>21081</v>
      </c>
      <c r="F402" s="440">
        <f>VLOOKUP(E402,[3]INVENTARIO!$B$4:$D$1048576,3,0)</f>
        <v>0</v>
      </c>
      <c r="G402" s="442" t="s">
        <v>22262</v>
      </c>
      <c r="H402" s="440" t="s">
        <v>24022</v>
      </c>
      <c r="I402" s="440" t="s">
        <v>24021</v>
      </c>
      <c r="J402" s="439">
        <v>0.9</v>
      </c>
      <c r="K402" s="439">
        <v>1.75</v>
      </c>
      <c r="L402" s="439">
        <v>2.2000000000000002</v>
      </c>
      <c r="M402" s="439">
        <v>0</v>
      </c>
      <c r="N402" s="439" t="s">
        <v>4603</v>
      </c>
      <c r="O402" s="439">
        <v>0</v>
      </c>
      <c r="P402" s="512">
        <v>22656.448424999999</v>
      </c>
      <c r="Q402" s="512">
        <v>12461.04663375</v>
      </c>
      <c r="R402" s="514"/>
      <c r="S402" s="512">
        <v>15149.005999999999</v>
      </c>
      <c r="T402" s="512">
        <v>8331.953300000001</v>
      </c>
      <c r="V402" s="446">
        <v>0.6</v>
      </c>
      <c r="X402" s="443">
        <f>VLOOKUP(E402,[3]INVENTARIO!$B$114:$R$4077,17,0)</f>
        <v>13406.2</v>
      </c>
      <c r="Y402" s="443">
        <f>VLOOKUP(E402,[3]INVENTARIO!$B$4:$S$4077,18,0)</f>
        <v>5828.7749999999996</v>
      </c>
      <c r="AA402" s="432">
        <f>VLOOKUP(E402,[3]INVENTARIO!$B$4:$U$4077,20,0)</f>
        <v>11657.55</v>
      </c>
      <c r="AB402" s="432">
        <f t="shared" si="82"/>
        <v>6994.53</v>
      </c>
      <c r="AD402" s="432">
        <f>VLOOKUP(E402,[3]INVENTARIO!$B$4:$X$4077,23,0)</f>
        <v>11657.55</v>
      </c>
      <c r="AE402" s="432">
        <f t="shared" si="83"/>
        <v>6994.53</v>
      </c>
      <c r="AG402" s="432">
        <f>VLOOKUP(E402,[3]INVENTARIO!$B$4:$AA$1048576,26,0)</f>
        <v>11657.55</v>
      </c>
      <c r="AH402" s="432">
        <f t="shared" si="84"/>
        <v>6994.53</v>
      </c>
      <c r="AJ402" s="432">
        <f>VLOOKUP(E402,[3]INVENTARIO!$B$4:$AD$1048576,29,0)</f>
        <v>0</v>
      </c>
      <c r="AK402" s="432">
        <f t="shared" si="81"/>
        <v>0</v>
      </c>
      <c r="AT402" s="489"/>
    </row>
    <row r="403" spans="1:46" ht="24" customHeight="1" outlineLevel="1" x14ac:dyDescent="0.25">
      <c r="A403" s="440" t="s">
        <v>16741</v>
      </c>
      <c r="B403" s="441">
        <v>402</v>
      </c>
      <c r="C403" s="440" t="s">
        <v>23977</v>
      </c>
      <c r="D403" s="440" t="s">
        <v>23983</v>
      </c>
      <c r="E403" s="441" t="s">
        <v>23016</v>
      </c>
      <c r="F403" s="440">
        <f>VLOOKUP(E403,[3]INVENTARIO!$B$4:$D$1048576,3,0)</f>
        <v>0</v>
      </c>
      <c r="G403" s="442" t="s">
        <v>23173</v>
      </c>
      <c r="H403" s="440" t="s">
        <v>24022</v>
      </c>
      <c r="I403" s="440" t="s">
        <v>24021</v>
      </c>
      <c r="J403" s="439" t="s">
        <v>4603</v>
      </c>
      <c r="K403" s="439">
        <v>1.75</v>
      </c>
      <c r="L403" s="439">
        <v>2.2000000000000002</v>
      </c>
      <c r="M403" s="439">
        <v>0</v>
      </c>
      <c r="N403" s="439" t="s">
        <v>4603</v>
      </c>
      <c r="O403" s="439">
        <v>0</v>
      </c>
      <c r="P403" s="512">
        <v>43650</v>
      </c>
      <c r="Q403" s="512">
        <v>25450</v>
      </c>
      <c r="R403" s="514"/>
      <c r="S403" s="512">
        <v>28946.983999999997</v>
      </c>
      <c r="T403" s="512">
        <v>17368.190399999996</v>
      </c>
      <c r="V403" s="446">
        <v>0.6</v>
      </c>
      <c r="X403" s="443">
        <f>VLOOKUP(E403,[3]INVENTARIO!$B$114:$R$4077,17,0)</f>
        <v>25616.799999999999</v>
      </c>
      <c r="Y403" s="443">
        <f>VLOOKUP(E403,[3]INVENTARIO!$B$4:$S$4077,18,0)</f>
        <v>0</v>
      </c>
      <c r="AA403" s="432">
        <f>VLOOKUP(E403,[3]INVENTARIO!$B$4:$U$4077,20,0)</f>
        <v>0</v>
      </c>
      <c r="AB403" s="432">
        <f t="shared" si="82"/>
        <v>0</v>
      </c>
      <c r="AC403" s="472"/>
      <c r="AD403" s="432">
        <f>VLOOKUP(E403,[3]INVENTARIO!$B$4:$X$4077,23,0)</f>
        <v>0</v>
      </c>
      <c r="AE403" s="432">
        <f t="shared" si="83"/>
        <v>0</v>
      </c>
      <c r="AG403" s="432">
        <f>VLOOKUP(E403,[3]INVENTARIO!$B$4:$AA$1048576,26,0)</f>
        <v>0</v>
      </c>
      <c r="AH403" s="432">
        <f t="shared" si="84"/>
        <v>0</v>
      </c>
      <c r="AI403" s="472"/>
      <c r="AJ403" s="432">
        <f>VLOOKUP(E403,[3]INVENTARIO!$B$4:$AD$1048576,29,0)</f>
        <v>0</v>
      </c>
      <c r="AK403" s="432">
        <f t="shared" si="81"/>
        <v>0</v>
      </c>
      <c r="AL403" s="476" t="s">
        <v>20303</v>
      </c>
      <c r="AT403" s="489"/>
    </row>
    <row r="404" spans="1:46" ht="24" customHeight="1" outlineLevel="1" x14ac:dyDescent="0.25">
      <c r="A404" s="440" t="s">
        <v>13501</v>
      </c>
      <c r="B404" s="441">
        <v>403</v>
      </c>
      <c r="C404" s="440" t="s">
        <v>23977</v>
      </c>
      <c r="D404" s="440" t="s">
        <v>23983</v>
      </c>
      <c r="E404" s="441" t="s">
        <v>23075</v>
      </c>
      <c r="F404" s="440">
        <f>VLOOKUP(E404,[3]INVENTARIO!$B$4:$D$1048576,3,0)</f>
        <v>0</v>
      </c>
      <c r="G404" s="442" t="s">
        <v>23076</v>
      </c>
      <c r="H404" s="440" t="s">
        <v>24022</v>
      </c>
      <c r="I404" s="440" t="s">
        <v>24021</v>
      </c>
      <c r="J404" s="439">
        <v>1.4</v>
      </c>
      <c r="K404" s="439">
        <v>1.45</v>
      </c>
      <c r="L404" s="439">
        <v>0.9</v>
      </c>
      <c r="M404" s="439">
        <v>0</v>
      </c>
      <c r="N404" s="439" t="s">
        <v>4603</v>
      </c>
      <c r="O404" s="439">
        <v>0</v>
      </c>
      <c r="P404" s="512">
        <v>16270</v>
      </c>
      <c r="Q404" s="512">
        <f t="shared" ref="Q404:Q415" si="85">P404*V404</f>
        <v>9762</v>
      </c>
      <c r="R404" s="514"/>
      <c r="S404" s="512">
        <v>0</v>
      </c>
      <c r="T404" s="512">
        <v>0</v>
      </c>
      <c r="V404" s="446">
        <v>0.6</v>
      </c>
      <c r="X404" s="443">
        <f>VLOOKUP(E404,[3]INVENTARIO!$B$114:$R$4077,17,0)</f>
        <v>0</v>
      </c>
      <c r="Y404" s="443">
        <f>VLOOKUP(E404,[3]INVENTARIO!$B$4:$S$4077,18,0)</f>
        <v>0</v>
      </c>
      <c r="AA404" s="432">
        <f>VLOOKUP(E404,[3]INVENTARIO!$B$4:$U$4077,20,0)</f>
        <v>0</v>
      </c>
      <c r="AB404" s="432">
        <f t="shared" si="82"/>
        <v>0</v>
      </c>
      <c r="AD404" s="432">
        <f>VLOOKUP(E404,[3]INVENTARIO!$B$4:$X$4077,23,0)</f>
        <v>0</v>
      </c>
      <c r="AE404" s="432">
        <f t="shared" si="83"/>
        <v>0</v>
      </c>
      <c r="AG404" s="432">
        <f>VLOOKUP(E404,[3]INVENTARIO!$B$4:$AA$1048576,26,0)</f>
        <v>0</v>
      </c>
      <c r="AH404" s="432">
        <f t="shared" si="84"/>
        <v>0</v>
      </c>
      <c r="AJ404" s="432">
        <f>VLOOKUP(E404,[3]INVENTARIO!$B$4:$AD$1048576,29,0)</f>
        <v>0</v>
      </c>
      <c r="AK404" s="432">
        <f t="shared" si="81"/>
        <v>0</v>
      </c>
      <c r="AL404" s="469"/>
      <c r="AT404" s="489"/>
    </row>
    <row r="405" spans="1:46" ht="24" customHeight="1" outlineLevel="1" x14ac:dyDescent="0.25">
      <c r="A405" s="440" t="s">
        <v>16741</v>
      </c>
      <c r="B405" s="441">
        <v>404</v>
      </c>
      <c r="C405" s="440" t="s">
        <v>23977</v>
      </c>
      <c r="D405" s="440" t="s">
        <v>23983</v>
      </c>
      <c r="E405" s="441" t="s">
        <v>23077</v>
      </c>
      <c r="F405" s="440">
        <f>VLOOKUP(E405,[3]INVENTARIO!$B$4:$D$1048576,3,0)</f>
        <v>0</v>
      </c>
      <c r="G405" s="442" t="s">
        <v>23097</v>
      </c>
      <c r="H405" s="440" t="s">
        <v>24022</v>
      </c>
      <c r="I405" s="440" t="s">
        <v>24021</v>
      </c>
      <c r="J405" s="439">
        <v>0.6</v>
      </c>
      <c r="K405" s="439">
        <v>1.1000000000000001</v>
      </c>
      <c r="L405" s="439">
        <v>0.9</v>
      </c>
      <c r="M405" s="439">
        <v>0</v>
      </c>
      <c r="N405" s="439" t="s">
        <v>4603</v>
      </c>
      <c r="O405" s="439">
        <v>0</v>
      </c>
      <c r="P405" s="512">
        <v>7150</v>
      </c>
      <c r="Q405" s="512">
        <f t="shared" si="85"/>
        <v>4290</v>
      </c>
      <c r="R405" s="514"/>
      <c r="S405" s="512">
        <v>0</v>
      </c>
      <c r="T405" s="512">
        <v>0</v>
      </c>
      <c r="V405" s="446">
        <v>0.6</v>
      </c>
      <c r="X405" s="443">
        <f>VLOOKUP(E405,[3]INVENTARIO!$B$114:$R$4077,17,0)</f>
        <v>0</v>
      </c>
      <c r="Y405" s="443">
        <f>VLOOKUP(E405,[3]INVENTARIO!$B$4:$S$4077,18,0)</f>
        <v>0</v>
      </c>
      <c r="AA405" s="432">
        <f>VLOOKUP(E405,[3]INVENTARIO!$B$4:$U$4077,20,0)</f>
        <v>0</v>
      </c>
      <c r="AB405" s="432">
        <f t="shared" si="82"/>
        <v>0</v>
      </c>
      <c r="AC405" s="472"/>
      <c r="AD405" s="432">
        <f>VLOOKUP(E405,[3]INVENTARIO!$B$4:$X$4077,23,0)</f>
        <v>0</v>
      </c>
      <c r="AE405" s="432">
        <f t="shared" si="83"/>
        <v>0</v>
      </c>
      <c r="AG405" s="432">
        <f>VLOOKUP(E405,[3]INVENTARIO!$B$4:$AA$1048576,26,0)</f>
        <v>0</v>
      </c>
      <c r="AH405" s="432">
        <f t="shared" si="84"/>
        <v>0</v>
      </c>
      <c r="AI405" s="472"/>
      <c r="AJ405" s="432">
        <f>VLOOKUP(E405,[3]INVENTARIO!$B$4:$AD$1048576,29,0)</f>
        <v>0</v>
      </c>
      <c r="AK405" s="432">
        <f t="shared" si="81"/>
        <v>0</v>
      </c>
      <c r="AL405" s="476" t="s">
        <v>20303</v>
      </c>
      <c r="AT405" s="489"/>
    </row>
    <row r="406" spans="1:46" ht="24" customHeight="1" outlineLevel="1" x14ac:dyDescent="0.25">
      <c r="B406" s="441">
        <v>405</v>
      </c>
      <c r="C406" s="440" t="s">
        <v>23977</v>
      </c>
      <c r="D406" s="440" t="s">
        <v>23981</v>
      </c>
      <c r="E406" s="441" t="s">
        <v>23861</v>
      </c>
      <c r="F406" s="440">
        <v>0</v>
      </c>
      <c r="G406" s="442" t="s">
        <v>23910</v>
      </c>
      <c r="H406" s="440" t="s">
        <v>4450</v>
      </c>
      <c r="I406" s="440" t="s">
        <v>24021</v>
      </c>
      <c r="J406" s="439" t="s">
        <v>4603</v>
      </c>
      <c r="K406" s="439" t="s">
        <v>4603</v>
      </c>
      <c r="L406" s="439" t="s">
        <v>4603</v>
      </c>
      <c r="M406" s="439">
        <v>0</v>
      </c>
      <c r="N406" s="439" t="s">
        <v>4603</v>
      </c>
      <c r="O406" s="439">
        <v>0</v>
      </c>
      <c r="P406" s="512">
        <v>1269.4942000000001</v>
      </c>
      <c r="Q406" s="512">
        <f t="shared" si="85"/>
        <v>761.69652000000008</v>
      </c>
      <c r="R406" s="514"/>
      <c r="S406" s="512">
        <v>424.41669999999993</v>
      </c>
      <c r="T406" s="512">
        <v>254.65001999999996</v>
      </c>
      <c r="V406" s="446">
        <v>0.6</v>
      </c>
      <c r="X406" s="443">
        <v>0</v>
      </c>
      <c r="Y406" s="443" t="e">
        <f>VLOOKUP(E406,[3]INVENTARIO!$B$4:$S$4077,18,0)</f>
        <v>#N/A</v>
      </c>
      <c r="AA406" s="432">
        <v>0</v>
      </c>
      <c r="AB406" s="432">
        <f t="shared" si="82"/>
        <v>0</v>
      </c>
      <c r="AD406" s="432">
        <v>0</v>
      </c>
      <c r="AE406" s="432">
        <f t="shared" si="83"/>
        <v>0</v>
      </c>
      <c r="AG406" s="432" t="e">
        <f>VLOOKUP(E406,[3]INVENTARIO!$B$4:$AA$1048576,26,0)</f>
        <v>#N/A</v>
      </c>
      <c r="AH406" s="432" t="e">
        <f t="shared" si="84"/>
        <v>#N/A</v>
      </c>
      <c r="AJ406" s="432">
        <v>0</v>
      </c>
      <c r="AK406" s="432">
        <f t="shared" si="81"/>
        <v>0</v>
      </c>
      <c r="AT406" s="489"/>
    </row>
    <row r="407" spans="1:46" ht="24" customHeight="1" outlineLevel="1" x14ac:dyDescent="0.25">
      <c r="B407" s="441">
        <v>406</v>
      </c>
      <c r="C407" s="440" t="s">
        <v>23977</v>
      </c>
      <c r="D407" s="440" t="s">
        <v>23981</v>
      </c>
      <c r="E407" s="441" t="s">
        <v>23860</v>
      </c>
      <c r="F407" s="440">
        <v>0</v>
      </c>
      <c r="G407" s="442" t="s">
        <v>23910</v>
      </c>
      <c r="H407" s="440" t="s">
        <v>4450</v>
      </c>
      <c r="I407" s="440" t="s">
        <v>24021</v>
      </c>
      <c r="J407" s="439" t="s">
        <v>4603</v>
      </c>
      <c r="K407" s="439" t="s">
        <v>4603</v>
      </c>
      <c r="L407" s="439" t="s">
        <v>4603</v>
      </c>
      <c r="M407" s="439">
        <v>0</v>
      </c>
      <c r="N407" s="439" t="s">
        <v>4603</v>
      </c>
      <c r="O407" s="439">
        <v>0</v>
      </c>
      <c r="P407" s="512">
        <v>1492.9967000000001</v>
      </c>
      <c r="Q407" s="512">
        <f t="shared" si="85"/>
        <v>895.79802000000007</v>
      </c>
      <c r="R407" s="514"/>
      <c r="S407" s="512">
        <v>499.13794999999993</v>
      </c>
      <c r="T407" s="512">
        <v>299.48276999999996</v>
      </c>
      <c r="V407" s="446">
        <v>0.6</v>
      </c>
      <c r="X407" s="443">
        <v>0</v>
      </c>
      <c r="Y407" s="443" t="e">
        <f>VLOOKUP(E407,[3]INVENTARIO!$B$4:$S$4077,18,0)</f>
        <v>#N/A</v>
      </c>
      <c r="AA407" s="432">
        <v>0</v>
      </c>
      <c r="AB407" s="432">
        <f t="shared" si="82"/>
        <v>0</v>
      </c>
      <c r="AD407" s="432">
        <v>0</v>
      </c>
      <c r="AE407" s="432">
        <f t="shared" si="83"/>
        <v>0</v>
      </c>
      <c r="AG407" s="432" t="e">
        <f>VLOOKUP(E407,[3]INVENTARIO!$B$4:$AA$1048576,26,0)</f>
        <v>#N/A</v>
      </c>
      <c r="AH407" s="432" t="e">
        <f t="shared" si="84"/>
        <v>#N/A</v>
      </c>
      <c r="AJ407" s="432">
        <v>0</v>
      </c>
      <c r="AK407" s="432">
        <f t="shared" si="81"/>
        <v>0</v>
      </c>
      <c r="AT407" s="489"/>
    </row>
    <row r="408" spans="1:46" ht="24" customHeight="1" outlineLevel="1" x14ac:dyDescent="0.25">
      <c r="A408" s="440" t="s">
        <v>16741</v>
      </c>
      <c r="B408" s="441">
        <v>407</v>
      </c>
      <c r="C408" s="440" t="s">
        <v>23977</v>
      </c>
      <c r="D408" s="440" t="s">
        <v>23981</v>
      </c>
      <c r="E408" s="441" t="s">
        <v>23859</v>
      </c>
      <c r="F408" s="440">
        <v>0</v>
      </c>
      <c r="G408" s="442" t="s">
        <v>23910</v>
      </c>
      <c r="H408" s="440" t="s">
        <v>4450</v>
      </c>
      <c r="I408" s="440" t="s">
        <v>24021</v>
      </c>
      <c r="J408" s="439" t="s">
        <v>4603</v>
      </c>
      <c r="K408" s="439" t="s">
        <v>4603</v>
      </c>
      <c r="L408" s="439" t="s">
        <v>4603</v>
      </c>
      <c r="M408" s="439">
        <v>0</v>
      </c>
      <c r="N408" s="439" t="s">
        <v>4603</v>
      </c>
      <c r="O408" s="439">
        <v>0</v>
      </c>
      <c r="P408" s="512">
        <v>2127.7438000000002</v>
      </c>
      <c r="Q408" s="512">
        <f t="shared" si="85"/>
        <v>1276.6462800000002</v>
      </c>
      <c r="R408" s="514"/>
      <c r="S408" s="512">
        <v>711.34629999999993</v>
      </c>
      <c r="T408" s="512">
        <v>426.80777999999992</v>
      </c>
      <c r="V408" s="446">
        <v>0.6</v>
      </c>
      <c r="X408" s="443">
        <v>0</v>
      </c>
      <c r="Y408" s="443" t="e">
        <f>VLOOKUP(E408,[3]INVENTARIO!$B$4:$S$4077,18,0)</f>
        <v>#N/A</v>
      </c>
      <c r="AA408" s="432">
        <v>0</v>
      </c>
      <c r="AB408" s="432">
        <f t="shared" si="82"/>
        <v>0</v>
      </c>
      <c r="AC408" s="471"/>
      <c r="AD408" s="432">
        <v>0</v>
      </c>
      <c r="AE408" s="432">
        <f t="shared" si="83"/>
        <v>0</v>
      </c>
      <c r="AG408" s="432" t="e">
        <f>VLOOKUP(E408,[3]INVENTARIO!$B$4:$AA$1048576,26,0)</f>
        <v>#N/A</v>
      </c>
      <c r="AH408" s="432" t="e">
        <f t="shared" si="84"/>
        <v>#N/A</v>
      </c>
      <c r="AJ408" s="432">
        <v>0</v>
      </c>
      <c r="AK408" s="432">
        <f t="shared" si="81"/>
        <v>0</v>
      </c>
      <c r="AT408" s="489"/>
    </row>
    <row r="409" spans="1:46" ht="24" customHeight="1" outlineLevel="1" x14ac:dyDescent="0.25">
      <c r="B409" s="441">
        <v>408</v>
      </c>
      <c r="C409" s="440" t="s">
        <v>23977</v>
      </c>
      <c r="D409" s="440" t="s">
        <v>23981</v>
      </c>
      <c r="E409" s="441" t="s">
        <v>22285</v>
      </c>
      <c r="F409" s="440">
        <f>VLOOKUP(E409,[3]INVENTARIO!$B$4:$D$1048576,3,0)</f>
        <v>0</v>
      </c>
      <c r="G409" s="442" t="s">
        <v>4347</v>
      </c>
      <c r="H409" s="440" t="s">
        <v>24022</v>
      </c>
      <c r="I409" s="440" t="s">
        <v>24021</v>
      </c>
      <c r="J409" s="439">
        <v>0.2</v>
      </c>
      <c r="K409" s="439">
        <v>0.22</v>
      </c>
      <c r="L409" s="439">
        <v>0.15</v>
      </c>
      <c r="M409" s="439">
        <v>0</v>
      </c>
      <c r="N409" s="439" t="s">
        <v>4603</v>
      </c>
      <c r="O409" s="439">
        <f>VLOOKUP(E409,[3]INVENTARIO!$B$4:$L$1048576,11,0)</f>
        <v>0.56666666666666676</v>
      </c>
      <c r="P409" s="512">
        <v>634.74710000000005</v>
      </c>
      <c r="Q409" s="512">
        <f t="shared" si="85"/>
        <v>380.84826000000004</v>
      </c>
      <c r="R409" s="514"/>
      <c r="S409" s="512">
        <v>424.41669999999993</v>
      </c>
      <c r="T409" s="512">
        <v>254.65001999999996</v>
      </c>
      <c r="V409" s="446">
        <f>VLOOKUP(E409,[3]INVENTARIO!$B$4:$P$1048576,15,0)</f>
        <v>0.6</v>
      </c>
      <c r="X409" s="443">
        <f>VLOOKUP(E409,[3]INVENTARIO!$B$114:$R$4077,17,0)</f>
        <v>375.59</v>
      </c>
      <c r="Y409" s="443">
        <f>VLOOKUP(E409,[3]INVENTARIO!$B$4:$S$4077,18,0)</f>
        <v>195.96</v>
      </c>
      <c r="AA409" s="432">
        <f>VLOOKUP(E409,[3]INVENTARIO!$B$4:$U$4077,20,0)</f>
        <v>326.60000000000002</v>
      </c>
      <c r="AB409" s="432">
        <f t="shared" si="82"/>
        <v>195.96</v>
      </c>
      <c r="AD409" s="432">
        <f>VLOOKUP(E409,[3]INVENTARIO!$B$4:$X$4077,23,0)</f>
        <v>326.60000000000002</v>
      </c>
      <c r="AE409" s="432">
        <f t="shared" si="83"/>
        <v>195.96</v>
      </c>
      <c r="AG409" s="432">
        <f>VLOOKUP(E409,[3]INVENTARIO!$B$4:$AA$1048576,26,0)</f>
        <v>326.60000000000002</v>
      </c>
      <c r="AH409" s="432">
        <f t="shared" si="84"/>
        <v>195.96</v>
      </c>
      <c r="AJ409" s="432">
        <f>VLOOKUP(E409,[3]INVENTARIO!$B$4:$AD$1048576,29,0)</f>
        <v>0</v>
      </c>
      <c r="AK409" s="432">
        <f t="shared" si="81"/>
        <v>0</v>
      </c>
      <c r="AT409" s="489"/>
    </row>
    <row r="410" spans="1:46" ht="24" customHeight="1" outlineLevel="1" x14ac:dyDescent="0.25">
      <c r="B410" s="441">
        <v>409</v>
      </c>
      <c r="C410" s="440" t="s">
        <v>23977</v>
      </c>
      <c r="D410" s="440" t="s">
        <v>23981</v>
      </c>
      <c r="E410" s="441" t="s">
        <v>22286</v>
      </c>
      <c r="F410" s="440">
        <f>VLOOKUP(E410,[3]INVENTARIO!$B$4:$D$1048576,3,0)</f>
        <v>0</v>
      </c>
      <c r="G410" s="442" t="s">
        <v>4347</v>
      </c>
      <c r="H410" s="440" t="s">
        <v>24022</v>
      </c>
      <c r="I410" s="440" t="s">
        <v>24021</v>
      </c>
      <c r="J410" s="439">
        <v>0.35</v>
      </c>
      <c r="K410" s="439">
        <v>0.3</v>
      </c>
      <c r="L410" s="439">
        <v>0.15</v>
      </c>
      <c r="M410" s="439">
        <v>0</v>
      </c>
      <c r="N410" s="439" t="s">
        <v>4603</v>
      </c>
      <c r="O410" s="439">
        <f>VLOOKUP(E410,[3]INVENTARIO!$B$4:$L$1048576,11,0)</f>
        <v>0.81666666666666676</v>
      </c>
      <c r="P410" s="512">
        <v>746.49835000000007</v>
      </c>
      <c r="Q410" s="512">
        <f t="shared" si="85"/>
        <v>447.89901000000003</v>
      </c>
      <c r="R410" s="514"/>
      <c r="S410" s="512">
        <v>499.13794999999993</v>
      </c>
      <c r="T410" s="512">
        <v>299.48276999999996</v>
      </c>
      <c r="V410" s="446">
        <f>VLOOKUP(E410,[3]INVENTARIO!$B$4:$P$1048576,15,0)</f>
        <v>0.6</v>
      </c>
      <c r="X410" s="443">
        <f>VLOOKUP(E410,[3]INVENTARIO!$B$114:$R$4077,17,0)</f>
        <v>441.71499999999997</v>
      </c>
      <c r="Y410" s="443">
        <f>VLOOKUP(E410,[3]INVENTARIO!$B$4:$S$4077,18,0)</f>
        <v>230.46</v>
      </c>
      <c r="AA410" s="432">
        <f>VLOOKUP(E410,[3]INVENTARIO!$B$4:$U$4077,20,0)</f>
        <v>384.1</v>
      </c>
      <c r="AB410" s="432">
        <f t="shared" si="82"/>
        <v>230.46</v>
      </c>
      <c r="AD410" s="432">
        <f>VLOOKUP(E410,[3]INVENTARIO!$B$4:$X$4077,23,0)</f>
        <v>384.1</v>
      </c>
      <c r="AE410" s="432">
        <f t="shared" si="83"/>
        <v>230.46</v>
      </c>
      <c r="AG410" s="432">
        <f>VLOOKUP(E410,[3]INVENTARIO!$B$4:$AA$1048576,26,0)</f>
        <v>384.1</v>
      </c>
      <c r="AH410" s="432">
        <f t="shared" si="84"/>
        <v>230.46</v>
      </c>
      <c r="AJ410" s="432">
        <f>VLOOKUP(E410,[3]INVENTARIO!$B$4:$AD$1048576,29,0)</f>
        <v>0</v>
      </c>
      <c r="AK410" s="432">
        <f t="shared" si="81"/>
        <v>0</v>
      </c>
      <c r="AT410" s="489"/>
    </row>
    <row r="411" spans="1:46" ht="24" customHeight="1" outlineLevel="1" x14ac:dyDescent="0.25">
      <c r="A411" s="440" t="s">
        <v>16741</v>
      </c>
      <c r="B411" s="441">
        <v>410</v>
      </c>
      <c r="C411" s="440" t="s">
        <v>23977</v>
      </c>
      <c r="D411" s="440" t="s">
        <v>23981</v>
      </c>
      <c r="E411" s="441" t="s">
        <v>22287</v>
      </c>
      <c r="F411" s="440">
        <f>VLOOKUP(E411,[3]INVENTARIO!$B$4:$D$1048576,3,0)</f>
        <v>0</v>
      </c>
      <c r="G411" s="442" t="s">
        <v>4347</v>
      </c>
      <c r="H411" s="440" t="s">
        <v>24022</v>
      </c>
      <c r="I411" s="440" t="s">
        <v>24021</v>
      </c>
      <c r="J411" s="439">
        <v>0.5</v>
      </c>
      <c r="K411" s="439">
        <v>0.38</v>
      </c>
      <c r="L411" s="439">
        <v>0.15</v>
      </c>
      <c r="M411" s="439">
        <v>0</v>
      </c>
      <c r="N411" s="439" t="s">
        <v>4603</v>
      </c>
      <c r="O411" s="439">
        <f>VLOOKUP(E411,[3]INVENTARIO!$B$4:$L$1048576,11,0)</f>
        <v>1.1333333333333335</v>
      </c>
      <c r="P411" s="512">
        <v>1063.8719000000001</v>
      </c>
      <c r="Q411" s="512">
        <f t="shared" si="85"/>
        <v>638.32314000000008</v>
      </c>
      <c r="R411" s="514"/>
      <c r="S411" s="512">
        <v>711.34629999999993</v>
      </c>
      <c r="T411" s="512">
        <v>426.80777999999992</v>
      </c>
      <c r="V411" s="446">
        <f>VLOOKUP(E411,[3]INVENTARIO!$B$4:$P$1048576,15,0)</f>
        <v>0.6</v>
      </c>
      <c r="X411" s="443">
        <f>VLOOKUP(E411,[3]INVENTARIO!$B$114:$R$4077,17,0)</f>
        <v>629.51</v>
      </c>
      <c r="Y411" s="443">
        <f>VLOOKUP(E411,[3]INVENTARIO!$B$4:$S$4077,18,0)</f>
        <v>328.44</v>
      </c>
      <c r="AA411" s="432">
        <f>VLOOKUP(E411,[3]INVENTARIO!$B$4:$U$4077,20,0)</f>
        <v>547.4</v>
      </c>
      <c r="AB411" s="432">
        <f t="shared" si="82"/>
        <v>328.44</v>
      </c>
      <c r="AC411" s="471"/>
      <c r="AD411" s="432">
        <f>VLOOKUP(E411,[3]INVENTARIO!$B$4:$X$4077,23,0)</f>
        <v>547.4</v>
      </c>
      <c r="AE411" s="432">
        <f t="shared" si="83"/>
        <v>328.44</v>
      </c>
      <c r="AG411" s="432">
        <f>VLOOKUP(E411,[3]INVENTARIO!$B$4:$AA$1048576,26,0)</f>
        <v>547.4</v>
      </c>
      <c r="AH411" s="432">
        <f t="shared" si="84"/>
        <v>328.44</v>
      </c>
      <c r="AJ411" s="432">
        <f>VLOOKUP(E411,[3]INVENTARIO!$B$4:$AD$1048576,29,0)</f>
        <v>0</v>
      </c>
      <c r="AK411" s="432">
        <f t="shared" si="81"/>
        <v>0</v>
      </c>
      <c r="AT411" s="489"/>
    </row>
    <row r="412" spans="1:46" ht="24" customHeight="1" outlineLevel="1" x14ac:dyDescent="0.25">
      <c r="B412" s="441">
        <v>411</v>
      </c>
      <c r="C412" s="440" t="s">
        <v>23977</v>
      </c>
      <c r="D412" s="440" t="s">
        <v>23981</v>
      </c>
      <c r="E412" s="441" t="s">
        <v>22288</v>
      </c>
      <c r="F412" s="440">
        <f>VLOOKUP(E412,[3]INVENTARIO!$B$4:$D$1048576,3,0)</f>
        <v>0</v>
      </c>
      <c r="G412" s="442" t="s">
        <v>4822</v>
      </c>
      <c r="H412" s="440" t="s">
        <v>24022</v>
      </c>
      <c r="I412" s="440" t="s">
        <v>24021</v>
      </c>
      <c r="J412" s="439">
        <v>0.26</v>
      </c>
      <c r="K412" s="439">
        <v>0.15</v>
      </c>
      <c r="L412" s="439">
        <v>0.15</v>
      </c>
      <c r="M412" s="439">
        <v>0</v>
      </c>
      <c r="N412" s="439" t="s">
        <v>4603</v>
      </c>
      <c r="O412" s="439">
        <f>VLOOKUP(E412,[3]INVENTARIO!$B$4:$L$1048576,11,0)</f>
        <v>0.1</v>
      </c>
      <c r="P412" s="512">
        <v>558.75625000000002</v>
      </c>
      <c r="Q412" s="512">
        <f t="shared" si="85"/>
        <v>335.25375000000003</v>
      </c>
      <c r="R412" s="514"/>
      <c r="S412" s="512">
        <v>373.60624999999999</v>
      </c>
      <c r="T412" s="512">
        <v>224.16374999999999</v>
      </c>
      <c r="V412" s="446">
        <f>VLOOKUP(E412,[3]INVENTARIO!$B$4:$P$1048576,15,0)</f>
        <v>0.6</v>
      </c>
      <c r="X412" s="443">
        <f>VLOOKUP(E412,[3]INVENTARIO!$B$114:$R$4077,17,0)</f>
        <v>330.625</v>
      </c>
      <c r="Y412" s="443">
        <f>VLOOKUP(E412,[3]INVENTARIO!$B$4:$S$4077,18,0)</f>
        <v>172.5</v>
      </c>
      <c r="AA412" s="432">
        <f>VLOOKUP(E412,[3]INVENTARIO!$B$4:$U$4077,20,0)</f>
        <v>287.5</v>
      </c>
      <c r="AB412" s="432">
        <f t="shared" si="82"/>
        <v>172.5</v>
      </c>
      <c r="AD412" s="432">
        <f>VLOOKUP(E412,[3]INVENTARIO!$B$4:$X$4077,23,0)</f>
        <v>287.5</v>
      </c>
      <c r="AE412" s="432">
        <f t="shared" si="83"/>
        <v>172.5</v>
      </c>
      <c r="AG412" s="432">
        <f>VLOOKUP(E412,[3]INVENTARIO!$B$4:$AA$1048576,26,0)</f>
        <v>287.5</v>
      </c>
      <c r="AH412" s="432">
        <f t="shared" si="84"/>
        <v>172.5</v>
      </c>
      <c r="AJ412" s="432">
        <f>VLOOKUP(E412,[3]INVENTARIO!$B$4:$AD$1048576,29,0)</f>
        <v>0</v>
      </c>
      <c r="AK412" s="432">
        <f t="shared" si="81"/>
        <v>0</v>
      </c>
      <c r="AT412" s="489"/>
    </row>
    <row r="413" spans="1:46" ht="24" customHeight="1" outlineLevel="1" x14ac:dyDescent="0.25">
      <c r="B413" s="441">
        <v>412</v>
      </c>
      <c r="C413" s="440" t="s">
        <v>23977</v>
      </c>
      <c r="D413" s="440" t="s">
        <v>23981</v>
      </c>
      <c r="E413" s="441" t="s">
        <v>22289</v>
      </c>
      <c r="F413" s="440">
        <f>VLOOKUP(E413,[3]INVENTARIO!$B$4:$D$1048576,3,0)</f>
        <v>0</v>
      </c>
      <c r="G413" s="442" t="s">
        <v>4822</v>
      </c>
      <c r="H413" s="440" t="s">
        <v>24022</v>
      </c>
      <c r="I413" s="440" t="s">
        <v>24021</v>
      </c>
      <c r="J413" s="439">
        <v>0.35</v>
      </c>
      <c r="K413" s="439">
        <v>0.17</v>
      </c>
      <c r="L413" s="439">
        <v>0.15</v>
      </c>
      <c r="M413" s="439">
        <v>0</v>
      </c>
      <c r="N413" s="439" t="s">
        <v>4603</v>
      </c>
      <c r="O413" s="439">
        <f>VLOOKUP(E413,[3]INVENTARIO!$B$4:$L$1048576,11,0)</f>
        <v>0.5</v>
      </c>
      <c r="P413" s="512">
        <v>746.49835000000007</v>
      </c>
      <c r="Q413" s="512">
        <f t="shared" si="85"/>
        <v>447.89901000000003</v>
      </c>
      <c r="R413" s="514"/>
      <c r="S413" s="512">
        <v>499.13794999999993</v>
      </c>
      <c r="T413" s="512">
        <v>299.48276999999996</v>
      </c>
      <c r="V413" s="446">
        <f>VLOOKUP(E413,[3]INVENTARIO!$B$4:$P$1048576,15,0)</f>
        <v>0.6</v>
      </c>
      <c r="X413" s="443">
        <f>VLOOKUP(E413,[3]INVENTARIO!$B$114:$R$4077,17,0)</f>
        <v>441.71499999999997</v>
      </c>
      <c r="Y413" s="443">
        <f>VLOOKUP(E413,[3]INVENTARIO!$B$4:$S$4077,18,0)</f>
        <v>230.46</v>
      </c>
      <c r="AA413" s="432">
        <f>VLOOKUP(E413,[3]INVENTARIO!$B$4:$U$4077,20,0)</f>
        <v>384.1</v>
      </c>
      <c r="AB413" s="432">
        <f t="shared" si="82"/>
        <v>230.46</v>
      </c>
      <c r="AD413" s="432">
        <f>VLOOKUP(E413,[3]INVENTARIO!$B$4:$X$4077,23,0)</f>
        <v>384.1</v>
      </c>
      <c r="AE413" s="432">
        <f t="shared" si="83"/>
        <v>230.46</v>
      </c>
      <c r="AG413" s="432">
        <f>VLOOKUP(E413,[3]INVENTARIO!$B$4:$AA$1048576,26,0)</f>
        <v>384.1</v>
      </c>
      <c r="AH413" s="432">
        <f t="shared" si="84"/>
        <v>230.46</v>
      </c>
      <c r="AJ413" s="432">
        <f>VLOOKUP(E413,[3]INVENTARIO!$B$4:$AD$1048576,29,0)</f>
        <v>0</v>
      </c>
      <c r="AK413" s="432">
        <f t="shared" si="81"/>
        <v>0</v>
      </c>
      <c r="AT413" s="489"/>
    </row>
    <row r="414" spans="1:46" ht="24" customHeight="1" outlineLevel="1" x14ac:dyDescent="0.25">
      <c r="A414" s="440" t="s">
        <v>17916</v>
      </c>
      <c r="B414" s="441">
        <v>413</v>
      </c>
      <c r="C414" s="440" t="s">
        <v>23977</v>
      </c>
      <c r="D414" s="440" t="s">
        <v>23981</v>
      </c>
      <c r="E414" s="441" t="s">
        <v>22290</v>
      </c>
      <c r="F414" s="440">
        <f>VLOOKUP(E414,[3]INVENTARIO!$B$4:$D$1048576,3,0)</f>
        <v>0</v>
      </c>
      <c r="G414" s="442" t="s">
        <v>4822</v>
      </c>
      <c r="H414" s="440" t="s">
        <v>24022</v>
      </c>
      <c r="I414" s="440" t="s">
        <v>24021</v>
      </c>
      <c r="J414" s="439">
        <v>0.5</v>
      </c>
      <c r="K414" s="439">
        <v>0.25</v>
      </c>
      <c r="L414" s="439">
        <v>0.15</v>
      </c>
      <c r="M414" s="439">
        <v>0</v>
      </c>
      <c r="N414" s="439" t="s">
        <v>4603</v>
      </c>
      <c r="O414" s="439">
        <f>VLOOKUP(E414,[3]INVENTARIO!$B$4:$L$1048576,11,0)</f>
        <v>0.65</v>
      </c>
      <c r="P414" s="512">
        <v>1063.8719000000001</v>
      </c>
      <c r="Q414" s="512">
        <f t="shared" si="85"/>
        <v>638.32314000000008</v>
      </c>
      <c r="R414" s="514"/>
      <c r="S414" s="512">
        <v>711.34629999999993</v>
      </c>
      <c r="T414" s="512">
        <v>426.80777999999992</v>
      </c>
      <c r="V414" s="446">
        <f>VLOOKUP(E414,[3]INVENTARIO!$B$4:$P$1048576,15,0)</f>
        <v>0.6</v>
      </c>
      <c r="X414" s="443">
        <f>VLOOKUP(E414,[3]INVENTARIO!$B$114:$R$4077,17,0)</f>
        <v>629.51</v>
      </c>
      <c r="Y414" s="443">
        <f>VLOOKUP(E414,[3]INVENTARIO!$B$4:$S$4077,18,0)</f>
        <v>328.44</v>
      </c>
      <c r="AA414" s="432">
        <f>VLOOKUP(E414,[3]INVENTARIO!$B$4:$U$4077,20,0)</f>
        <v>547.4</v>
      </c>
      <c r="AB414" s="432">
        <f t="shared" si="82"/>
        <v>328.44</v>
      </c>
      <c r="AD414" s="432">
        <f>VLOOKUP(E414,[3]INVENTARIO!$B$4:$X$4077,23,0)</f>
        <v>547.4</v>
      </c>
      <c r="AE414" s="432">
        <f t="shared" si="83"/>
        <v>328.44</v>
      </c>
      <c r="AG414" s="432">
        <f>VLOOKUP(E414,[3]INVENTARIO!$B$4:$AA$1048576,26,0)</f>
        <v>547.4</v>
      </c>
      <c r="AH414" s="432">
        <f t="shared" si="84"/>
        <v>328.44</v>
      </c>
      <c r="AJ414" s="432">
        <f>VLOOKUP(E414,[3]INVENTARIO!$B$4:$AD$1048576,29,0)</f>
        <v>0</v>
      </c>
      <c r="AK414" s="432">
        <f t="shared" si="81"/>
        <v>0</v>
      </c>
      <c r="AT414" s="489"/>
    </row>
    <row r="415" spans="1:46" ht="24" customHeight="1" outlineLevel="1" x14ac:dyDescent="0.25">
      <c r="A415" s="440" t="s">
        <v>19145</v>
      </c>
      <c r="B415" s="441">
        <v>414</v>
      </c>
      <c r="C415" s="440" t="s">
        <v>23977</v>
      </c>
      <c r="D415" s="440" t="s">
        <v>23980</v>
      </c>
      <c r="E415" s="441" t="s">
        <v>23853</v>
      </c>
      <c r="F415" s="440">
        <v>0</v>
      </c>
      <c r="G415" s="442" t="s">
        <v>23854</v>
      </c>
      <c r="H415" s="440" t="s">
        <v>4450</v>
      </c>
      <c r="I415" s="440" t="s">
        <v>24021</v>
      </c>
      <c r="J415" s="439" t="s">
        <v>4603</v>
      </c>
      <c r="K415" s="439" t="s">
        <v>4603</v>
      </c>
      <c r="L415" s="439" t="s">
        <v>4603</v>
      </c>
      <c r="M415" s="439">
        <v>0</v>
      </c>
      <c r="N415" s="439" t="s">
        <v>4603</v>
      </c>
      <c r="O415" s="439">
        <v>0</v>
      </c>
      <c r="P415" s="512">
        <v>63890.45</v>
      </c>
      <c r="Q415" s="512">
        <f t="shared" si="85"/>
        <v>35139.747499999998</v>
      </c>
      <c r="R415" s="514"/>
      <c r="S415" s="512">
        <v>49146.5</v>
      </c>
      <c r="T415" s="512">
        <v>27030.575000000001</v>
      </c>
      <c r="V415" s="446">
        <v>0.55000000000000004</v>
      </c>
      <c r="X415" s="443">
        <v>0</v>
      </c>
      <c r="Y415" s="443" t="e">
        <f>VLOOKUP(E415,[3]INVENTARIO!$B$4:$S$4077,18,0)</f>
        <v>#N/A</v>
      </c>
      <c r="AA415" s="432">
        <v>0</v>
      </c>
      <c r="AB415" s="432">
        <f t="shared" si="82"/>
        <v>0</v>
      </c>
      <c r="AD415" s="432">
        <v>0</v>
      </c>
      <c r="AE415" s="432">
        <f t="shared" si="83"/>
        <v>0</v>
      </c>
      <c r="AG415" s="432" t="e">
        <f>VLOOKUP(E415,[3]INVENTARIO!$B$4:$AA$1048576,26,0)</f>
        <v>#N/A</v>
      </c>
      <c r="AH415" s="432" t="e">
        <f t="shared" si="84"/>
        <v>#N/A</v>
      </c>
      <c r="AJ415" s="432">
        <v>0</v>
      </c>
      <c r="AK415" s="432">
        <f t="shared" si="81"/>
        <v>0</v>
      </c>
      <c r="AT415" s="489"/>
    </row>
    <row r="416" spans="1:46" ht="24" customHeight="1" outlineLevel="1" x14ac:dyDescent="0.25">
      <c r="B416" s="441">
        <v>415</v>
      </c>
      <c r="C416" s="440" t="s">
        <v>23977</v>
      </c>
      <c r="D416" s="515" t="s">
        <v>23979</v>
      </c>
      <c r="E416" s="441" t="s">
        <v>20953</v>
      </c>
      <c r="F416" s="440">
        <f>VLOOKUP(E416,[3]INVENTARIO!$B$4:$D$1048576,3,0)</f>
        <v>0</v>
      </c>
      <c r="G416" s="442" t="s">
        <v>20954</v>
      </c>
      <c r="H416" s="440" t="s">
        <v>24022</v>
      </c>
      <c r="I416" s="440" t="s">
        <v>24021</v>
      </c>
      <c r="J416" s="439">
        <v>2.75</v>
      </c>
      <c r="K416" s="439">
        <v>3.35</v>
      </c>
      <c r="L416" s="439">
        <v>3.35</v>
      </c>
      <c r="M416" s="439">
        <v>0</v>
      </c>
      <c r="N416" s="439" t="s">
        <v>4603</v>
      </c>
      <c r="O416" s="439">
        <v>0</v>
      </c>
      <c r="P416" s="512">
        <v>50650.233724999991</v>
      </c>
      <c r="Q416" s="512">
        <v>27857.628548749999</v>
      </c>
      <c r="R416" s="514"/>
      <c r="S416" s="512">
        <v>33866.777999999998</v>
      </c>
      <c r="T416" s="512">
        <v>18626.727900000002</v>
      </c>
      <c r="U416" s="476"/>
      <c r="V416" s="446">
        <f>VLOOKUP(E416,[3]INVENTARIO!$B$4:$P$1048576,15,0)</f>
        <v>0.55000000000000004</v>
      </c>
      <c r="W416" s="476"/>
      <c r="X416" s="443">
        <f>VLOOKUP(E416,[3]INVENTARIO!$B$114:$R$4077,17,0)</f>
        <v>29970.6</v>
      </c>
      <c r="Y416" s="443">
        <f>VLOOKUP(E416,[3]INVENTARIO!$B$4:$S$4077,18,0)</f>
        <v>13030.674999999999</v>
      </c>
      <c r="Z416" s="476"/>
      <c r="AA416" s="518">
        <f>VLOOKUP(E416,[3]INVENTARIO!$B$4:$U$4077,20,0)</f>
        <v>26061.35</v>
      </c>
      <c r="AB416" s="518">
        <v>13030.674999999999</v>
      </c>
      <c r="AC416" s="476"/>
      <c r="AD416" s="518">
        <f>VLOOKUP(E416,[3]INVENTARIO!$B$4:$X$4077,23,0)</f>
        <v>26061.35</v>
      </c>
      <c r="AE416" s="518">
        <v>13030.674999999999</v>
      </c>
      <c r="AF416" s="476"/>
      <c r="AG416" s="518">
        <f>VLOOKUP(E416,[3]INVENTARIO!$B$4:$AA$1048576,26,0)</f>
        <v>26061.35</v>
      </c>
      <c r="AH416" s="518">
        <v>13030.674999999999</v>
      </c>
      <c r="AI416" s="476"/>
      <c r="AJ416" s="518">
        <f>VLOOKUP(E416,[3]INVENTARIO!$B$4:$AD$1048576,29,0)</f>
        <v>23469</v>
      </c>
      <c r="AK416" s="518">
        <v>13921.5</v>
      </c>
      <c r="AT416" s="489"/>
    </row>
    <row r="417" spans="1:46" ht="24" customHeight="1" outlineLevel="1" x14ac:dyDescent="0.25">
      <c r="B417" s="441">
        <v>416</v>
      </c>
      <c r="C417" s="440" t="s">
        <v>23977</v>
      </c>
      <c r="D417" s="440" t="s">
        <v>23981</v>
      </c>
      <c r="E417" s="441" t="s">
        <v>23154</v>
      </c>
      <c r="F417" s="440">
        <f>VLOOKUP(E417,[3]INVENTARIO!$B$4:$D$1048576,3,0)</f>
        <v>0</v>
      </c>
      <c r="G417" s="442" t="s">
        <v>23155</v>
      </c>
      <c r="H417" s="440" t="s">
        <v>4450</v>
      </c>
      <c r="I417" s="440" t="s">
        <v>24021</v>
      </c>
      <c r="J417" s="439">
        <v>1.05</v>
      </c>
      <c r="K417" s="439">
        <v>3.85</v>
      </c>
      <c r="L417" s="439">
        <v>0.15</v>
      </c>
      <c r="M417" s="439">
        <v>506</v>
      </c>
      <c r="N417" s="439" t="s">
        <v>4603</v>
      </c>
      <c r="O417" s="439">
        <v>0</v>
      </c>
      <c r="P417" s="512">
        <v>9168.8415000000023</v>
      </c>
      <c r="Q417" s="512">
        <f>P417*V417</f>
        <v>5501.304900000001</v>
      </c>
      <c r="R417" s="514"/>
      <c r="S417" s="512">
        <v>6717.1</v>
      </c>
      <c r="T417" s="512">
        <v>4030.26</v>
      </c>
      <c r="V417" s="446">
        <f>VLOOKUP(E417,[3]INVENTARIO!$B$4:$P$1048576,15,0)</f>
        <v>0.6</v>
      </c>
      <c r="X417" s="443">
        <f>VLOOKUP(E417,[3]INVENTARIO!$B$114:$R$4077,17,0)</f>
        <v>5425.35</v>
      </c>
      <c r="Y417" s="443">
        <f>VLOOKUP(E417,[3]INVENTARIO!$B$4:$S$4077,18,0)</f>
        <v>3255.21</v>
      </c>
      <c r="AA417" s="432">
        <f>VLOOKUP(E417,[3]INVENTARIO!$B$4:$U$4077,20,0)</f>
        <v>5425.35</v>
      </c>
      <c r="AB417" s="432">
        <f>AA417*60%</f>
        <v>3255.21</v>
      </c>
      <c r="AD417" s="432">
        <f>VLOOKUP(E417,[3]INVENTARIO!$B$4:$X$4077,23,0)</f>
        <v>5167</v>
      </c>
      <c r="AE417" s="432">
        <f>AD417*60%</f>
        <v>3100.2</v>
      </c>
      <c r="AG417" s="432">
        <f>VLOOKUP(E417,[3]INVENTARIO!$B$4:$AA$1048576,26,0)</f>
        <v>4493.05</v>
      </c>
      <c r="AH417" s="432">
        <f>AG417*60%</f>
        <v>2695.83</v>
      </c>
      <c r="AJ417" s="432">
        <f>VLOOKUP(E417,[3]INVENTARIO!$B$4:$AD$1048576,29,0)</f>
        <v>3907</v>
      </c>
      <c r="AK417" s="432">
        <f>AJ417*60%</f>
        <v>2344.1999999999998</v>
      </c>
      <c r="AT417" s="489"/>
    </row>
    <row r="418" spans="1:46" ht="24" customHeight="1" outlineLevel="1" x14ac:dyDescent="0.25">
      <c r="B418" s="441">
        <v>417</v>
      </c>
      <c r="C418" s="440" t="s">
        <v>23977</v>
      </c>
      <c r="D418" s="440" t="s">
        <v>23981</v>
      </c>
      <c r="E418" s="441" t="s">
        <v>23151</v>
      </c>
      <c r="F418" s="440">
        <f>VLOOKUP(E418,[3]INVENTARIO!$B$4:$D$1048576,3,0)</f>
        <v>0</v>
      </c>
      <c r="G418" s="442" t="s">
        <v>23160</v>
      </c>
      <c r="H418" s="440" t="s">
        <v>4450</v>
      </c>
      <c r="I418" s="440" t="s">
        <v>24021</v>
      </c>
      <c r="J418" s="439">
        <v>1.05</v>
      </c>
      <c r="K418" s="439">
        <v>3.85</v>
      </c>
      <c r="L418" s="439">
        <v>0.15</v>
      </c>
      <c r="M418" s="439">
        <v>506</v>
      </c>
      <c r="N418" s="439" t="s">
        <v>4603</v>
      </c>
      <c r="O418" s="439">
        <f>VLOOKUP(E418,[3]INVENTARIO!$B$4:$L$1048576,11,0)</f>
        <v>21.716666666666669</v>
      </c>
      <c r="P418" s="512">
        <v>9168.8415000000023</v>
      </c>
      <c r="Q418" s="512">
        <f>P418*V418</f>
        <v>5501.304900000001</v>
      </c>
      <c r="R418" s="514"/>
      <c r="S418" s="512">
        <v>6717.1</v>
      </c>
      <c r="T418" s="512">
        <v>4030.26</v>
      </c>
      <c r="V418" s="446">
        <f>VLOOKUP(E418,[3]INVENTARIO!$B$4:$P$1048576,15,0)</f>
        <v>0.6</v>
      </c>
      <c r="X418" s="443">
        <f>VLOOKUP(E418,[3]INVENTARIO!$B$114:$R$4077,17,0)</f>
        <v>5425.35</v>
      </c>
      <c r="Y418" s="443">
        <f>VLOOKUP(E418,[3]INVENTARIO!$B$4:$S$4077,18,0)</f>
        <v>3255.21</v>
      </c>
      <c r="AA418" s="432">
        <f>VLOOKUP(E418,[3]INVENTARIO!$B$4:$U$4077,20,0)</f>
        <v>5425.35</v>
      </c>
      <c r="AB418" s="432">
        <f>AA418*60%</f>
        <v>3255.21</v>
      </c>
      <c r="AD418" s="432">
        <f>VLOOKUP(E418,[3]INVENTARIO!$B$4:$X$4077,23,0)</f>
        <v>5167</v>
      </c>
      <c r="AE418" s="432">
        <f>AD418*60%</f>
        <v>3100.2</v>
      </c>
      <c r="AG418" s="432">
        <f>VLOOKUP(E418,[3]INVENTARIO!$B$4:$AA$1048576,26,0)</f>
        <v>4493.05</v>
      </c>
      <c r="AH418" s="432">
        <f>AG418*60%</f>
        <v>2695.83</v>
      </c>
      <c r="AJ418" s="432">
        <f>VLOOKUP(E418,[3]INVENTARIO!$B$4:$AD$1048576,29,0)</f>
        <v>3907</v>
      </c>
      <c r="AK418" s="432">
        <f>AJ418*60%</f>
        <v>2344.1999999999998</v>
      </c>
      <c r="AT418" s="489"/>
    </row>
    <row r="419" spans="1:46" ht="24" customHeight="1" outlineLevel="1" x14ac:dyDescent="0.25">
      <c r="B419" s="441">
        <v>418</v>
      </c>
      <c r="C419" s="440" t="s">
        <v>23977</v>
      </c>
      <c r="D419" s="440" t="s">
        <v>23981</v>
      </c>
      <c r="E419" s="441" t="s">
        <v>23152</v>
      </c>
      <c r="F419" s="440">
        <f>VLOOKUP(E419,[3]INVENTARIO!$B$4:$D$1048576,3,0)</f>
        <v>0</v>
      </c>
      <c r="G419" s="442" t="s">
        <v>23161</v>
      </c>
      <c r="H419" s="440" t="s">
        <v>4450</v>
      </c>
      <c r="I419" s="440" t="s">
        <v>24021</v>
      </c>
      <c r="J419" s="439">
        <v>1.05</v>
      </c>
      <c r="K419" s="439">
        <v>3.85</v>
      </c>
      <c r="L419" s="439">
        <v>0.15</v>
      </c>
      <c r="M419" s="439">
        <v>506</v>
      </c>
      <c r="N419" s="439" t="s">
        <v>4603</v>
      </c>
      <c r="O419" s="439">
        <f>VLOOKUP(E419,[3]INVENTARIO!$B$4:$L$1048576,11,0)</f>
        <v>21</v>
      </c>
      <c r="P419" s="512">
        <v>9168.8415000000023</v>
      </c>
      <c r="Q419" s="512">
        <f>P419*V419</f>
        <v>5501.304900000001</v>
      </c>
      <c r="R419" s="514"/>
      <c r="S419" s="512">
        <v>6717.1</v>
      </c>
      <c r="T419" s="512">
        <v>4030.26</v>
      </c>
      <c r="V419" s="446">
        <f>VLOOKUP(E419,[3]INVENTARIO!$B$4:$P$1048576,15,0)</f>
        <v>0.6</v>
      </c>
      <c r="X419" s="443">
        <f>VLOOKUP(E419,[3]INVENTARIO!$B$114:$R$4077,17,0)</f>
        <v>5425.35</v>
      </c>
      <c r="Y419" s="443">
        <f>VLOOKUP(E419,[3]INVENTARIO!$B$4:$S$4077,18,0)</f>
        <v>3255.21</v>
      </c>
      <c r="AA419" s="432">
        <f>VLOOKUP(E419,[3]INVENTARIO!$B$4:$U$4077,20,0)</f>
        <v>5425.35</v>
      </c>
      <c r="AB419" s="432">
        <f>AA419*60%</f>
        <v>3255.21</v>
      </c>
      <c r="AD419" s="432">
        <f>VLOOKUP(E419,[3]INVENTARIO!$B$4:$X$4077,23,0)</f>
        <v>5167</v>
      </c>
      <c r="AE419" s="432">
        <f>AD419*60%</f>
        <v>3100.2</v>
      </c>
      <c r="AG419" s="432">
        <f>VLOOKUP(E419,[3]INVENTARIO!$B$4:$AA$1048576,26,0)</f>
        <v>4493.05</v>
      </c>
      <c r="AH419" s="432">
        <f>AG419*60%</f>
        <v>2695.83</v>
      </c>
      <c r="AJ419" s="432">
        <f>VLOOKUP(E419,[3]INVENTARIO!$B$4:$AD$1048576,29,0)</f>
        <v>3907</v>
      </c>
      <c r="AK419" s="432">
        <f>AJ419*60%</f>
        <v>2344.1999999999998</v>
      </c>
      <c r="AT419" s="489"/>
    </row>
    <row r="420" spans="1:46" ht="24" customHeight="1" outlineLevel="1" x14ac:dyDescent="0.25">
      <c r="B420" s="441">
        <v>419</v>
      </c>
      <c r="C420" s="440" t="s">
        <v>23977</v>
      </c>
      <c r="D420" s="440" t="s">
        <v>23981</v>
      </c>
      <c r="E420" s="441" t="s">
        <v>23153</v>
      </c>
      <c r="F420" s="440">
        <f>VLOOKUP(E420,[3]INVENTARIO!$B$4:$D$1048576,3,0)</f>
        <v>0</v>
      </c>
      <c r="G420" s="442" t="s">
        <v>23162</v>
      </c>
      <c r="H420" s="440" t="s">
        <v>4450</v>
      </c>
      <c r="I420" s="440" t="s">
        <v>24021</v>
      </c>
      <c r="J420" s="439">
        <v>1.05</v>
      </c>
      <c r="K420" s="439">
        <v>3.85</v>
      </c>
      <c r="L420" s="439">
        <v>0.15</v>
      </c>
      <c r="M420" s="439">
        <v>506</v>
      </c>
      <c r="N420" s="439" t="s">
        <v>4603</v>
      </c>
      <c r="O420" s="439">
        <f>VLOOKUP(E420,[3]INVENTARIO!$B$4:$L$1048576,11,0)</f>
        <v>19.45</v>
      </c>
      <c r="P420" s="512">
        <v>9168.8415000000023</v>
      </c>
      <c r="Q420" s="512">
        <f>P420*V420</f>
        <v>5501.304900000001</v>
      </c>
      <c r="R420" s="514"/>
      <c r="S420" s="512">
        <v>6717.1</v>
      </c>
      <c r="T420" s="512">
        <v>4030.26</v>
      </c>
      <c r="V420" s="446">
        <f>VLOOKUP(E420,[3]INVENTARIO!$B$4:$P$1048576,15,0)</f>
        <v>0.6</v>
      </c>
      <c r="X420" s="443">
        <f>VLOOKUP(E420,[3]INVENTARIO!$B$114:$R$4077,17,0)</f>
        <v>5425.35</v>
      </c>
      <c r="Y420" s="443">
        <f>VLOOKUP(E420,[3]INVENTARIO!$B$4:$S$4077,18,0)</f>
        <v>3255.21</v>
      </c>
      <c r="AA420" s="432">
        <f>VLOOKUP(E420,[3]INVENTARIO!$B$4:$U$4077,20,0)</f>
        <v>5425.35</v>
      </c>
      <c r="AB420" s="432">
        <f>AA420*60%</f>
        <v>3255.21</v>
      </c>
      <c r="AD420" s="432">
        <f>VLOOKUP(E420,[3]INVENTARIO!$B$4:$X$4077,23,0)</f>
        <v>5167</v>
      </c>
      <c r="AE420" s="432">
        <f>AD420*60%</f>
        <v>3100.2</v>
      </c>
      <c r="AG420" s="432">
        <f>VLOOKUP(E420,[3]INVENTARIO!$B$4:$AA$1048576,26,0)</f>
        <v>4493.05</v>
      </c>
      <c r="AH420" s="432">
        <f>AG420*60%</f>
        <v>2695.83</v>
      </c>
      <c r="AJ420" s="432">
        <f>VLOOKUP(E420,[3]INVENTARIO!$B$4:$AD$1048576,29,0)</f>
        <v>3907</v>
      </c>
      <c r="AK420" s="432">
        <f>AJ420*60%</f>
        <v>2344.1999999999998</v>
      </c>
      <c r="AT420" s="489"/>
    </row>
    <row r="421" spans="1:46" ht="24" customHeight="1" outlineLevel="1" x14ac:dyDescent="0.25">
      <c r="B421" s="441">
        <v>420</v>
      </c>
      <c r="C421" s="440" t="s">
        <v>23977</v>
      </c>
      <c r="D421" s="440" t="s">
        <v>23985</v>
      </c>
      <c r="E421" s="441" t="s">
        <v>24099</v>
      </c>
      <c r="F421" s="440">
        <v>0</v>
      </c>
      <c r="G421" s="442" t="s">
        <v>24058</v>
      </c>
      <c r="H421" s="440" t="s">
        <v>4450</v>
      </c>
      <c r="I421" s="440" t="s">
        <v>24021</v>
      </c>
      <c r="J421" s="439">
        <v>3.7</v>
      </c>
      <c r="K421" s="439">
        <v>1</v>
      </c>
      <c r="L421" s="439">
        <v>0.4</v>
      </c>
      <c r="M421" s="439">
        <v>0</v>
      </c>
      <c r="N421" s="439" t="s">
        <v>4603</v>
      </c>
      <c r="O421" s="439">
        <v>0</v>
      </c>
      <c r="P421" s="512">
        <v>6101.57</v>
      </c>
      <c r="Q421" s="512">
        <v>3660.9419999999996</v>
      </c>
      <c r="R421" s="514"/>
      <c r="S421" s="512">
        <v>4709.25</v>
      </c>
      <c r="T421" s="512">
        <v>2825.5499999999997</v>
      </c>
      <c r="V421" s="446">
        <v>0.6</v>
      </c>
      <c r="X421" s="443"/>
      <c r="Y421" s="443"/>
      <c r="AT421" s="489"/>
    </row>
    <row r="422" spans="1:46" ht="24" customHeight="1" outlineLevel="1" x14ac:dyDescent="0.25">
      <c r="B422" s="441">
        <v>421</v>
      </c>
      <c r="C422" s="440" t="s">
        <v>23977</v>
      </c>
      <c r="D422" s="440" t="s">
        <v>23985</v>
      </c>
      <c r="E422" s="441" t="s">
        <v>24096</v>
      </c>
      <c r="F422" s="440">
        <v>0</v>
      </c>
      <c r="G422" s="442" t="s">
        <v>24057</v>
      </c>
      <c r="H422" s="440" t="s">
        <v>4450</v>
      </c>
      <c r="I422" s="440" t="s">
        <v>24021</v>
      </c>
      <c r="J422" s="439">
        <v>3.7</v>
      </c>
      <c r="K422" s="439">
        <v>1</v>
      </c>
      <c r="L422" s="439">
        <v>0.4</v>
      </c>
      <c r="M422" s="439">
        <v>0</v>
      </c>
      <c r="N422" s="439" t="s">
        <v>4603</v>
      </c>
      <c r="O422" s="439">
        <v>0</v>
      </c>
      <c r="P422" s="512">
        <v>6122.0249999999996</v>
      </c>
      <c r="Q422" s="512">
        <f>P422*V422</f>
        <v>3673.2149999999997</v>
      </c>
      <c r="R422" s="514"/>
      <c r="S422" s="512">
        <v>4709.25</v>
      </c>
      <c r="T422" s="512">
        <v>2825.5499999999997</v>
      </c>
      <c r="V422" s="446">
        <v>0.6</v>
      </c>
      <c r="X422" s="443"/>
      <c r="Y422" s="443"/>
      <c r="AT422" s="489"/>
    </row>
    <row r="423" spans="1:46" ht="24" customHeight="1" outlineLevel="1" x14ac:dyDescent="0.25">
      <c r="B423" s="441">
        <v>422</v>
      </c>
      <c r="C423" s="440" t="s">
        <v>23977</v>
      </c>
      <c r="D423" s="440" t="s">
        <v>23985</v>
      </c>
      <c r="E423" s="441" t="s">
        <v>24097</v>
      </c>
      <c r="F423" s="440">
        <v>0</v>
      </c>
      <c r="G423" s="442" t="s">
        <v>24056</v>
      </c>
      <c r="H423" s="440" t="s">
        <v>4450</v>
      </c>
      <c r="I423" s="440" t="s">
        <v>24021</v>
      </c>
      <c r="J423" s="439">
        <v>3.7</v>
      </c>
      <c r="K423" s="439">
        <v>1</v>
      </c>
      <c r="L423" s="439">
        <v>0.4</v>
      </c>
      <c r="M423" s="439">
        <v>0</v>
      </c>
      <c r="N423" s="439" t="s">
        <v>4603</v>
      </c>
      <c r="O423" s="439">
        <v>0</v>
      </c>
      <c r="P423" s="512">
        <v>6101.57</v>
      </c>
      <c r="Q423" s="512">
        <v>3660.9419999999996</v>
      </c>
      <c r="R423" s="514"/>
      <c r="S423" s="512">
        <v>4709.25</v>
      </c>
      <c r="T423" s="512">
        <v>2825.5499999999997</v>
      </c>
      <c r="V423" s="446">
        <v>0.6</v>
      </c>
      <c r="X423" s="443"/>
      <c r="Y423" s="443"/>
      <c r="AT423" s="489"/>
    </row>
    <row r="424" spans="1:46" ht="24" customHeight="1" outlineLevel="1" x14ac:dyDescent="0.25">
      <c r="B424" s="441">
        <v>423</v>
      </c>
      <c r="C424" s="440" t="s">
        <v>23977</v>
      </c>
      <c r="D424" s="440" t="s">
        <v>23985</v>
      </c>
      <c r="E424" s="441" t="s">
        <v>24098</v>
      </c>
      <c r="F424" s="440">
        <v>0</v>
      </c>
      <c r="G424" s="442" t="s">
        <v>24055</v>
      </c>
      <c r="H424" s="440" t="s">
        <v>4450</v>
      </c>
      <c r="I424" s="440" t="s">
        <v>24021</v>
      </c>
      <c r="J424" s="439">
        <v>3.7</v>
      </c>
      <c r="K424" s="439">
        <v>1</v>
      </c>
      <c r="L424" s="439">
        <v>0.4</v>
      </c>
      <c r="M424" s="439">
        <v>0</v>
      </c>
      <c r="N424" s="439" t="s">
        <v>4603</v>
      </c>
      <c r="O424" s="439">
        <v>0</v>
      </c>
      <c r="P424" s="512">
        <v>6122.0249999999996</v>
      </c>
      <c r="Q424" s="512">
        <f>P424*V424</f>
        <v>3673.2149999999997</v>
      </c>
      <c r="R424" s="514"/>
      <c r="S424" s="512">
        <v>4709.25</v>
      </c>
      <c r="T424" s="512">
        <v>2825.5499999999997</v>
      </c>
      <c r="V424" s="446">
        <v>0.6</v>
      </c>
      <c r="X424" s="443"/>
      <c r="Y424" s="443"/>
      <c r="AT424" s="489"/>
    </row>
    <row r="425" spans="1:46" ht="43.35" customHeight="1" outlineLevel="1" x14ac:dyDescent="0.25">
      <c r="B425" s="441">
        <v>424</v>
      </c>
      <c r="C425" s="440" t="s">
        <v>23977</v>
      </c>
      <c r="D425" s="440" t="s">
        <v>23983</v>
      </c>
      <c r="E425" s="441" t="s">
        <v>4470</v>
      </c>
      <c r="F425" s="440">
        <v>0</v>
      </c>
      <c r="G425" s="442" t="s">
        <v>24204</v>
      </c>
      <c r="H425" s="440" t="s">
        <v>9144</v>
      </c>
      <c r="I425" s="440" t="s">
        <v>24021</v>
      </c>
      <c r="J425" s="439" t="s">
        <v>4603</v>
      </c>
      <c r="K425" s="439" t="s">
        <v>4603</v>
      </c>
      <c r="L425" s="439" t="s">
        <v>4603</v>
      </c>
      <c r="M425" s="439">
        <v>0</v>
      </c>
      <c r="N425" s="439" t="s">
        <v>4603</v>
      </c>
      <c r="O425" s="439">
        <v>0</v>
      </c>
      <c r="P425" s="443">
        <v>17849</v>
      </c>
      <c r="Q425" s="512">
        <v>10709</v>
      </c>
      <c r="R425" s="514"/>
      <c r="S425" s="512">
        <v>13729.95</v>
      </c>
      <c r="T425" s="512">
        <v>8237.9699999999993</v>
      </c>
      <c r="V425" s="446">
        <v>0.6</v>
      </c>
      <c r="X425" s="443">
        <v>11089.58</v>
      </c>
      <c r="Y425" s="443">
        <v>6653.75</v>
      </c>
      <c r="AA425" s="432">
        <v>11089.58</v>
      </c>
      <c r="AB425" s="432">
        <v>6653.75</v>
      </c>
      <c r="AD425" s="432">
        <v>10561.5</v>
      </c>
      <c r="AE425" s="432">
        <v>6336.9</v>
      </c>
      <c r="AG425" s="432">
        <v>9183.9</v>
      </c>
      <c r="AH425" s="432">
        <v>5510.34</v>
      </c>
      <c r="AJ425" s="432">
        <v>7986</v>
      </c>
      <c r="AK425" s="432">
        <v>4791.5999999999995</v>
      </c>
      <c r="AT425" s="489"/>
    </row>
    <row r="426" spans="1:46" ht="24" customHeight="1" outlineLevel="1" x14ac:dyDescent="0.25">
      <c r="B426" s="441">
        <v>425</v>
      </c>
      <c r="C426" s="440" t="s">
        <v>23989</v>
      </c>
      <c r="D426" s="440" t="s">
        <v>23988</v>
      </c>
      <c r="E426" s="441" t="s">
        <v>23875</v>
      </c>
      <c r="F426" s="440">
        <v>0</v>
      </c>
      <c r="G426" s="442" t="s">
        <v>23929</v>
      </c>
      <c r="H426" s="440" t="s">
        <v>24022</v>
      </c>
      <c r="I426" s="440" t="s">
        <v>24021</v>
      </c>
      <c r="J426" s="439">
        <v>1.5</v>
      </c>
      <c r="K426" s="439">
        <v>0.7</v>
      </c>
      <c r="L426" s="439">
        <v>0.7</v>
      </c>
      <c r="M426" s="439">
        <v>0</v>
      </c>
      <c r="N426" s="439" t="s">
        <v>4603</v>
      </c>
      <c r="O426" s="439">
        <v>11.967000000000001</v>
      </c>
      <c r="P426" s="512">
        <v>2963.5839999999998</v>
      </c>
      <c r="Q426" s="512">
        <f>P426*V426</f>
        <v>1778.1503999999998</v>
      </c>
      <c r="R426" s="514"/>
      <c r="S426" s="512">
        <v>2279.6799999999998</v>
      </c>
      <c r="T426" s="512">
        <v>1367.8079999999998</v>
      </c>
      <c r="V426" s="446">
        <v>0.6</v>
      </c>
      <c r="X426" s="443">
        <v>0</v>
      </c>
      <c r="Y426" s="443">
        <f t="shared" ref="Y426:Y464" si="86">X426*60%</f>
        <v>0</v>
      </c>
      <c r="AA426" s="432">
        <v>0</v>
      </c>
      <c r="AB426" s="432">
        <f t="shared" ref="AB426:AB464" si="87">AA426*60%</f>
        <v>0</v>
      </c>
      <c r="AD426" s="432">
        <v>0</v>
      </c>
      <c r="AE426" s="432">
        <f t="shared" ref="AE426:AE441" si="88">AD426*60%</f>
        <v>0</v>
      </c>
      <c r="AG426" s="432" t="e">
        <f>VLOOKUP(E426,[3]INVENTARIO!$B$4:$AA$1048576,26,0)</f>
        <v>#N/A</v>
      </c>
      <c r="AH426" s="432" t="e">
        <f t="shared" ref="AH426:AH441" si="89">AG426*60%</f>
        <v>#N/A</v>
      </c>
      <c r="AJ426" s="432">
        <v>0</v>
      </c>
      <c r="AK426" s="432">
        <f t="shared" ref="AK426:AK441" si="90">AJ426*60%</f>
        <v>0</v>
      </c>
      <c r="AT426" s="489"/>
    </row>
    <row r="427" spans="1:46" ht="24" customHeight="1" outlineLevel="1" x14ac:dyDescent="0.25">
      <c r="B427" s="441">
        <v>426</v>
      </c>
      <c r="C427" s="440" t="s">
        <v>23989</v>
      </c>
      <c r="D427" s="440" t="s">
        <v>23988</v>
      </c>
      <c r="E427" s="441" t="s">
        <v>23874</v>
      </c>
      <c r="F427" s="440">
        <v>0</v>
      </c>
      <c r="G427" s="442" t="s">
        <v>23928</v>
      </c>
      <c r="H427" s="440" t="s">
        <v>24022</v>
      </c>
      <c r="I427" s="440" t="s">
        <v>24021</v>
      </c>
      <c r="J427" s="439">
        <v>2.4</v>
      </c>
      <c r="K427" s="439">
        <v>0.9</v>
      </c>
      <c r="L427" s="439">
        <v>0.9</v>
      </c>
      <c r="M427" s="439">
        <v>0</v>
      </c>
      <c r="N427" s="439" t="s">
        <v>4603</v>
      </c>
      <c r="O427" s="439">
        <v>24.483000000000001</v>
      </c>
      <c r="P427" s="512">
        <v>4950.5169999999998</v>
      </c>
      <c r="Q427" s="512">
        <f>P427*V427</f>
        <v>2970.3101999999999</v>
      </c>
      <c r="R427" s="514"/>
      <c r="S427" s="512">
        <v>3808.09</v>
      </c>
      <c r="T427" s="512">
        <v>2284.8539999999998</v>
      </c>
      <c r="V427" s="446">
        <v>0.6</v>
      </c>
      <c r="X427" s="443">
        <v>0</v>
      </c>
      <c r="Y427" s="443">
        <f t="shared" si="86"/>
        <v>0</v>
      </c>
      <c r="AA427" s="432">
        <v>0</v>
      </c>
      <c r="AB427" s="432">
        <f t="shared" si="87"/>
        <v>0</v>
      </c>
      <c r="AD427" s="432">
        <v>0</v>
      </c>
      <c r="AE427" s="432">
        <f t="shared" si="88"/>
        <v>0</v>
      </c>
      <c r="AG427" s="432" t="e">
        <f>VLOOKUP(E427,[3]INVENTARIO!$B$4:$AA$1048576,26,0)</f>
        <v>#N/A</v>
      </c>
      <c r="AH427" s="432" t="e">
        <f t="shared" si="89"/>
        <v>#N/A</v>
      </c>
      <c r="AJ427" s="432">
        <v>0</v>
      </c>
      <c r="AK427" s="432">
        <f t="shared" si="90"/>
        <v>0</v>
      </c>
      <c r="AT427" s="489"/>
    </row>
    <row r="428" spans="1:46" ht="24" customHeight="1" outlineLevel="1" x14ac:dyDescent="0.25">
      <c r="B428" s="441">
        <v>427</v>
      </c>
      <c r="C428" s="440" t="s">
        <v>23989</v>
      </c>
      <c r="D428" s="440" t="s">
        <v>23988</v>
      </c>
      <c r="E428" s="441" t="s">
        <v>23873</v>
      </c>
      <c r="F428" s="440">
        <v>0</v>
      </c>
      <c r="G428" s="442" t="s">
        <v>23927</v>
      </c>
      <c r="H428" s="440" t="s">
        <v>24022</v>
      </c>
      <c r="I428" s="440" t="s">
        <v>24021</v>
      </c>
      <c r="J428" s="439">
        <v>3.6</v>
      </c>
      <c r="K428" s="439">
        <v>1.2</v>
      </c>
      <c r="L428" s="439">
        <v>1.2</v>
      </c>
      <c r="M428" s="439">
        <v>0</v>
      </c>
      <c r="N428" s="439" t="s">
        <v>4603</v>
      </c>
      <c r="O428" s="439">
        <v>56.332999999999998</v>
      </c>
      <c r="P428" s="512">
        <v>9232.8079999999991</v>
      </c>
      <c r="Q428" s="512">
        <f>P428*V428</f>
        <v>5539.6847999999991</v>
      </c>
      <c r="R428" s="514"/>
      <c r="S428" s="512">
        <v>7102.16</v>
      </c>
      <c r="T428" s="512">
        <v>4261.2959999999994</v>
      </c>
      <c r="V428" s="446">
        <v>0.6</v>
      </c>
      <c r="X428" s="443">
        <v>0</v>
      </c>
      <c r="Y428" s="443">
        <f t="shared" si="86"/>
        <v>0</v>
      </c>
      <c r="AA428" s="432">
        <v>0</v>
      </c>
      <c r="AB428" s="432">
        <f t="shared" si="87"/>
        <v>0</v>
      </c>
      <c r="AD428" s="432">
        <v>0</v>
      </c>
      <c r="AE428" s="432">
        <f t="shared" si="88"/>
        <v>0</v>
      </c>
      <c r="AG428" s="432" t="e">
        <f>VLOOKUP(E428,[3]INVENTARIO!$B$4:$AA$1048576,26,0)</f>
        <v>#N/A</v>
      </c>
      <c r="AH428" s="432" t="e">
        <f t="shared" si="89"/>
        <v>#N/A</v>
      </c>
      <c r="AJ428" s="432">
        <v>0</v>
      </c>
      <c r="AK428" s="432">
        <f t="shared" si="90"/>
        <v>0</v>
      </c>
      <c r="AT428" s="489"/>
    </row>
    <row r="429" spans="1:46" ht="24" customHeight="1" outlineLevel="1" x14ac:dyDescent="0.25">
      <c r="A429" s="440" t="s">
        <v>22992</v>
      </c>
      <c r="B429" s="441">
        <v>428</v>
      </c>
      <c r="C429" s="440" t="s">
        <v>23995</v>
      </c>
      <c r="D429" s="440" t="s">
        <v>23992</v>
      </c>
      <c r="E429" s="441" t="s">
        <v>18983</v>
      </c>
      <c r="F429" s="440">
        <f>VLOOKUP(E429,[3]INVENTARIO!$B$4:$D$1048576,3,0)</f>
        <v>0</v>
      </c>
      <c r="G429" s="442" t="s">
        <v>18984</v>
      </c>
      <c r="H429" s="440" t="s">
        <v>24024</v>
      </c>
      <c r="I429" s="440" t="s">
        <v>24018</v>
      </c>
      <c r="J429" s="439">
        <v>2.82</v>
      </c>
      <c r="K429" s="439">
        <v>1.6</v>
      </c>
      <c r="L429" s="439">
        <v>1.3</v>
      </c>
      <c r="M429" s="439">
        <v>0</v>
      </c>
      <c r="N429" s="439" t="s">
        <v>4603</v>
      </c>
      <c r="O429" s="439">
        <v>0</v>
      </c>
      <c r="P429" s="512">
        <v>12558.869399999998</v>
      </c>
      <c r="Q429" s="512">
        <v>9167.9746619999987</v>
      </c>
      <c r="R429" s="514"/>
      <c r="S429" s="512">
        <v>10136.778</v>
      </c>
      <c r="T429" s="512">
        <v>7298.4801600000001</v>
      </c>
      <c r="V429" s="446">
        <v>0.73</v>
      </c>
      <c r="X429" s="443">
        <f>VLOOKUP(E429,[3]INVENTARIO!$B$114:$R$4077,17,0)</f>
        <v>8970.6</v>
      </c>
      <c r="Y429" s="443">
        <f>X429*60%</f>
        <v>5382.36</v>
      </c>
      <c r="AA429" s="432">
        <f>VLOOKUP(E429,[3]INVENTARIO!$B$4:$U$4077,20,0)</f>
        <v>7800.5</v>
      </c>
      <c r="AB429" s="432">
        <f>AA429*60%</f>
        <v>4680.3</v>
      </c>
      <c r="AD429" s="432">
        <f>VLOOKUP(E429,[3]INVENTARIO!$B$4:$X$4077,23,0)</f>
        <v>7800.5</v>
      </c>
      <c r="AE429" s="432">
        <f>AD429*60%</f>
        <v>4680.3</v>
      </c>
      <c r="AG429" s="432">
        <f>VLOOKUP(E429,[3]INVENTARIO!$B$4:$AA$1048576,26,0)</f>
        <v>7800.5</v>
      </c>
      <c r="AH429" s="432">
        <f>AG429*60%</f>
        <v>4680.3</v>
      </c>
      <c r="AJ429" s="432">
        <f>VLOOKUP(E429,[3]INVENTARIO!$B$4:$AD$1048576,29,0)</f>
        <v>7359</v>
      </c>
      <c r="AK429" s="432">
        <f>AJ429*60%</f>
        <v>4415.3999999999996</v>
      </c>
      <c r="AT429" s="489"/>
    </row>
    <row r="430" spans="1:46" ht="24" customHeight="1" outlineLevel="1" x14ac:dyDescent="0.25">
      <c r="A430" s="440" t="s">
        <v>19145</v>
      </c>
      <c r="B430" s="441">
        <v>429</v>
      </c>
      <c r="C430" s="440" t="s">
        <v>23995</v>
      </c>
      <c r="D430" s="440" t="s">
        <v>23992</v>
      </c>
      <c r="E430" s="441" t="s">
        <v>18985</v>
      </c>
      <c r="F430" s="440">
        <f>VLOOKUP(E430,[3]INVENTARIO!$B$4:$D$1048576,3,0)</f>
        <v>0</v>
      </c>
      <c r="G430" s="442" t="s">
        <v>18982</v>
      </c>
      <c r="H430" s="440" t="s">
        <v>24024</v>
      </c>
      <c r="I430" s="440" t="s">
        <v>24018</v>
      </c>
      <c r="J430" s="439">
        <v>4.18</v>
      </c>
      <c r="K430" s="439">
        <v>2.8</v>
      </c>
      <c r="L430" s="439">
        <v>2</v>
      </c>
      <c r="M430" s="439">
        <v>350</v>
      </c>
      <c r="N430" s="439" t="s">
        <v>4603</v>
      </c>
      <c r="O430" s="439">
        <v>0</v>
      </c>
      <c r="P430" s="512">
        <v>20883.176599999999</v>
      </c>
      <c r="Q430" s="512">
        <v>15244.718917999999</v>
      </c>
      <c r="R430" s="514"/>
      <c r="S430" s="512">
        <v>18152.32</v>
      </c>
      <c r="T430" s="512">
        <v>13069.670399999999</v>
      </c>
      <c r="V430" s="446">
        <v>0.73</v>
      </c>
      <c r="X430" s="443">
        <f>VLOOKUP(E430,[3]INVENTARIO!$B$114:$R$4077,17,0)</f>
        <v>16064</v>
      </c>
      <c r="Y430" s="443">
        <f>X430*60%</f>
        <v>9638.4</v>
      </c>
      <c r="AA430" s="432">
        <f>VLOOKUP(E430,[3]INVENTARIO!$B$4:$U$4077,20,0)</f>
        <v>13968.7</v>
      </c>
      <c r="AB430" s="432">
        <f>AA430*60%</f>
        <v>8381.2199999999993</v>
      </c>
      <c r="AD430" s="432">
        <f>VLOOKUP(E430,[3]INVENTARIO!$B$4:$X$4077,23,0)</f>
        <v>13968.7</v>
      </c>
      <c r="AE430" s="432">
        <f>AD430*60%</f>
        <v>8381.2199999999993</v>
      </c>
      <c r="AG430" s="432">
        <f>VLOOKUP(E430,[3]INVENTARIO!$B$4:$AA$1048576,26,0)</f>
        <v>13968.7</v>
      </c>
      <c r="AH430" s="432">
        <f>AG430*60%</f>
        <v>8381.2199999999993</v>
      </c>
      <c r="AJ430" s="432">
        <f>VLOOKUP(E430,[3]INVENTARIO!$B$4:$AD$1048576,29,0)</f>
        <v>13178</v>
      </c>
      <c r="AK430" s="432">
        <f>AJ430*60%</f>
        <v>7906.7999999999993</v>
      </c>
      <c r="AT430" s="489"/>
    </row>
    <row r="431" spans="1:46" ht="24" customHeight="1" outlineLevel="1" x14ac:dyDescent="0.25">
      <c r="A431" s="440" t="s">
        <v>22209</v>
      </c>
      <c r="B431" s="441">
        <v>430</v>
      </c>
      <c r="C431" s="440" t="s">
        <v>23995</v>
      </c>
      <c r="D431" s="440" t="s">
        <v>23992</v>
      </c>
      <c r="E431" s="441" t="s">
        <v>21066</v>
      </c>
      <c r="F431" s="440">
        <f>VLOOKUP(E431,[3]INVENTARIO!$B$4:$D$1048576,3,0)</f>
        <v>0</v>
      </c>
      <c r="G431" s="442" t="s">
        <v>22266</v>
      </c>
      <c r="H431" s="440" t="s">
        <v>24024</v>
      </c>
      <c r="I431" s="440" t="s">
        <v>24018</v>
      </c>
      <c r="J431" s="439">
        <v>1.5</v>
      </c>
      <c r="K431" s="439">
        <v>1.05</v>
      </c>
      <c r="L431" s="439">
        <v>0.3</v>
      </c>
      <c r="M431" s="439">
        <v>0</v>
      </c>
      <c r="N431" s="439" t="s">
        <v>4603</v>
      </c>
      <c r="O431" s="439">
        <v>0</v>
      </c>
      <c r="P431" s="512">
        <v>7181.8603999999996</v>
      </c>
      <c r="Q431" s="512">
        <v>5242.7580919999991</v>
      </c>
      <c r="R431" s="514"/>
      <c r="S431" s="512">
        <v>6242.6849999999995</v>
      </c>
      <c r="T431" s="512">
        <v>4494.7331999999997</v>
      </c>
      <c r="V431" s="446">
        <v>0.73</v>
      </c>
      <c r="X431" s="443">
        <f>VLOOKUP(E431,[3]INVENTARIO!$B$114:$R$4077,17,0)</f>
        <v>5524.5</v>
      </c>
      <c r="Y431" s="443">
        <f>X431*60%</f>
        <v>3314.7</v>
      </c>
      <c r="AA431" s="432">
        <f>VLOOKUP(E431,[3]INVENTARIO!$B$4:$U$4077,20,0)</f>
        <v>4803.8999999999996</v>
      </c>
      <c r="AB431" s="432">
        <f>AA431*60%</f>
        <v>2882.3399999999997</v>
      </c>
      <c r="AD431" s="432">
        <f>VLOOKUP(E431,[3]INVENTARIO!$B$4:$X$4077,23,0)</f>
        <v>4803.8999999999996</v>
      </c>
      <c r="AE431" s="432">
        <f>AD431*60%</f>
        <v>2882.3399999999997</v>
      </c>
      <c r="AG431" s="432">
        <f>VLOOKUP(E431,[3]INVENTARIO!$B$4:$AA$1048576,26,0)</f>
        <v>4803.8999999999996</v>
      </c>
      <c r="AH431" s="432">
        <f>AG431*60%</f>
        <v>2882.3399999999997</v>
      </c>
      <c r="AJ431" s="432">
        <f>VLOOKUP(E431,[3]INVENTARIO!$B$4:$AD$1048576,29,0)</f>
        <v>4532</v>
      </c>
      <c r="AK431" s="432">
        <f>AJ431*60%</f>
        <v>2719.2</v>
      </c>
      <c r="AT431" s="489"/>
    </row>
    <row r="432" spans="1:46" ht="24" customHeight="1" outlineLevel="1" x14ac:dyDescent="0.25">
      <c r="A432" s="440" t="s">
        <v>22209</v>
      </c>
      <c r="B432" s="441">
        <v>431</v>
      </c>
      <c r="C432" s="440" t="s">
        <v>23995</v>
      </c>
      <c r="D432" s="440" t="s">
        <v>23992</v>
      </c>
      <c r="E432" s="441" t="s">
        <v>21068</v>
      </c>
      <c r="F432" s="440">
        <f>VLOOKUP(E432,[3]INVENTARIO!$B$4:$D$1048576,3,0)</f>
        <v>0</v>
      </c>
      <c r="G432" s="442" t="s">
        <v>22267</v>
      </c>
      <c r="H432" s="440" t="s">
        <v>24024</v>
      </c>
      <c r="I432" s="440" t="s">
        <v>24018</v>
      </c>
      <c r="J432" s="439">
        <v>1.9</v>
      </c>
      <c r="K432" s="439">
        <v>1.3</v>
      </c>
      <c r="L432" s="439">
        <v>0.35</v>
      </c>
      <c r="M432" s="439">
        <v>0</v>
      </c>
      <c r="N432" s="439" t="s">
        <v>4603</v>
      </c>
      <c r="O432" s="439">
        <v>0</v>
      </c>
      <c r="P432" s="512">
        <v>8729.9294499999996</v>
      </c>
      <c r="Q432" s="512">
        <v>6372.8484984999996</v>
      </c>
      <c r="R432" s="514"/>
      <c r="S432" s="512">
        <v>6803.2779999999993</v>
      </c>
      <c r="T432" s="512">
        <v>4898.3601599999993</v>
      </c>
      <c r="V432" s="446">
        <v>0.73</v>
      </c>
      <c r="X432" s="443">
        <f>VLOOKUP(E432,[3]INVENTARIO!$B$114:$R$4077,17,0)</f>
        <v>6020.6</v>
      </c>
      <c r="Y432" s="443">
        <f>X432*60%</f>
        <v>3612.36</v>
      </c>
      <c r="AA432" s="432">
        <f>VLOOKUP(E432,[3]INVENTARIO!$B$4:$U$4077,20,0)</f>
        <v>5235.3</v>
      </c>
      <c r="AB432" s="432">
        <f>AA432*60%</f>
        <v>3141.18</v>
      </c>
      <c r="AD432" s="432">
        <f>VLOOKUP(E432,[3]INVENTARIO!$B$4:$X$4077,23,0)</f>
        <v>5235.3</v>
      </c>
      <c r="AE432" s="432">
        <f>AD432*60%</f>
        <v>3141.18</v>
      </c>
      <c r="AG432" s="432">
        <f>VLOOKUP(E432,[3]INVENTARIO!$B$4:$AA$1048576,26,0)</f>
        <v>5235.3</v>
      </c>
      <c r="AH432" s="432">
        <f>AG432*60%</f>
        <v>3141.18</v>
      </c>
      <c r="AJ432" s="432">
        <f>VLOOKUP(E432,[3]INVENTARIO!$B$4:$AD$1048576,29,0)</f>
        <v>4939</v>
      </c>
      <c r="AK432" s="432">
        <f>AJ432*60%</f>
        <v>2963.4</v>
      </c>
      <c r="AT432" s="489"/>
    </row>
    <row r="433" spans="1:46" ht="24" customHeight="1" outlineLevel="1" x14ac:dyDescent="0.25">
      <c r="A433" s="440" t="s">
        <v>22209</v>
      </c>
      <c r="B433" s="441">
        <v>432</v>
      </c>
      <c r="C433" s="440" t="s">
        <v>23995</v>
      </c>
      <c r="D433" s="440" t="s">
        <v>23992</v>
      </c>
      <c r="E433" s="441" t="s">
        <v>23095</v>
      </c>
      <c r="F433" s="440">
        <f>VLOOKUP(E433,[3]INVENTARIO!$B$4:$D$1048576,3,0)</f>
        <v>0</v>
      </c>
      <c r="G433" s="442" t="s">
        <v>22980</v>
      </c>
      <c r="H433" s="440" t="s">
        <v>24024</v>
      </c>
      <c r="I433" s="440" t="s">
        <v>24018</v>
      </c>
      <c r="J433" s="439">
        <v>1.5</v>
      </c>
      <c r="K433" s="439">
        <v>14.3</v>
      </c>
      <c r="L433" s="439">
        <v>0.3</v>
      </c>
      <c r="M433" s="439">
        <v>0</v>
      </c>
      <c r="N433" s="439" t="s">
        <v>4603</v>
      </c>
      <c r="O433" s="439">
        <v>0</v>
      </c>
      <c r="P433" s="512">
        <v>29000</v>
      </c>
      <c r="Q433" s="512">
        <f>P433*V433</f>
        <v>21170</v>
      </c>
      <c r="R433" s="514"/>
      <c r="S433" s="512">
        <v>30668.199999999997</v>
      </c>
      <c r="T433" s="512">
        <v>22081.103999999996</v>
      </c>
      <c r="V433" s="446">
        <v>0.73</v>
      </c>
      <c r="X433" s="443">
        <f>VLOOKUP(E433,[3]INVENTARIO!$B$114:$R$4077,17,0)</f>
        <v>27140</v>
      </c>
      <c r="Y433" s="443">
        <f t="shared" si="86"/>
        <v>16284</v>
      </c>
      <c r="AA433" s="432">
        <f>VLOOKUP(E433,[3]INVENTARIO!$B$4:$U$4077,20,0)</f>
        <v>0</v>
      </c>
      <c r="AB433" s="432">
        <f t="shared" si="87"/>
        <v>0</v>
      </c>
      <c r="AD433" s="432">
        <f>VLOOKUP(E433,[3]INVENTARIO!$B$4:$X$4077,23,0)</f>
        <v>0</v>
      </c>
      <c r="AE433" s="432">
        <f t="shared" si="88"/>
        <v>0</v>
      </c>
      <c r="AG433" s="432">
        <f>VLOOKUP(E433,[3]INVENTARIO!$B$4:$AA$1048576,26,0)</f>
        <v>0</v>
      </c>
      <c r="AH433" s="432">
        <f t="shared" si="89"/>
        <v>0</v>
      </c>
      <c r="AJ433" s="432">
        <f>VLOOKUP(E433,[3]INVENTARIO!$B$4:$AD$1048576,29,0)</f>
        <v>0</v>
      </c>
      <c r="AK433" s="432">
        <f t="shared" si="90"/>
        <v>0</v>
      </c>
      <c r="AT433" s="489"/>
    </row>
    <row r="434" spans="1:46" ht="24" customHeight="1" outlineLevel="1" x14ac:dyDescent="0.25">
      <c r="B434" s="441">
        <v>433</v>
      </c>
      <c r="C434" s="440" t="s">
        <v>23995</v>
      </c>
      <c r="D434" s="440" t="s">
        <v>23992</v>
      </c>
      <c r="E434" s="441" t="s">
        <v>22981</v>
      </c>
      <c r="F434" s="440">
        <f>VLOOKUP(E434,[3]INVENTARIO!$B$4:$D$1048576,3,0)</f>
        <v>0</v>
      </c>
      <c r="G434" s="442" t="s">
        <v>22982</v>
      </c>
      <c r="H434" s="440" t="s">
        <v>24024</v>
      </c>
      <c r="I434" s="440" t="s">
        <v>24018</v>
      </c>
      <c r="J434" s="439">
        <v>4.5</v>
      </c>
      <c r="K434" s="439">
        <v>2.9</v>
      </c>
      <c r="L434" s="439">
        <v>2.9</v>
      </c>
      <c r="M434" s="439">
        <v>0</v>
      </c>
      <c r="N434" s="439" t="s">
        <v>4603</v>
      </c>
      <c r="O434" s="439">
        <v>0</v>
      </c>
      <c r="P434" s="512">
        <v>41000</v>
      </c>
      <c r="Q434" s="512">
        <v>29930</v>
      </c>
      <c r="R434" s="514"/>
      <c r="S434" s="512">
        <v>74580</v>
      </c>
      <c r="T434" s="512">
        <v>53697.599999999999</v>
      </c>
      <c r="V434" s="446">
        <f>VLOOKUP(E434,[3]INVENTARIO!$B$4:$P$1048576,15,0)</f>
        <v>0.72</v>
      </c>
      <c r="X434" s="443">
        <f>VLOOKUP(E434,[3]INVENTARIO!$B$114:$R$4077,17,0)</f>
        <v>66000</v>
      </c>
      <c r="Y434" s="443">
        <f t="shared" si="86"/>
        <v>39600</v>
      </c>
      <c r="AA434" s="432">
        <f>VLOOKUP(E434,[3]INVENTARIO!$B$4:$U$4077,20,0)</f>
        <v>0</v>
      </c>
      <c r="AB434" s="432">
        <f t="shared" si="87"/>
        <v>0</v>
      </c>
      <c r="AD434" s="432">
        <f>VLOOKUP(E434,[3]INVENTARIO!$B$4:$X$4077,23,0)</f>
        <v>0</v>
      </c>
      <c r="AE434" s="432">
        <f t="shared" si="88"/>
        <v>0</v>
      </c>
      <c r="AG434" s="432">
        <f>VLOOKUP(E434,[3]INVENTARIO!$B$4:$AA$1048576,26,0)</f>
        <v>0</v>
      </c>
      <c r="AH434" s="432">
        <f t="shared" si="89"/>
        <v>0</v>
      </c>
      <c r="AJ434" s="432">
        <f>VLOOKUP(E434,[3]INVENTARIO!$B$4:$AD$1048576,29,0)</f>
        <v>0</v>
      </c>
      <c r="AK434" s="432">
        <f t="shared" si="90"/>
        <v>0</v>
      </c>
      <c r="AT434" s="489"/>
    </row>
    <row r="435" spans="1:46" ht="24" customHeight="1" outlineLevel="1" x14ac:dyDescent="0.25">
      <c r="A435" s="440" t="s">
        <v>19351</v>
      </c>
      <c r="B435" s="441">
        <v>434</v>
      </c>
      <c r="C435" s="440" t="s">
        <v>23995</v>
      </c>
      <c r="D435" s="440" t="s">
        <v>23992</v>
      </c>
      <c r="E435" s="441" t="s">
        <v>23890</v>
      </c>
      <c r="F435" s="440">
        <v>0</v>
      </c>
      <c r="G435" s="442" t="s">
        <v>23937</v>
      </c>
      <c r="H435" s="440" t="s">
        <v>24025</v>
      </c>
      <c r="I435" s="440" t="s">
        <v>24018</v>
      </c>
      <c r="J435" s="439">
        <v>4.7</v>
      </c>
      <c r="K435" s="439">
        <v>2.9</v>
      </c>
      <c r="L435" s="439">
        <v>2.9</v>
      </c>
      <c r="M435" s="439">
        <v>860</v>
      </c>
      <c r="N435" s="439" t="s">
        <v>4603</v>
      </c>
      <c r="O435" s="439">
        <v>0</v>
      </c>
      <c r="P435" s="512">
        <v>38593.723999999987</v>
      </c>
      <c r="Q435" s="512">
        <v>27787.481279999989</v>
      </c>
      <c r="R435" s="514"/>
      <c r="S435" s="512">
        <v>33559.760000000002</v>
      </c>
      <c r="T435" s="512">
        <v>24163.0272</v>
      </c>
      <c r="V435" s="446">
        <v>0.72</v>
      </c>
      <c r="X435" s="443">
        <v>27105.96</v>
      </c>
      <c r="Y435" s="443">
        <f>X435*60%</f>
        <v>16263.575999999999</v>
      </c>
      <c r="AA435" s="432">
        <v>0</v>
      </c>
      <c r="AB435" s="432">
        <f>AA435*60%</f>
        <v>0</v>
      </c>
      <c r="AD435" s="432">
        <v>0</v>
      </c>
      <c r="AE435" s="432">
        <f>AD435*60%</f>
        <v>0</v>
      </c>
      <c r="AG435" s="432" t="e">
        <f>VLOOKUP(E435,[3]INVENTARIO!$B$4:$AA$1048576,26,0)</f>
        <v>#N/A</v>
      </c>
      <c r="AH435" s="432" t="e">
        <f>AG435*60%</f>
        <v>#N/A</v>
      </c>
      <c r="AJ435" s="432">
        <v>0</v>
      </c>
      <c r="AK435" s="432">
        <f>AJ435*60%</f>
        <v>0</v>
      </c>
      <c r="AT435" s="489"/>
    </row>
    <row r="436" spans="1:46" ht="24" customHeight="1" outlineLevel="1" x14ac:dyDescent="0.25">
      <c r="B436" s="441">
        <v>435</v>
      </c>
      <c r="C436" s="440" t="s">
        <v>23995</v>
      </c>
      <c r="D436" s="440" t="s">
        <v>23992</v>
      </c>
      <c r="E436" s="441" t="s">
        <v>23889</v>
      </c>
      <c r="F436" s="440">
        <v>0</v>
      </c>
      <c r="G436" s="442" t="s">
        <v>23936</v>
      </c>
      <c r="H436" s="440" t="s">
        <v>24025</v>
      </c>
      <c r="I436" s="440" t="s">
        <v>24018</v>
      </c>
      <c r="J436" s="439">
        <v>5.8</v>
      </c>
      <c r="K436" s="439">
        <v>3.5</v>
      </c>
      <c r="L436" s="439">
        <v>3.5</v>
      </c>
      <c r="M436" s="439">
        <v>1160</v>
      </c>
      <c r="N436" s="439" t="s">
        <v>4603</v>
      </c>
      <c r="O436" s="439">
        <v>0</v>
      </c>
      <c r="P436" s="512">
        <v>53086.141875000001</v>
      </c>
      <c r="Q436" s="512">
        <v>38222.022149999997</v>
      </c>
      <c r="R436" s="514"/>
      <c r="S436" s="512">
        <v>46161.83</v>
      </c>
      <c r="T436" s="512">
        <v>33236.517599999999</v>
      </c>
      <c r="V436" s="446">
        <v>0.72</v>
      </c>
      <c r="X436" s="443">
        <v>37285</v>
      </c>
      <c r="Y436" s="443">
        <f>X436*60%</f>
        <v>22371</v>
      </c>
      <c r="AA436" s="432">
        <v>0</v>
      </c>
      <c r="AB436" s="432">
        <f>AA436*60%</f>
        <v>0</v>
      </c>
      <c r="AD436" s="432">
        <v>0</v>
      </c>
      <c r="AE436" s="432">
        <f>AD436*60%</f>
        <v>0</v>
      </c>
      <c r="AG436" s="432" t="e">
        <f>VLOOKUP(E436,[3]INVENTARIO!$B$4:$AA$1048576,26,0)</f>
        <v>#N/A</v>
      </c>
      <c r="AH436" s="432" t="e">
        <f>AG436*60%</f>
        <v>#N/A</v>
      </c>
      <c r="AJ436" s="432">
        <v>0</v>
      </c>
      <c r="AK436" s="432">
        <f>AJ436*60%</f>
        <v>0</v>
      </c>
      <c r="AT436" s="489"/>
    </row>
    <row r="437" spans="1:46" ht="24" customHeight="1" outlineLevel="1" x14ac:dyDescent="0.25">
      <c r="B437" s="441">
        <v>436</v>
      </c>
      <c r="C437" s="440" t="s">
        <v>23995</v>
      </c>
      <c r="D437" s="440" t="s">
        <v>23992</v>
      </c>
      <c r="E437" s="441" t="s">
        <v>23888</v>
      </c>
      <c r="F437" s="440">
        <v>0</v>
      </c>
      <c r="G437" s="442" t="s">
        <v>23935</v>
      </c>
      <c r="H437" s="440" t="s">
        <v>24025</v>
      </c>
      <c r="I437" s="440" t="s">
        <v>24018</v>
      </c>
      <c r="J437" s="439">
        <v>7.5</v>
      </c>
      <c r="K437" s="439">
        <v>4.5999999999999996</v>
      </c>
      <c r="L437" s="439">
        <v>4.5999999999999996</v>
      </c>
      <c r="M437" s="439">
        <v>1810</v>
      </c>
      <c r="N437" s="439" t="s">
        <v>4603</v>
      </c>
      <c r="O437" s="439">
        <v>0</v>
      </c>
      <c r="P437" s="512">
        <v>76218.65062499998</v>
      </c>
      <c r="Q437" s="512">
        <v>54877.428449999985</v>
      </c>
      <c r="R437" s="514"/>
      <c r="S437" s="512">
        <v>66277.12000000001</v>
      </c>
      <c r="T437" s="512">
        <v>47719.526400000002</v>
      </c>
      <c r="V437" s="446">
        <v>0.72</v>
      </c>
      <c r="X437" s="443">
        <v>53531.519999999997</v>
      </c>
      <c r="Y437" s="443">
        <f>X437*60%</f>
        <v>32118.911999999997</v>
      </c>
      <c r="AA437" s="432">
        <v>0</v>
      </c>
      <c r="AB437" s="432">
        <f>AA437*60%</f>
        <v>0</v>
      </c>
      <c r="AD437" s="432">
        <v>0</v>
      </c>
      <c r="AE437" s="432">
        <f>AD437*60%</f>
        <v>0</v>
      </c>
      <c r="AG437" s="432" t="e">
        <f>VLOOKUP(E437,[3]INVENTARIO!$B$4:$AA$1048576,26,0)</f>
        <v>#N/A</v>
      </c>
      <c r="AH437" s="432" t="e">
        <f>AG437*60%</f>
        <v>#N/A</v>
      </c>
      <c r="AJ437" s="432">
        <v>0</v>
      </c>
      <c r="AK437" s="432">
        <f>AJ437*60%</f>
        <v>0</v>
      </c>
      <c r="AT437" s="489"/>
    </row>
    <row r="438" spans="1:46" ht="24" customHeight="1" outlineLevel="1" x14ac:dyDescent="0.25">
      <c r="B438" s="441">
        <v>437</v>
      </c>
      <c r="C438" s="440" t="s">
        <v>23995</v>
      </c>
      <c r="D438" s="440" t="s">
        <v>23992</v>
      </c>
      <c r="E438" s="441" t="s">
        <v>23891</v>
      </c>
      <c r="F438" s="440">
        <v>0</v>
      </c>
      <c r="G438" s="442" t="s">
        <v>23938</v>
      </c>
      <c r="H438" s="440" t="s">
        <v>24025</v>
      </c>
      <c r="I438" s="440" t="s">
        <v>24018</v>
      </c>
      <c r="J438" s="439">
        <v>1.37</v>
      </c>
      <c r="K438" s="439">
        <v>0.5</v>
      </c>
      <c r="L438" s="439" t="s">
        <v>4603</v>
      </c>
      <c r="M438" s="439">
        <v>55</v>
      </c>
      <c r="N438" s="439" t="s">
        <v>4603</v>
      </c>
      <c r="O438" s="439">
        <v>0</v>
      </c>
      <c r="P438" s="512">
        <v>5328.232</v>
      </c>
      <c r="Q438" s="512">
        <f>P438*V438</f>
        <v>3729.7623999999996</v>
      </c>
      <c r="R438" s="514"/>
      <c r="S438" s="512">
        <v>4098.6400000000003</v>
      </c>
      <c r="T438" s="512">
        <v>2951.0208000000002</v>
      </c>
      <c r="V438" s="446">
        <v>0.7</v>
      </c>
      <c r="X438" s="443">
        <v>0</v>
      </c>
      <c r="Y438" s="443">
        <f t="shared" si="86"/>
        <v>0</v>
      </c>
      <c r="AA438" s="432">
        <v>0</v>
      </c>
      <c r="AB438" s="432">
        <f t="shared" si="87"/>
        <v>0</v>
      </c>
      <c r="AD438" s="432">
        <v>0</v>
      </c>
      <c r="AE438" s="432">
        <f t="shared" si="88"/>
        <v>0</v>
      </c>
      <c r="AG438" s="432" t="e">
        <f>VLOOKUP(E438,[3]INVENTARIO!$B$4:$AA$1048576,26,0)</f>
        <v>#N/A</v>
      </c>
      <c r="AH438" s="432" t="e">
        <f t="shared" si="89"/>
        <v>#N/A</v>
      </c>
      <c r="AJ438" s="432">
        <v>0</v>
      </c>
      <c r="AK438" s="432">
        <f t="shared" si="90"/>
        <v>0</v>
      </c>
      <c r="AT438" s="489"/>
    </row>
    <row r="439" spans="1:46" ht="24" customHeight="1" outlineLevel="1" x14ac:dyDescent="0.25">
      <c r="B439" s="441">
        <v>438</v>
      </c>
      <c r="C439" s="440" t="s">
        <v>23995</v>
      </c>
      <c r="D439" s="440" t="s">
        <v>23992</v>
      </c>
      <c r="E439" s="441" t="s">
        <v>23892</v>
      </c>
      <c r="F439" s="440">
        <v>0</v>
      </c>
      <c r="G439" s="442" t="s">
        <v>24078</v>
      </c>
      <c r="H439" s="440" t="s">
        <v>24025</v>
      </c>
      <c r="I439" s="440" t="s">
        <v>24018</v>
      </c>
      <c r="J439" s="439">
        <v>1.37</v>
      </c>
      <c r="K439" s="439">
        <v>0.5</v>
      </c>
      <c r="L439" s="439" t="s">
        <v>4603</v>
      </c>
      <c r="M439" s="439">
        <v>0</v>
      </c>
      <c r="N439" s="439" t="s">
        <v>4603</v>
      </c>
      <c r="O439" s="439">
        <v>0</v>
      </c>
      <c r="P439" s="512">
        <v>7119.0470000000005</v>
      </c>
      <c r="Q439" s="512">
        <f>P439*V439</f>
        <v>4983.3329000000003</v>
      </c>
      <c r="R439" s="514"/>
      <c r="S439" s="512">
        <f>S441-1421.81</f>
        <v>5476.1900000000005</v>
      </c>
      <c r="T439" s="512">
        <v>1926.1008000000002</v>
      </c>
      <c r="V439" s="446">
        <v>0.7</v>
      </c>
      <c r="X439" s="443">
        <v>0</v>
      </c>
      <c r="Y439" s="443">
        <f t="shared" si="86"/>
        <v>0</v>
      </c>
      <c r="AA439" s="432">
        <v>0</v>
      </c>
      <c r="AB439" s="432">
        <f t="shared" si="87"/>
        <v>0</v>
      </c>
      <c r="AD439" s="432">
        <v>0</v>
      </c>
      <c r="AE439" s="432">
        <f t="shared" si="88"/>
        <v>0</v>
      </c>
      <c r="AG439" s="432" t="e">
        <f>VLOOKUP(E439,[3]INVENTARIO!$B$4:$AA$1048576,26,0)</f>
        <v>#N/A</v>
      </c>
      <c r="AH439" s="432" t="e">
        <f t="shared" si="89"/>
        <v>#N/A</v>
      </c>
      <c r="AJ439" s="432">
        <v>0</v>
      </c>
      <c r="AK439" s="432">
        <f t="shared" si="90"/>
        <v>0</v>
      </c>
      <c r="AT439" s="489"/>
    </row>
    <row r="440" spans="1:46" ht="24" customHeight="1" outlineLevel="1" x14ac:dyDescent="0.25">
      <c r="A440" s="440" t="s">
        <v>22209</v>
      </c>
      <c r="B440" s="441">
        <v>439</v>
      </c>
      <c r="C440" s="440" t="s">
        <v>23995</v>
      </c>
      <c r="D440" s="440" t="s">
        <v>23992</v>
      </c>
      <c r="E440" s="441" t="s">
        <v>23893</v>
      </c>
      <c r="F440" s="440">
        <v>0</v>
      </c>
      <c r="G440" s="442" t="s">
        <v>24079</v>
      </c>
      <c r="H440" s="440" t="s">
        <v>24025</v>
      </c>
      <c r="I440" s="440" t="s">
        <v>24018</v>
      </c>
      <c r="J440" s="439">
        <v>1.37</v>
      </c>
      <c r="K440" s="439">
        <v>0.5</v>
      </c>
      <c r="L440" s="439" t="s">
        <v>4603</v>
      </c>
      <c r="M440" s="439">
        <v>0</v>
      </c>
      <c r="N440" s="439" t="s">
        <v>4603</v>
      </c>
      <c r="O440" s="439">
        <v>0</v>
      </c>
      <c r="P440" s="512">
        <v>3477.6820000000002</v>
      </c>
      <c r="Q440" s="512">
        <f>P440*V440</f>
        <v>2434.3773999999999</v>
      </c>
      <c r="R440" s="514"/>
      <c r="S440" s="512">
        <v>2675.1400000000003</v>
      </c>
      <c r="T440" s="512">
        <v>1926.1008000000002</v>
      </c>
      <c r="V440" s="446">
        <v>0.7</v>
      </c>
      <c r="X440" s="443">
        <v>0</v>
      </c>
      <c r="Y440" s="443">
        <f t="shared" si="86"/>
        <v>0</v>
      </c>
      <c r="AA440" s="432">
        <v>0</v>
      </c>
      <c r="AB440" s="432">
        <f t="shared" si="87"/>
        <v>0</v>
      </c>
      <c r="AD440" s="432">
        <v>0</v>
      </c>
      <c r="AE440" s="432">
        <f t="shared" si="88"/>
        <v>0</v>
      </c>
      <c r="AG440" s="432" t="e">
        <f>VLOOKUP(E440,[3]INVENTARIO!$B$4:$AA$1048576,26,0)</f>
        <v>#N/A</v>
      </c>
      <c r="AH440" s="432" t="e">
        <f t="shared" si="89"/>
        <v>#N/A</v>
      </c>
      <c r="AJ440" s="432">
        <v>0</v>
      </c>
      <c r="AK440" s="432">
        <f t="shared" si="90"/>
        <v>0</v>
      </c>
      <c r="AT440" s="489"/>
    </row>
    <row r="441" spans="1:46" ht="24" customHeight="1" outlineLevel="1" x14ac:dyDescent="0.25">
      <c r="A441" s="440" t="s">
        <v>23907</v>
      </c>
      <c r="B441" s="441">
        <v>440</v>
      </c>
      <c r="C441" s="440" t="s">
        <v>23995</v>
      </c>
      <c r="D441" s="440" t="s">
        <v>23992</v>
      </c>
      <c r="E441" s="441" t="s">
        <v>23894</v>
      </c>
      <c r="F441" s="440">
        <v>0</v>
      </c>
      <c r="G441" s="442" t="s">
        <v>24080</v>
      </c>
      <c r="H441" s="440" t="s">
        <v>24025</v>
      </c>
      <c r="I441" s="440" t="s">
        <v>24018</v>
      </c>
      <c r="J441" s="439">
        <v>1.37</v>
      </c>
      <c r="K441" s="439">
        <v>0.5</v>
      </c>
      <c r="L441" s="439" t="s">
        <v>4603</v>
      </c>
      <c r="M441" s="439">
        <v>0</v>
      </c>
      <c r="N441" s="439" t="s">
        <v>4603</v>
      </c>
      <c r="O441" s="439">
        <v>0</v>
      </c>
      <c r="P441" s="512">
        <v>8967.4</v>
      </c>
      <c r="Q441" s="512">
        <f>P441*V441</f>
        <v>6277.1799999999994</v>
      </c>
      <c r="R441" s="514"/>
      <c r="S441" s="512">
        <v>6898</v>
      </c>
      <c r="T441" s="512">
        <v>4966.5599999999995</v>
      </c>
      <c r="V441" s="446">
        <v>0.7</v>
      </c>
      <c r="X441" s="443">
        <v>0</v>
      </c>
      <c r="Y441" s="443">
        <f t="shared" si="86"/>
        <v>0</v>
      </c>
      <c r="AA441" s="432">
        <v>0</v>
      </c>
      <c r="AB441" s="432">
        <f t="shared" si="87"/>
        <v>0</v>
      </c>
      <c r="AD441" s="432">
        <v>0</v>
      </c>
      <c r="AE441" s="432">
        <f t="shared" si="88"/>
        <v>0</v>
      </c>
      <c r="AG441" s="432" t="e">
        <f>VLOOKUP(E441,[3]INVENTARIO!$B$4:$AA$1048576,26,0)</f>
        <v>#N/A</v>
      </c>
      <c r="AH441" s="432" t="e">
        <f t="shared" si="89"/>
        <v>#N/A</v>
      </c>
      <c r="AJ441" s="432">
        <v>0</v>
      </c>
      <c r="AK441" s="432">
        <f t="shared" si="90"/>
        <v>0</v>
      </c>
      <c r="AT441" s="489"/>
    </row>
    <row r="442" spans="1:46" ht="24" customHeight="1" outlineLevel="1" x14ac:dyDescent="0.25">
      <c r="A442" s="440" t="s">
        <v>19145</v>
      </c>
      <c r="B442" s="441">
        <v>441</v>
      </c>
      <c r="C442" s="440" t="s">
        <v>23995</v>
      </c>
      <c r="D442" s="440" t="s">
        <v>23991</v>
      </c>
      <c r="E442" s="441" t="s">
        <v>4731</v>
      </c>
      <c r="F442" s="440">
        <f>VLOOKUP(E442,[3]INVENTARIO!$B$4:$D$1048576,3,0)</f>
        <v>0</v>
      </c>
      <c r="G442" s="442" t="s">
        <v>4409</v>
      </c>
      <c r="H442" s="440" t="s">
        <v>24024</v>
      </c>
      <c r="I442" s="440" t="s">
        <v>24018</v>
      </c>
      <c r="J442" s="439">
        <v>5.85</v>
      </c>
      <c r="K442" s="439">
        <v>7.3</v>
      </c>
      <c r="L442" s="439" t="s">
        <v>4603</v>
      </c>
      <c r="M442" s="439">
        <v>864</v>
      </c>
      <c r="N442" s="439" t="s">
        <v>4603</v>
      </c>
      <c r="O442" s="439">
        <v>0</v>
      </c>
      <c r="P442" s="512">
        <v>7593.2485200000001</v>
      </c>
      <c r="Q442" s="512">
        <v>4555.9491120000002</v>
      </c>
      <c r="R442" s="514"/>
      <c r="S442" s="512">
        <v>6600.329999999999</v>
      </c>
      <c r="T442" s="512">
        <v>3960.1979999999994</v>
      </c>
      <c r="V442" s="446">
        <f>VLOOKUP(E442,[3]INVENTARIO!$B$4:$P$1048576,15,0)</f>
        <v>0.6</v>
      </c>
      <c r="X442" s="443">
        <f>VLOOKUP(E442,[3]INVENTARIO!$B$114:$R$4077,17,0)</f>
        <v>5841</v>
      </c>
      <c r="Y442" s="443">
        <f t="shared" ref="Y442:Y455" si="91">X442*60%</f>
        <v>3504.6</v>
      </c>
      <c r="AA442" s="432">
        <f>VLOOKUP(E442,[3]INVENTARIO!$B$4:$U$4077,20,0)</f>
        <v>5079.1000000000004</v>
      </c>
      <c r="AB442" s="432">
        <f t="shared" ref="AB442:AB455" si="92">AA442*60%</f>
        <v>3047.46</v>
      </c>
      <c r="AD442" s="432">
        <f>VLOOKUP(E442,[3]INVENTARIO!$B$4:$X$4077,23,0)</f>
        <v>5079.1000000000004</v>
      </c>
      <c r="AE442" s="432">
        <f t="shared" ref="AE442:AE455" si="93">AD442*60%</f>
        <v>3047.46</v>
      </c>
      <c r="AG442" s="432">
        <f>VLOOKUP(E442,[3]INVENTARIO!$B$4:$AA$1048576,26,0)</f>
        <v>5079.1000000000004</v>
      </c>
      <c r="AH442" s="432">
        <f t="shared" ref="AH442:AH455" si="94">AG442*60%</f>
        <v>3047.46</v>
      </c>
      <c r="AJ442" s="432">
        <f>VLOOKUP(E442,[3]INVENTARIO!$B$4:$AD$1048576,29,0)</f>
        <v>4791.6000000000004</v>
      </c>
      <c r="AK442" s="432">
        <f t="shared" ref="AK442:AK455" si="95">AJ442*60%</f>
        <v>2874.96</v>
      </c>
      <c r="AT442" s="489"/>
    </row>
    <row r="443" spans="1:46" ht="24" customHeight="1" outlineLevel="1" x14ac:dyDescent="0.25">
      <c r="A443" s="440" t="s">
        <v>19145</v>
      </c>
      <c r="B443" s="441">
        <v>442</v>
      </c>
      <c r="C443" s="440" t="s">
        <v>23995</v>
      </c>
      <c r="D443" s="440" t="s">
        <v>23991</v>
      </c>
      <c r="E443" s="441" t="s">
        <v>4730</v>
      </c>
      <c r="F443" s="440">
        <f>VLOOKUP(E443,[3]INVENTARIO!$B$4:$D$1048576,3,0)</f>
        <v>0</v>
      </c>
      <c r="G443" s="442" t="s">
        <v>4409</v>
      </c>
      <c r="H443" s="440" t="s">
        <v>24024</v>
      </c>
      <c r="I443" s="440" t="s">
        <v>24018</v>
      </c>
      <c r="J443" s="439">
        <v>3.75</v>
      </c>
      <c r="K443" s="439">
        <v>4.5999999999999996</v>
      </c>
      <c r="L443" s="439" t="s">
        <v>4603</v>
      </c>
      <c r="M443" s="439">
        <v>576</v>
      </c>
      <c r="N443" s="439" t="s">
        <v>4603</v>
      </c>
      <c r="O443" s="439">
        <v>0</v>
      </c>
      <c r="P443" s="512">
        <v>4886.1055100000003</v>
      </c>
      <c r="Q443" s="512">
        <v>2931.6633059999999</v>
      </c>
      <c r="R443" s="514"/>
      <c r="S443" s="512">
        <v>4247.1049999999996</v>
      </c>
      <c r="T443" s="512">
        <v>2548.2629999999995</v>
      </c>
      <c r="V443" s="446">
        <f>VLOOKUP(E443,[3]INVENTARIO!$B$4:$P$1048576,15,0)</f>
        <v>0.6</v>
      </c>
      <c r="X443" s="443">
        <f>VLOOKUP(E443,[3]INVENTARIO!$B$114:$R$4077,17,0)</f>
        <v>3758.5</v>
      </c>
      <c r="Y443" s="443">
        <f t="shared" si="91"/>
        <v>2255.1</v>
      </c>
      <c r="AA443" s="432">
        <f>VLOOKUP(E443,[3]INVENTARIO!$B$4:$U$4077,20,0)</f>
        <v>3268.3</v>
      </c>
      <c r="AB443" s="432">
        <f t="shared" si="92"/>
        <v>1960.98</v>
      </c>
      <c r="AD443" s="432">
        <f>VLOOKUP(E443,[3]INVENTARIO!$B$4:$X$4077,23,0)</f>
        <v>3268.3</v>
      </c>
      <c r="AE443" s="432">
        <f t="shared" si="93"/>
        <v>1960.98</v>
      </c>
      <c r="AG443" s="432">
        <f>VLOOKUP(E443,[3]INVENTARIO!$B$4:$AA$1048576,26,0)</f>
        <v>3268.3</v>
      </c>
      <c r="AH443" s="432">
        <f t="shared" si="94"/>
        <v>1960.98</v>
      </c>
      <c r="AJ443" s="432">
        <f>VLOOKUP(E443,[3]INVENTARIO!$B$4:$AD$1048576,29,0)</f>
        <v>3083.3</v>
      </c>
      <c r="AK443" s="432">
        <f t="shared" si="95"/>
        <v>1849.98</v>
      </c>
      <c r="AT443" s="489"/>
    </row>
    <row r="444" spans="1:46" ht="24" customHeight="1" outlineLevel="1" x14ac:dyDescent="0.25">
      <c r="A444" s="440" t="s">
        <v>22209</v>
      </c>
      <c r="B444" s="441">
        <v>443</v>
      </c>
      <c r="C444" s="440" t="s">
        <v>23995</v>
      </c>
      <c r="D444" s="440" t="s">
        <v>23991</v>
      </c>
      <c r="E444" s="441" t="s">
        <v>4732</v>
      </c>
      <c r="F444" s="440">
        <f>VLOOKUP(E444,[3]INVENTARIO!$B$4:$D$1048576,3,0)</f>
        <v>0</v>
      </c>
      <c r="G444" s="442" t="s">
        <v>4410</v>
      </c>
      <c r="H444" s="440" t="s">
        <v>24024</v>
      </c>
      <c r="I444" s="440" t="s">
        <v>24018</v>
      </c>
      <c r="J444" s="439">
        <v>3.5</v>
      </c>
      <c r="K444" s="439">
        <v>2</v>
      </c>
      <c r="L444" s="439" t="s">
        <v>4603</v>
      </c>
      <c r="M444" s="439">
        <v>832</v>
      </c>
      <c r="N444" s="439" t="s">
        <v>4603</v>
      </c>
      <c r="O444" s="439">
        <v>0</v>
      </c>
      <c r="P444" s="512">
        <v>6165.5922899999996</v>
      </c>
      <c r="Q444" s="512">
        <v>3699.3553739999998</v>
      </c>
      <c r="R444" s="514"/>
      <c r="S444" s="512">
        <v>5359.3639999999996</v>
      </c>
      <c r="T444" s="512">
        <v>3215.6183999999998</v>
      </c>
      <c r="V444" s="446">
        <f>VLOOKUP(E444,[3]INVENTARIO!$B$4:$P$1048576,15,0)</f>
        <v>0.6</v>
      </c>
      <c r="X444" s="443">
        <f>VLOOKUP(E444,[3]INVENTARIO!$B$114:$R$4077,17,0)</f>
        <v>4742.8</v>
      </c>
      <c r="Y444" s="443">
        <f t="shared" si="91"/>
        <v>2845.68</v>
      </c>
      <c r="AA444" s="432">
        <f>VLOOKUP(E444,[3]INVENTARIO!$B$4:$U$4077,20,0)</f>
        <v>4124.1000000000004</v>
      </c>
      <c r="AB444" s="432">
        <f t="shared" si="92"/>
        <v>2474.46</v>
      </c>
      <c r="AD444" s="432">
        <f>VLOOKUP(E444,[3]INVENTARIO!$B$4:$X$4077,23,0)</f>
        <v>4124.1000000000004</v>
      </c>
      <c r="AE444" s="432">
        <f t="shared" si="93"/>
        <v>2474.46</v>
      </c>
      <c r="AG444" s="432">
        <f>VLOOKUP(E444,[3]INVENTARIO!$B$4:$AA$1048576,26,0)</f>
        <v>4124.1000000000004</v>
      </c>
      <c r="AH444" s="432">
        <f t="shared" si="94"/>
        <v>2474.46</v>
      </c>
      <c r="AJ444" s="432">
        <f>VLOOKUP(E444,[3]INVENTARIO!$B$4:$AD$1048576,29,0)</f>
        <v>3890.7</v>
      </c>
      <c r="AK444" s="432">
        <f t="shared" si="95"/>
        <v>2334.4199999999996</v>
      </c>
      <c r="AT444" s="489"/>
    </row>
    <row r="445" spans="1:46" ht="24" customHeight="1" outlineLevel="1" x14ac:dyDescent="0.25">
      <c r="A445" s="440" t="s">
        <v>19145</v>
      </c>
      <c r="B445" s="441">
        <v>444</v>
      </c>
      <c r="C445" s="440" t="s">
        <v>23995</v>
      </c>
      <c r="D445" s="440" t="s">
        <v>23991</v>
      </c>
      <c r="E445" s="441" t="s">
        <v>4733</v>
      </c>
      <c r="F445" s="440">
        <f>VLOOKUP(E445,[3]INVENTARIO!$B$4:$D$1048576,3,0)</f>
        <v>0</v>
      </c>
      <c r="G445" s="442" t="s">
        <v>4410</v>
      </c>
      <c r="H445" s="440" t="s">
        <v>24024</v>
      </c>
      <c r="I445" s="440" t="s">
        <v>24018</v>
      </c>
      <c r="J445" s="439">
        <v>5</v>
      </c>
      <c r="K445" s="439">
        <v>3</v>
      </c>
      <c r="L445" s="439" t="s">
        <v>4603</v>
      </c>
      <c r="M445" s="439">
        <v>1120</v>
      </c>
      <c r="N445" s="439" t="s">
        <v>4603</v>
      </c>
      <c r="O445" s="439">
        <v>0</v>
      </c>
      <c r="P445" s="512">
        <v>8558.9647000000004</v>
      </c>
      <c r="Q445" s="512">
        <v>5135.3788199999999</v>
      </c>
      <c r="R445" s="514"/>
      <c r="S445" s="512">
        <v>7439.6939999999995</v>
      </c>
      <c r="T445" s="512">
        <v>4463.8163999999997</v>
      </c>
      <c r="V445" s="446">
        <f>VLOOKUP(E445,[3]INVENTARIO!$B$4:$P$1048576,15,0)</f>
        <v>0.6</v>
      </c>
      <c r="X445" s="443">
        <f>VLOOKUP(E445,[3]INVENTARIO!$B$114:$R$4077,17,0)</f>
        <v>6583.8</v>
      </c>
      <c r="Y445" s="443">
        <f t="shared" si="91"/>
        <v>3950.2799999999997</v>
      </c>
      <c r="AA445" s="432">
        <f>VLOOKUP(E445,[3]INVENTARIO!$B$4:$U$4077,20,0)</f>
        <v>5725.1</v>
      </c>
      <c r="AB445" s="432">
        <f t="shared" si="92"/>
        <v>3435.06</v>
      </c>
      <c r="AD445" s="432">
        <f>VLOOKUP(E445,[3]INVENTARIO!$B$4:$X$4077,23,0)</f>
        <v>5725.1</v>
      </c>
      <c r="AE445" s="432">
        <f t="shared" si="93"/>
        <v>3435.06</v>
      </c>
      <c r="AG445" s="432">
        <f>VLOOKUP(E445,[3]INVENTARIO!$B$4:$AA$1048576,26,0)</f>
        <v>5725.1</v>
      </c>
      <c r="AH445" s="432">
        <f t="shared" si="94"/>
        <v>3435.06</v>
      </c>
      <c r="AJ445" s="432">
        <f>VLOOKUP(E445,[3]INVENTARIO!$B$4:$AD$1048576,29,0)</f>
        <v>5401</v>
      </c>
      <c r="AK445" s="432">
        <f t="shared" si="95"/>
        <v>3240.6</v>
      </c>
      <c r="AT445" s="489"/>
    </row>
    <row r="446" spans="1:46" ht="24" customHeight="1" outlineLevel="1" x14ac:dyDescent="0.25">
      <c r="A446" s="440" t="s">
        <v>22209</v>
      </c>
      <c r="B446" s="441">
        <v>445</v>
      </c>
      <c r="C446" s="440" t="s">
        <v>23995</v>
      </c>
      <c r="D446" s="440" t="s">
        <v>23991</v>
      </c>
      <c r="E446" s="441" t="s">
        <v>4734</v>
      </c>
      <c r="F446" s="440">
        <f>VLOOKUP(E446,[3]INVENTARIO!$B$4:$D$1048576,3,0)</f>
        <v>0</v>
      </c>
      <c r="G446" s="442" t="s">
        <v>4411</v>
      </c>
      <c r="H446" s="440" t="s">
        <v>24024</v>
      </c>
      <c r="I446" s="440" t="s">
        <v>24018</v>
      </c>
      <c r="J446" s="439">
        <v>3.5</v>
      </c>
      <c r="K446" s="439">
        <v>3.8</v>
      </c>
      <c r="L446" s="439" t="s">
        <v>4603</v>
      </c>
      <c r="M446" s="439">
        <v>672</v>
      </c>
      <c r="N446" s="439" t="s">
        <v>4603</v>
      </c>
      <c r="O446" s="439">
        <v>0</v>
      </c>
      <c r="P446" s="512">
        <v>4978.49352</v>
      </c>
      <c r="Q446" s="512">
        <v>2987.0961119999997</v>
      </c>
      <c r="R446" s="514"/>
      <c r="S446" s="512">
        <v>4327.4479999999994</v>
      </c>
      <c r="T446" s="512">
        <v>2596.4687999999996</v>
      </c>
      <c r="V446" s="446">
        <f>VLOOKUP(E446,[3]INVENTARIO!$B$4:$P$1048576,15,0)</f>
        <v>0.6</v>
      </c>
      <c r="X446" s="443">
        <f>VLOOKUP(E446,[3]INVENTARIO!$B$114:$R$4077,17,0)</f>
        <v>3829.6</v>
      </c>
      <c r="Y446" s="443">
        <f t="shared" si="91"/>
        <v>2297.7599999999998</v>
      </c>
      <c r="AA446" s="432">
        <f>VLOOKUP(E446,[3]INVENTARIO!$B$4:$U$4077,20,0)</f>
        <v>3330.1</v>
      </c>
      <c r="AB446" s="432">
        <f t="shared" si="92"/>
        <v>1998.06</v>
      </c>
      <c r="AD446" s="432">
        <f>VLOOKUP(E446,[3]INVENTARIO!$B$4:$X$4077,23,0)</f>
        <v>3330.1</v>
      </c>
      <c r="AE446" s="432">
        <f t="shared" si="93"/>
        <v>1998.06</v>
      </c>
      <c r="AG446" s="432">
        <f>VLOOKUP(E446,[3]INVENTARIO!$B$4:$AA$1048576,26,0)</f>
        <v>3330.1</v>
      </c>
      <c r="AH446" s="432">
        <f t="shared" si="94"/>
        <v>1998.06</v>
      </c>
      <c r="AJ446" s="432">
        <f>VLOOKUP(E446,[3]INVENTARIO!$B$4:$AD$1048576,29,0)</f>
        <v>3141.6</v>
      </c>
      <c r="AK446" s="432">
        <f t="shared" si="95"/>
        <v>1884.9599999999998</v>
      </c>
      <c r="AT446" s="489"/>
    </row>
    <row r="447" spans="1:46" ht="24" customHeight="1" outlineLevel="1" x14ac:dyDescent="0.25">
      <c r="A447" s="440" t="s">
        <v>22209</v>
      </c>
      <c r="B447" s="441">
        <v>446</v>
      </c>
      <c r="C447" s="440" t="s">
        <v>23995</v>
      </c>
      <c r="D447" s="440" t="s">
        <v>23991</v>
      </c>
      <c r="E447" s="441" t="s">
        <v>4735</v>
      </c>
      <c r="F447" s="440">
        <f>VLOOKUP(E447,[3]INVENTARIO!$B$4:$D$1048576,3,0)</f>
        <v>0</v>
      </c>
      <c r="G447" s="442" t="s">
        <v>4411</v>
      </c>
      <c r="H447" s="440" t="s">
        <v>24024</v>
      </c>
      <c r="I447" s="440" t="s">
        <v>24018</v>
      </c>
      <c r="J447" s="439">
        <v>5</v>
      </c>
      <c r="K447" s="439">
        <v>5.5</v>
      </c>
      <c r="L447" s="439" t="s">
        <v>4603</v>
      </c>
      <c r="M447" s="439">
        <v>864</v>
      </c>
      <c r="N447" s="439" t="s">
        <v>4603</v>
      </c>
      <c r="O447" s="439">
        <v>0</v>
      </c>
      <c r="P447" s="512">
        <v>6406.1497500000005</v>
      </c>
      <c r="Q447" s="512">
        <v>3843.6898500000002</v>
      </c>
      <c r="R447" s="514"/>
      <c r="S447" s="512">
        <v>5568.4139999999998</v>
      </c>
      <c r="T447" s="512">
        <v>3341.0483999999997</v>
      </c>
      <c r="V447" s="446">
        <f>VLOOKUP(E447,[3]INVENTARIO!$B$4:$P$1048576,15,0)</f>
        <v>0.6</v>
      </c>
      <c r="X447" s="443">
        <f>VLOOKUP(E447,[3]INVENTARIO!$B$114:$R$4077,17,0)</f>
        <v>4927.8</v>
      </c>
      <c r="Y447" s="443">
        <f t="shared" si="91"/>
        <v>2956.68</v>
      </c>
      <c r="AA447" s="432">
        <f>VLOOKUP(E447,[3]INVENTARIO!$B$4:$U$4077,20,0)</f>
        <v>4285.1000000000004</v>
      </c>
      <c r="AB447" s="432">
        <f t="shared" si="92"/>
        <v>2571.06</v>
      </c>
      <c r="AD447" s="432">
        <f>VLOOKUP(E447,[3]INVENTARIO!$B$4:$X$4077,23,0)</f>
        <v>4285.1000000000004</v>
      </c>
      <c r="AE447" s="432">
        <f t="shared" si="93"/>
        <v>2571.06</v>
      </c>
      <c r="AG447" s="432">
        <f>VLOOKUP(E447,[3]INVENTARIO!$B$4:$AA$1048576,26,0)</f>
        <v>4285.1000000000004</v>
      </c>
      <c r="AH447" s="432">
        <f t="shared" si="94"/>
        <v>2571.06</v>
      </c>
      <c r="AJ447" s="432">
        <f>VLOOKUP(E447,[3]INVENTARIO!$B$4:$AD$1048576,29,0)</f>
        <v>4042.5</v>
      </c>
      <c r="AK447" s="432">
        <f t="shared" si="95"/>
        <v>2425.5</v>
      </c>
      <c r="AT447" s="489"/>
    </row>
    <row r="448" spans="1:46" ht="24" customHeight="1" outlineLevel="1" x14ac:dyDescent="0.25">
      <c r="A448" s="440" t="s">
        <v>22209</v>
      </c>
      <c r="B448" s="441">
        <v>447</v>
      </c>
      <c r="C448" s="440" t="s">
        <v>23995</v>
      </c>
      <c r="D448" s="440" t="s">
        <v>23991</v>
      </c>
      <c r="E448" s="441" t="s">
        <v>22976</v>
      </c>
      <c r="F448" s="440">
        <f>VLOOKUP(E448,[3]INVENTARIO!$B$4:$D$1048576,3,0)</f>
        <v>0</v>
      </c>
      <c r="G448" s="442" t="s">
        <v>22978</v>
      </c>
      <c r="H448" s="440" t="s">
        <v>24024</v>
      </c>
      <c r="I448" s="440" t="s">
        <v>24018</v>
      </c>
      <c r="J448" s="439">
        <v>1</v>
      </c>
      <c r="K448" s="439">
        <v>0.55000000000000004</v>
      </c>
      <c r="L448" s="439" t="s">
        <v>4603</v>
      </c>
      <c r="M448" s="439">
        <v>0</v>
      </c>
      <c r="N448" s="439" t="s">
        <v>4603</v>
      </c>
      <c r="O448" s="439">
        <v>0</v>
      </c>
      <c r="P448" s="512">
        <v>617.08217999999999</v>
      </c>
      <c r="Q448" s="512">
        <v>370.24930799999998</v>
      </c>
      <c r="R448" s="514"/>
      <c r="S448" s="512">
        <v>864.44999999999993</v>
      </c>
      <c r="T448" s="512">
        <v>518.66999999999996</v>
      </c>
      <c r="V448" s="446">
        <f>VLOOKUP(E448,[3]INVENTARIO!$B$4:$P$1048576,15,0)</f>
        <v>0.6</v>
      </c>
      <c r="X448" s="443">
        <f>VLOOKUP(E448,[3]INVENTARIO!$B$114:$R$4077,17,0)</f>
        <v>765</v>
      </c>
      <c r="Y448" s="443">
        <f t="shared" si="91"/>
        <v>459</v>
      </c>
      <c r="AA448" s="432">
        <f>VLOOKUP(E448,[3]INVENTARIO!$B$4:$U$4077,20,0)</f>
        <v>0</v>
      </c>
      <c r="AB448" s="432">
        <f t="shared" si="92"/>
        <v>0</v>
      </c>
      <c r="AD448" s="432">
        <f>VLOOKUP(E448,[3]INVENTARIO!$B$4:$X$4077,23,0)</f>
        <v>0</v>
      </c>
      <c r="AE448" s="432">
        <f t="shared" si="93"/>
        <v>0</v>
      </c>
      <c r="AG448" s="432">
        <f>VLOOKUP(E448,[3]INVENTARIO!$B$4:$AA$1048576,26,0)</f>
        <v>0</v>
      </c>
      <c r="AH448" s="432">
        <f t="shared" si="94"/>
        <v>0</v>
      </c>
      <c r="AJ448" s="432">
        <f>VLOOKUP(E448,[3]INVENTARIO!$B$4:$AD$1048576,29,0)</f>
        <v>0</v>
      </c>
      <c r="AK448" s="432">
        <f t="shared" si="95"/>
        <v>0</v>
      </c>
      <c r="AT448" s="489"/>
    </row>
    <row r="449" spans="1:46" ht="24" customHeight="1" outlineLevel="1" x14ac:dyDescent="0.25">
      <c r="A449" s="440" t="s">
        <v>22209</v>
      </c>
      <c r="B449" s="441">
        <v>448</v>
      </c>
      <c r="C449" s="440" t="s">
        <v>23995</v>
      </c>
      <c r="D449" s="440" t="s">
        <v>23991</v>
      </c>
      <c r="E449" s="441" t="s">
        <v>22987</v>
      </c>
      <c r="F449" s="440">
        <f>VLOOKUP(E449,[3]INVENTARIO!$B$4:$D$1048576,3,0)</f>
        <v>0</v>
      </c>
      <c r="G449" s="442" t="s">
        <v>22978</v>
      </c>
      <c r="H449" s="440" t="s">
        <v>24024</v>
      </c>
      <c r="I449" s="440" t="s">
        <v>24018</v>
      </c>
      <c r="J449" s="439">
        <v>1.6</v>
      </c>
      <c r="K449" s="439">
        <v>0.95</v>
      </c>
      <c r="L449" s="439" t="s">
        <v>4603</v>
      </c>
      <c r="M449" s="439">
        <v>0</v>
      </c>
      <c r="N449" s="439" t="s">
        <v>4603</v>
      </c>
      <c r="O449" s="439">
        <v>0</v>
      </c>
      <c r="P449" s="512">
        <v>927.36644000000013</v>
      </c>
      <c r="Q449" s="512">
        <v>556.41986400000008</v>
      </c>
      <c r="R449" s="514"/>
      <c r="S449" s="512">
        <v>1464.4799999999998</v>
      </c>
      <c r="T449" s="512">
        <v>878.68799999999987</v>
      </c>
      <c r="V449" s="446">
        <f>VLOOKUP(E449,[3]INVENTARIO!$B$4:$P$1048576,15,0)</f>
        <v>0.6</v>
      </c>
      <c r="X449" s="443">
        <f>VLOOKUP(E449,[3]INVENTARIO!$B$114:$R$4077,17,0)</f>
        <v>1296</v>
      </c>
      <c r="Y449" s="443">
        <f t="shared" si="91"/>
        <v>777.6</v>
      </c>
      <c r="AA449" s="432">
        <f>VLOOKUP(E449,[3]INVENTARIO!$B$4:$U$4077,20,0)</f>
        <v>0</v>
      </c>
      <c r="AB449" s="432">
        <f t="shared" si="92"/>
        <v>0</v>
      </c>
      <c r="AD449" s="432">
        <f>VLOOKUP(E449,[3]INVENTARIO!$B$4:$X$4077,23,0)</f>
        <v>0</v>
      </c>
      <c r="AE449" s="432">
        <f t="shared" si="93"/>
        <v>0</v>
      </c>
      <c r="AG449" s="432">
        <f>VLOOKUP(E449,[3]INVENTARIO!$B$4:$AA$1048576,26,0)</f>
        <v>0</v>
      </c>
      <c r="AH449" s="432">
        <f t="shared" si="94"/>
        <v>0</v>
      </c>
      <c r="AJ449" s="432">
        <f>VLOOKUP(E449,[3]INVENTARIO!$B$4:$AD$1048576,29,0)</f>
        <v>0</v>
      </c>
      <c r="AK449" s="432">
        <f t="shared" si="95"/>
        <v>0</v>
      </c>
      <c r="AT449" s="489"/>
    </row>
    <row r="450" spans="1:46" ht="24" customHeight="1" outlineLevel="1" x14ac:dyDescent="0.25">
      <c r="A450" s="440" t="s">
        <v>22209</v>
      </c>
      <c r="B450" s="441">
        <v>449</v>
      </c>
      <c r="C450" s="440" t="s">
        <v>23995</v>
      </c>
      <c r="D450" s="440" t="s">
        <v>23991</v>
      </c>
      <c r="E450" s="441" t="s">
        <v>22988</v>
      </c>
      <c r="F450" s="440">
        <f>VLOOKUP(E450,[3]INVENTARIO!$B$4:$D$1048576,3,0)</f>
        <v>0</v>
      </c>
      <c r="G450" s="442" t="s">
        <v>22978</v>
      </c>
      <c r="H450" s="440" t="s">
        <v>24024</v>
      </c>
      <c r="I450" s="440" t="s">
        <v>24018</v>
      </c>
      <c r="J450" s="439">
        <v>2.6</v>
      </c>
      <c r="K450" s="439">
        <v>1.5</v>
      </c>
      <c r="L450" s="439" t="s">
        <v>4603</v>
      </c>
      <c r="M450" s="439">
        <v>0</v>
      </c>
      <c r="N450" s="439" t="s">
        <v>4603</v>
      </c>
      <c r="O450" s="439">
        <v>0</v>
      </c>
      <c r="P450" s="512">
        <v>1450.31744</v>
      </c>
      <c r="Q450" s="512">
        <v>870.19046400000002</v>
      </c>
      <c r="R450" s="514"/>
      <c r="S450" s="512">
        <v>2013.6599999999999</v>
      </c>
      <c r="T450" s="512">
        <v>1208.1959999999999</v>
      </c>
      <c r="V450" s="446">
        <f>VLOOKUP(E450,[3]INVENTARIO!$B$4:$P$1048576,15,0)</f>
        <v>0.6</v>
      </c>
      <c r="X450" s="443">
        <f>VLOOKUP(E450,[3]INVENTARIO!$B$114:$R$4077,17,0)</f>
        <v>1782</v>
      </c>
      <c r="Y450" s="443">
        <f t="shared" si="91"/>
        <v>1069.2</v>
      </c>
      <c r="AA450" s="432">
        <f>VLOOKUP(E450,[3]INVENTARIO!$B$4:$U$4077,20,0)</f>
        <v>0</v>
      </c>
      <c r="AB450" s="432">
        <f t="shared" si="92"/>
        <v>0</v>
      </c>
      <c r="AD450" s="432">
        <f>VLOOKUP(E450,[3]INVENTARIO!$B$4:$X$4077,23,0)</f>
        <v>0</v>
      </c>
      <c r="AE450" s="432">
        <f t="shared" si="93"/>
        <v>0</v>
      </c>
      <c r="AG450" s="432">
        <f>VLOOKUP(E450,[3]INVENTARIO!$B$4:$AA$1048576,26,0)</f>
        <v>0</v>
      </c>
      <c r="AH450" s="432">
        <f t="shared" si="94"/>
        <v>0</v>
      </c>
      <c r="AJ450" s="432">
        <f>VLOOKUP(E450,[3]INVENTARIO!$B$4:$AD$1048576,29,0)</f>
        <v>0</v>
      </c>
      <c r="AK450" s="432">
        <f t="shared" si="95"/>
        <v>0</v>
      </c>
      <c r="AT450" s="489"/>
    </row>
    <row r="451" spans="1:46" ht="24" customHeight="1" outlineLevel="1" x14ac:dyDescent="0.25">
      <c r="A451" s="440" t="s">
        <v>22209</v>
      </c>
      <c r="B451" s="441">
        <v>450</v>
      </c>
      <c r="C451" s="440" t="s">
        <v>23995</v>
      </c>
      <c r="D451" s="440" t="s">
        <v>23991</v>
      </c>
      <c r="E451" s="441" t="s">
        <v>22993</v>
      </c>
      <c r="F451" s="440">
        <f>VLOOKUP(E451,[3]INVENTARIO!$B$4:$D$1048576,3,0)</f>
        <v>0</v>
      </c>
      <c r="G451" s="442" t="s">
        <v>22978</v>
      </c>
      <c r="H451" s="440" t="s">
        <v>24024</v>
      </c>
      <c r="I451" s="440" t="s">
        <v>24018</v>
      </c>
      <c r="J451" s="439">
        <v>3.6</v>
      </c>
      <c r="K451" s="439">
        <v>2</v>
      </c>
      <c r="L451" s="439" t="s">
        <v>4603</v>
      </c>
      <c r="M451" s="439">
        <v>0</v>
      </c>
      <c r="N451" s="439" t="s">
        <v>4603</v>
      </c>
      <c r="O451" s="439">
        <v>0</v>
      </c>
      <c r="P451" s="512">
        <v>1969.7821000000001</v>
      </c>
      <c r="Q451" s="512">
        <f>P451*V451</f>
        <v>1181.8692599999999</v>
      </c>
      <c r="R451" s="514"/>
      <c r="S451" s="512">
        <v>2745.8999999999996</v>
      </c>
      <c r="T451" s="512">
        <v>1647.5399999999997</v>
      </c>
      <c r="V451" s="446">
        <f>VLOOKUP(E451,[3]INVENTARIO!$B$4:$P$1048576,15,0)</f>
        <v>0.6</v>
      </c>
      <c r="X451" s="443">
        <f>VLOOKUP(E451,[3]INVENTARIO!$B$114:$R$4077,17,0)</f>
        <v>2430</v>
      </c>
      <c r="Y451" s="443">
        <f t="shared" si="91"/>
        <v>1458</v>
      </c>
      <c r="AA451" s="432">
        <f>VLOOKUP(E451,[3]INVENTARIO!$B$4:$U$4077,20,0)</f>
        <v>0</v>
      </c>
      <c r="AB451" s="432">
        <f t="shared" si="92"/>
        <v>0</v>
      </c>
      <c r="AD451" s="432">
        <f>VLOOKUP(E451,[3]INVENTARIO!$B$4:$X$4077,23,0)</f>
        <v>0</v>
      </c>
      <c r="AE451" s="432">
        <f t="shared" si="93"/>
        <v>0</v>
      </c>
      <c r="AG451" s="432">
        <f>VLOOKUP(E451,[3]INVENTARIO!$B$4:$AA$1048576,26,0)</f>
        <v>0</v>
      </c>
      <c r="AH451" s="432">
        <f t="shared" si="94"/>
        <v>0</v>
      </c>
      <c r="AJ451" s="432">
        <f>VLOOKUP(E451,[3]INVENTARIO!$B$4:$AD$1048576,29,0)</f>
        <v>0</v>
      </c>
      <c r="AK451" s="432">
        <f t="shared" si="95"/>
        <v>0</v>
      </c>
      <c r="AT451" s="489"/>
    </row>
    <row r="452" spans="1:46" ht="24" customHeight="1" outlineLevel="1" x14ac:dyDescent="0.25">
      <c r="A452" s="440" t="s">
        <v>22209</v>
      </c>
      <c r="B452" s="441">
        <v>451</v>
      </c>
      <c r="C452" s="440" t="s">
        <v>23995</v>
      </c>
      <c r="D452" s="440" t="s">
        <v>23991</v>
      </c>
      <c r="E452" s="441" t="s">
        <v>22977</v>
      </c>
      <c r="F452" s="440">
        <f>VLOOKUP(E452,[3]INVENTARIO!$B$4:$D$1048576,3,0)</f>
        <v>0</v>
      </c>
      <c r="G452" s="442" t="s">
        <v>22979</v>
      </c>
      <c r="H452" s="440" t="s">
        <v>24024</v>
      </c>
      <c r="I452" s="440" t="s">
        <v>24018</v>
      </c>
      <c r="J452" s="439">
        <v>1</v>
      </c>
      <c r="K452" s="439">
        <v>0.55000000000000004</v>
      </c>
      <c r="L452" s="439" t="s">
        <v>4603</v>
      </c>
      <c r="M452" s="439">
        <v>0</v>
      </c>
      <c r="N452" s="439" t="s">
        <v>4603</v>
      </c>
      <c r="O452" s="439">
        <v>0</v>
      </c>
      <c r="P452" s="512">
        <v>1215.5</v>
      </c>
      <c r="Q452" s="512">
        <f>P452*V452</f>
        <v>729.3</v>
      </c>
      <c r="R452" s="514"/>
      <c r="S452" s="512">
        <v>1056.55</v>
      </c>
      <c r="T452" s="512">
        <v>633.92999999999995</v>
      </c>
      <c r="V452" s="446">
        <f>VLOOKUP(E452,[3]INVENTARIO!$B$4:$P$1048576,15,0)</f>
        <v>0.6</v>
      </c>
      <c r="X452" s="443">
        <f>VLOOKUP(E452,[3]INVENTARIO!$B$114:$R$4077,17,0)</f>
        <v>935</v>
      </c>
      <c r="Y452" s="443">
        <f t="shared" si="91"/>
        <v>561</v>
      </c>
      <c r="AA452" s="432">
        <f>VLOOKUP(E452,[3]INVENTARIO!$B$4:$U$4077,20,0)</f>
        <v>0</v>
      </c>
      <c r="AB452" s="432">
        <f t="shared" si="92"/>
        <v>0</v>
      </c>
      <c r="AD452" s="432">
        <f>VLOOKUP(E452,[3]INVENTARIO!$B$4:$X$4077,23,0)</f>
        <v>0</v>
      </c>
      <c r="AE452" s="432">
        <f t="shared" si="93"/>
        <v>0</v>
      </c>
      <c r="AG452" s="432">
        <f>VLOOKUP(E452,[3]INVENTARIO!$B$4:$AA$1048576,26,0)</f>
        <v>0</v>
      </c>
      <c r="AH452" s="432">
        <f t="shared" si="94"/>
        <v>0</v>
      </c>
      <c r="AJ452" s="432">
        <f>VLOOKUP(E452,[3]INVENTARIO!$B$4:$AD$1048576,29,0)</f>
        <v>0</v>
      </c>
      <c r="AK452" s="432">
        <f t="shared" si="95"/>
        <v>0</v>
      </c>
      <c r="AT452" s="489"/>
    </row>
    <row r="453" spans="1:46" ht="24" customHeight="1" outlineLevel="1" x14ac:dyDescent="0.25">
      <c r="A453" s="440" t="s">
        <v>22209</v>
      </c>
      <c r="B453" s="441">
        <v>452</v>
      </c>
      <c r="C453" s="440" t="s">
        <v>23995</v>
      </c>
      <c r="D453" s="440" t="s">
        <v>23991</v>
      </c>
      <c r="E453" s="441" t="s">
        <v>22989</v>
      </c>
      <c r="F453" s="440">
        <f>VLOOKUP(E453,[3]INVENTARIO!$B$4:$D$1048576,3,0)</f>
        <v>0</v>
      </c>
      <c r="G453" s="442" t="s">
        <v>22979</v>
      </c>
      <c r="H453" s="440" t="s">
        <v>24024</v>
      </c>
      <c r="I453" s="440" t="s">
        <v>24018</v>
      </c>
      <c r="J453" s="439">
        <v>1.6</v>
      </c>
      <c r="K453" s="439">
        <v>0.95</v>
      </c>
      <c r="L453" s="439" t="s">
        <v>4603</v>
      </c>
      <c r="M453" s="439">
        <v>0</v>
      </c>
      <c r="N453" s="439" t="s">
        <v>4603</v>
      </c>
      <c r="O453" s="439">
        <v>0</v>
      </c>
      <c r="P453" s="512">
        <v>2000.7</v>
      </c>
      <c r="Q453" s="512">
        <f>P453*V453</f>
        <v>1200.42</v>
      </c>
      <c r="R453" s="514"/>
      <c r="S453" s="512">
        <v>1739.07</v>
      </c>
      <c r="T453" s="512">
        <v>1043.442</v>
      </c>
      <c r="V453" s="446">
        <f>VLOOKUP(E453,[3]INVENTARIO!$B$4:$P$1048576,15,0)</f>
        <v>0.6</v>
      </c>
      <c r="X453" s="443">
        <f>VLOOKUP(E453,[3]INVENTARIO!$B$114:$R$4077,17,0)</f>
        <v>1539</v>
      </c>
      <c r="Y453" s="443">
        <f t="shared" si="91"/>
        <v>923.4</v>
      </c>
      <c r="AA453" s="432">
        <f>VLOOKUP(E453,[3]INVENTARIO!$B$4:$U$4077,20,0)</f>
        <v>0</v>
      </c>
      <c r="AB453" s="432">
        <f t="shared" si="92"/>
        <v>0</v>
      </c>
      <c r="AD453" s="432">
        <f>VLOOKUP(E453,[3]INVENTARIO!$B$4:$X$4077,23,0)</f>
        <v>0</v>
      </c>
      <c r="AE453" s="432">
        <f t="shared" si="93"/>
        <v>0</v>
      </c>
      <c r="AG453" s="432">
        <f>VLOOKUP(E453,[3]INVENTARIO!$B$4:$AA$1048576,26,0)</f>
        <v>0</v>
      </c>
      <c r="AH453" s="432">
        <f t="shared" si="94"/>
        <v>0</v>
      </c>
      <c r="AJ453" s="432">
        <f>VLOOKUP(E453,[3]INVENTARIO!$B$4:$AD$1048576,29,0)</f>
        <v>0</v>
      </c>
      <c r="AK453" s="432">
        <f t="shared" si="95"/>
        <v>0</v>
      </c>
      <c r="AT453" s="489"/>
    </row>
    <row r="454" spans="1:46" ht="24" customHeight="1" outlineLevel="1" x14ac:dyDescent="0.25">
      <c r="A454" s="440" t="s">
        <v>22209</v>
      </c>
      <c r="B454" s="441">
        <v>453</v>
      </c>
      <c r="C454" s="440" t="s">
        <v>23995</v>
      </c>
      <c r="D454" s="440" t="s">
        <v>23991</v>
      </c>
      <c r="E454" s="441" t="s">
        <v>22990</v>
      </c>
      <c r="F454" s="440">
        <f>VLOOKUP(E454,[3]INVENTARIO!$B$4:$D$1048576,3,0)</f>
        <v>0</v>
      </c>
      <c r="G454" s="442" t="s">
        <v>22979</v>
      </c>
      <c r="H454" s="440" t="s">
        <v>24024</v>
      </c>
      <c r="I454" s="440" t="s">
        <v>24018</v>
      </c>
      <c r="J454" s="439">
        <v>2.6</v>
      </c>
      <c r="K454" s="439">
        <v>1.5</v>
      </c>
      <c r="L454" s="439" t="s">
        <v>4603</v>
      </c>
      <c r="M454" s="439">
        <v>0</v>
      </c>
      <c r="N454" s="439" t="s">
        <v>4603</v>
      </c>
      <c r="O454" s="439">
        <v>0</v>
      </c>
      <c r="P454" s="512">
        <v>2843.1</v>
      </c>
      <c r="Q454" s="512">
        <f>P454*V454</f>
        <v>1705.86</v>
      </c>
      <c r="R454" s="514"/>
      <c r="S454" s="512">
        <v>2471.31</v>
      </c>
      <c r="T454" s="512">
        <v>1482.7859999999998</v>
      </c>
      <c r="V454" s="446">
        <f>VLOOKUP(E454,[3]INVENTARIO!$B$4:$P$1048576,15,0)</f>
        <v>0.6</v>
      </c>
      <c r="X454" s="443">
        <f>VLOOKUP(E454,[3]INVENTARIO!$B$114:$R$4077,17,0)</f>
        <v>2187</v>
      </c>
      <c r="Y454" s="443">
        <f t="shared" si="91"/>
        <v>1312.2</v>
      </c>
      <c r="AA454" s="432">
        <f>VLOOKUP(E454,[3]INVENTARIO!$B$4:$U$4077,20,0)</f>
        <v>0</v>
      </c>
      <c r="AB454" s="432">
        <f t="shared" si="92"/>
        <v>0</v>
      </c>
      <c r="AD454" s="432">
        <f>VLOOKUP(E454,[3]INVENTARIO!$B$4:$X$4077,23,0)</f>
        <v>0</v>
      </c>
      <c r="AE454" s="432">
        <f t="shared" si="93"/>
        <v>0</v>
      </c>
      <c r="AG454" s="432">
        <f>VLOOKUP(E454,[3]INVENTARIO!$B$4:$AA$1048576,26,0)</f>
        <v>0</v>
      </c>
      <c r="AH454" s="432">
        <f t="shared" si="94"/>
        <v>0</v>
      </c>
      <c r="AJ454" s="432">
        <f>VLOOKUP(E454,[3]INVENTARIO!$B$4:$AD$1048576,29,0)</f>
        <v>0</v>
      </c>
      <c r="AK454" s="432">
        <f t="shared" si="95"/>
        <v>0</v>
      </c>
      <c r="AT454" s="489"/>
    </row>
    <row r="455" spans="1:46" ht="24" customHeight="1" outlineLevel="1" x14ac:dyDescent="0.25">
      <c r="A455" s="440" t="s">
        <v>22209</v>
      </c>
      <c r="B455" s="441">
        <v>454</v>
      </c>
      <c r="C455" s="440" t="s">
        <v>23995</v>
      </c>
      <c r="D455" s="440" t="s">
        <v>23991</v>
      </c>
      <c r="E455" s="441" t="s">
        <v>22991</v>
      </c>
      <c r="F455" s="440">
        <f>VLOOKUP(E455,[3]INVENTARIO!$B$4:$D$1048576,3,0)</f>
        <v>0</v>
      </c>
      <c r="G455" s="442" t="s">
        <v>22979</v>
      </c>
      <c r="H455" s="440" t="s">
        <v>24024</v>
      </c>
      <c r="I455" s="440" t="s">
        <v>24018</v>
      </c>
      <c r="J455" s="439">
        <v>3.6</v>
      </c>
      <c r="K455" s="439">
        <v>2</v>
      </c>
      <c r="L455" s="439" t="s">
        <v>4603</v>
      </c>
      <c r="M455" s="439">
        <v>0</v>
      </c>
      <c r="N455" s="439" t="s">
        <v>4603</v>
      </c>
      <c r="O455" s="439">
        <v>0</v>
      </c>
      <c r="P455" s="512">
        <v>4001.4</v>
      </c>
      <c r="Q455" s="512">
        <f>P455*V455</f>
        <v>2400.84</v>
      </c>
      <c r="R455" s="514"/>
      <c r="S455" s="512">
        <v>3478.14</v>
      </c>
      <c r="T455" s="512">
        <v>2086.884</v>
      </c>
      <c r="V455" s="446">
        <f>VLOOKUP(E455,[3]INVENTARIO!$B$4:$P$1048576,15,0)</f>
        <v>0.6</v>
      </c>
      <c r="X455" s="443">
        <f>VLOOKUP(E455,[3]INVENTARIO!$B$114:$R$4077,17,0)</f>
        <v>3078</v>
      </c>
      <c r="Y455" s="443">
        <f t="shared" si="91"/>
        <v>1846.8</v>
      </c>
      <c r="AA455" s="432">
        <f>VLOOKUP(E455,[3]INVENTARIO!$B$4:$U$4077,20,0)</f>
        <v>0</v>
      </c>
      <c r="AB455" s="432">
        <f t="shared" si="92"/>
        <v>0</v>
      </c>
      <c r="AD455" s="432">
        <f>VLOOKUP(E455,[3]INVENTARIO!$B$4:$X$4077,23,0)</f>
        <v>0</v>
      </c>
      <c r="AE455" s="432">
        <f t="shared" si="93"/>
        <v>0</v>
      </c>
      <c r="AG455" s="432">
        <f>VLOOKUP(E455,[3]INVENTARIO!$B$4:$AA$1048576,26,0)</f>
        <v>0</v>
      </c>
      <c r="AH455" s="432">
        <f t="shared" si="94"/>
        <v>0</v>
      </c>
      <c r="AJ455" s="432">
        <f>VLOOKUP(E455,[3]INVENTARIO!$B$4:$AD$1048576,29,0)</f>
        <v>0</v>
      </c>
      <c r="AK455" s="432">
        <f t="shared" si="95"/>
        <v>0</v>
      </c>
      <c r="AT455" s="489"/>
    </row>
    <row r="456" spans="1:46" ht="24" customHeight="1" outlineLevel="1" x14ac:dyDescent="0.25">
      <c r="A456" s="440" t="s">
        <v>22209</v>
      </c>
      <c r="B456" s="441">
        <v>455</v>
      </c>
      <c r="C456" s="440" t="s">
        <v>23995</v>
      </c>
      <c r="D456" s="440" t="s">
        <v>23991</v>
      </c>
      <c r="E456" s="441" t="s">
        <v>4744</v>
      </c>
      <c r="F456" s="440">
        <f>VLOOKUP(E456,[3]INVENTARIO!$B$4:$D$1048576,3,0)</f>
        <v>0</v>
      </c>
      <c r="G456" s="442" t="s">
        <v>4381</v>
      </c>
      <c r="H456" s="440" t="s">
        <v>24024</v>
      </c>
      <c r="I456" s="440" t="s">
        <v>24018</v>
      </c>
      <c r="J456" s="439">
        <v>1.1499999999999999</v>
      </c>
      <c r="K456" s="439">
        <v>0.9</v>
      </c>
      <c r="L456" s="439" t="s">
        <v>4603</v>
      </c>
      <c r="M456" s="439">
        <v>112</v>
      </c>
      <c r="N456" s="439" t="s">
        <v>4603</v>
      </c>
      <c r="O456" s="439">
        <v>0</v>
      </c>
      <c r="P456" s="512">
        <v>721.67237999999986</v>
      </c>
      <c r="Q456" s="512">
        <v>433.00342799999993</v>
      </c>
      <c r="R456" s="514"/>
      <c r="S456" s="512">
        <v>627.26299999999992</v>
      </c>
      <c r="T456" s="512">
        <v>376.35779999999994</v>
      </c>
      <c r="V456" s="446">
        <f>VLOOKUP(E456,[3]INVENTARIO!$B$4:$P$1048576,15,0)</f>
        <v>0.6</v>
      </c>
      <c r="X456" s="443">
        <f>VLOOKUP(E456,[3]INVENTARIO!$B$114:$R$4077,17,0)</f>
        <v>555.1</v>
      </c>
      <c r="Y456" s="443">
        <f t="shared" si="86"/>
        <v>333.06</v>
      </c>
      <c r="AA456" s="432">
        <f>VLOOKUP(E456,[3]INVENTARIO!$B$4:$U$4077,20,0)</f>
        <v>482.7</v>
      </c>
      <c r="AB456" s="432">
        <f t="shared" si="87"/>
        <v>289.62</v>
      </c>
      <c r="AD456" s="432">
        <f>VLOOKUP(E456,[3]INVENTARIO!$B$4:$X$4077,23,0)</f>
        <v>482.7</v>
      </c>
      <c r="AE456" s="432">
        <f t="shared" ref="AE456:AE487" si="96">AD456*60%</f>
        <v>289.62</v>
      </c>
      <c r="AG456" s="432">
        <f>VLOOKUP(E456,[3]INVENTARIO!$B$4:$AA$1048576,26,0)</f>
        <v>482.7</v>
      </c>
      <c r="AH456" s="432">
        <f t="shared" ref="AH456:AH487" si="97">AG456*60%</f>
        <v>289.62</v>
      </c>
      <c r="AJ456" s="432">
        <f>VLOOKUP(E456,[3]INVENTARIO!$B$4:$AD$1048576,29,0)</f>
        <v>455.4</v>
      </c>
      <c r="AK456" s="432">
        <f t="shared" ref="AK456:AK487" si="98">AJ456*60%</f>
        <v>273.23999999999995</v>
      </c>
      <c r="AT456" s="489"/>
    </row>
    <row r="457" spans="1:46" ht="24" customHeight="1" outlineLevel="1" x14ac:dyDescent="0.25">
      <c r="A457" s="440" t="s">
        <v>22209</v>
      </c>
      <c r="B457" s="441">
        <v>456</v>
      </c>
      <c r="C457" s="440" t="s">
        <v>23995</v>
      </c>
      <c r="D457" s="440" t="s">
        <v>23991</v>
      </c>
      <c r="E457" s="441" t="s">
        <v>4743</v>
      </c>
      <c r="F457" s="440">
        <f>VLOOKUP(E457,[3]INVENTARIO!$B$4:$D$1048576,3,0)</f>
        <v>0</v>
      </c>
      <c r="G457" s="442" t="s">
        <v>4381</v>
      </c>
      <c r="H457" s="440" t="s">
        <v>24024</v>
      </c>
      <c r="I457" s="440" t="s">
        <v>24018</v>
      </c>
      <c r="J457" s="439">
        <v>0.85</v>
      </c>
      <c r="K457" s="439">
        <v>0.65</v>
      </c>
      <c r="L457" s="439" t="s">
        <v>4603</v>
      </c>
      <c r="M457" s="439">
        <v>80</v>
      </c>
      <c r="N457" s="439" t="s">
        <v>4603</v>
      </c>
      <c r="O457" s="439">
        <v>0</v>
      </c>
      <c r="P457" s="512">
        <v>515.97832000000005</v>
      </c>
      <c r="Q457" s="512">
        <v>309.58699200000001</v>
      </c>
      <c r="R457" s="514"/>
      <c r="S457" s="512">
        <v>448.49699999999996</v>
      </c>
      <c r="T457" s="512">
        <v>269.09819999999996</v>
      </c>
      <c r="V457" s="446">
        <f>VLOOKUP(E457,[3]INVENTARIO!$B$4:$P$1048576,15,0)</f>
        <v>0.6</v>
      </c>
      <c r="X457" s="443">
        <f>VLOOKUP(E457,[3]INVENTARIO!$B$114:$R$4077,17,0)</f>
        <v>396.9</v>
      </c>
      <c r="Y457" s="443">
        <f t="shared" si="86"/>
        <v>238.14</v>
      </c>
      <c r="AA457" s="432">
        <f>VLOOKUP(E457,[3]INVENTARIO!$B$4:$U$4077,20,0)</f>
        <v>345.1</v>
      </c>
      <c r="AB457" s="432">
        <f t="shared" si="87"/>
        <v>207.06</v>
      </c>
      <c r="AD457" s="432">
        <f>VLOOKUP(E457,[3]INVENTARIO!$B$4:$X$4077,23,0)</f>
        <v>345.1</v>
      </c>
      <c r="AE457" s="432">
        <f t="shared" si="96"/>
        <v>207.06</v>
      </c>
      <c r="AG457" s="432">
        <f>VLOOKUP(E457,[3]INVENTARIO!$B$4:$AA$1048576,26,0)</f>
        <v>345.1</v>
      </c>
      <c r="AH457" s="432">
        <f t="shared" si="97"/>
        <v>207.06</v>
      </c>
      <c r="AJ457" s="432">
        <f>VLOOKUP(E457,[3]INVENTARIO!$B$4:$AD$1048576,29,0)</f>
        <v>325.60000000000002</v>
      </c>
      <c r="AK457" s="432">
        <f t="shared" si="98"/>
        <v>195.36</v>
      </c>
      <c r="AT457" s="489"/>
    </row>
    <row r="458" spans="1:46" ht="24" customHeight="1" outlineLevel="1" x14ac:dyDescent="0.25">
      <c r="A458" s="440" t="s">
        <v>22209</v>
      </c>
      <c r="B458" s="441">
        <v>457</v>
      </c>
      <c r="C458" s="440" t="s">
        <v>23995</v>
      </c>
      <c r="D458" s="440" t="s">
        <v>23991</v>
      </c>
      <c r="E458" s="441" t="s">
        <v>19093</v>
      </c>
      <c r="F458" s="440">
        <f>VLOOKUP(E458,[3]INVENTARIO!$B$4:$D$1048576,3,0)</f>
        <v>0</v>
      </c>
      <c r="G458" s="442" t="s">
        <v>4423</v>
      </c>
      <c r="H458" s="440" t="s">
        <v>24024</v>
      </c>
      <c r="I458" s="440" t="s">
        <v>24018</v>
      </c>
      <c r="J458" s="439">
        <v>2.1</v>
      </c>
      <c r="K458" s="439">
        <v>1.2</v>
      </c>
      <c r="L458" s="439" t="s">
        <v>4603</v>
      </c>
      <c r="M458" s="439">
        <v>384</v>
      </c>
      <c r="N458" s="439" t="s">
        <v>4603</v>
      </c>
      <c r="O458" s="439">
        <v>0</v>
      </c>
      <c r="P458" s="512">
        <v>2642.64572</v>
      </c>
      <c r="Q458" s="512">
        <v>1585.587432</v>
      </c>
      <c r="R458" s="514"/>
      <c r="S458" s="512">
        <v>2297.0639999999999</v>
      </c>
      <c r="T458" s="512">
        <v>1378.2384</v>
      </c>
      <c r="V458" s="446">
        <f>VLOOKUP(E458,[3]INVENTARIO!$B$4:$P$1048576,15,0)</f>
        <v>0.6</v>
      </c>
      <c r="X458" s="443">
        <f>VLOOKUP(E458,[3]INVENTARIO!$B$114:$R$4077,17,0)</f>
        <v>2032.8</v>
      </c>
      <c r="Y458" s="443">
        <f>X458*60%</f>
        <v>1219.6799999999998</v>
      </c>
      <c r="AA458" s="432">
        <f>VLOOKUP(E458,[3]INVENTARIO!$B$4:$U$4077,20,0)</f>
        <v>1767.7</v>
      </c>
      <c r="AB458" s="432">
        <f>AA458*60%</f>
        <v>1060.6199999999999</v>
      </c>
      <c r="AD458" s="432">
        <f>VLOOKUP(E458,[3]INVENTARIO!$B$4:$X$4077,23,0)</f>
        <v>1767.7</v>
      </c>
      <c r="AE458" s="432">
        <f>AD458*60%</f>
        <v>1060.6199999999999</v>
      </c>
      <c r="AG458" s="432">
        <f>VLOOKUP(E458,[3]INVENTARIO!$B$4:$AA$1048576,26,0)</f>
        <v>1767.7</v>
      </c>
      <c r="AH458" s="432">
        <f>AG458*60%</f>
        <v>1060.6199999999999</v>
      </c>
      <c r="AJ458" s="432">
        <f>VLOOKUP(E458,[3]INVENTARIO!$B$4:$AD$1048576,29,0)</f>
        <v>1667.6</v>
      </c>
      <c r="AK458" s="432">
        <f>AJ458*60%</f>
        <v>1000.56</v>
      </c>
      <c r="AT458" s="489"/>
    </row>
    <row r="459" spans="1:46" ht="24" customHeight="1" outlineLevel="1" x14ac:dyDescent="0.25">
      <c r="A459" s="440" t="s">
        <v>22209</v>
      </c>
      <c r="B459" s="441">
        <v>458</v>
      </c>
      <c r="C459" s="440" t="s">
        <v>23995</v>
      </c>
      <c r="D459" s="440" t="s">
        <v>23991</v>
      </c>
      <c r="E459" s="441" t="s">
        <v>19055</v>
      </c>
      <c r="F459" s="440">
        <f>VLOOKUP(E459,[3]INVENTARIO!$B$4:$D$1048576,3,0)</f>
        <v>0</v>
      </c>
      <c r="G459" s="442" t="s">
        <v>4423</v>
      </c>
      <c r="H459" s="440" t="s">
        <v>24024</v>
      </c>
      <c r="I459" s="440" t="s">
        <v>24018</v>
      </c>
      <c r="J459" s="439">
        <v>3.8</v>
      </c>
      <c r="K459" s="439" t="s">
        <v>4603</v>
      </c>
      <c r="L459" s="439" t="s">
        <v>4603</v>
      </c>
      <c r="M459" s="439">
        <v>0</v>
      </c>
      <c r="N459" s="439" t="s">
        <v>4603</v>
      </c>
      <c r="O459" s="439">
        <v>0</v>
      </c>
      <c r="P459" s="512">
        <v>4305.6298999999999</v>
      </c>
      <c r="Q459" s="512">
        <v>2583.3779399999999</v>
      </c>
      <c r="R459" s="514"/>
      <c r="S459" s="512">
        <v>3742.5599999999995</v>
      </c>
      <c r="T459" s="512">
        <v>2245.5359999999996</v>
      </c>
      <c r="V459" s="446">
        <f>VLOOKUP(E459,[3]INVENTARIO!$B$4:$P$1048576,15,0)</f>
        <v>0.6</v>
      </c>
      <c r="X459" s="443">
        <f>VLOOKUP(E459,[3]INVENTARIO!$B$114:$R$4077,17,0)</f>
        <v>3312</v>
      </c>
      <c r="Y459" s="443">
        <f>X459*60%</f>
        <v>1987.1999999999998</v>
      </c>
      <c r="AA459" s="432">
        <f>VLOOKUP(E459,[3]INVENTARIO!$B$4:$U$4077,20,0)</f>
        <v>2880</v>
      </c>
      <c r="AB459" s="432">
        <f>AA459*60%</f>
        <v>1728</v>
      </c>
      <c r="AD459" s="432">
        <f>VLOOKUP(E459,[3]INVENTARIO!$B$4:$X$4077,23,0)</f>
        <v>2880</v>
      </c>
      <c r="AE459" s="432">
        <f>AD459*60%</f>
        <v>1728</v>
      </c>
      <c r="AG459" s="432">
        <f>VLOOKUP(E459,[3]INVENTARIO!$B$4:$AA$1048576,26,0)</f>
        <v>2880</v>
      </c>
      <c r="AH459" s="432">
        <f>AG459*60%</f>
        <v>1728</v>
      </c>
      <c r="AJ459" s="432">
        <f>VLOOKUP(E459,[3]INVENTARIO!$B$4:$AD$1048576,29,0)</f>
        <v>2717</v>
      </c>
      <c r="AK459" s="432">
        <f>AJ459*60%</f>
        <v>1630.2</v>
      </c>
      <c r="AT459" s="489"/>
    </row>
    <row r="460" spans="1:46" ht="24" customHeight="1" outlineLevel="1" x14ac:dyDescent="0.25">
      <c r="A460" s="440" t="s">
        <v>22209</v>
      </c>
      <c r="B460" s="441">
        <v>459</v>
      </c>
      <c r="C460" s="440" t="s">
        <v>23995</v>
      </c>
      <c r="D460" s="440" t="s">
        <v>23991</v>
      </c>
      <c r="E460" s="441" t="s">
        <v>19094</v>
      </c>
      <c r="F460" s="440">
        <f>VLOOKUP(E460,[3]INVENTARIO!$B$4:$D$1048576,3,0)</f>
        <v>0</v>
      </c>
      <c r="G460" s="442" t="s">
        <v>4384</v>
      </c>
      <c r="H460" s="440" t="s">
        <v>24024</v>
      </c>
      <c r="I460" s="440" t="s">
        <v>24018</v>
      </c>
      <c r="J460" s="439">
        <v>1.8</v>
      </c>
      <c r="K460" s="439">
        <v>1.05</v>
      </c>
      <c r="L460" s="439" t="s">
        <v>4603</v>
      </c>
      <c r="M460" s="439">
        <v>240</v>
      </c>
      <c r="N460" s="439" t="s">
        <v>4603</v>
      </c>
      <c r="O460" s="439">
        <v>0</v>
      </c>
      <c r="P460" s="512">
        <v>1917.4870000000001</v>
      </c>
      <c r="Q460" s="512">
        <v>1150.4921999999999</v>
      </c>
      <c r="R460" s="514"/>
      <c r="S460" s="512">
        <v>1666.7499999999998</v>
      </c>
      <c r="T460" s="512">
        <v>1000.0499999999998</v>
      </c>
      <c r="V460" s="446">
        <f>VLOOKUP(E460,[3]INVENTARIO!$B$4:$P$1048576,15,0)</f>
        <v>0.6</v>
      </c>
      <c r="X460" s="443">
        <f>VLOOKUP(E460,[3]INVENTARIO!$B$114:$R$4077,17,0)</f>
        <v>1475</v>
      </c>
      <c r="Y460" s="443">
        <f>X460*60%</f>
        <v>885</v>
      </c>
      <c r="AA460" s="432">
        <f>VLOOKUP(E460,[3]INVENTARIO!$B$4:$U$4077,20,0)</f>
        <v>1282.5999999999999</v>
      </c>
      <c r="AB460" s="432">
        <f>AA460*60%</f>
        <v>769.56</v>
      </c>
      <c r="AD460" s="432">
        <f>VLOOKUP(E460,[3]INVENTARIO!$B$4:$X$4077,23,0)</f>
        <v>1282.5999999999999</v>
      </c>
      <c r="AE460" s="432">
        <f>AD460*60%</f>
        <v>769.56</v>
      </c>
      <c r="AG460" s="432">
        <f>VLOOKUP(E460,[3]INVENTARIO!$B$4:$AA$1048576,26,0)</f>
        <v>1282.5999999999999</v>
      </c>
      <c r="AH460" s="432">
        <f>AG460*60%</f>
        <v>769.56</v>
      </c>
      <c r="AJ460" s="432">
        <f>VLOOKUP(E460,[3]INVENTARIO!$B$4:$AD$1048576,29,0)</f>
        <v>1210</v>
      </c>
      <c r="AK460" s="432">
        <f>AJ460*60%</f>
        <v>726</v>
      </c>
      <c r="AT460" s="489"/>
    </row>
    <row r="461" spans="1:46" ht="24" customHeight="1" outlineLevel="1" x14ac:dyDescent="0.25">
      <c r="A461" s="440" t="s">
        <v>22209</v>
      </c>
      <c r="B461" s="441">
        <v>460</v>
      </c>
      <c r="C461" s="440" t="s">
        <v>23995</v>
      </c>
      <c r="D461" s="440" t="s">
        <v>23991</v>
      </c>
      <c r="E461" s="441" t="s">
        <v>19056</v>
      </c>
      <c r="F461" s="440">
        <f>VLOOKUP(E461,[3]INVENTARIO!$B$4:$D$1048576,3,0)</f>
        <v>0</v>
      </c>
      <c r="G461" s="442" t="s">
        <v>4384</v>
      </c>
      <c r="H461" s="440" t="s">
        <v>24024</v>
      </c>
      <c r="I461" s="440" t="s">
        <v>24018</v>
      </c>
      <c r="J461" s="439">
        <v>3.6</v>
      </c>
      <c r="K461" s="439" t="s">
        <v>4603</v>
      </c>
      <c r="L461" s="439" t="s">
        <v>4603</v>
      </c>
      <c r="M461" s="439">
        <v>0</v>
      </c>
      <c r="N461" s="439" t="s">
        <v>4603</v>
      </c>
      <c r="O461" s="439">
        <v>0</v>
      </c>
      <c r="P461" s="512">
        <v>3172.5693999999999</v>
      </c>
      <c r="Q461" s="512">
        <v>1903.5416399999999</v>
      </c>
      <c r="R461" s="514"/>
      <c r="S461" s="512">
        <v>2757.652</v>
      </c>
      <c r="T461" s="512">
        <v>1654.5912000000001</v>
      </c>
      <c r="V461" s="446">
        <f>VLOOKUP(E461,[3]INVENTARIO!$B$4:$P$1048576,15,0)</f>
        <v>0.6</v>
      </c>
      <c r="X461" s="443">
        <f>VLOOKUP(E461,[3]INVENTARIO!$B$114:$R$4077,17,0)</f>
        <v>2440.4</v>
      </c>
      <c r="Y461" s="443">
        <f>X461*60%</f>
        <v>1464.24</v>
      </c>
      <c r="AA461" s="432">
        <f>VLOOKUP(E461,[3]INVENTARIO!$B$4:$U$4077,20,0)</f>
        <v>2122.1</v>
      </c>
      <c r="AB461" s="432">
        <f>AA461*60%</f>
        <v>1273.26</v>
      </c>
      <c r="AD461" s="432">
        <f>VLOOKUP(E461,[3]INVENTARIO!$B$4:$X$4077,23,0)</f>
        <v>2122.1</v>
      </c>
      <c r="AE461" s="432">
        <f>AD461*60%</f>
        <v>1273.26</v>
      </c>
      <c r="AG461" s="432">
        <f>VLOOKUP(E461,[3]INVENTARIO!$B$4:$AA$1048576,26,0)</f>
        <v>2122.1</v>
      </c>
      <c r="AH461" s="432">
        <f>AG461*60%</f>
        <v>1273.26</v>
      </c>
      <c r="AJ461" s="432">
        <f>VLOOKUP(E461,[3]INVENTARIO!$B$4:$AD$1048576,29,0)</f>
        <v>2002</v>
      </c>
      <c r="AK461" s="432">
        <f>AJ461*60%</f>
        <v>1201.2</v>
      </c>
      <c r="AT461" s="489"/>
    </row>
    <row r="462" spans="1:46" ht="24" customHeight="1" outlineLevel="1" x14ac:dyDescent="0.25">
      <c r="A462" s="440" t="s">
        <v>19145</v>
      </c>
      <c r="B462" s="441">
        <v>461</v>
      </c>
      <c r="C462" s="440" t="s">
        <v>23995</v>
      </c>
      <c r="D462" s="440" t="s">
        <v>23991</v>
      </c>
      <c r="E462" s="441" t="s">
        <v>4745</v>
      </c>
      <c r="F462" s="440">
        <f>VLOOKUP(E462,[3]INVENTARIO!$B$4:$D$1048576,3,0)</f>
        <v>0</v>
      </c>
      <c r="G462" s="442" t="s">
        <v>4386</v>
      </c>
      <c r="H462" s="440" t="s">
        <v>24024</v>
      </c>
      <c r="I462" s="440" t="s">
        <v>24018</v>
      </c>
      <c r="J462" s="439">
        <v>1.5</v>
      </c>
      <c r="K462" s="439">
        <v>0.8</v>
      </c>
      <c r="L462" s="439" t="s">
        <v>4603</v>
      </c>
      <c r="M462" s="439">
        <v>224</v>
      </c>
      <c r="N462" s="439" t="s">
        <v>4603</v>
      </c>
      <c r="O462" s="439">
        <v>0</v>
      </c>
      <c r="P462" s="512">
        <v>1699.5907500000001</v>
      </c>
      <c r="Q462" s="512">
        <v>1019.75445</v>
      </c>
      <c r="R462" s="514"/>
      <c r="S462" s="512">
        <v>1477.3619999999999</v>
      </c>
      <c r="T462" s="512">
        <v>886.41719999999987</v>
      </c>
      <c r="V462" s="446">
        <f>VLOOKUP(E462,[3]INVENTARIO!$B$4:$P$1048576,15,0)</f>
        <v>0.6</v>
      </c>
      <c r="X462" s="443">
        <f>VLOOKUP(E462,[3]INVENTARIO!$B$114:$R$4077,17,0)</f>
        <v>1307.4000000000001</v>
      </c>
      <c r="Y462" s="443">
        <f t="shared" si="86"/>
        <v>784.44</v>
      </c>
      <c r="AA462" s="432">
        <f>VLOOKUP(E462,[3]INVENTARIO!$B$4:$U$4077,20,0)</f>
        <v>1136.9000000000001</v>
      </c>
      <c r="AB462" s="432">
        <f t="shared" si="87"/>
        <v>682.14</v>
      </c>
      <c r="AD462" s="432">
        <f>VLOOKUP(E462,[3]INVENTARIO!$B$4:$X$4077,23,0)</f>
        <v>1136.9000000000001</v>
      </c>
      <c r="AE462" s="432">
        <f t="shared" si="96"/>
        <v>682.14</v>
      </c>
      <c r="AG462" s="432">
        <f>VLOOKUP(E462,[3]INVENTARIO!$B$4:$AA$1048576,26,0)</f>
        <v>1136.9000000000001</v>
      </c>
      <c r="AH462" s="432">
        <f t="shared" si="97"/>
        <v>682.14</v>
      </c>
      <c r="AJ462" s="432">
        <f>VLOOKUP(E462,[3]INVENTARIO!$B$4:$AD$1048576,29,0)</f>
        <v>1072.5</v>
      </c>
      <c r="AK462" s="432">
        <f t="shared" si="98"/>
        <v>643.5</v>
      </c>
      <c r="AT462" s="489"/>
    </row>
    <row r="463" spans="1:46" ht="24" customHeight="1" outlineLevel="1" x14ac:dyDescent="0.25">
      <c r="A463" s="440" t="s">
        <v>19145</v>
      </c>
      <c r="B463" s="441">
        <v>462</v>
      </c>
      <c r="C463" s="440" t="s">
        <v>23995</v>
      </c>
      <c r="D463" s="440" t="s">
        <v>23991</v>
      </c>
      <c r="E463" s="441" t="s">
        <v>4746</v>
      </c>
      <c r="F463" s="440">
        <f>VLOOKUP(E463,[3]INVENTARIO!$B$4:$D$1048576,3,0)</f>
        <v>0</v>
      </c>
      <c r="G463" s="442" t="s">
        <v>4385</v>
      </c>
      <c r="H463" s="440" t="s">
        <v>24024</v>
      </c>
      <c r="I463" s="440" t="s">
        <v>24018</v>
      </c>
      <c r="J463" s="439">
        <v>1.5</v>
      </c>
      <c r="K463" s="439">
        <v>1.65</v>
      </c>
      <c r="L463" s="439" t="s">
        <v>4603</v>
      </c>
      <c r="M463" s="439">
        <v>272</v>
      </c>
      <c r="N463" s="439" t="s">
        <v>4603</v>
      </c>
      <c r="O463" s="439">
        <v>0</v>
      </c>
      <c r="P463" s="512">
        <v>1764.0880400000001</v>
      </c>
      <c r="Q463" s="512">
        <v>1058.452824</v>
      </c>
      <c r="R463" s="514"/>
      <c r="S463" s="512">
        <v>1533.4099999999999</v>
      </c>
      <c r="T463" s="512">
        <v>920.04599999999994</v>
      </c>
      <c r="V463" s="446">
        <f>VLOOKUP(E463,[3]INVENTARIO!$B$4:$P$1048576,15,0)</f>
        <v>0.6</v>
      </c>
      <c r="X463" s="443">
        <f>VLOOKUP(E463,[3]INVENTARIO!$B$114:$R$4077,17,0)</f>
        <v>1357</v>
      </c>
      <c r="Y463" s="443">
        <f t="shared" si="86"/>
        <v>814.19999999999993</v>
      </c>
      <c r="AA463" s="432">
        <f>VLOOKUP(E463,[3]INVENTARIO!$B$4:$U$4077,20,0)</f>
        <v>1180</v>
      </c>
      <c r="AB463" s="432">
        <f t="shared" si="87"/>
        <v>708</v>
      </c>
      <c r="AD463" s="432">
        <f>VLOOKUP(E463,[3]INVENTARIO!$B$4:$X$4077,23,0)</f>
        <v>1180</v>
      </c>
      <c r="AE463" s="432">
        <f t="shared" si="96"/>
        <v>708</v>
      </c>
      <c r="AG463" s="432">
        <f>VLOOKUP(E463,[3]INVENTARIO!$B$4:$AA$1048576,26,0)</f>
        <v>1180</v>
      </c>
      <c r="AH463" s="432">
        <f t="shared" si="97"/>
        <v>708</v>
      </c>
      <c r="AJ463" s="432">
        <f>VLOOKUP(E463,[3]INVENTARIO!$B$4:$AD$1048576,29,0)</f>
        <v>1113.2</v>
      </c>
      <c r="AK463" s="432">
        <f t="shared" si="98"/>
        <v>667.92</v>
      </c>
      <c r="AT463" s="489"/>
    </row>
    <row r="464" spans="1:46" ht="24" customHeight="1" outlineLevel="1" x14ac:dyDescent="0.25">
      <c r="A464" s="440" t="s">
        <v>19145</v>
      </c>
      <c r="B464" s="441">
        <v>463</v>
      </c>
      <c r="C464" s="440" t="s">
        <v>23995</v>
      </c>
      <c r="D464" s="440" t="s">
        <v>23991</v>
      </c>
      <c r="E464" s="441" t="s">
        <v>4747</v>
      </c>
      <c r="F464" s="440">
        <f>VLOOKUP(E464,[3]INVENTARIO!$B$4:$D$1048576,3,0)</f>
        <v>0</v>
      </c>
      <c r="G464" s="442" t="s">
        <v>4387</v>
      </c>
      <c r="H464" s="440" t="s">
        <v>24024</v>
      </c>
      <c r="I464" s="440" t="s">
        <v>24018</v>
      </c>
      <c r="J464" s="439">
        <v>1.5</v>
      </c>
      <c r="K464" s="439">
        <v>1.65</v>
      </c>
      <c r="L464" s="439" t="s">
        <v>4603</v>
      </c>
      <c r="M464" s="439">
        <v>160</v>
      </c>
      <c r="N464" s="439" t="s">
        <v>4603</v>
      </c>
      <c r="O464" s="439">
        <v>0</v>
      </c>
      <c r="P464" s="512">
        <v>1052.8746800000001</v>
      </c>
      <c r="Q464" s="512">
        <v>631.72480800000005</v>
      </c>
      <c r="R464" s="514"/>
      <c r="S464" s="512">
        <v>915.1869999999999</v>
      </c>
      <c r="T464" s="512">
        <v>549.11219999999992</v>
      </c>
      <c r="V464" s="446">
        <f>VLOOKUP(E464,[3]INVENTARIO!$B$4:$P$1048576,15,0)</f>
        <v>0.6</v>
      </c>
      <c r="X464" s="443">
        <f>VLOOKUP(E464,[3]INVENTARIO!$B$114:$R$4077,17,0)</f>
        <v>809.9</v>
      </c>
      <c r="Y464" s="443">
        <f t="shared" si="86"/>
        <v>485.93999999999994</v>
      </c>
      <c r="AA464" s="432">
        <f>VLOOKUP(E464,[3]INVENTARIO!$B$4:$U$4077,20,0)</f>
        <v>704.3</v>
      </c>
      <c r="AB464" s="432">
        <f t="shared" si="87"/>
        <v>422.58</v>
      </c>
      <c r="AD464" s="432">
        <f>VLOOKUP(E464,[3]INVENTARIO!$B$4:$X$4077,23,0)</f>
        <v>704.3</v>
      </c>
      <c r="AE464" s="432">
        <f t="shared" si="96"/>
        <v>422.58</v>
      </c>
      <c r="AG464" s="432">
        <f>VLOOKUP(E464,[3]INVENTARIO!$B$4:$AA$1048576,26,0)</f>
        <v>704.3</v>
      </c>
      <c r="AH464" s="432">
        <f t="shared" si="97"/>
        <v>422.58</v>
      </c>
      <c r="AJ464" s="432">
        <f>VLOOKUP(E464,[3]INVENTARIO!$B$4:$AD$1048576,29,0)</f>
        <v>664.4</v>
      </c>
      <c r="AK464" s="432">
        <f t="shared" si="98"/>
        <v>398.64</v>
      </c>
      <c r="AT464" s="489"/>
    </row>
    <row r="465" spans="1:46" ht="24" customHeight="1" outlineLevel="1" x14ac:dyDescent="0.25">
      <c r="A465" s="440" t="s">
        <v>19145</v>
      </c>
      <c r="B465" s="441">
        <v>464</v>
      </c>
      <c r="C465" s="440" t="s">
        <v>23995</v>
      </c>
      <c r="D465" s="440" t="s">
        <v>23991</v>
      </c>
      <c r="E465" s="441" t="s">
        <v>22271</v>
      </c>
      <c r="F465" s="440">
        <f>VLOOKUP(E465,[3]INVENTARIO!$B$4:$D$1048576,3,0)</f>
        <v>0</v>
      </c>
      <c r="G465" s="442" t="s">
        <v>22272</v>
      </c>
      <c r="H465" s="440" t="s">
        <v>24024</v>
      </c>
      <c r="I465" s="440" t="s">
        <v>24018</v>
      </c>
      <c r="J465" s="439">
        <v>1.5</v>
      </c>
      <c r="K465" s="439">
        <v>1.05</v>
      </c>
      <c r="L465" s="439" t="s">
        <v>4603</v>
      </c>
      <c r="M465" s="439">
        <v>0</v>
      </c>
      <c r="N465" s="439" t="s">
        <v>4603</v>
      </c>
      <c r="O465" s="439">
        <v>0</v>
      </c>
      <c r="P465" s="512">
        <v>1960.4</v>
      </c>
      <c r="Q465" s="512">
        <f>P465*V465</f>
        <v>1470.3000000000002</v>
      </c>
      <c r="R465" s="514"/>
      <c r="S465" s="512">
        <v>1310.8</v>
      </c>
      <c r="T465" s="512">
        <v>983.09999999999991</v>
      </c>
      <c r="V465" s="446">
        <v>0.75</v>
      </c>
      <c r="X465" s="443">
        <v>1160</v>
      </c>
      <c r="Y465" s="443">
        <v>870</v>
      </c>
      <c r="AA465" s="432">
        <v>0</v>
      </c>
      <c r="AB465" s="432">
        <v>870</v>
      </c>
      <c r="AD465" s="432">
        <f>VLOOKUP(E465,[3]INVENTARIO!$B$4:$X$4077,23,0)</f>
        <v>0</v>
      </c>
      <c r="AE465" s="432">
        <f t="shared" si="96"/>
        <v>0</v>
      </c>
      <c r="AG465" s="432">
        <f>VLOOKUP(E465,[3]INVENTARIO!$B$4:$AA$1048576,26,0)</f>
        <v>0</v>
      </c>
      <c r="AH465" s="432">
        <f t="shared" si="97"/>
        <v>0</v>
      </c>
      <c r="AJ465" s="432">
        <f>VLOOKUP(E465,[3]INVENTARIO!$B$4:$AD$1048576,29,0)</f>
        <v>0</v>
      </c>
      <c r="AK465" s="432">
        <f t="shared" si="98"/>
        <v>0</v>
      </c>
      <c r="AT465" s="489"/>
    </row>
    <row r="466" spans="1:46" ht="24" customHeight="1" outlineLevel="1" x14ac:dyDescent="0.25">
      <c r="A466" s="440" t="s">
        <v>19351</v>
      </c>
      <c r="B466" s="441">
        <v>465</v>
      </c>
      <c r="C466" s="440" t="s">
        <v>23995</v>
      </c>
      <c r="D466" s="440" t="s">
        <v>23991</v>
      </c>
      <c r="E466" s="441" t="s">
        <v>22273</v>
      </c>
      <c r="F466" s="440">
        <f>VLOOKUP(E466,[3]INVENTARIO!$B$4:$D$1048576,3,0)</f>
        <v>0</v>
      </c>
      <c r="G466" s="442" t="s">
        <v>22272</v>
      </c>
      <c r="H466" s="440" t="s">
        <v>24024</v>
      </c>
      <c r="I466" s="440" t="s">
        <v>24018</v>
      </c>
      <c r="J466" s="439">
        <v>1.9</v>
      </c>
      <c r="K466" s="439">
        <v>1.3</v>
      </c>
      <c r="L466" s="439" t="s">
        <v>4603</v>
      </c>
      <c r="M466" s="439">
        <v>0</v>
      </c>
      <c r="N466" s="439" t="s">
        <v>4603</v>
      </c>
      <c r="O466" s="439">
        <v>0</v>
      </c>
      <c r="P466" s="512">
        <v>2518.1</v>
      </c>
      <c r="Q466" s="512">
        <f>P466*V466</f>
        <v>1888.5749999999998</v>
      </c>
      <c r="R466" s="514"/>
      <c r="S466" s="512">
        <v>1683.6999999999998</v>
      </c>
      <c r="T466" s="512">
        <v>1262.7749999999999</v>
      </c>
      <c r="V466" s="446">
        <v>0.75</v>
      </c>
      <c r="X466" s="443">
        <v>1490</v>
      </c>
      <c r="Y466" s="443">
        <v>1117.8</v>
      </c>
      <c r="AA466" s="432">
        <f>VLOOKUP(E466,[3]INVENTARIO!$B$4:$U$4077,20,0)</f>
        <v>0</v>
      </c>
      <c r="AB466" s="432">
        <f t="shared" ref="AB466:AB500" si="99">AA466*60%</f>
        <v>0</v>
      </c>
      <c r="AD466" s="432">
        <f>VLOOKUP(E466,[3]INVENTARIO!$B$4:$X$4077,23,0)</f>
        <v>0</v>
      </c>
      <c r="AE466" s="432">
        <f t="shared" si="96"/>
        <v>0</v>
      </c>
      <c r="AG466" s="432">
        <f>VLOOKUP(E466,[3]INVENTARIO!$B$4:$AA$1048576,26,0)</f>
        <v>0</v>
      </c>
      <c r="AH466" s="432">
        <f t="shared" si="97"/>
        <v>0</v>
      </c>
      <c r="AJ466" s="432">
        <f>VLOOKUP(E466,[3]INVENTARIO!$B$4:$AD$1048576,29,0)</f>
        <v>0</v>
      </c>
      <c r="AK466" s="432">
        <f t="shared" si="98"/>
        <v>0</v>
      </c>
      <c r="AT466" s="489"/>
    </row>
    <row r="467" spans="1:46" ht="24" customHeight="1" outlineLevel="1" x14ac:dyDescent="0.25">
      <c r="A467" s="440" t="s">
        <v>23907</v>
      </c>
      <c r="B467" s="441">
        <v>466</v>
      </c>
      <c r="C467" s="440" t="s">
        <v>23995</v>
      </c>
      <c r="D467" s="440" t="s">
        <v>23991</v>
      </c>
      <c r="E467" s="441" t="s">
        <v>24198</v>
      </c>
      <c r="F467" s="440">
        <v>0</v>
      </c>
      <c r="G467" s="442" t="s">
        <v>24201</v>
      </c>
      <c r="H467" s="440" t="s">
        <v>24024</v>
      </c>
      <c r="I467" s="440" t="s">
        <v>24018</v>
      </c>
      <c r="J467" s="439">
        <v>1.6</v>
      </c>
      <c r="K467" s="439" t="s">
        <v>4603</v>
      </c>
      <c r="L467" s="439" t="s">
        <v>4603</v>
      </c>
      <c r="M467" s="439">
        <v>0</v>
      </c>
      <c r="N467" s="439" t="s">
        <v>4603</v>
      </c>
      <c r="O467" s="439">
        <v>0</v>
      </c>
      <c r="P467" s="512">
        <v>1645</v>
      </c>
      <c r="Q467" s="512">
        <v>1115.25</v>
      </c>
      <c r="R467" s="514"/>
      <c r="S467" s="512">
        <v>0</v>
      </c>
      <c r="T467" s="512">
        <v>0</v>
      </c>
      <c r="V467" s="446">
        <v>60</v>
      </c>
      <c r="X467" s="443">
        <v>0</v>
      </c>
      <c r="Y467" s="443">
        <v>0</v>
      </c>
      <c r="AA467" s="432">
        <v>0</v>
      </c>
      <c r="AB467" s="432">
        <v>0</v>
      </c>
      <c r="AD467" s="432">
        <v>0</v>
      </c>
      <c r="AE467" s="432">
        <v>0</v>
      </c>
      <c r="AG467" s="432">
        <v>0</v>
      </c>
      <c r="AH467" s="432">
        <v>0</v>
      </c>
      <c r="AJ467" s="432">
        <v>0</v>
      </c>
      <c r="AK467" s="432">
        <v>0</v>
      </c>
      <c r="AT467" s="489"/>
    </row>
    <row r="468" spans="1:46" ht="24" customHeight="1" outlineLevel="1" x14ac:dyDescent="0.25">
      <c r="A468" s="440" t="s">
        <v>23907</v>
      </c>
      <c r="B468" s="441">
        <v>467</v>
      </c>
      <c r="C468" s="440" t="s">
        <v>23995</v>
      </c>
      <c r="D468" s="440" t="s">
        <v>23991</v>
      </c>
      <c r="E468" s="441" t="s">
        <v>24199</v>
      </c>
      <c r="F468" s="440">
        <v>0</v>
      </c>
      <c r="G468" s="442" t="s">
        <v>24202</v>
      </c>
      <c r="H468" s="440" t="s">
        <v>24024</v>
      </c>
      <c r="I468" s="440" t="s">
        <v>24018</v>
      </c>
      <c r="J468" s="439">
        <v>1.6</v>
      </c>
      <c r="K468" s="439" t="s">
        <v>4603</v>
      </c>
      <c r="L468" s="439" t="s">
        <v>4603</v>
      </c>
      <c r="M468" s="439">
        <v>0</v>
      </c>
      <c r="N468" s="439" t="s">
        <v>4603</v>
      </c>
      <c r="O468" s="439">
        <v>0</v>
      </c>
      <c r="P468" s="512">
        <v>1987</v>
      </c>
      <c r="Q468" s="512">
        <v>1371.75</v>
      </c>
      <c r="R468" s="514"/>
      <c r="S468" s="512">
        <v>0</v>
      </c>
      <c r="T468" s="512">
        <v>0</v>
      </c>
      <c r="V468" s="446">
        <v>0.6</v>
      </c>
      <c r="X468" s="443">
        <v>0</v>
      </c>
      <c r="Y468" s="443">
        <v>0</v>
      </c>
      <c r="AA468" s="432">
        <v>0</v>
      </c>
      <c r="AB468" s="432">
        <v>0</v>
      </c>
      <c r="AD468" s="432">
        <v>0</v>
      </c>
      <c r="AE468" s="432">
        <v>0</v>
      </c>
      <c r="AG468" s="432">
        <v>0</v>
      </c>
      <c r="AH468" s="432">
        <v>0</v>
      </c>
      <c r="AJ468" s="432">
        <v>0</v>
      </c>
      <c r="AK468" s="432">
        <v>0</v>
      </c>
      <c r="AT468" s="489"/>
    </row>
    <row r="469" spans="1:46" ht="24" customHeight="1" outlineLevel="1" x14ac:dyDescent="0.25">
      <c r="A469" s="440" t="s">
        <v>23907</v>
      </c>
      <c r="B469" s="441">
        <v>468</v>
      </c>
      <c r="C469" s="440" t="s">
        <v>23995</v>
      </c>
      <c r="D469" s="440" t="s">
        <v>23991</v>
      </c>
      <c r="E469" s="441" t="s">
        <v>24200</v>
      </c>
      <c r="F469" s="440">
        <v>0</v>
      </c>
      <c r="G469" s="442" t="s">
        <v>24203</v>
      </c>
      <c r="H469" s="440" t="s">
        <v>24024</v>
      </c>
      <c r="I469" s="440" t="s">
        <v>24018</v>
      </c>
      <c r="J469" s="439">
        <v>1.6</v>
      </c>
      <c r="K469" s="439" t="s">
        <v>4603</v>
      </c>
      <c r="L469" s="439" t="s">
        <v>4603</v>
      </c>
      <c r="M469" s="439">
        <v>0</v>
      </c>
      <c r="N469" s="439" t="s">
        <v>4603</v>
      </c>
      <c r="O469" s="439">
        <v>0</v>
      </c>
      <c r="P469" s="512">
        <v>2500</v>
      </c>
      <c r="Q469" s="512">
        <v>1756.5</v>
      </c>
      <c r="R469" s="514"/>
      <c r="S469" s="512">
        <v>0</v>
      </c>
      <c r="T469" s="512">
        <v>0</v>
      </c>
      <c r="V469" s="446">
        <v>0.6</v>
      </c>
      <c r="X469" s="443">
        <v>0</v>
      </c>
      <c r="Y469" s="443">
        <v>0</v>
      </c>
      <c r="AA469" s="432">
        <v>0</v>
      </c>
      <c r="AB469" s="432">
        <v>0</v>
      </c>
      <c r="AD469" s="432">
        <v>0</v>
      </c>
      <c r="AE469" s="432">
        <v>0</v>
      </c>
      <c r="AG469" s="432">
        <v>0</v>
      </c>
      <c r="AH469" s="432">
        <v>0</v>
      </c>
      <c r="AJ469" s="432">
        <v>0</v>
      </c>
      <c r="AK469" s="432">
        <v>0</v>
      </c>
      <c r="AT469" s="489"/>
    </row>
    <row r="470" spans="1:46" ht="24" customHeight="1" outlineLevel="1" x14ac:dyDescent="0.25">
      <c r="A470" s="440" t="s">
        <v>19145</v>
      </c>
      <c r="B470" s="441">
        <v>466</v>
      </c>
      <c r="C470" s="440" t="s">
        <v>23995</v>
      </c>
      <c r="D470" s="440" t="s">
        <v>23991</v>
      </c>
      <c r="E470" s="441" t="s">
        <v>4720</v>
      </c>
      <c r="F470" s="440">
        <f>VLOOKUP(E470,[3]INVENTARIO!$B$4:$D$1048576,3,0)</f>
        <v>0</v>
      </c>
      <c r="G470" s="442" t="s">
        <v>4740</v>
      </c>
      <c r="H470" s="440" t="s">
        <v>24024</v>
      </c>
      <c r="I470" s="440" t="s">
        <v>24018</v>
      </c>
      <c r="J470" s="439">
        <v>3.75</v>
      </c>
      <c r="K470" s="439">
        <v>4.5999999999999996</v>
      </c>
      <c r="L470" s="439" t="s">
        <v>4603</v>
      </c>
      <c r="M470" s="439">
        <v>960</v>
      </c>
      <c r="N470" s="439" t="s">
        <v>4603</v>
      </c>
      <c r="O470" s="439">
        <v>0</v>
      </c>
      <c r="P470" s="512">
        <v>8897.1396800000002</v>
      </c>
      <c r="Q470" s="512">
        <v>5338.2838080000001</v>
      </c>
      <c r="R470" s="514"/>
      <c r="S470" s="512">
        <v>7733.7199999999993</v>
      </c>
      <c r="T470" s="512">
        <v>4640.2319999999991</v>
      </c>
      <c r="V470" s="446">
        <f>VLOOKUP(E470,[3]INVENTARIO!$B$4:$P$1048576,15,0)</f>
        <v>0.6</v>
      </c>
      <c r="X470" s="443">
        <f>VLOOKUP(E470,[3]INVENTARIO!$B$114:$R$4077,17,0)</f>
        <v>6844</v>
      </c>
      <c r="Y470" s="443">
        <f t="shared" ref="Y470:Y475" si="100">X470*60%</f>
        <v>4106.3999999999996</v>
      </c>
      <c r="AA470" s="432">
        <f>VLOOKUP(E470,[3]INVENTARIO!$B$4:$U$4077,20,0)</f>
        <v>5951.3</v>
      </c>
      <c r="AB470" s="432">
        <f t="shared" ref="AB470:AB475" si="101">AA470*60%</f>
        <v>3570.78</v>
      </c>
      <c r="AD470" s="432">
        <f>VLOOKUP(E470,[3]INVENTARIO!$B$4:$X$4077,23,0)</f>
        <v>5951.3</v>
      </c>
      <c r="AE470" s="432">
        <f t="shared" ref="AE470:AE475" si="102">AD470*60%</f>
        <v>3570.78</v>
      </c>
      <c r="AG470" s="432">
        <f>VLOOKUP(E470,[3]INVENTARIO!$B$4:$AA$1048576,26,0)</f>
        <v>5951.3</v>
      </c>
      <c r="AH470" s="432">
        <f t="shared" ref="AH470:AH475" si="103">AG470*60%</f>
        <v>3570.78</v>
      </c>
      <c r="AJ470" s="432">
        <f>VLOOKUP(E470,[3]INVENTARIO!$B$4:$AD$1048576,29,0)</f>
        <v>5614.4</v>
      </c>
      <c r="AK470" s="432">
        <f t="shared" ref="AK470:AK475" si="104">AJ470*60%</f>
        <v>3368.64</v>
      </c>
      <c r="AT470" s="489"/>
    </row>
    <row r="471" spans="1:46" ht="24" customHeight="1" outlineLevel="1" x14ac:dyDescent="0.25">
      <c r="A471" s="440" t="s">
        <v>19145</v>
      </c>
      <c r="B471" s="441">
        <v>467</v>
      </c>
      <c r="C471" s="440" t="s">
        <v>23995</v>
      </c>
      <c r="D471" s="440" t="s">
        <v>23991</v>
      </c>
      <c r="E471" s="441" t="s">
        <v>4721</v>
      </c>
      <c r="F471" s="440">
        <f>VLOOKUP(E471,[3]INVENTARIO!$B$4:$D$1048576,3,0)</f>
        <v>0</v>
      </c>
      <c r="G471" s="442" t="s">
        <v>4740</v>
      </c>
      <c r="H471" s="440" t="s">
        <v>24024</v>
      </c>
      <c r="I471" s="440" t="s">
        <v>24018</v>
      </c>
      <c r="J471" s="439">
        <v>5.85</v>
      </c>
      <c r="K471" s="439">
        <v>7.3</v>
      </c>
      <c r="L471" s="439" t="s">
        <v>4603</v>
      </c>
      <c r="M471" s="439">
        <v>1440</v>
      </c>
      <c r="N471" s="439" t="s">
        <v>4603</v>
      </c>
      <c r="O471" s="439">
        <v>0</v>
      </c>
      <c r="P471" s="512">
        <v>13045.88428</v>
      </c>
      <c r="Q471" s="512">
        <v>7827.5305680000001</v>
      </c>
      <c r="R471" s="514"/>
      <c r="S471" s="512">
        <v>11339.888999999997</v>
      </c>
      <c r="T471" s="512">
        <v>6803.9333999999981</v>
      </c>
      <c r="V471" s="446">
        <f>VLOOKUP(E471,[3]INVENTARIO!$B$4:$P$1048576,15,0)</f>
        <v>0.6</v>
      </c>
      <c r="X471" s="443">
        <f>VLOOKUP(E471,[3]INVENTARIO!$B$114:$R$4077,17,0)</f>
        <v>10035.299999999999</v>
      </c>
      <c r="Y471" s="443">
        <f t="shared" si="100"/>
        <v>6021.1799999999994</v>
      </c>
      <c r="AA471" s="432">
        <f>VLOOKUP(E471,[3]INVENTARIO!$B$4:$U$4077,20,0)</f>
        <v>8726.2999999999993</v>
      </c>
      <c r="AB471" s="432">
        <f t="shared" si="101"/>
        <v>5235.78</v>
      </c>
      <c r="AD471" s="432">
        <f>VLOOKUP(E471,[3]INVENTARIO!$B$4:$X$4077,23,0)</f>
        <v>8726.2999999999993</v>
      </c>
      <c r="AE471" s="432">
        <f t="shared" si="102"/>
        <v>5235.78</v>
      </c>
      <c r="AG471" s="432">
        <f>VLOOKUP(E471,[3]INVENTARIO!$B$4:$AA$1048576,26,0)</f>
        <v>8726.2999999999993</v>
      </c>
      <c r="AH471" s="432">
        <f t="shared" si="103"/>
        <v>5235.78</v>
      </c>
      <c r="AJ471" s="432">
        <f>VLOOKUP(E471,[3]INVENTARIO!$B$4:$AD$1048576,29,0)</f>
        <v>8232.4</v>
      </c>
      <c r="AK471" s="432">
        <f t="shared" si="104"/>
        <v>4939.4399999999996</v>
      </c>
      <c r="AT471" s="489"/>
    </row>
    <row r="472" spans="1:46" ht="24" customHeight="1" outlineLevel="1" x14ac:dyDescent="0.25">
      <c r="A472" s="436"/>
      <c r="B472" s="441">
        <v>468</v>
      </c>
      <c r="C472" s="440" t="s">
        <v>23995</v>
      </c>
      <c r="D472" s="440" t="s">
        <v>23991</v>
      </c>
      <c r="E472" s="441" t="s">
        <v>4722</v>
      </c>
      <c r="F472" s="440">
        <f>VLOOKUP(E472,[3]INVENTARIO!$B$4:$D$1048576,3,0)</f>
        <v>0</v>
      </c>
      <c r="G472" s="442" t="s">
        <v>4741</v>
      </c>
      <c r="H472" s="440" t="s">
        <v>24024</v>
      </c>
      <c r="I472" s="440" t="s">
        <v>24018</v>
      </c>
      <c r="J472" s="439">
        <v>3.5</v>
      </c>
      <c r="K472" s="439">
        <v>2</v>
      </c>
      <c r="L472" s="439" t="s">
        <v>4603</v>
      </c>
      <c r="M472" s="439">
        <v>1040</v>
      </c>
      <c r="N472" s="439" t="s">
        <v>4603</v>
      </c>
      <c r="O472" s="439">
        <v>0</v>
      </c>
      <c r="P472" s="512">
        <v>8740.2543800000003</v>
      </c>
      <c r="Q472" s="512">
        <v>5244.1526279999998</v>
      </c>
      <c r="R472" s="514"/>
      <c r="S472" s="512">
        <v>7597.3289999999997</v>
      </c>
      <c r="T472" s="512">
        <v>4558.3973999999998</v>
      </c>
      <c r="V472" s="446">
        <f>VLOOKUP(E472,[3]INVENTARIO!$B$4:$P$1048576,15,0)</f>
        <v>0.6</v>
      </c>
      <c r="X472" s="443">
        <f>VLOOKUP(E472,[3]INVENTARIO!$B$114:$R$4077,17,0)</f>
        <v>6723.3</v>
      </c>
      <c r="Y472" s="443">
        <f t="shared" si="100"/>
        <v>4033.98</v>
      </c>
      <c r="AA472" s="432">
        <f>VLOOKUP(E472,[3]INVENTARIO!$B$4:$U$4077,20,0)</f>
        <v>5846.3</v>
      </c>
      <c r="AB472" s="432">
        <f t="shared" si="101"/>
        <v>3507.78</v>
      </c>
      <c r="AD472" s="432">
        <f>VLOOKUP(E472,[3]INVENTARIO!$B$4:$X$4077,23,0)</f>
        <v>5846.3</v>
      </c>
      <c r="AE472" s="432">
        <f t="shared" si="102"/>
        <v>3507.78</v>
      </c>
      <c r="AG472" s="432">
        <f>VLOOKUP(E472,[3]INVENTARIO!$B$4:$AA$1048576,26,0)</f>
        <v>5846.3</v>
      </c>
      <c r="AH472" s="432">
        <f t="shared" si="103"/>
        <v>3507.78</v>
      </c>
      <c r="AJ472" s="432">
        <f>VLOOKUP(E472,[3]INVENTARIO!$B$4:$AD$1048576,29,0)</f>
        <v>5515.4</v>
      </c>
      <c r="AK472" s="432">
        <f t="shared" si="104"/>
        <v>3309.24</v>
      </c>
      <c r="AT472" s="489"/>
    </row>
    <row r="473" spans="1:46" ht="24" customHeight="1" outlineLevel="1" x14ac:dyDescent="0.25">
      <c r="B473" s="441">
        <v>469</v>
      </c>
      <c r="C473" s="440" t="s">
        <v>23995</v>
      </c>
      <c r="D473" s="440" t="s">
        <v>23991</v>
      </c>
      <c r="E473" s="441" t="s">
        <v>4723</v>
      </c>
      <c r="F473" s="440">
        <f>VLOOKUP(E473,[3]INVENTARIO!$B$4:$D$1048576,3,0)</f>
        <v>0</v>
      </c>
      <c r="G473" s="442" t="s">
        <v>4741</v>
      </c>
      <c r="H473" s="440" t="s">
        <v>24024</v>
      </c>
      <c r="I473" s="440" t="s">
        <v>24018</v>
      </c>
      <c r="J473" s="439">
        <v>5</v>
      </c>
      <c r="K473" s="439">
        <v>3</v>
      </c>
      <c r="L473" s="439" t="s">
        <v>4603</v>
      </c>
      <c r="M473" s="439">
        <v>1392</v>
      </c>
      <c r="N473" s="439" t="s">
        <v>4603</v>
      </c>
      <c r="O473" s="439">
        <v>0</v>
      </c>
      <c r="P473" s="512">
        <v>11348.036700000001</v>
      </c>
      <c r="Q473" s="512">
        <v>6808.8220200000005</v>
      </c>
      <c r="R473" s="514"/>
      <c r="S473" s="512">
        <v>9864.1089999999986</v>
      </c>
      <c r="T473" s="512">
        <v>5918.4653999999991</v>
      </c>
      <c r="V473" s="446">
        <f>VLOOKUP(E473,[3]INVENTARIO!$B$4:$P$1048576,15,0)</f>
        <v>0.6</v>
      </c>
      <c r="W473" s="474"/>
      <c r="X473" s="443">
        <f>VLOOKUP(E473,[3]INVENTARIO!$B$114:$R$4077,17,0)</f>
        <v>8729.2999999999993</v>
      </c>
      <c r="Y473" s="443">
        <f t="shared" si="100"/>
        <v>5237.579999999999</v>
      </c>
      <c r="AA473" s="432">
        <f>VLOOKUP(E473,[3]INVENTARIO!$B$4:$U$4077,20,0)</f>
        <v>7590.7</v>
      </c>
      <c r="AB473" s="432">
        <f t="shared" si="101"/>
        <v>4554.42</v>
      </c>
      <c r="AC473" s="474"/>
      <c r="AD473" s="432">
        <f>VLOOKUP(E473,[3]INVENTARIO!$B$4:$X$4077,23,0)</f>
        <v>7590.7</v>
      </c>
      <c r="AE473" s="432">
        <f t="shared" si="102"/>
        <v>4554.42</v>
      </c>
      <c r="AF473" s="474"/>
      <c r="AG473" s="432">
        <f>VLOOKUP(E473,[3]INVENTARIO!$B$4:$AA$1048576,26,0)</f>
        <v>7590.7</v>
      </c>
      <c r="AH473" s="432">
        <f t="shared" si="103"/>
        <v>4554.42</v>
      </c>
      <c r="AI473" s="474"/>
      <c r="AJ473" s="432">
        <f>VLOOKUP(E473,[3]INVENTARIO!$B$4:$AD$1048576,29,0)</f>
        <v>7161</v>
      </c>
      <c r="AK473" s="432">
        <f t="shared" si="104"/>
        <v>4296.5999999999995</v>
      </c>
      <c r="AL473" s="485"/>
      <c r="AT473" s="489"/>
    </row>
    <row r="474" spans="1:46" ht="24" customHeight="1" outlineLevel="1" x14ac:dyDescent="0.25">
      <c r="A474" s="436"/>
      <c r="B474" s="441">
        <v>470</v>
      </c>
      <c r="C474" s="440" t="s">
        <v>23995</v>
      </c>
      <c r="D474" s="440" t="s">
        <v>23991</v>
      </c>
      <c r="E474" s="441" t="s">
        <v>4724</v>
      </c>
      <c r="F474" s="440">
        <f>VLOOKUP(E474,[3]INVENTARIO!$B$4:$D$1048576,3,0)</f>
        <v>0</v>
      </c>
      <c r="G474" s="442" t="s">
        <v>4742</v>
      </c>
      <c r="H474" s="440" t="s">
        <v>24024</v>
      </c>
      <c r="I474" s="440" t="s">
        <v>24018</v>
      </c>
      <c r="J474" s="439">
        <v>3.5</v>
      </c>
      <c r="K474" s="439">
        <v>3.8</v>
      </c>
      <c r="L474" s="439" t="s">
        <v>4603</v>
      </c>
      <c r="M474" s="439">
        <v>960</v>
      </c>
      <c r="N474" s="439" t="s">
        <v>4603</v>
      </c>
      <c r="O474" s="439">
        <v>0</v>
      </c>
      <c r="P474" s="512">
        <v>8147.5765799999999</v>
      </c>
      <c r="Q474" s="512">
        <v>4888.545948</v>
      </c>
      <c r="R474" s="514"/>
      <c r="S474" s="512">
        <v>7082.1619999999994</v>
      </c>
      <c r="T474" s="512">
        <v>4249.2971999999991</v>
      </c>
      <c r="V474" s="446">
        <f>VLOOKUP(E474,[3]INVENTARIO!$B$4:$P$1048576,15,0)</f>
        <v>0.6</v>
      </c>
      <c r="X474" s="443">
        <f>VLOOKUP(E474,[3]INVENTARIO!$B$114:$R$4077,17,0)</f>
        <v>6267.4</v>
      </c>
      <c r="Y474" s="443">
        <f t="shared" si="100"/>
        <v>3760.4399999999996</v>
      </c>
      <c r="AA474" s="432">
        <f>VLOOKUP(E474,[3]INVENTARIO!$B$4:$U$4077,20,0)</f>
        <v>5449.9</v>
      </c>
      <c r="AB474" s="432">
        <f t="shared" si="101"/>
        <v>3269.9399999999996</v>
      </c>
      <c r="AD474" s="432">
        <f>VLOOKUP(E474,[3]INVENTARIO!$B$4:$X$4077,23,0)</f>
        <v>5449.9</v>
      </c>
      <c r="AE474" s="432">
        <f t="shared" si="102"/>
        <v>3269.9399999999996</v>
      </c>
      <c r="AG474" s="432">
        <f>VLOOKUP(E474,[3]INVENTARIO!$B$4:$AA$1048576,26,0)</f>
        <v>5449.9</v>
      </c>
      <c r="AH474" s="432">
        <f t="shared" si="103"/>
        <v>3269.9399999999996</v>
      </c>
      <c r="AJ474" s="432">
        <f>VLOOKUP(E474,[3]INVENTARIO!$B$4:$AD$1048576,29,0)</f>
        <v>5141.3999999999996</v>
      </c>
      <c r="AK474" s="432">
        <f t="shared" si="104"/>
        <v>3084.8399999999997</v>
      </c>
      <c r="AT474" s="489"/>
    </row>
    <row r="475" spans="1:46" ht="24" customHeight="1" outlineLevel="1" x14ac:dyDescent="0.25">
      <c r="A475" s="436"/>
      <c r="B475" s="441">
        <v>471</v>
      </c>
      <c r="C475" s="440" t="s">
        <v>23995</v>
      </c>
      <c r="D475" s="440" t="s">
        <v>23991</v>
      </c>
      <c r="E475" s="441" t="s">
        <v>4725</v>
      </c>
      <c r="F475" s="440">
        <f>VLOOKUP(E475,[3]INVENTARIO!$B$4:$D$1048576,3,0)</f>
        <v>0</v>
      </c>
      <c r="G475" s="442" t="s">
        <v>4742</v>
      </c>
      <c r="H475" s="440" t="s">
        <v>24024</v>
      </c>
      <c r="I475" s="440" t="s">
        <v>24018</v>
      </c>
      <c r="J475" s="439">
        <v>5</v>
      </c>
      <c r="K475" s="439">
        <v>5.5</v>
      </c>
      <c r="L475" s="439" t="s">
        <v>4603</v>
      </c>
      <c r="M475" s="439">
        <v>1232</v>
      </c>
      <c r="N475" s="439" t="s">
        <v>4603</v>
      </c>
      <c r="O475" s="439">
        <v>0</v>
      </c>
      <c r="P475" s="512">
        <v>10169.653779999999</v>
      </c>
      <c r="Q475" s="512">
        <v>6101.7922679999992</v>
      </c>
      <c r="R475" s="514"/>
      <c r="S475" s="512">
        <v>8839.7639999999992</v>
      </c>
      <c r="T475" s="512">
        <v>5303.8583999999992</v>
      </c>
      <c r="V475" s="446">
        <f>VLOOKUP(E475,[3]INVENTARIO!$B$4:$P$1048576,15,0)</f>
        <v>0.6</v>
      </c>
      <c r="X475" s="443">
        <f>VLOOKUP(E475,[3]INVENTARIO!$B$114:$R$4077,17,0)</f>
        <v>7822.8</v>
      </c>
      <c r="Y475" s="443">
        <f t="shared" si="100"/>
        <v>4693.68</v>
      </c>
      <c r="AA475" s="432">
        <f>VLOOKUP(E475,[3]INVENTARIO!$B$4:$U$4077,20,0)</f>
        <v>6802.4</v>
      </c>
      <c r="AB475" s="432">
        <f t="shared" si="101"/>
        <v>4081.4399999999996</v>
      </c>
      <c r="AD475" s="432">
        <f>VLOOKUP(E475,[3]INVENTARIO!$B$4:$X$4077,23,0)</f>
        <v>6802.4</v>
      </c>
      <c r="AE475" s="432">
        <f t="shared" si="102"/>
        <v>4081.4399999999996</v>
      </c>
      <c r="AG475" s="432">
        <f>VLOOKUP(E475,[3]INVENTARIO!$B$4:$AA$1048576,26,0)</f>
        <v>6802.4</v>
      </c>
      <c r="AH475" s="432">
        <f t="shared" si="103"/>
        <v>4081.4399999999996</v>
      </c>
      <c r="AJ475" s="432">
        <f>VLOOKUP(E475,[3]INVENTARIO!$B$4:$AD$1048576,29,0)</f>
        <v>6417.4</v>
      </c>
      <c r="AK475" s="432">
        <f t="shared" si="104"/>
        <v>3850.4399999999996</v>
      </c>
      <c r="AT475" s="489"/>
    </row>
    <row r="476" spans="1:46" ht="24" customHeight="1" outlineLevel="1" x14ac:dyDescent="0.25">
      <c r="A476" s="436"/>
      <c r="B476" s="441">
        <v>472</v>
      </c>
      <c r="C476" s="440" t="s">
        <v>23995</v>
      </c>
      <c r="D476" s="440" t="s">
        <v>23991</v>
      </c>
      <c r="E476" s="441" t="s">
        <v>22385</v>
      </c>
      <c r="F476" s="440">
        <f>VLOOKUP(E476,[3]INVENTARIO!$B$4:$D$1048576,3,0)</f>
        <v>0</v>
      </c>
      <c r="G476" s="442" t="s">
        <v>24077</v>
      </c>
      <c r="H476" s="440" t="s">
        <v>24024</v>
      </c>
      <c r="I476" s="440" t="s">
        <v>24018</v>
      </c>
      <c r="J476" s="439" t="s">
        <v>4603</v>
      </c>
      <c r="K476" s="439" t="s">
        <v>4603</v>
      </c>
      <c r="L476" s="439" t="s">
        <v>4603</v>
      </c>
      <c r="M476" s="439">
        <v>0</v>
      </c>
      <c r="N476" s="439" t="s">
        <v>4603</v>
      </c>
      <c r="O476" s="439">
        <v>0</v>
      </c>
      <c r="P476" s="512">
        <v>30242.803500000005</v>
      </c>
      <c r="Q476" s="512">
        <f>P476*V476</f>
        <v>22682.102625000003</v>
      </c>
      <c r="R476" s="514"/>
      <c r="S476" s="512">
        <v>0</v>
      </c>
      <c r="T476" s="512">
        <v>0</v>
      </c>
      <c r="V476" s="446">
        <v>0.75</v>
      </c>
      <c r="X476" s="443">
        <f>AA476+(AA476*15%)</f>
        <v>17895.150000000001</v>
      </c>
      <c r="Y476" s="443">
        <f t="shared" ref="Y476:Y501" si="105">X476*60%</f>
        <v>10737.09</v>
      </c>
      <c r="AA476" s="432">
        <v>15561</v>
      </c>
      <c r="AB476" s="432">
        <v>11671</v>
      </c>
      <c r="AD476" s="432">
        <f>VLOOKUP(E476,[3]INVENTARIO!$B$4:$X$4077,23,0)</f>
        <v>0</v>
      </c>
      <c r="AE476" s="432">
        <f t="shared" si="96"/>
        <v>0</v>
      </c>
      <c r="AG476" s="432">
        <f>VLOOKUP(E476,[3]INVENTARIO!$B$4:$AA$1048576,26,0)</f>
        <v>0</v>
      </c>
      <c r="AH476" s="432">
        <f t="shared" si="97"/>
        <v>0</v>
      </c>
      <c r="AJ476" s="432">
        <f>VLOOKUP(E476,[3]INVENTARIO!$B$4:$AD$1048576,29,0)</f>
        <v>0</v>
      </c>
      <c r="AK476" s="432">
        <f t="shared" si="98"/>
        <v>0</v>
      </c>
      <c r="AT476" s="489"/>
    </row>
    <row r="477" spans="1:46" ht="24" customHeight="1" outlineLevel="1" x14ac:dyDescent="0.25">
      <c r="A477" s="440" t="s">
        <v>19351</v>
      </c>
      <c r="B477" s="441">
        <v>473</v>
      </c>
      <c r="C477" s="440" t="s">
        <v>23990</v>
      </c>
      <c r="D477" s="440" t="s">
        <v>23992</v>
      </c>
      <c r="E477" s="441" t="s">
        <v>22283</v>
      </c>
      <c r="F477" s="440">
        <f>VLOOKUP(E477,[3]INVENTARIO!$B$4:$D$1048576,3,0)</f>
        <v>0</v>
      </c>
      <c r="G477" s="442" t="s">
        <v>23175</v>
      </c>
      <c r="H477" s="440" t="s">
        <v>24024</v>
      </c>
      <c r="I477" s="440" t="s">
        <v>24018</v>
      </c>
      <c r="J477" s="439">
        <v>5</v>
      </c>
      <c r="K477" s="439">
        <v>5.5</v>
      </c>
      <c r="L477" s="439">
        <v>5.5</v>
      </c>
      <c r="M477" s="439">
        <v>0</v>
      </c>
      <c r="N477" s="439" t="s">
        <v>4603</v>
      </c>
      <c r="O477" s="439">
        <v>0</v>
      </c>
      <c r="P477" s="512">
        <v>21568.637999999999</v>
      </c>
      <c r="Q477" s="512">
        <f>P477*V477</f>
        <v>17254.910400000001</v>
      </c>
      <c r="R477" s="514"/>
      <c r="S477" s="512">
        <v>16591.259999999998</v>
      </c>
      <c r="T477" s="512">
        <v>11613.95</v>
      </c>
      <c r="V477" s="446">
        <f>VLOOKUP(E477,[3]INVENTARIO!$B$4:$P$1048576,15,0)</f>
        <v>0.8</v>
      </c>
      <c r="X477" s="443">
        <f>VLOOKUP(E477,[3]INVENTARIO!$B$114:$R$4077,17,0)</f>
        <v>0</v>
      </c>
      <c r="Y477" s="443">
        <f t="shared" si="105"/>
        <v>0</v>
      </c>
      <c r="AA477" s="432">
        <f>VLOOKUP(E477,[3]INVENTARIO!$B$4:$U$4077,20,0)</f>
        <v>0</v>
      </c>
      <c r="AB477" s="432">
        <f t="shared" si="99"/>
        <v>0</v>
      </c>
      <c r="AD477" s="432">
        <f>VLOOKUP(E477,[3]INVENTARIO!$B$4:$X$4077,23,0)</f>
        <v>0</v>
      </c>
      <c r="AE477" s="432">
        <f t="shared" si="96"/>
        <v>0</v>
      </c>
      <c r="AG477" s="432">
        <f>VLOOKUP(E477,[3]INVENTARIO!$B$4:$AA$1048576,26,0)</f>
        <v>0</v>
      </c>
      <c r="AH477" s="432">
        <f t="shared" si="97"/>
        <v>0</v>
      </c>
      <c r="AJ477" s="432">
        <f>VLOOKUP(E477,[3]INVENTARIO!$B$4:$AD$1048576,29,0)</f>
        <v>0</v>
      </c>
      <c r="AK477" s="432">
        <f t="shared" si="98"/>
        <v>0</v>
      </c>
      <c r="AT477" s="489"/>
    </row>
    <row r="478" spans="1:46" ht="24" customHeight="1" outlineLevel="1" x14ac:dyDescent="0.25">
      <c r="A478" s="440" t="s">
        <v>19351</v>
      </c>
      <c r="B478" s="441">
        <v>474</v>
      </c>
      <c r="C478" s="440" t="s">
        <v>23990</v>
      </c>
      <c r="D478" s="440" t="s">
        <v>23992</v>
      </c>
      <c r="E478" s="441" t="s">
        <v>22282</v>
      </c>
      <c r="F478" s="440">
        <f>VLOOKUP(E478,[3]INVENTARIO!$B$4:$D$1048576,3,0)</f>
        <v>0</v>
      </c>
      <c r="G478" s="442" t="s">
        <v>23175</v>
      </c>
      <c r="H478" s="440" t="s">
        <v>24024</v>
      </c>
      <c r="I478" s="440" t="s">
        <v>24018</v>
      </c>
      <c r="J478" s="439">
        <v>2.25</v>
      </c>
      <c r="K478" s="439">
        <v>2.7</v>
      </c>
      <c r="L478" s="439">
        <v>2.7</v>
      </c>
      <c r="M478" s="439">
        <v>0</v>
      </c>
      <c r="N478" s="439" t="s">
        <v>4603</v>
      </c>
      <c r="O478" s="439">
        <v>0</v>
      </c>
      <c r="P478" s="512">
        <v>12824.174999999999</v>
      </c>
      <c r="Q478" s="512">
        <f>P478*V478</f>
        <v>10259.34</v>
      </c>
      <c r="R478" s="514"/>
      <c r="S478" s="512">
        <v>9864.75</v>
      </c>
      <c r="T478" s="512">
        <v>6905.33</v>
      </c>
      <c r="V478" s="446">
        <f>VLOOKUP(E478,[3]INVENTARIO!$B$4:$P$1048576,15,0)</f>
        <v>0.8</v>
      </c>
      <c r="X478" s="443">
        <f>VLOOKUP(E478,[3]INVENTARIO!$B$114:$R$4077,17,0)</f>
        <v>0</v>
      </c>
      <c r="Y478" s="443">
        <f t="shared" si="105"/>
        <v>0</v>
      </c>
      <c r="AA478" s="432">
        <f>VLOOKUP(E478,[3]INVENTARIO!$B$4:$U$4077,20,0)</f>
        <v>0</v>
      </c>
      <c r="AB478" s="432">
        <f t="shared" si="99"/>
        <v>0</v>
      </c>
      <c r="AD478" s="432">
        <f>VLOOKUP(E478,[3]INVENTARIO!$B$4:$X$4077,23,0)</f>
        <v>0</v>
      </c>
      <c r="AE478" s="432">
        <f t="shared" si="96"/>
        <v>0</v>
      </c>
      <c r="AG478" s="432">
        <f>VLOOKUP(E478,[3]INVENTARIO!$B$4:$AA$1048576,26,0)</f>
        <v>0</v>
      </c>
      <c r="AH478" s="432">
        <f t="shared" si="97"/>
        <v>0</v>
      </c>
      <c r="AJ478" s="432">
        <f>VLOOKUP(E478,[3]INVENTARIO!$B$4:$AD$1048576,29,0)</f>
        <v>0</v>
      </c>
      <c r="AK478" s="432">
        <f t="shared" si="98"/>
        <v>0</v>
      </c>
      <c r="AT478" s="489"/>
    </row>
    <row r="479" spans="1:46" ht="24" customHeight="1" outlineLevel="1" x14ac:dyDescent="0.25">
      <c r="A479" s="440" t="s">
        <v>19351</v>
      </c>
      <c r="B479" s="441">
        <v>475</v>
      </c>
      <c r="C479" s="440" t="s">
        <v>23990</v>
      </c>
      <c r="D479" s="440" t="s">
        <v>23991</v>
      </c>
      <c r="E479" s="441" t="s">
        <v>23878</v>
      </c>
      <c r="F479" s="440">
        <v>0</v>
      </c>
      <c r="G479" s="442" t="s">
        <v>24075</v>
      </c>
      <c r="H479" s="440" t="s">
        <v>24024</v>
      </c>
      <c r="I479" s="440" t="s">
        <v>24018</v>
      </c>
      <c r="J479" s="439">
        <v>3.5</v>
      </c>
      <c r="K479" s="439">
        <v>2.15</v>
      </c>
      <c r="L479" s="439" t="s">
        <v>4603</v>
      </c>
      <c r="M479" s="439">
        <v>0</v>
      </c>
      <c r="N479" s="439" t="s">
        <v>4603</v>
      </c>
      <c r="O479" s="439">
        <v>0</v>
      </c>
      <c r="P479" s="512">
        <v>7085.1539999999995</v>
      </c>
      <c r="Q479" s="512">
        <f t="shared" ref="Q479:Q489" si="106">P479*V479</f>
        <v>5313.8654999999999</v>
      </c>
      <c r="R479" s="514"/>
      <c r="S479" s="512">
        <v>5063.2400000000007</v>
      </c>
      <c r="T479" s="512">
        <v>3645.5328000000004</v>
      </c>
      <c r="V479" s="446">
        <v>0.75</v>
      </c>
      <c r="X479" s="443">
        <v>0</v>
      </c>
      <c r="Y479" s="443">
        <f t="shared" si="105"/>
        <v>0</v>
      </c>
      <c r="AA479" s="432">
        <v>0</v>
      </c>
      <c r="AB479" s="432">
        <f t="shared" si="99"/>
        <v>0</v>
      </c>
      <c r="AD479" s="432">
        <v>0</v>
      </c>
      <c r="AE479" s="432">
        <f t="shared" si="96"/>
        <v>0</v>
      </c>
      <c r="AG479" s="432" t="e">
        <f>VLOOKUP(E479,[3]INVENTARIO!$B$4:$AA$1048576,26,0)</f>
        <v>#N/A</v>
      </c>
      <c r="AH479" s="432" t="e">
        <f t="shared" si="97"/>
        <v>#N/A</v>
      </c>
      <c r="AJ479" s="432">
        <v>0</v>
      </c>
      <c r="AK479" s="432">
        <f t="shared" si="98"/>
        <v>0</v>
      </c>
      <c r="AT479" s="489"/>
    </row>
    <row r="480" spans="1:46" ht="24" customHeight="1" outlineLevel="1" x14ac:dyDescent="0.25">
      <c r="A480" s="440" t="s">
        <v>19145</v>
      </c>
      <c r="B480" s="441">
        <v>476</v>
      </c>
      <c r="C480" s="440" t="s">
        <v>23990</v>
      </c>
      <c r="D480" s="440" t="s">
        <v>23991</v>
      </c>
      <c r="E480" s="441" t="s">
        <v>21077</v>
      </c>
      <c r="F480" s="440">
        <f>VLOOKUP(E480,[3]INVENTARIO!$B$4:$D$1048576,3,0)</f>
        <v>0</v>
      </c>
      <c r="G480" s="442" t="s">
        <v>21080</v>
      </c>
      <c r="H480" s="440" t="s">
        <v>24024</v>
      </c>
      <c r="I480" s="440" t="s">
        <v>24018</v>
      </c>
      <c r="J480" s="439">
        <v>3.5</v>
      </c>
      <c r="K480" s="439">
        <v>2.15</v>
      </c>
      <c r="L480" s="439" t="s">
        <v>4603</v>
      </c>
      <c r="M480" s="439">
        <v>0</v>
      </c>
      <c r="N480" s="439" t="s">
        <v>4603</v>
      </c>
      <c r="O480" s="439">
        <v>0</v>
      </c>
      <c r="P480" s="512">
        <v>6643.7939999999999</v>
      </c>
      <c r="Q480" s="512">
        <f t="shared" si="106"/>
        <v>4982.8454999999994</v>
      </c>
      <c r="R480" s="514"/>
      <c r="S480" s="512">
        <v>0</v>
      </c>
      <c r="T480" s="512">
        <v>0</v>
      </c>
      <c r="V480" s="446">
        <v>0.75</v>
      </c>
      <c r="X480" s="443">
        <f>VLOOKUP(E480,[3]INVENTARIO!$B$114:$R$4077,17,0)</f>
        <v>0</v>
      </c>
      <c r="Y480" s="443">
        <f t="shared" si="105"/>
        <v>0</v>
      </c>
      <c r="AA480" s="432">
        <f>VLOOKUP(E480,[3]INVENTARIO!$B$4:$U$4077,20,0)</f>
        <v>0</v>
      </c>
      <c r="AB480" s="432">
        <f t="shared" si="99"/>
        <v>0</v>
      </c>
      <c r="AD480" s="432">
        <f>VLOOKUP(E480,[3]INVENTARIO!$B$4:$X$4077,23,0)</f>
        <v>0</v>
      </c>
      <c r="AE480" s="432">
        <f t="shared" si="96"/>
        <v>0</v>
      </c>
      <c r="AG480" s="432">
        <f>VLOOKUP(E480,[3]INVENTARIO!$B$4:$AA$1048576,26,0)</f>
        <v>0</v>
      </c>
      <c r="AH480" s="432">
        <f t="shared" si="97"/>
        <v>0</v>
      </c>
      <c r="AJ480" s="432">
        <f>VLOOKUP(E480,[3]INVENTARIO!$B$4:$AD$1048576,29,0)</f>
        <v>0</v>
      </c>
      <c r="AK480" s="432">
        <f t="shared" si="98"/>
        <v>0</v>
      </c>
      <c r="AT480" s="489"/>
    </row>
    <row r="481" spans="1:46" ht="24" customHeight="1" outlineLevel="1" x14ac:dyDescent="0.25">
      <c r="A481" s="440" t="s">
        <v>19145</v>
      </c>
      <c r="B481" s="441">
        <v>477</v>
      </c>
      <c r="C481" s="440" t="s">
        <v>23990</v>
      </c>
      <c r="D481" s="440" t="s">
        <v>23991</v>
      </c>
      <c r="E481" s="441" t="s">
        <v>23877</v>
      </c>
      <c r="F481" s="440">
        <v>0</v>
      </c>
      <c r="G481" s="442" t="s">
        <v>24075</v>
      </c>
      <c r="H481" s="440" t="s">
        <v>24024</v>
      </c>
      <c r="I481" s="440" t="s">
        <v>24018</v>
      </c>
      <c r="J481" s="439">
        <v>4.5</v>
      </c>
      <c r="K481" s="439">
        <v>2.75</v>
      </c>
      <c r="L481" s="439" t="s">
        <v>4603</v>
      </c>
      <c r="M481" s="439">
        <v>0</v>
      </c>
      <c r="N481" s="439" t="s">
        <v>4603</v>
      </c>
      <c r="O481" s="439">
        <v>0</v>
      </c>
      <c r="P481" s="512">
        <v>9435.6595000000016</v>
      </c>
      <c r="Q481" s="512">
        <f t="shared" si="106"/>
        <v>7076.7446250000012</v>
      </c>
      <c r="R481" s="514"/>
      <c r="S481" s="512">
        <v>6741.1500000000005</v>
      </c>
      <c r="T481" s="512">
        <v>4921.0394999999999</v>
      </c>
      <c r="V481" s="446">
        <v>0.75</v>
      </c>
      <c r="X481" s="443">
        <v>0</v>
      </c>
      <c r="Y481" s="443">
        <f t="shared" si="105"/>
        <v>0</v>
      </c>
      <c r="AA481" s="432">
        <v>0</v>
      </c>
      <c r="AB481" s="432">
        <f t="shared" si="99"/>
        <v>0</v>
      </c>
      <c r="AD481" s="432">
        <v>0</v>
      </c>
      <c r="AE481" s="432">
        <f t="shared" si="96"/>
        <v>0</v>
      </c>
      <c r="AG481" s="432" t="e">
        <f>VLOOKUP(E481,[3]INVENTARIO!$B$4:$AA$1048576,26,0)</f>
        <v>#N/A</v>
      </c>
      <c r="AH481" s="432" t="e">
        <f t="shared" si="97"/>
        <v>#N/A</v>
      </c>
      <c r="AJ481" s="432">
        <v>0</v>
      </c>
      <c r="AK481" s="432">
        <f t="shared" si="98"/>
        <v>0</v>
      </c>
      <c r="AT481" s="489"/>
    </row>
    <row r="482" spans="1:46" ht="24" customHeight="1" outlineLevel="1" x14ac:dyDescent="0.25">
      <c r="B482" s="441">
        <v>478</v>
      </c>
      <c r="C482" s="440" t="s">
        <v>23990</v>
      </c>
      <c r="D482" s="440" t="s">
        <v>23991</v>
      </c>
      <c r="E482" s="441" t="s">
        <v>21078</v>
      </c>
      <c r="F482" s="440">
        <f>VLOOKUP(E482,[3]INVENTARIO!$B$4:$D$1048576,3,0)</f>
        <v>0</v>
      </c>
      <c r="G482" s="442" t="s">
        <v>21080</v>
      </c>
      <c r="H482" s="440" t="s">
        <v>24024</v>
      </c>
      <c r="I482" s="440" t="s">
        <v>24018</v>
      </c>
      <c r="J482" s="439">
        <v>4.5</v>
      </c>
      <c r="K482" s="439">
        <v>2.75</v>
      </c>
      <c r="L482" s="439" t="s">
        <v>4603</v>
      </c>
      <c r="M482" s="439">
        <v>0</v>
      </c>
      <c r="N482" s="439" t="s">
        <v>4603</v>
      </c>
      <c r="O482" s="439">
        <v>0</v>
      </c>
      <c r="P482" s="512">
        <v>8607.179500000002</v>
      </c>
      <c r="Q482" s="512">
        <f t="shared" si="106"/>
        <v>6455.3846250000015</v>
      </c>
      <c r="R482" s="514"/>
      <c r="S482" s="512">
        <v>0</v>
      </c>
      <c r="T482" s="512">
        <v>0</v>
      </c>
      <c r="V482" s="446">
        <v>0.75</v>
      </c>
      <c r="X482" s="443">
        <f>VLOOKUP(E482,[3]INVENTARIO!$B$114:$R$4077,17,0)</f>
        <v>0</v>
      </c>
      <c r="Y482" s="443">
        <f t="shared" si="105"/>
        <v>0</v>
      </c>
      <c r="AA482" s="432">
        <f>VLOOKUP(E482,[3]INVENTARIO!$B$4:$U$4077,20,0)</f>
        <v>0</v>
      </c>
      <c r="AB482" s="432">
        <f t="shared" si="99"/>
        <v>0</v>
      </c>
      <c r="AD482" s="432">
        <f>VLOOKUP(E482,[3]INVENTARIO!$B$4:$X$4077,23,0)</f>
        <v>0</v>
      </c>
      <c r="AE482" s="432">
        <f t="shared" si="96"/>
        <v>0</v>
      </c>
      <c r="AG482" s="432">
        <f>VLOOKUP(E482,[3]INVENTARIO!$B$4:$AA$1048576,26,0)</f>
        <v>0</v>
      </c>
      <c r="AH482" s="432">
        <f t="shared" si="97"/>
        <v>0</v>
      </c>
      <c r="AJ482" s="432">
        <f>VLOOKUP(E482,[3]INVENTARIO!$B$4:$AD$1048576,29,0)</f>
        <v>0</v>
      </c>
      <c r="AK482" s="432">
        <f t="shared" si="98"/>
        <v>0</v>
      </c>
      <c r="AT482" s="489"/>
    </row>
    <row r="483" spans="1:46" ht="24" customHeight="1" outlineLevel="1" x14ac:dyDescent="0.25">
      <c r="B483" s="441">
        <v>479</v>
      </c>
      <c r="C483" s="440" t="s">
        <v>23990</v>
      </c>
      <c r="D483" s="440" t="s">
        <v>23991</v>
      </c>
      <c r="E483" s="441" t="s">
        <v>23876</v>
      </c>
      <c r="F483" s="440">
        <v>0</v>
      </c>
      <c r="G483" s="442" t="s">
        <v>24075</v>
      </c>
      <c r="H483" s="440" t="s">
        <v>24024</v>
      </c>
      <c r="I483" s="440" t="s">
        <v>24018</v>
      </c>
      <c r="J483" s="439">
        <v>3.5</v>
      </c>
      <c r="K483" s="439">
        <v>2.15</v>
      </c>
      <c r="L483" s="439" t="s">
        <v>4603</v>
      </c>
      <c r="M483" s="439">
        <v>0</v>
      </c>
      <c r="N483" s="439" t="s">
        <v>4603</v>
      </c>
      <c r="O483" s="439">
        <v>0</v>
      </c>
      <c r="P483" s="512">
        <v>12701.5535</v>
      </c>
      <c r="Q483" s="512">
        <f t="shared" si="106"/>
        <v>9526.1651249999995</v>
      </c>
      <c r="R483" s="514"/>
      <c r="S483" s="512">
        <v>9215.18</v>
      </c>
      <c r="T483" s="512">
        <v>6727.0814</v>
      </c>
      <c r="V483" s="446">
        <v>0.75</v>
      </c>
      <c r="X483" s="443">
        <v>0</v>
      </c>
      <c r="Y483" s="443">
        <f t="shared" si="105"/>
        <v>0</v>
      </c>
      <c r="AA483" s="432">
        <v>0</v>
      </c>
      <c r="AB483" s="432">
        <f t="shared" si="99"/>
        <v>0</v>
      </c>
      <c r="AD483" s="432">
        <v>0</v>
      </c>
      <c r="AE483" s="432">
        <f t="shared" si="96"/>
        <v>0</v>
      </c>
      <c r="AG483" s="432" t="e">
        <f>VLOOKUP(E483,[3]INVENTARIO!$B$4:$AA$1048576,26,0)</f>
        <v>#N/A</v>
      </c>
      <c r="AH483" s="432" t="e">
        <f t="shared" si="97"/>
        <v>#N/A</v>
      </c>
      <c r="AJ483" s="432">
        <v>0</v>
      </c>
      <c r="AK483" s="432">
        <f t="shared" si="98"/>
        <v>0</v>
      </c>
      <c r="AT483" s="489"/>
    </row>
    <row r="484" spans="1:46" ht="24" customHeight="1" outlineLevel="1" x14ac:dyDescent="0.25">
      <c r="A484" s="440" t="s">
        <v>23907</v>
      </c>
      <c r="B484" s="441">
        <v>480</v>
      </c>
      <c r="C484" s="440" t="s">
        <v>23990</v>
      </c>
      <c r="D484" s="440" t="s">
        <v>23991</v>
      </c>
      <c r="E484" s="441" t="s">
        <v>21079</v>
      </c>
      <c r="F484" s="440">
        <f>VLOOKUP(E484,[3]INVENTARIO!$B$4:$D$1048576,3,0)</f>
        <v>0</v>
      </c>
      <c r="G484" s="442" t="s">
        <v>21080</v>
      </c>
      <c r="H484" s="440" t="s">
        <v>24024</v>
      </c>
      <c r="I484" s="440" t="s">
        <v>24018</v>
      </c>
      <c r="J484" s="439">
        <v>6</v>
      </c>
      <c r="K484" s="439">
        <v>3.6</v>
      </c>
      <c r="L484" s="439" t="s">
        <v>4603</v>
      </c>
      <c r="M484" s="439">
        <v>0</v>
      </c>
      <c r="N484" s="439" t="s">
        <v>4603</v>
      </c>
      <c r="O484" s="439">
        <v>0</v>
      </c>
      <c r="P484" s="512">
        <v>11965.9535</v>
      </c>
      <c r="Q484" s="512">
        <f>P484*V484</f>
        <v>8974.4651249999988</v>
      </c>
      <c r="R484" s="514"/>
      <c r="S484" s="512">
        <v>0</v>
      </c>
      <c r="T484" s="512">
        <v>0</v>
      </c>
      <c r="V484" s="446">
        <v>0.75</v>
      </c>
      <c r="X484" s="443">
        <f>VLOOKUP(E484,[3]INVENTARIO!$B$114:$R$4077,17,0)</f>
        <v>0</v>
      </c>
      <c r="Y484" s="443">
        <f t="shared" si="105"/>
        <v>0</v>
      </c>
      <c r="AA484" s="432">
        <f>VLOOKUP(E484,[3]INVENTARIO!$B$4:$U$4077,20,0)</f>
        <v>0</v>
      </c>
      <c r="AB484" s="432">
        <f t="shared" si="99"/>
        <v>0</v>
      </c>
      <c r="AD484" s="432">
        <f>VLOOKUP(E484,[3]INVENTARIO!$B$4:$X$4077,23,0)</f>
        <v>0</v>
      </c>
      <c r="AE484" s="432">
        <f t="shared" si="96"/>
        <v>0</v>
      </c>
      <c r="AG484" s="432">
        <f>VLOOKUP(E484,[3]INVENTARIO!$B$4:$AA$1048576,26,0)</f>
        <v>0</v>
      </c>
      <c r="AH484" s="432">
        <f t="shared" si="97"/>
        <v>0</v>
      </c>
      <c r="AJ484" s="432">
        <f>VLOOKUP(E484,[3]INVENTARIO!$B$4:$AD$1048576,29,0)</f>
        <v>0</v>
      </c>
      <c r="AK484" s="432">
        <f t="shared" si="98"/>
        <v>0</v>
      </c>
      <c r="AT484" s="489"/>
    </row>
    <row r="485" spans="1:46" ht="24" customHeight="1" outlineLevel="1" x14ac:dyDescent="0.25">
      <c r="A485" s="440" t="s">
        <v>22209</v>
      </c>
      <c r="B485" s="441">
        <v>481</v>
      </c>
      <c r="C485" s="440" t="s">
        <v>23990</v>
      </c>
      <c r="D485" s="440" t="s">
        <v>23992</v>
      </c>
      <c r="E485" s="441" t="s">
        <v>23881</v>
      </c>
      <c r="F485" s="440">
        <v>0</v>
      </c>
      <c r="G485" s="442" t="s">
        <v>24076</v>
      </c>
      <c r="H485" s="440" t="s">
        <v>24024</v>
      </c>
      <c r="I485" s="440" t="s">
        <v>24018</v>
      </c>
      <c r="J485" s="439">
        <v>3.5</v>
      </c>
      <c r="K485" s="439">
        <v>2.15</v>
      </c>
      <c r="L485" s="439">
        <v>2.15</v>
      </c>
      <c r="M485" s="439">
        <v>110</v>
      </c>
      <c r="N485" s="439" t="s">
        <v>4603</v>
      </c>
      <c r="O485" s="439">
        <v>0</v>
      </c>
      <c r="P485" s="512">
        <v>12618.198999999999</v>
      </c>
      <c r="Q485" s="512">
        <f t="shared" si="106"/>
        <v>9463.6492499999986</v>
      </c>
      <c r="R485" s="514"/>
      <c r="S485" s="512">
        <v>8498.9559999999983</v>
      </c>
      <c r="T485" s="512">
        <f>S485*V485</f>
        <v>6374.2169999999987</v>
      </c>
      <c r="V485" s="446">
        <v>0.75</v>
      </c>
      <c r="X485" s="443">
        <v>0</v>
      </c>
      <c r="Y485" s="443">
        <f t="shared" si="105"/>
        <v>0</v>
      </c>
      <c r="AA485" s="432">
        <v>0</v>
      </c>
      <c r="AB485" s="432">
        <f t="shared" si="99"/>
        <v>0</v>
      </c>
      <c r="AD485" s="432">
        <v>0</v>
      </c>
      <c r="AE485" s="432">
        <f t="shared" si="96"/>
        <v>0</v>
      </c>
      <c r="AG485" s="432" t="e">
        <f>VLOOKUP(E485,[3]INVENTARIO!$B$4:$AA$1048576,26,0)</f>
        <v>#N/A</v>
      </c>
      <c r="AH485" s="432" t="e">
        <f t="shared" si="97"/>
        <v>#N/A</v>
      </c>
      <c r="AJ485" s="432">
        <v>0</v>
      </c>
      <c r="AK485" s="432">
        <f t="shared" si="98"/>
        <v>0</v>
      </c>
      <c r="AT485" s="489"/>
    </row>
    <row r="486" spans="1:46" ht="24" customHeight="1" outlineLevel="1" x14ac:dyDescent="0.25">
      <c r="A486" s="440" t="s">
        <v>22209</v>
      </c>
      <c r="B486" s="441">
        <v>482</v>
      </c>
      <c r="C486" s="440" t="s">
        <v>23990</v>
      </c>
      <c r="D486" s="440" t="s">
        <v>23992</v>
      </c>
      <c r="E486" s="441" t="s">
        <v>20955</v>
      </c>
      <c r="F486" s="440">
        <f>VLOOKUP(E486,[3]INVENTARIO!$B$4:$D$1048576,3,0)</f>
        <v>0</v>
      </c>
      <c r="G486" s="442" t="s">
        <v>20963</v>
      </c>
      <c r="H486" s="440" t="s">
        <v>24024</v>
      </c>
      <c r="I486" s="440" t="s">
        <v>24018</v>
      </c>
      <c r="J486" s="439">
        <v>3.5</v>
      </c>
      <c r="K486" s="439">
        <v>2.15</v>
      </c>
      <c r="L486" s="439">
        <v>2.15</v>
      </c>
      <c r="M486" s="439">
        <v>110</v>
      </c>
      <c r="N486" s="439" t="s">
        <v>4603</v>
      </c>
      <c r="O486" s="439">
        <v>0</v>
      </c>
      <c r="P486" s="512">
        <v>11735.478999999999</v>
      </c>
      <c r="Q486" s="512">
        <f t="shared" si="106"/>
        <v>8801.6092499999995</v>
      </c>
      <c r="R486" s="514"/>
      <c r="S486" s="512">
        <v>8498.9559999999983</v>
      </c>
      <c r="T486" s="512">
        <v>5949.2691999999997</v>
      </c>
      <c r="V486" s="446">
        <v>0.75</v>
      </c>
      <c r="X486" s="443">
        <f>VLOOKUP(E486,[3]INVENTARIO!$B$114:$R$4077,17,0)</f>
        <v>7521.2</v>
      </c>
      <c r="Y486" s="443">
        <f t="shared" si="105"/>
        <v>4512.7199999999993</v>
      </c>
      <c r="AA486" s="432">
        <f>VLOOKUP(E486,[3]INVENTARIO!$B$4:$U$4077,20,0)</f>
        <v>6540.15</v>
      </c>
      <c r="AB486" s="432">
        <f t="shared" si="99"/>
        <v>3924.0899999999997</v>
      </c>
      <c r="AD486" s="432">
        <f>VLOOKUP(E486,[3]INVENTARIO!$B$4:$X$4077,23,0)</f>
        <v>6540.15</v>
      </c>
      <c r="AE486" s="432">
        <f t="shared" si="96"/>
        <v>3924.0899999999997</v>
      </c>
      <c r="AG486" s="432">
        <f>VLOOKUP(E486,[3]INVENTARIO!$B$4:$AA$1048576,26,0)</f>
        <v>6540.15</v>
      </c>
      <c r="AH486" s="432">
        <f t="shared" si="97"/>
        <v>3924.0899999999997</v>
      </c>
      <c r="AJ486" s="432">
        <f>VLOOKUP(E486,[3]INVENTARIO!$B$4:$AD$1048576,29,0)</f>
        <v>5841</v>
      </c>
      <c r="AK486" s="432">
        <f t="shared" si="98"/>
        <v>3504.6</v>
      </c>
      <c r="AT486" s="489"/>
    </row>
    <row r="487" spans="1:46" ht="24" customHeight="1" outlineLevel="1" x14ac:dyDescent="0.25">
      <c r="A487" s="440" t="s">
        <v>22209</v>
      </c>
      <c r="B487" s="441">
        <v>483</v>
      </c>
      <c r="C487" s="440" t="s">
        <v>23990</v>
      </c>
      <c r="D487" s="440" t="s">
        <v>23992</v>
      </c>
      <c r="E487" s="441" t="s">
        <v>23880</v>
      </c>
      <c r="F487" s="440">
        <v>0</v>
      </c>
      <c r="G487" s="442" t="s">
        <v>24076</v>
      </c>
      <c r="H487" s="440" t="s">
        <v>24024</v>
      </c>
      <c r="I487" s="440" t="s">
        <v>24018</v>
      </c>
      <c r="J487" s="439">
        <v>4.5</v>
      </c>
      <c r="K487" s="439">
        <v>2.75</v>
      </c>
      <c r="L487" s="439">
        <v>2.75</v>
      </c>
      <c r="M487" s="439">
        <v>120</v>
      </c>
      <c r="N487" s="439" t="s">
        <v>4603</v>
      </c>
      <c r="O487" s="439">
        <v>0</v>
      </c>
      <c r="P487" s="512">
        <v>16654.832000000002</v>
      </c>
      <c r="Q487" s="512">
        <f t="shared" si="106"/>
        <v>12491.124000000002</v>
      </c>
      <c r="R487" s="514"/>
      <c r="S487" s="512">
        <v>11056.598</v>
      </c>
      <c r="T487" s="512">
        <f>S487*V487</f>
        <v>8292.4485000000004</v>
      </c>
      <c r="V487" s="446">
        <v>0.75</v>
      </c>
      <c r="X487" s="443">
        <v>0</v>
      </c>
      <c r="Y487" s="443">
        <f t="shared" si="105"/>
        <v>0</v>
      </c>
      <c r="AA487" s="432">
        <v>0</v>
      </c>
      <c r="AB487" s="432">
        <f t="shared" si="99"/>
        <v>0</v>
      </c>
      <c r="AD487" s="432">
        <v>0</v>
      </c>
      <c r="AE487" s="432">
        <f t="shared" si="96"/>
        <v>0</v>
      </c>
      <c r="AG487" s="432" t="e">
        <f>VLOOKUP(E487,[3]INVENTARIO!$B$4:$AA$1048576,26,0)</f>
        <v>#N/A</v>
      </c>
      <c r="AH487" s="432" t="e">
        <f t="shared" si="97"/>
        <v>#N/A</v>
      </c>
      <c r="AJ487" s="432">
        <v>0</v>
      </c>
      <c r="AK487" s="432">
        <f t="shared" si="98"/>
        <v>0</v>
      </c>
      <c r="AT487" s="489"/>
    </row>
    <row r="488" spans="1:46" ht="24" customHeight="1" outlineLevel="1" x14ac:dyDescent="0.25">
      <c r="A488" s="440" t="s">
        <v>22209</v>
      </c>
      <c r="B488" s="441">
        <v>484</v>
      </c>
      <c r="C488" s="440" t="s">
        <v>23990</v>
      </c>
      <c r="D488" s="440" t="s">
        <v>23992</v>
      </c>
      <c r="E488" s="441" t="s">
        <v>20956</v>
      </c>
      <c r="F488" s="440">
        <f>VLOOKUP(E488,[3]INVENTARIO!$B$4:$D$1048576,3,0)</f>
        <v>0</v>
      </c>
      <c r="G488" s="442" t="s">
        <v>20963</v>
      </c>
      <c r="H488" s="440" t="s">
        <v>24024</v>
      </c>
      <c r="I488" s="440" t="s">
        <v>24018</v>
      </c>
      <c r="J488" s="439">
        <v>4.5</v>
      </c>
      <c r="K488" s="439">
        <v>2.75</v>
      </c>
      <c r="L488" s="439">
        <v>2.75</v>
      </c>
      <c r="M488" s="439">
        <v>120</v>
      </c>
      <c r="N488" s="439" t="s">
        <v>4603</v>
      </c>
      <c r="O488" s="439">
        <v>0</v>
      </c>
      <c r="P488" s="512">
        <v>14997.872000000001</v>
      </c>
      <c r="Q488" s="512">
        <f t="shared" si="106"/>
        <v>11248.404</v>
      </c>
      <c r="R488" s="514"/>
      <c r="S488" s="512">
        <v>11056.598</v>
      </c>
      <c r="T488" s="512">
        <v>7739.6186000000007</v>
      </c>
      <c r="V488" s="446">
        <v>0.75</v>
      </c>
      <c r="X488" s="443">
        <f>VLOOKUP(E488,[3]INVENTARIO!$B$114:$R$4077,17,0)</f>
        <v>9784.6</v>
      </c>
      <c r="Y488" s="443">
        <f t="shared" si="105"/>
        <v>5870.76</v>
      </c>
      <c r="AA488" s="432">
        <f>VLOOKUP(E488,[3]INVENTARIO!$B$4:$U$4077,20,0)</f>
        <v>8508.35</v>
      </c>
      <c r="AB488" s="432">
        <f t="shared" si="99"/>
        <v>5105.01</v>
      </c>
      <c r="AD488" s="432">
        <f>VLOOKUP(E488,[3]INVENTARIO!$B$4:$X$4077,23,0)</f>
        <v>8508.35</v>
      </c>
      <c r="AE488" s="432">
        <f t="shared" ref="AE488:AE519" si="107">AD488*60%</f>
        <v>5105.01</v>
      </c>
      <c r="AG488" s="432">
        <f>VLOOKUP(E488,[3]INVENTARIO!$B$4:$AA$1048576,26,0)</f>
        <v>8508.35</v>
      </c>
      <c r="AH488" s="432">
        <f t="shared" ref="AH488:AH519" si="108">AG488*60%</f>
        <v>5105.01</v>
      </c>
      <c r="AJ488" s="432">
        <f>VLOOKUP(E488,[3]INVENTARIO!$B$4:$AD$1048576,29,0)</f>
        <v>7589</v>
      </c>
      <c r="AK488" s="432">
        <f t="shared" ref="AK488:AK519" si="109">AJ488*60%</f>
        <v>4553.3999999999996</v>
      </c>
      <c r="AT488" s="489"/>
    </row>
    <row r="489" spans="1:46" ht="24" customHeight="1" outlineLevel="1" x14ac:dyDescent="0.25">
      <c r="A489" s="440" t="s">
        <v>22209</v>
      </c>
      <c r="B489" s="441">
        <v>485</v>
      </c>
      <c r="C489" s="440" t="s">
        <v>23990</v>
      </c>
      <c r="D489" s="440" t="s">
        <v>23992</v>
      </c>
      <c r="E489" s="441" t="s">
        <v>23879</v>
      </c>
      <c r="F489" s="440">
        <v>0</v>
      </c>
      <c r="G489" s="442" t="s">
        <v>24076</v>
      </c>
      <c r="H489" s="440" t="s">
        <v>24024</v>
      </c>
      <c r="I489" s="440" t="s">
        <v>24018</v>
      </c>
      <c r="J489" s="439">
        <v>6</v>
      </c>
      <c r="K489" s="439">
        <v>3.6</v>
      </c>
      <c r="L489" s="439">
        <v>3.6</v>
      </c>
      <c r="M489" s="439">
        <v>160</v>
      </c>
      <c r="N489" s="439" t="s">
        <v>4603</v>
      </c>
      <c r="O489" s="439">
        <v>0</v>
      </c>
      <c r="P489" s="512">
        <v>22728.940999999999</v>
      </c>
      <c r="Q489" s="512">
        <f t="shared" si="106"/>
        <v>17046.705750000001</v>
      </c>
      <c r="R489" s="514"/>
      <c r="S489" s="512">
        <v>15573.433999999997</v>
      </c>
      <c r="T489" s="512">
        <f>S489*V489</f>
        <v>11680.075499999999</v>
      </c>
      <c r="V489" s="446">
        <v>0.75</v>
      </c>
      <c r="X489" s="443">
        <v>0</v>
      </c>
      <c r="Y489" s="443">
        <f t="shared" si="105"/>
        <v>0</v>
      </c>
      <c r="AA489" s="432">
        <v>0</v>
      </c>
      <c r="AB489" s="432">
        <f t="shared" si="99"/>
        <v>0</v>
      </c>
      <c r="AD489" s="432">
        <v>0</v>
      </c>
      <c r="AE489" s="432">
        <f t="shared" si="107"/>
        <v>0</v>
      </c>
      <c r="AG489" s="432" t="e">
        <f>VLOOKUP(E489,[3]INVENTARIO!$B$4:$AA$1048576,26,0)</f>
        <v>#N/A</v>
      </c>
      <c r="AH489" s="432" t="e">
        <f t="shared" si="108"/>
        <v>#N/A</v>
      </c>
      <c r="AJ489" s="432">
        <v>0</v>
      </c>
      <c r="AK489" s="432">
        <f t="shared" si="109"/>
        <v>0</v>
      </c>
      <c r="AT489" s="489"/>
    </row>
    <row r="490" spans="1:46" ht="24" customHeight="1" outlineLevel="1" x14ac:dyDescent="0.25">
      <c r="A490" s="440" t="s">
        <v>22209</v>
      </c>
      <c r="B490" s="441">
        <v>486</v>
      </c>
      <c r="C490" s="440" t="s">
        <v>23990</v>
      </c>
      <c r="D490" s="440" t="s">
        <v>23992</v>
      </c>
      <c r="E490" s="441" t="s">
        <v>20957</v>
      </c>
      <c r="F490" s="440">
        <f>VLOOKUP(E490,[3]INVENTARIO!$B$4:$D$1048576,3,0)</f>
        <v>0</v>
      </c>
      <c r="G490" s="442" t="s">
        <v>20963</v>
      </c>
      <c r="H490" s="440" t="s">
        <v>24024</v>
      </c>
      <c r="I490" s="440" t="s">
        <v>24018</v>
      </c>
      <c r="J490" s="439">
        <v>6</v>
      </c>
      <c r="K490" s="439">
        <v>3.6</v>
      </c>
      <c r="L490" s="439">
        <v>3.6</v>
      </c>
      <c r="M490" s="439">
        <v>160</v>
      </c>
      <c r="N490" s="439" t="s">
        <v>4603</v>
      </c>
      <c r="O490" s="439">
        <v>0</v>
      </c>
      <c r="P490" s="512">
        <v>21625</v>
      </c>
      <c r="Q490" s="512">
        <f>P490*V490</f>
        <v>16218.75</v>
      </c>
      <c r="R490" s="514"/>
      <c r="S490" s="512">
        <v>15573.433999999997</v>
      </c>
      <c r="T490" s="512">
        <v>10901.4038</v>
      </c>
      <c r="V490" s="446">
        <v>0.75</v>
      </c>
      <c r="X490" s="443">
        <f>VLOOKUP(E490,[3]INVENTARIO!$B$114:$R$4077,17,0)</f>
        <v>13781.8</v>
      </c>
      <c r="Y490" s="443">
        <f t="shared" si="105"/>
        <v>8269.08</v>
      </c>
      <c r="AA490" s="432">
        <f>VLOOKUP(E490,[3]INVENTARIO!$B$4:$U$4077,20,0)</f>
        <v>11984.2</v>
      </c>
      <c r="AB490" s="432">
        <f t="shared" si="99"/>
        <v>7190.52</v>
      </c>
      <c r="AD490" s="432">
        <f>VLOOKUP(E490,[3]INVENTARIO!$B$4:$X$4077,23,0)</f>
        <v>11984.2</v>
      </c>
      <c r="AE490" s="432">
        <f t="shared" si="107"/>
        <v>7190.52</v>
      </c>
      <c r="AG490" s="432">
        <f>VLOOKUP(E490,[3]INVENTARIO!$B$4:$AA$1048576,26,0)</f>
        <v>11984.2</v>
      </c>
      <c r="AH490" s="432">
        <f t="shared" si="108"/>
        <v>7190.52</v>
      </c>
      <c r="AJ490" s="432">
        <f>VLOOKUP(E490,[3]INVENTARIO!$B$4:$AD$1048576,29,0)</f>
        <v>10708</v>
      </c>
      <c r="AK490" s="432">
        <f t="shared" si="109"/>
        <v>6424.8</v>
      </c>
      <c r="AT490" s="489"/>
    </row>
    <row r="491" spans="1:46" ht="24" customHeight="1" outlineLevel="1" x14ac:dyDescent="0.25">
      <c r="A491" s="440" t="s">
        <v>22209</v>
      </c>
      <c r="B491" s="441">
        <v>487</v>
      </c>
      <c r="C491" s="440" t="s">
        <v>23998</v>
      </c>
      <c r="D491" s="440" t="s">
        <v>23999</v>
      </c>
      <c r="E491" s="441" t="s">
        <v>4656</v>
      </c>
      <c r="F491" s="440">
        <f>VLOOKUP(E491,[3]INVENTARIO!$B$4:$D$1048576,3,0)</f>
        <v>0</v>
      </c>
      <c r="G491" s="442" t="s">
        <v>19065</v>
      </c>
      <c r="H491" s="440" t="s">
        <v>24024</v>
      </c>
      <c r="I491" s="440" t="s">
        <v>24018</v>
      </c>
      <c r="J491" s="439">
        <v>2.0499999999999998</v>
      </c>
      <c r="K491" s="439">
        <v>0.94</v>
      </c>
      <c r="L491" s="439" t="s">
        <v>22263</v>
      </c>
      <c r="M491" s="439">
        <v>0</v>
      </c>
      <c r="N491" s="439" t="s">
        <v>4603</v>
      </c>
      <c r="O491" s="439">
        <v>0</v>
      </c>
      <c r="P491" s="512">
        <v>1661.24101</v>
      </c>
      <c r="Q491" s="512">
        <v>1661.24101</v>
      </c>
      <c r="R491" s="514"/>
      <c r="S491" s="512">
        <v>1444.027</v>
      </c>
      <c r="T491" s="512">
        <v>1444.027</v>
      </c>
      <c r="V491" s="446">
        <f>VLOOKUP(E491,[3]INVENTARIO!$B$4:$P$1048576,15,0)</f>
        <v>1</v>
      </c>
      <c r="X491" s="443">
        <f>VLOOKUP(E491,[3]INVENTARIO!$B$114:$R$4077,17,0)</f>
        <v>1277.9000000000001</v>
      </c>
      <c r="Y491" s="443">
        <f t="shared" si="105"/>
        <v>766.74</v>
      </c>
      <c r="AA491" s="432">
        <f>VLOOKUP(E491,[3]INVENTARIO!$B$4:$U$4077,20,0)</f>
        <v>1111.2</v>
      </c>
      <c r="AB491" s="432">
        <f t="shared" si="99"/>
        <v>666.72</v>
      </c>
      <c r="AD491" s="432">
        <f>VLOOKUP(E491,[3]INVENTARIO!$B$4:$X$4077,23,0)</f>
        <v>1111.2</v>
      </c>
      <c r="AE491" s="432">
        <f t="shared" si="107"/>
        <v>666.72</v>
      </c>
      <c r="AG491" s="432">
        <f>VLOOKUP(E491,[3]INVENTARIO!$B$4:$AA$1048576,26,0)</f>
        <v>1111.2</v>
      </c>
      <c r="AH491" s="432">
        <f t="shared" si="108"/>
        <v>666.72</v>
      </c>
      <c r="AJ491" s="432">
        <f>VLOOKUP(E491,[3]INVENTARIO!$B$4:$AD$1048576,29,0)</f>
        <v>1048.3</v>
      </c>
      <c r="AK491" s="432">
        <f t="shared" si="109"/>
        <v>628.9799999999999</v>
      </c>
      <c r="AT491" s="489"/>
    </row>
    <row r="492" spans="1:46" ht="24" customHeight="1" outlineLevel="1" x14ac:dyDescent="0.25">
      <c r="A492" s="440" t="s">
        <v>22388</v>
      </c>
      <c r="B492" s="441">
        <v>488</v>
      </c>
      <c r="C492" s="440" t="s">
        <v>23998</v>
      </c>
      <c r="D492" s="440" t="s">
        <v>23999</v>
      </c>
      <c r="E492" s="441" t="s">
        <v>4657</v>
      </c>
      <c r="F492" s="440">
        <f>VLOOKUP(E492,[3]INVENTARIO!$B$4:$D$1048576,3,0)</f>
        <v>0</v>
      </c>
      <c r="G492" s="442" t="s">
        <v>19066</v>
      </c>
      <c r="H492" s="440" t="s">
        <v>24024</v>
      </c>
      <c r="I492" s="440" t="s">
        <v>24018</v>
      </c>
      <c r="J492" s="439">
        <v>1.98</v>
      </c>
      <c r="K492" s="439">
        <v>1.17</v>
      </c>
      <c r="L492" s="439" t="s">
        <v>22263</v>
      </c>
      <c r="M492" s="439">
        <v>0</v>
      </c>
      <c r="N492" s="439" t="s">
        <v>4603</v>
      </c>
      <c r="O492" s="439">
        <v>0</v>
      </c>
      <c r="P492" s="512">
        <v>1941.89138</v>
      </c>
      <c r="Q492" s="512">
        <v>1941.89138</v>
      </c>
      <c r="R492" s="514"/>
      <c r="S492" s="512">
        <v>1687.9939999999997</v>
      </c>
      <c r="T492" s="512">
        <v>1687.9939999999997</v>
      </c>
      <c r="V492" s="446">
        <f>VLOOKUP(E492,[3]INVENTARIO!$B$4:$P$1048576,15,0)</f>
        <v>1</v>
      </c>
      <c r="X492" s="443">
        <f>VLOOKUP(E492,[3]INVENTARIO!$B$114:$R$4077,17,0)</f>
        <v>1493.8</v>
      </c>
      <c r="Y492" s="443">
        <f t="shared" si="105"/>
        <v>896.28</v>
      </c>
      <c r="AA492" s="432">
        <f>VLOOKUP(E492,[3]INVENTARIO!$B$4:$U$4077,20,0)</f>
        <v>1298.9000000000001</v>
      </c>
      <c r="AB492" s="432">
        <f t="shared" si="99"/>
        <v>779.34</v>
      </c>
      <c r="AD492" s="432">
        <f>VLOOKUP(E492,[3]INVENTARIO!$B$4:$X$4077,23,0)</f>
        <v>1298.9000000000001</v>
      </c>
      <c r="AE492" s="432">
        <f t="shared" si="107"/>
        <v>779.34</v>
      </c>
      <c r="AG492" s="432">
        <f>VLOOKUP(E492,[3]INVENTARIO!$B$4:$AA$1048576,26,0)</f>
        <v>1298.9000000000001</v>
      </c>
      <c r="AH492" s="432">
        <f t="shared" si="108"/>
        <v>779.34</v>
      </c>
      <c r="AJ492" s="432">
        <f>VLOOKUP(E492,[3]INVENTARIO!$B$4:$AD$1048576,29,0)</f>
        <v>1225.4000000000001</v>
      </c>
      <c r="AK492" s="432">
        <f t="shared" si="109"/>
        <v>735.24</v>
      </c>
      <c r="AT492" s="489"/>
    </row>
    <row r="493" spans="1:46" ht="24" customHeight="1" outlineLevel="1" x14ac:dyDescent="0.25">
      <c r="A493" s="440" t="s">
        <v>22388</v>
      </c>
      <c r="B493" s="441">
        <v>489</v>
      </c>
      <c r="C493" s="440" t="s">
        <v>23998</v>
      </c>
      <c r="D493" s="440" t="s">
        <v>23999</v>
      </c>
      <c r="E493" s="441" t="s">
        <v>4658</v>
      </c>
      <c r="F493" s="440">
        <f>VLOOKUP(E493,[3]INVENTARIO!$B$4:$D$1048576,3,0)</f>
        <v>0</v>
      </c>
      <c r="G493" s="442" t="s">
        <v>19067</v>
      </c>
      <c r="H493" s="440" t="s">
        <v>24024</v>
      </c>
      <c r="I493" s="440" t="s">
        <v>24018</v>
      </c>
      <c r="J493" s="439">
        <v>2.1</v>
      </c>
      <c r="K493" s="439">
        <v>0.83</v>
      </c>
      <c r="L493" s="439" t="s">
        <v>22263</v>
      </c>
      <c r="M493" s="439">
        <v>0</v>
      </c>
      <c r="N493" s="439" t="s">
        <v>4603</v>
      </c>
      <c r="O493" s="439">
        <f>VLOOKUP(E493,[3]INVENTARIO!$B$4:$L$1048576,11,0)</f>
        <v>14.15</v>
      </c>
      <c r="P493" s="512">
        <v>1615.9185900000002</v>
      </c>
      <c r="Q493" s="512">
        <v>1615.9185900000002</v>
      </c>
      <c r="R493" s="514"/>
      <c r="S493" s="512">
        <v>1404.59</v>
      </c>
      <c r="T493" s="512">
        <v>1404.59</v>
      </c>
      <c r="V493" s="446">
        <f>VLOOKUP(E493,[3]INVENTARIO!$B$4:$P$1048576,15,0)</f>
        <v>1</v>
      </c>
      <c r="X493" s="443">
        <f>VLOOKUP(E493,[3]INVENTARIO!$B$114:$R$4077,17,0)</f>
        <v>1243</v>
      </c>
      <c r="Y493" s="443">
        <f t="shared" si="105"/>
        <v>745.8</v>
      </c>
      <c r="AA493" s="432">
        <f>VLOOKUP(E493,[3]INVENTARIO!$B$4:$U$4077,20,0)</f>
        <v>1080.9000000000001</v>
      </c>
      <c r="AB493" s="432">
        <f t="shared" si="99"/>
        <v>648.54000000000008</v>
      </c>
      <c r="AD493" s="432">
        <f>VLOOKUP(E493,[3]INVENTARIO!$B$4:$X$4077,23,0)</f>
        <v>1080.9000000000001</v>
      </c>
      <c r="AE493" s="432">
        <f t="shared" si="107"/>
        <v>648.54000000000008</v>
      </c>
      <c r="AG493" s="432">
        <f>VLOOKUP(E493,[3]INVENTARIO!$B$4:$AA$1048576,26,0)</f>
        <v>1080.9000000000001</v>
      </c>
      <c r="AH493" s="432">
        <f t="shared" si="108"/>
        <v>648.54000000000008</v>
      </c>
      <c r="AJ493" s="432">
        <f>VLOOKUP(E493,[3]INVENTARIO!$B$4:$AD$1048576,29,0)</f>
        <v>1019.7</v>
      </c>
      <c r="AK493" s="432">
        <f t="shared" si="109"/>
        <v>611.82000000000005</v>
      </c>
      <c r="AT493" s="489"/>
    </row>
    <row r="494" spans="1:46" ht="24" customHeight="1" outlineLevel="1" x14ac:dyDescent="0.25">
      <c r="A494" s="440" t="s">
        <v>19145</v>
      </c>
      <c r="B494" s="441">
        <v>490</v>
      </c>
      <c r="C494" s="440" t="s">
        <v>23998</v>
      </c>
      <c r="D494" s="440" t="s">
        <v>23999</v>
      </c>
      <c r="E494" s="441" t="s">
        <v>4659</v>
      </c>
      <c r="F494" s="440">
        <f>VLOOKUP(E494,[3]INVENTARIO!$B$4:$D$1048576,3,0)</f>
        <v>0</v>
      </c>
      <c r="G494" s="442" t="s">
        <v>19068</v>
      </c>
      <c r="H494" s="440" t="s">
        <v>24026</v>
      </c>
      <c r="I494" s="440" t="s">
        <v>24018</v>
      </c>
      <c r="J494" s="439">
        <v>2.1</v>
      </c>
      <c r="K494" s="439">
        <v>0.69</v>
      </c>
      <c r="L494" s="439" t="s">
        <v>22263</v>
      </c>
      <c r="M494" s="439">
        <v>0</v>
      </c>
      <c r="N494" s="439" t="s">
        <v>4603</v>
      </c>
      <c r="O494" s="439">
        <v>0</v>
      </c>
      <c r="P494" s="512">
        <v>1459.0332900000001</v>
      </c>
      <c r="Q494" s="512">
        <v>1459.0332900000001</v>
      </c>
      <c r="R494" s="514"/>
      <c r="S494" s="512">
        <v>1268.1989999999998</v>
      </c>
      <c r="T494" s="512">
        <v>1268.1989999999998</v>
      </c>
      <c r="V494" s="446">
        <f>VLOOKUP(E494,[3]INVENTARIO!$B$4:$P$1048576,15,0)</f>
        <v>1</v>
      </c>
      <c r="X494" s="443">
        <f>VLOOKUP(E494,[3]INVENTARIO!$B$114:$R$4077,17,0)</f>
        <v>1122.3</v>
      </c>
      <c r="Y494" s="443">
        <f t="shared" si="105"/>
        <v>673.38</v>
      </c>
      <c r="AA494" s="432">
        <f>VLOOKUP(E494,[3]INVENTARIO!$B$4:$U$4077,20,0)</f>
        <v>975.9</v>
      </c>
      <c r="AB494" s="432">
        <f t="shared" si="99"/>
        <v>585.54</v>
      </c>
      <c r="AD494" s="432">
        <f>VLOOKUP(E494,[3]INVENTARIO!$B$4:$X$4077,23,0)</f>
        <v>975.9</v>
      </c>
      <c r="AE494" s="432">
        <f t="shared" si="107"/>
        <v>585.54</v>
      </c>
      <c r="AG494" s="432">
        <f>VLOOKUP(E494,[3]INVENTARIO!$B$4:$AA$1048576,26,0)</f>
        <v>975.9</v>
      </c>
      <c r="AH494" s="432">
        <f t="shared" si="108"/>
        <v>585.54</v>
      </c>
      <c r="AJ494" s="432">
        <f>VLOOKUP(E494,[3]INVENTARIO!$B$4:$AD$1048576,29,0)</f>
        <v>920.7</v>
      </c>
      <c r="AK494" s="432">
        <f t="shared" si="109"/>
        <v>552.41999999999996</v>
      </c>
      <c r="AT494" s="489"/>
    </row>
    <row r="495" spans="1:46" ht="24" customHeight="1" outlineLevel="1" x14ac:dyDescent="0.25">
      <c r="A495" s="440" t="s">
        <v>19351</v>
      </c>
      <c r="B495" s="441">
        <v>491</v>
      </c>
      <c r="C495" s="440" t="s">
        <v>23998</v>
      </c>
      <c r="D495" s="440" t="s">
        <v>23999</v>
      </c>
      <c r="E495" s="441" t="s">
        <v>4660</v>
      </c>
      <c r="F495" s="440">
        <f>VLOOKUP(E495,[3]INVENTARIO!$B$4:$D$1048576,3,0)</f>
        <v>0</v>
      </c>
      <c r="G495" s="442" t="s">
        <v>19069</v>
      </c>
      <c r="H495" s="440" t="s">
        <v>24026</v>
      </c>
      <c r="I495" s="440" t="s">
        <v>24018</v>
      </c>
      <c r="J495" s="439">
        <v>1.42</v>
      </c>
      <c r="K495" s="439">
        <v>1.2</v>
      </c>
      <c r="L495" s="439" t="s">
        <v>22263</v>
      </c>
      <c r="M495" s="439">
        <v>0</v>
      </c>
      <c r="N495" s="439" t="s">
        <v>4603</v>
      </c>
      <c r="O495" s="439">
        <v>0</v>
      </c>
      <c r="P495" s="512">
        <v>1603.7164</v>
      </c>
      <c r="Q495" s="512">
        <v>1603.7164</v>
      </c>
      <c r="R495" s="514"/>
      <c r="S495" s="512">
        <v>1393.9679999999998</v>
      </c>
      <c r="T495" s="512">
        <v>1393.9679999999998</v>
      </c>
      <c r="V495" s="446">
        <f>VLOOKUP(E495,[3]INVENTARIO!$B$4:$P$1048576,15,0)</f>
        <v>1</v>
      </c>
      <c r="X495" s="443">
        <f>VLOOKUP(E495,[3]INVENTARIO!$B$114:$R$4077,17,0)</f>
        <v>1233.5999999999999</v>
      </c>
      <c r="Y495" s="443">
        <f t="shared" si="105"/>
        <v>740.16</v>
      </c>
      <c r="AA495" s="432">
        <f>VLOOKUP(E495,[3]INVENTARIO!$B$4:$U$4077,20,0)</f>
        <v>1072.7</v>
      </c>
      <c r="AB495" s="432">
        <f t="shared" si="99"/>
        <v>643.62</v>
      </c>
      <c r="AD495" s="432">
        <f>VLOOKUP(E495,[3]INVENTARIO!$B$4:$X$4077,23,0)</f>
        <v>1072.7</v>
      </c>
      <c r="AE495" s="432">
        <f t="shared" si="107"/>
        <v>643.62</v>
      </c>
      <c r="AG495" s="432">
        <f>VLOOKUP(E495,[3]INVENTARIO!$B$4:$AA$1048576,26,0)</f>
        <v>1072.7</v>
      </c>
      <c r="AH495" s="432">
        <f t="shared" si="108"/>
        <v>643.62</v>
      </c>
      <c r="AJ495" s="432">
        <f>VLOOKUP(E495,[3]INVENTARIO!$B$4:$AD$1048576,29,0)</f>
        <v>1012</v>
      </c>
      <c r="AK495" s="432">
        <f t="shared" si="109"/>
        <v>607.19999999999993</v>
      </c>
      <c r="AT495" s="489"/>
    </row>
    <row r="496" spans="1:46" ht="24" customHeight="1" outlineLevel="1" x14ac:dyDescent="0.25">
      <c r="A496" s="440" t="s">
        <v>19351</v>
      </c>
      <c r="B496" s="441">
        <v>492</v>
      </c>
      <c r="C496" s="440" t="s">
        <v>23998</v>
      </c>
      <c r="D496" s="440" t="s">
        <v>23999</v>
      </c>
      <c r="E496" s="441" t="s">
        <v>4661</v>
      </c>
      <c r="F496" s="440">
        <f>VLOOKUP(E496,[3]INVENTARIO!$B$4:$D$1048576,3,0)</f>
        <v>0</v>
      </c>
      <c r="G496" s="442" t="s">
        <v>19070</v>
      </c>
      <c r="H496" s="440" t="s">
        <v>24026</v>
      </c>
      <c r="I496" s="440" t="s">
        <v>24018</v>
      </c>
      <c r="J496" s="439">
        <v>1</v>
      </c>
      <c r="K496" s="439">
        <v>1.46</v>
      </c>
      <c r="L496" s="439" t="s">
        <v>22263</v>
      </c>
      <c r="M496" s="439">
        <v>0</v>
      </c>
      <c r="N496" s="439" t="s">
        <v>4603</v>
      </c>
      <c r="O496" s="439">
        <v>0</v>
      </c>
      <c r="P496" s="512">
        <v>1448.5742700000001</v>
      </c>
      <c r="Q496" s="512">
        <v>1448.5742700000001</v>
      </c>
      <c r="R496" s="514"/>
      <c r="S496" s="512">
        <v>1259.1589999999999</v>
      </c>
      <c r="T496" s="512">
        <v>1259.1589999999999</v>
      </c>
      <c r="V496" s="446">
        <f>VLOOKUP(E496,[3]INVENTARIO!$B$4:$P$1048576,15,0)</f>
        <v>1</v>
      </c>
      <c r="X496" s="443">
        <f>VLOOKUP(E496,[3]INVENTARIO!$B$114:$R$4077,17,0)</f>
        <v>1114.3</v>
      </c>
      <c r="Y496" s="443">
        <f t="shared" si="105"/>
        <v>668.57999999999993</v>
      </c>
      <c r="AA496" s="432">
        <f>VLOOKUP(E496,[3]INVENTARIO!$B$4:$U$4077,20,0)</f>
        <v>968.9</v>
      </c>
      <c r="AB496" s="432">
        <f t="shared" si="99"/>
        <v>581.33999999999992</v>
      </c>
      <c r="AD496" s="432">
        <f>VLOOKUP(E496,[3]INVENTARIO!$B$4:$X$4077,23,0)</f>
        <v>968.9</v>
      </c>
      <c r="AE496" s="432">
        <f t="shared" si="107"/>
        <v>581.33999999999992</v>
      </c>
      <c r="AG496" s="432">
        <f>VLOOKUP(E496,[3]INVENTARIO!$B$4:$AA$1048576,26,0)</f>
        <v>968.9</v>
      </c>
      <c r="AH496" s="432">
        <f t="shared" si="108"/>
        <v>581.33999999999992</v>
      </c>
      <c r="AJ496" s="432">
        <f>VLOOKUP(E496,[3]INVENTARIO!$B$4:$AD$1048576,29,0)</f>
        <v>914.1</v>
      </c>
      <c r="AK496" s="432">
        <f t="shared" si="109"/>
        <v>548.46</v>
      </c>
      <c r="AT496" s="489"/>
    </row>
    <row r="497" spans="1:46" ht="24" customHeight="1" outlineLevel="1" x14ac:dyDescent="0.25">
      <c r="A497" s="440" t="s">
        <v>22388</v>
      </c>
      <c r="B497" s="441">
        <v>493</v>
      </c>
      <c r="C497" s="440" t="s">
        <v>23998</v>
      </c>
      <c r="D497" s="440" t="s">
        <v>23999</v>
      </c>
      <c r="E497" s="441" t="s">
        <v>4662</v>
      </c>
      <c r="F497" s="440">
        <f>VLOOKUP(E497,[3]INVENTARIO!$B$4:$D$1048576,3,0)</f>
        <v>0</v>
      </c>
      <c r="G497" s="442" t="s">
        <v>19071</v>
      </c>
      <c r="H497" s="440" t="s">
        <v>24026</v>
      </c>
      <c r="I497" s="440" t="s">
        <v>24018</v>
      </c>
      <c r="J497" s="439">
        <v>3.22</v>
      </c>
      <c r="K497" s="439">
        <v>4</v>
      </c>
      <c r="L497" s="439" t="s">
        <v>22263</v>
      </c>
      <c r="M497" s="439">
        <v>0</v>
      </c>
      <c r="N497" s="439" t="s">
        <v>4603</v>
      </c>
      <c r="O497" s="439">
        <v>0</v>
      </c>
      <c r="P497" s="512">
        <v>5613.0073999999995</v>
      </c>
      <c r="Q497" s="512">
        <v>5613.0073999999995</v>
      </c>
      <c r="R497" s="514"/>
      <c r="S497" s="512">
        <v>4879.0009999999993</v>
      </c>
      <c r="T497" s="512">
        <v>4879.0009999999993</v>
      </c>
      <c r="V497" s="446">
        <f>VLOOKUP(E497,[3]INVENTARIO!$B$4:$P$1048576,15,0)</f>
        <v>1</v>
      </c>
      <c r="X497" s="443">
        <f>VLOOKUP(E497,[3]INVENTARIO!$B$114:$R$4077,17,0)</f>
        <v>4317.7</v>
      </c>
      <c r="Y497" s="443">
        <f t="shared" si="105"/>
        <v>2590.62</v>
      </c>
      <c r="AA497" s="432">
        <f>VLOOKUP(E497,[3]INVENTARIO!$B$4:$U$4077,20,0)</f>
        <v>3754.5</v>
      </c>
      <c r="AB497" s="432">
        <f t="shared" si="99"/>
        <v>2252.6999999999998</v>
      </c>
      <c r="AD497" s="432">
        <f>VLOOKUP(E497,[3]INVENTARIO!$B$4:$X$4077,23,0)</f>
        <v>3754.5</v>
      </c>
      <c r="AE497" s="432">
        <f t="shared" si="107"/>
        <v>2252.6999999999998</v>
      </c>
      <c r="AG497" s="432">
        <f>VLOOKUP(E497,[3]INVENTARIO!$B$4:$AA$1048576,26,0)</f>
        <v>3754.5</v>
      </c>
      <c r="AH497" s="432">
        <f t="shared" si="108"/>
        <v>2252.6999999999998</v>
      </c>
      <c r="AJ497" s="432">
        <f>VLOOKUP(E497,[3]INVENTARIO!$B$4:$AD$1048576,29,0)</f>
        <v>3542</v>
      </c>
      <c r="AK497" s="432">
        <f t="shared" si="109"/>
        <v>2125.1999999999998</v>
      </c>
      <c r="AT497" s="489"/>
    </row>
    <row r="498" spans="1:46" ht="24" customHeight="1" outlineLevel="1" x14ac:dyDescent="0.25">
      <c r="A498" s="440" t="s">
        <v>22388</v>
      </c>
      <c r="B498" s="441">
        <v>494</v>
      </c>
      <c r="C498" s="440" t="s">
        <v>23998</v>
      </c>
      <c r="D498" s="440" t="s">
        <v>23999</v>
      </c>
      <c r="E498" s="441" t="s">
        <v>4663</v>
      </c>
      <c r="F498" s="440">
        <f>VLOOKUP(E498,[3]INVENTARIO!$B$4:$D$1048576,3,0)</f>
        <v>0</v>
      </c>
      <c r="G498" s="442" t="s">
        <v>19072</v>
      </c>
      <c r="H498" s="440" t="s">
        <v>24026</v>
      </c>
      <c r="I498" s="440" t="s">
        <v>24018</v>
      </c>
      <c r="J498" s="439">
        <v>1</v>
      </c>
      <c r="K498" s="439">
        <v>0.22</v>
      </c>
      <c r="L498" s="439" t="s">
        <v>22263</v>
      </c>
      <c r="M498" s="439">
        <v>0</v>
      </c>
      <c r="N498" s="439" t="s">
        <v>4603</v>
      </c>
      <c r="O498" s="439">
        <v>0</v>
      </c>
      <c r="P498" s="512">
        <v>397.44275999999996</v>
      </c>
      <c r="Q498" s="512">
        <v>397.44275999999996</v>
      </c>
      <c r="R498" s="514"/>
      <c r="S498" s="512">
        <v>345.44099999999997</v>
      </c>
      <c r="T498" s="512">
        <v>345.44099999999997</v>
      </c>
      <c r="V498" s="446">
        <f>VLOOKUP(E498,[3]INVENTARIO!$B$4:$P$1048576,15,0)</f>
        <v>1</v>
      </c>
      <c r="X498" s="443">
        <f>VLOOKUP(E498,[3]INVENTARIO!$B$114:$R$4077,17,0)</f>
        <v>305.7</v>
      </c>
      <c r="Y498" s="443">
        <f>X498*60%</f>
        <v>183.42</v>
      </c>
      <c r="AA498" s="432">
        <f>VLOOKUP(E498,[3]INVENTARIO!$B$4:$U$4077,20,0)</f>
        <v>265.8</v>
      </c>
      <c r="AB498" s="432">
        <f>AA498*60%</f>
        <v>159.47999999999999</v>
      </c>
      <c r="AD498" s="432">
        <f>VLOOKUP(E498,[3]INVENTARIO!$B$4:$X$4077,23,0)</f>
        <v>265.8</v>
      </c>
      <c r="AE498" s="432">
        <f>AD498*60%</f>
        <v>159.47999999999999</v>
      </c>
      <c r="AG498" s="432">
        <f>VLOOKUP(E498,[3]INVENTARIO!$B$4:$AA$1048576,26,0)</f>
        <v>265.8</v>
      </c>
      <c r="AH498" s="432">
        <f>AG498*60%</f>
        <v>159.47999999999999</v>
      </c>
      <c r="AJ498" s="432">
        <f>VLOOKUP(E498,[3]INVENTARIO!$B$4:$AD$1048576,29,0)</f>
        <v>250.8</v>
      </c>
      <c r="AK498" s="432">
        <f>AJ498*60%</f>
        <v>150.47999999999999</v>
      </c>
      <c r="AT498" s="489"/>
    </row>
    <row r="499" spans="1:46" ht="24" customHeight="1" outlineLevel="1" x14ac:dyDescent="0.25">
      <c r="A499" s="440" t="s">
        <v>22388</v>
      </c>
      <c r="B499" s="441">
        <v>495</v>
      </c>
      <c r="C499" s="440" t="s">
        <v>23998</v>
      </c>
      <c r="D499" s="440" t="s">
        <v>23999</v>
      </c>
      <c r="E499" s="441" t="s">
        <v>4664</v>
      </c>
      <c r="F499" s="440">
        <f>VLOOKUP(E499,[3]INVENTARIO!$B$4:$D$1048576,3,0)</f>
        <v>0</v>
      </c>
      <c r="G499" s="442" t="s">
        <v>19073</v>
      </c>
      <c r="H499" s="440" t="s">
        <v>24026</v>
      </c>
      <c r="I499" s="440" t="s">
        <v>24018</v>
      </c>
      <c r="J499" s="439">
        <v>1.7</v>
      </c>
      <c r="K499" s="439">
        <v>0.38</v>
      </c>
      <c r="L499" s="439" t="s">
        <v>22263</v>
      </c>
      <c r="M499" s="439">
        <v>0</v>
      </c>
      <c r="N499" s="439" t="s">
        <v>4603</v>
      </c>
      <c r="O499" s="439">
        <v>0</v>
      </c>
      <c r="P499" s="512">
        <v>740.84724999999992</v>
      </c>
      <c r="Q499" s="512">
        <v>740.84724999999992</v>
      </c>
      <c r="R499" s="514"/>
      <c r="S499" s="512">
        <v>643.98699999999997</v>
      </c>
      <c r="T499" s="512">
        <v>643.98699999999997</v>
      </c>
      <c r="V499" s="446">
        <f>VLOOKUP(E499,[3]INVENTARIO!$B$4:$P$1048576,15,0)</f>
        <v>1</v>
      </c>
      <c r="X499" s="443">
        <f>VLOOKUP(E499,[3]INVENTARIO!$B$114:$R$4077,17,0)</f>
        <v>569.9</v>
      </c>
      <c r="Y499" s="443">
        <f>X499*60%</f>
        <v>341.94</v>
      </c>
      <c r="AA499" s="432">
        <f>VLOOKUP(E499,[3]INVENTARIO!$B$4:$U$4077,20,0)</f>
        <v>495.6</v>
      </c>
      <c r="AB499" s="432">
        <f>AA499*60%</f>
        <v>297.36</v>
      </c>
      <c r="AD499" s="432">
        <f>VLOOKUP(E499,[3]INVENTARIO!$B$4:$X$4077,23,0)</f>
        <v>495.6</v>
      </c>
      <c r="AE499" s="432">
        <f>AD499*60%</f>
        <v>297.36</v>
      </c>
      <c r="AG499" s="432">
        <f>VLOOKUP(E499,[3]INVENTARIO!$B$4:$AA$1048576,26,0)</f>
        <v>495.6</v>
      </c>
      <c r="AH499" s="432">
        <f>AG499*60%</f>
        <v>297.36</v>
      </c>
      <c r="AJ499" s="432">
        <f>VLOOKUP(E499,[3]INVENTARIO!$B$4:$AD$1048576,29,0)</f>
        <v>467.5</v>
      </c>
      <c r="AK499" s="432">
        <f>AJ499*60%</f>
        <v>280.5</v>
      </c>
      <c r="AT499" s="489"/>
    </row>
    <row r="500" spans="1:46" ht="24" customHeight="1" outlineLevel="1" x14ac:dyDescent="0.25">
      <c r="A500" s="440" t="s">
        <v>22388</v>
      </c>
      <c r="B500" s="441">
        <v>496</v>
      </c>
      <c r="C500" s="440" t="s">
        <v>23998</v>
      </c>
      <c r="D500" s="440" t="s">
        <v>23999</v>
      </c>
      <c r="E500" s="441" t="s">
        <v>4665</v>
      </c>
      <c r="F500" s="440">
        <f>VLOOKUP(E500,[3]INVENTARIO!$B$4:$D$1048576,3,0)</f>
        <v>0</v>
      </c>
      <c r="G500" s="442" t="s">
        <v>19074</v>
      </c>
      <c r="H500" s="440" t="s">
        <v>24026</v>
      </c>
      <c r="I500" s="440" t="s">
        <v>24018</v>
      </c>
      <c r="J500" s="439">
        <v>0.5</v>
      </c>
      <c r="K500" s="439">
        <v>0.75</v>
      </c>
      <c r="L500" s="439" t="s">
        <v>22263</v>
      </c>
      <c r="M500" s="439">
        <v>0</v>
      </c>
      <c r="N500" s="439" t="s">
        <v>4603</v>
      </c>
      <c r="O500" s="439">
        <v>0</v>
      </c>
      <c r="P500" s="512">
        <v>535.15318999999988</v>
      </c>
      <c r="Q500" s="512">
        <v>535.15318999999988</v>
      </c>
      <c r="R500" s="514"/>
      <c r="S500" s="512">
        <v>465.22099999999995</v>
      </c>
      <c r="T500" s="512">
        <v>465.22099999999995</v>
      </c>
      <c r="V500" s="446">
        <f>VLOOKUP(E500,[3]INVENTARIO!$B$4:$P$1048576,15,0)</f>
        <v>1</v>
      </c>
      <c r="X500" s="443">
        <f>VLOOKUP(E500,[3]INVENTARIO!$B$114:$R$4077,17,0)</f>
        <v>411.7</v>
      </c>
      <c r="Y500" s="443">
        <f t="shared" si="105"/>
        <v>247.01999999999998</v>
      </c>
      <c r="AA500" s="432">
        <f>VLOOKUP(E500,[3]INVENTARIO!$B$4:$U$4077,20,0)</f>
        <v>358</v>
      </c>
      <c r="AB500" s="432">
        <f t="shared" si="99"/>
        <v>214.79999999999998</v>
      </c>
      <c r="AD500" s="432">
        <f>VLOOKUP(E500,[3]INVENTARIO!$B$4:$X$4077,23,0)</f>
        <v>358</v>
      </c>
      <c r="AE500" s="432">
        <f t="shared" si="107"/>
        <v>214.79999999999998</v>
      </c>
      <c r="AG500" s="432">
        <f>VLOOKUP(E500,[3]INVENTARIO!$B$4:$AA$1048576,26,0)</f>
        <v>358</v>
      </c>
      <c r="AH500" s="432">
        <f t="shared" si="108"/>
        <v>214.79999999999998</v>
      </c>
      <c r="AJ500" s="432">
        <f>VLOOKUP(E500,[3]INVENTARIO!$B$4:$AD$1048576,29,0)</f>
        <v>337.7</v>
      </c>
      <c r="AK500" s="432">
        <f t="shared" si="109"/>
        <v>202.61999999999998</v>
      </c>
      <c r="AT500" s="489"/>
    </row>
    <row r="501" spans="1:46" ht="24" customHeight="1" outlineLevel="1" x14ac:dyDescent="0.25">
      <c r="A501" s="440" t="s">
        <v>22388</v>
      </c>
      <c r="B501" s="441">
        <v>497</v>
      </c>
      <c r="C501" s="440" t="s">
        <v>23998</v>
      </c>
      <c r="D501" s="440" t="s">
        <v>23999</v>
      </c>
      <c r="E501" s="441" t="s">
        <v>4666</v>
      </c>
      <c r="F501" s="440">
        <f>VLOOKUP(E501,[3]INVENTARIO!$B$4:$D$1048576,3,0)</f>
        <v>0</v>
      </c>
      <c r="G501" s="442" t="s">
        <v>19075</v>
      </c>
      <c r="H501" s="440" t="s">
        <v>24026</v>
      </c>
      <c r="I501" s="440" t="s">
        <v>24018</v>
      </c>
      <c r="J501" s="439">
        <v>0.5</v>
      </c>
      <c r="K501" s="439">
        <v>0.75</v>
      </c>
      <c r="L501" s="439" t="s">
        <v>22263</v>
      </c>
      <c r="M501" s="439">
        <v>0</v>
      </c>
      <c r="N501" s="439" t="s">
        <v>4603</v>
      </c>
      <c r="O501" s="439">
        <v>0</v>
      </c>
      <c r="P501" s="512">
        <v>535.15318999999988</v>
      </c>
      <c r="Q501" s="512">
        <v>535.15318999999988</v>
      </c>
      <c r="R501" s="514"/>
      <c r="S501" s="512">
        <v>465.22099999999995</v>
      </c>
      <c r="T501" s="512">
        <v>465.22099999999995</v>
      </c>
      <c r="V501" s="446">
        <f>VLOOKUP(E501,[3]INVENTARIO!$B$4:$P$1048576,15,0)</f>
        <v>1</v>
      </c>
      <c r="X501" s="443">
        <f>VLOOKUP(E501,[3]INVENTARIO!$B$114:$R$4077,17,0)</f>
        <v>411.7</v>
      </c>
      <c r="Y501" s="443">
        <f t="shared" si="105"/>
        <v>247.01999999999998</v>
      </c>
      <c r="AA501" s="432">
        <f>VLOOKUP(E501,[3]INVENTARIO!$B$4:$U$4077,20,0)</f>
        <v>358</v>
      </c>
      <c r="AB501" s="432">
        <f t="shared" ref="AB501:AB531" si="110">AA501*60%</f>
        <v>214.79999999999998</v>
      </c>
      <c r="AD501" s="432">
        <f>VLOOKUP(E501,[3]INVENTARIO!$B$4:$X$4077,23,0)</f>
        <v>358</v>
      </c>
      <c r="AE501" s="432">
        <f t="shared" si="107"/>
        <v>214.79999999999998</v>
      </c>
      <c r="AG501" s="432">
        <f>VLOOKUP(E501,[3]INVENTARIO!$B$4:$AA$1048576,26,0)</f>
        <v>358</v>
      </c>
      <c r="AH501" s="432">
        <f t="shared" si="108"/>
        <v>214.79999999999998</v>
      </c>
      <c r="AJ501" s="432">
        <f>VLOOKUP(E501,[3]INVENTARIO!$B$4:$AD$1048576,29,0)</f>
        <v>337.7</v>
      </c>
      <c r="AK501" s="432">
        <f t="shared" si="109"/>
        <v>202.61999999999998</v>
      </c>
      <c r="AT501" s="489"/>
    </row>
    <row r="502" spans="1:46" ht="24" customHeight="1" outlineLevel="1" x14ac:dyDescent="0.25">
      <c r="A502" s="440" t="s">
        <v>22388</v>
      </c>
      <c r="B502" s="441">
        <v>498</v>
      </c>
      <c r="C502" s="440" t="s">
        <v>23998</v>
      </c>
      <c r="D502" s="440" t="s">
        <v>23999</v>
      </c>
      <c r="E502" s="441" t="s">
        <v>4667</v>
      </c>
      <c r="F502" s="440">
        <f>VLOOKUP(E502,[3]INVENTARIO!$B$4:$D$1048576,3,0)</f>
        <v>0</v>
      </c>
      <c r="G502" s="442" t="s">
        <v>19076</v>
      </c>
      <c r="H502" s="440" t="s">
        <v>24026</v>
      </c>
      <c r="I502" s="440" t="s">
        <v>24018</v>
      </c>
      <c r="J502" s="439">
        <v>1.05</v>
      </c>
      <c r="K502" s="439">
        <v>0.45</v>
      </c>
      <c r="L502" s="439" t="s">
        <v>22263</v>
      </c>
      <c r="M502" s="439">
        <v>0</v>
      </c>
      <c r="N502" s="439" t="s">
        <v>4603</v>
      </c>
      <c r="O502" s="439">
        <v>0</v>
      </c>
      <c r="P502" s="512">
        <v>425.33347999999995</v>
      </c>
      <c r="Q502" s="512">
        <v>425.33347999999995</v>
      </c>
      <c r="R502" s="514"/>
      <c r="S502" s="512">
        <v>369.73599999999993</v>
      </c>
      <c r="T502" s="512">
        <v>369.73599999999993</v>
      </c>
      <c r="V502" s="446">
        <f>VLOOKUP(E502,[3]INVENTARIO!$B$4:$P$1048576,15,0)</f>
        <v>1</v>
      </c>
      <c r="X502" s="443">
        <f>VLOOKUP(E502,[3]INVENTARIO!$B$114:$R$4077,17,0)</f>
        <v>327.2</v>
      </c>
      <c r="Y502" s="443">
        <f>X502*60%</f>
        <v>196.32</v>
      </c>
      <c r="AA502" s="432">
        <f>VLOOKUP(E502,[3]INVENTARIO!$B$4:$U$4077,20,0)</f>
        <v>284.5</v>
      </c>
      <c r="AB502" s="432">
        <f>AA502*60%</f>
        <v>170.7</v>
      </c>
      <c r="AD502" s="432">
        <f>VLOOKUP(E502,[3]INVENTARIO!$B$4:$X$4077,23,0)</f>
        <v>284.5</v>
      </c>
      <c r="AE502" s="432">
        <f>AD502*60%</f>
        <v>170.7</v>
      </c>
      <c r="AG502" s="432">
        <f>VLOOKUP(E502,[3]INVENTARIO!$B$4:$AA$1048576,26,0)</f>
        <v>284.5</v>
      </c>
      <c r="AH502" s="432">
        <f>AG502*60%</f>
        <v>170.7</v>
      </c>
      <c r="AJ502" s="432">
        <f>VLOOKUP(E502,[3]INVENTARIO!$B$4:$AD$1048576,29,0)</f>
        <v>268.39999999999998</v>
      </c>
      <c r="AK502" s="432">
        <f>AJ502*60%</f>
        <v>161.04</v>
      </c>
      <c r="AT502" s="489"/>
    </row>
    <row r="503" spans="1:46" ht="24" customHeight="1" outlineLevel="1" x14ac:dyDescent="0.25">
      <c r="A503" s="440" t="s">
        <v>22388</v>
      </c>
      <c r="B503" s="441">
        <v>499</v>
      </c>
      <c r="C503" s="440" t="s">
        <v>23998</v>
      </c>
      <c r="D503" s="440" t="s">
        <v>23999</v>
      </c>
      <c r="E503" s="441" t="s">
        <v>4668</v>
      </c>
      <c r="F503" s="440">
        <f>VLOOKUP(E503,[3]INVENTARIO!$B$4:$D$1048576,3,0)</f>
        <v>0</v>
      </c>
      <c r="G503" s="442" t="s">
        <v>19077</v>
      </c>
      <c r="H503" s="440" t="s">
        <v>24026</v>
      </c>
      <c r="I503" s="440" t="s">
        <v>24018</v>
      </c>
      <c r="J503" s="439">
        <v>1.45</v>
      </c>
      <c r="K503" s="439">
        <v>0.75</v>
      </c>
      <c r="L503" s="439" t="s">
        <v>22263</v>
      </c>
      <c r="M503" s="439">
        <v>0</v>
      </c>
      <c r="N503" s="439" t="s">
        <v>4603</v>
      </c>
      <c r="O503" s="439">
        <v>0</v>
      </c>
      <c r="P503" s="512">
        <v>669.37727999999993</v>
      </c>
      <c r="Q503" s="512">
        <v>669.37727999999993</v>
      </c>
      <c r="R503" s="514"/>
      <c r="S503" s="512">
        <v>581.83699999999988</v>
      </c>
      <c r="T503" s="512">
        <v>581.83699999999988</v>
      </c>
      <c r="V503" s="446">
        <f>VLOOKUP(E503,[3]INVENTARIO!$B$4:$P$1048576,15,0)</f>
        <v>1</v>
      </c>
      <c r="X503" s="443">
        <f>VLOOKUP(E503,[3]INVENTARIO!$B$114:$R$4077,17,0)</f>
        <v>514.9</v>
      </c>
      <c r="Y503" s="443">
        <f>X503*60%</f>
        <v>308.94</v>
      </c>
      <c r="AA503" s="432">
        <f>VLOOKUP(E503,[3]INVENTARIO!$B$4:$U$4077,20,0)</f>
        <v>447.7</v>
      </c>
      <c r="AB503" s="432">
        <f>AA503*60%</f>
        <v>268.62</v>
      </c>
      <c r="AD503" s="432">
        <f>VLOOKUP(E503,[3]INVENTARIO!$B$4:$X$4077,23,0)</f>
        <v>447.7</v>
      </c>
      <c r="AE503" s="432">
        <f>AD503*60%</f>
        <v>268.62</v>
      </c>
      <c r="AG503" s="432">
        <f>VLOOKUP(E503,[3]INVENTARIO!$B$4:$AA$1048576,26,0)</f>
        <v>447.7</v>
      </c>
      <c r="AH503" s="432">
        <f>AG503*60%</f>
        <v>268.62</v>
      </c>
      <c r="AJ503" s="432">
        <f>VLOOKUP(E503,[3]INVENTARIO!$B$4:$AD$1048576,29,0)</f>
        <v>422.4</v>
      </c>
      <c r="AK503" s="432">
        <f>AJ503*60%</f>
        <v>253.43999999999997</v>
      </c>
      <c r="AT503" s="489"/>
    </row>
    <row r="504" spans="1:46" ht="24" customHeight="1" outlineLevel="1" x14ac:dyDescent="0.25">
      <c r="A504" s="440" t="s">
        <v>22971</v>
      </c>
      <c r="B504" s="441">
        <v>500</v>
      </c>
      <c r="C504" s="440" t="s">
        <v>23998</v>
      </c>
      <c r="D504" s="440" t="s">
        <v>23999</v>
      </c>
      <c r="E504" s="441" t="s">
        <v>4748</v>
      </c>
      <c r="F504" s="440">
        <f>VLOOKUP(E504,[3]INVENTARIO!$B$4:$D$1048576,3,0)</f>
        <v>0</v>
      </c>
      <c r="G504" s="442" t="s">
        <v>21319</v>
      </c>
      <c r="H504" s="440" t="s">
        <v>24026</v>
      </c>
      <c r="I504" s="440" t="s">
        <v>24018</v>
      </c>
      <c r="J504" s="439" t="s">
        <v>4603</v>
      </c>
      <c r="K504" s="439" t="s">
        <v>4603</v>
      </c>
      <c r="L504" s="439" t="s">
        <v>22263</v>
      </c>
      <c r="M504" s="439">
        <v>0</v>
      </c>
      <c r="N504" s="439" t="s">
        <v>4603</v>
      </c>
      <c r="O504" s="439">
        <v>0</v>
      </c>
      <c r="P504" s="512">
        <v>3224.8644999999997</v>
      </c>
      <c r="Q504" s="512">
        <v>3224.8644999999997</v>
      </c>
      <c r="R504" s="514"/>
      <c r="S504" s="512">
        <v>2803.1909999999993</v>
      </c>
      <c r="T504" s="512">
        <v>2803.1909999999993</v>
      </c>
      <c r="V504" s="446">
        <f>VLOOKUP(E504,[3]INVENTARIO!$B$4:$P$1048576,15,0)</f>
        <v>1</v>
      </c>
      <c r="X504" s="443">
        <f>VLOOKUP(E504,[3]INVENTARIO!$B$114:$R$4077,17,0)</f>
        <v>0</v>
      </c>
      <c r="Y504" s="443">
        <f t="shared" ref="Y504:Y532" si="111">X504*60%</f>
        <v>0</v>
      </c>
      <c r="AA504" s="432">
        <f>VLOOKUP(E504,[3]INVENTARIO!$B$4:$U$4077,20,0)</f>
        <v>0</v>
      </c>
      <c r="AB504" s="432">
        <f t="shared" si="110"/>
        <v>0</v>
      </c>
      <c r="AD504" s="432">
        <f>VLOOKUP(E504,[3]INVENTARIO!$B$4:$X$4077,23,0)</f>
        <v>0</v>
      </c>
      <c r="AE504" s="432">
        <f t="shared" si="107"/>
        <v>0</v>
      </c>
      <c r="AG504" s="432">
        <f>VLOOKUP(E504,[3]INVENTARIO!$B$4:$AA$1048576,26,0)</f>
        <v>0</v>
      </c>
      <c r="AH504" s="432">
        <f t="shared" si="108"/>
        <v>0</v>
      </c>
      <c r="AJ504" s="432">
        <f>VLOOKUP(E504,[3]INVENTARIO!$B$4:$AD$1048576,29,0)</f>
        <v>0</v>
      </c>
      <c r="AK504" s="432">
        <f t="shared" si="109"/>
        <v>0</v>
      </c>
      <c r="AT504" s="489"/>
    </row>
    <row r="505" spans="1:46" ht="24" customHeight="1" outlineLevel="1" x14ac:dyDescent="0.25">
      <c r="A505" s="440" t="s">
        <v>22971</v>
      </c>
      <c r="B505" s="441">
        <v>501</v>
      </c>
      <c r="C505" s="440" t="s">
        <v>23998</v>
      </c>
      <c r="D505" s="440" t="s">
        <v>23999</v>
      </c>
      <c r="E505" s="441" t="s">
        <v>19079</v>
      </c>
      <c r="F505" s="440">
        <f>VLOOKUP(E505,[3]INVENTARIO!$B$4:$D$1048576,3,0)</f>
        <v>0</v>
      </c>
      <c r="G505" s="442" t="s">
        <v>19081</v>
      </c>
      <c r="H505" s="440" t="s">
        <v>24026</v>
      </c>
      <c r="I505" s="440" t="s">
        <v>24018</v>
      </c>
      <c r="J505" s="439">
        <v>1.5</v>
      </c>
      <c r="K505" s="439">
        <v>4</v>
      </c>
      <c r="L505" s="439" t="s">
        <v>22263</v>
      </c>
      <c r="M505" s="439">
        <v>0</v>
      </c>
      <c r="N505" s="439" t="s">
        <v>4603</v>
      </c>
      <c r="O505" s="439">
        <v>0</v>
      </c>
      <c r="P505" s="512">
        <v>3224.8644999999997</v>
      </c>
      <c r="Q505" s="512">
        <v>3224.8644999999997</v>
      </c>
      <c r="R505" s="514"/>
      <c r="S505" s="512">
        <v>2803.1909999999993</v>
      </c>
      <c r="T505" s="512">
        <v>2803.1909999999993</v>
      </c>
      <c r="V505" s="446">
        <f>VLOOKUP(E505,[3]INVENTARIO!$B$4:$P$1048576,15,0)</f>
        <v>1</v>
      </c>
      <c r="X505" s="443">
        <f>VLOOKUP(E505,[3]INVENTARIO!$B$114:$R$4077,17,0)</f>
        <v>2480.6999999999998</v>
      </c>
      <c r="Y505" s="443">
        <f t="shared" si="111"/>
        <v>1488.4199999999998</v>
      </c>
      <c r="AA505" s="432">
        <f>VLOOKUP(E505,[3]INVENTARIO!$B$4:$U$4077,20,0)</f>
        <v>2157.1</v>
      </c>
      <c r="AB505" s="432">
        <f t="shared" si="110"/>
        <v>1294.26</v>
      </c>
      <c r="AD505" s="432">
        <f>VLOOKUP(E505,[3]INVENTARIO!$B$4:$X$4077,23,0)</f>
        <v>2157.1</v>
      </c>
      <c r="AE505" s="432">
        <f t="shared" si="107"/>
        <v>1294.26</v>
      </c>
      <c r="AG505" s="432">
        <f>VLOOKUP(E505,[3]INVENTARIO!$B$4:$AA$1048576,26,0)</f>
        <v>2157.1</v>
      </c>
      <c r="AH505" s="432">
        <f t="shared" si="108"/>
        <v>1294.26</v>
      </c>
      <c r="AJ505" s="432">
        <f>VLOOKUP(E505,[3]INVENTARIO!$B$4:$AD$1048576,29,0)</f>
        <v>2035</v>
      </c>
      <c r="AK505" s="432">
        <f t="shared" si="109"/>
        <v>1221</v>
      </c>
      <c r="AT505" s="489"/>
    </row>
    <row r="506" spans="1:46" ht="24" customHeight="1" outlineLevel="1" x14ac:dyDescent="0.25">
      <c r="A506" s="440" t="s">
        <v>22971</v>
      </c>
      <c r="B506" s="441">
        <v>502</v>
      </c>
      <c r="C506" s="440" t="s">
        <v>23998</v>
      </c>
      <c r="D506" s="440" t="s">
        <v>23999</v>
      </c>
      <c r="E506" s="441" t="s">
        <v>19080</v>
      </c>
      <c r="F506" s="440">
        <f>VLOOKUP(E506,[3]INVENTARIO!$B$4:$D$1048576,3,0)</f>
        <v>0</v>
      </c>
      <c r="G506" s="442" t="s">
        <v>19082</v>
      </c>
      <c r="H506" s="440" t="s">
        <v>24026</v>
      </c>
      <c r="I506" s="440" t="s">
        <v>24018</v>
      </c>
      <c r="J506" s="439">
        <v>1.5</v>
      </c>
      <c r="K506" s="439">
        <v>4</v>
      </c>
      <c r="L506" s="439" t="s">
        <v>22263</v>
      </c>
      <c r="M506" s="439">
        <v>0</v>
      </c>
      <c r="N506" s="439" t="s">
        <v>4603</v>
      </c>
      <c r="O506" s="439">
        <v>0</v>
      </c>
      <c r="P506" s="512">
        <v>3224.8644999999997</v>
      </c>
      <c r="Q506" s="512">
        <v>3224.8644999999997</v>
      </c>
      <c r="R506" s="514"/>
      <c r="S506" s="512">
        <v>2803.1909999999993</v>
      </c>
      <c r="T506" s="512">
        <v>2803.1909999999993</v>
      </c>
      <c r="V506" s="446">
        <f>VLOOKUP(E506,[3]INVENTARIO!$B$4:$P$1048576,15,0)</f>
        <v>1</v>
      </c>
      <c r="X506" s="443">
        <f>VLOOKUP(E506,[3]INVENTARIO!$B$114:$R$4077,17,0)</f>
        <v>2480.6999999999998</v>
      </c>
      <c r="Y506" s="443">
        <f t="shared" si="111"/>
        <v>1488.4199999999998</v>
      </c>
      <c r="AA506" s="432">
        <f>VLOOKUP(E506,[3]INVENTARIO!$B$4:$U$4077,20,0)</f>
        <v>2157.1</v>
      </c>
      <c r="AB506" s="432">
        <f t="shared" si="110"/>
        <v>1294.26</v>
      </c>
      <c r="AD506" s="432">
        <f>VLOOKUP(E506,[3]INVENTARIO!$B$4:$X$4077,23,0)</f>
        <v>2157.1</v>
      </c>
      <c r="AE506" s="432">
        <f t="shared" si="107"/>
        <v>1294.26</v>
      </c>
      <c r="AG506" s="432">
        <f>VLOOKUP(E506,[3]INVENTARIO!$B$4:$AA$1048576,26,0)</f>
        <v>2157.1</v>
      </c>
      <c r="AH506" s="432">
        <f t="shared" si="108"/>
        <v>1294.26</v>
      </c>
      <c r="AJ506" s="432">
        <f>VLOOKUP(E506,[3]INVENTARIO!$B$4:$AD$1048576,29,0)</f>
        <v>2035</v>
      </c>
      <c r="AK506" s="432">
        <f t="shared" si="109"/>
        <v>1221</v>
      </c>
      <c r="AT506" s="489"/>
    </row>
    <row r="507" spans="1:46" ht="24" customHeight="1" outlineLevel="1" x14ac:dyDescent="0.25">
      <c r="A507" s="440" t="s">
        <v>22971</v>
      </c>
      <c r="B507" s="441">
        <v>503</v>
      </c>
      <c r="C507" s="440" t="s">
        <v>23998</v>
      </c>
      <c r="D507" s="440" t="s">
        <v>23999</v>
      </c>
      <c r="E507" s="441" t="s">
        <v>19083</v>
      </c>
      <c r="F507" s="440">
        <f>VLOOKUP(E507,[3]INVENTARIO!$B$4:$D$1048576,3,0)</f>
        <v>0</v>
      </c>
      <c r="G507" s="442" t="s">
        <v>19087</v>
      </c>
      <c r="H507" s="440" t="s">
        <v>24026</v>
      </c>
      <c r="I507" s="440" t="s">
        <v>24018</v>
      </c>
      <c r="J507" s="439">
        <v>2.0499999999999998</v>
      </c>
      <c r="K507" s="439">
        <v>1.25</v>
      </c>
      <c r="L507" s="439" t="s">
        <v>22263</v>
      </c>
      <c r="M507" s="439">
        <v>0</v>
      </c>
      <c r="N507" s="439" t="s">
        <v>4603</v>
      </c>
      <c r="O507" s="439">
        <v>0</v>
      </c>
      <c r="P507" s="512">
        <v>1830.3285000000001</v>
      </c>
      <c r="Q507" s="512">
        <v>1830.3285000000001</v>
      </c>
      <c r="R507" s="514"/>
      <c r="S507" s="512">
        <v>1590.9269999999999</v>
      </c>
      <c r="T507" s="512">
        <v>1590.9269999999999</v>
      </c>
      <c r="V507" s="446">
        <f>VLOOKUP(E507,[3]INVENTARIO!$B$4:$P$1048576,15,0)</f>
        <v>1</v>
      </c>
      <c r="X507" s="443">
        <f>VLOOKUP(E507,[3]INVENTARIO!$B$114:$R$4077,17,0)</f>
        <v>1407.9</v>
      </c>
      <c r="Y507" s="443">
        <f t="shared" si="111"/>
        <v>844.74</v>
      </c>
      <c r="AA507" s="432">
        <f>VLOOKUP(E507,[3]INVENTARIO!$B$4:$U$4077,20,0)</f>
        <v>1224.3</v>
      </c>
      <c r="AB507" s="432">
        <f t="shared" si="110"/>
        <v>734.57999999999993</v>
      </c>
      <c r="AD507" s="432">
        <f>VLOOKUP(E507,[3]INVENTARIO!$B$4:$X$4077,23,0)</f>
        <v>1224.3</v>
      </c>
      <c r="AE507" s="432">
        <f t="shared" si="107"/>
        <v>734.57999999999993</v>
      </c>
      <c r="AG507" s="432">
        <f>VLOOKUP(E507,[3]INVENTARIO!$B$4:$AA$1048576,26,0)</f>
        <v>1224.3</v>
      </c>
      <c r="AH507" s="432">
        <f t="shared" si="108"/>
        <v>734.57999999999993</v>
      </c>
      <c r="AJ507" s="432">
        <f>VLOOKUP(E507,[3]INVENTARIO!$B$4:$AD$1048576,29,0)</f>
        <v>1155</v>
      </c>
      <c r="AK507" s="432">
        <f t="shared" si="109"/>
        <v>693</v>
      </c>
      <c r="AT507" s="489"/>
    </row>
    <row r="508" spans="1:46" ht="24" customHeight="1" outlineLevel="1" x14ac:dyDescent="0.25">
      <c r="A508" s="440" t="s">
        <v>22971</v>
      </c>
      <c r="B508" s="441">
        <v>504</v>
      </c>
      <c r="C508" s="440" t="s">
        <v>23998</v>
      </c>
      <c r="D508" s="440" t="s">
        <v>23999</v>
      </c>
      <c r="E508" s="441" t="s">
        <v>19084</v>
      </c>
      <c r="F508" s="440">
        <f>VLOOKUP(E508,[3]INVENTARIO!$B$4:$D$1048576,3,0)</f>
        <v>0</v>
      </c>
      <c r="G508" s="442" t="s">
        <v>19088</v>
      </c>
      <c r="H508" s="440" t="s">
        <v>24026</v>
      </c>
      <c r="I508" s="440" t="s">
        <v>24018</v>
      </c>
      <c r="J508" s="439">
        <v>2.0499999999999998</v>
      </c>
      <c r="K508" s="439">
        <v>1.31</v>
      </c>
      <c r="L508" s="439" t="s">
        <v>22263</v>
      </c>
      <c r="M508" s="439">
        <v>0</v>
      </c>
      <c r="N508" s="439" t="s">
        <v>4603</v>
      </c>
      <c r="O508" s="439">
        <v>0</v>
      </c>
      <c r="P508" s="512">
        <v>1568.8530000000001</v>
      </c>
      <c r="Q508" s="512">
        <v>1568.8530000000001</v>
      </c>
      <c r="R508" s="514"/>
      <c r="S508" s="512">
        <v>1363.6839999999997</v>
      </c>
      <c r="T508" s="512">
        <v>1363.6839999999997</v>
      </c>
      <c r="V508" s="446">
        <f>VLOOKUP(E508,[3]INVENTARIO!$B$4:$P$1048576,15,0)</f>
        <v>1</v>
      </c>
      <c r="X508" s="443">
        <f>VLOOKUP(E508,[3]INVENTARIO!$B$114:$R$4077,17,0)</f>
        <v>1206.8</v>
      </c>
      <c r="Y508" s="443">
        <f t="shared" si="111"/>
        <v>724.07999999999993</v>
      </c>
      <c r="AA508" s="432">
        <f>VLOOKUP(E508,[3]INVENTARIO!$B$4:$U$4077,20,0)</f>
        <v>1049.4000000000001</v>
      </c>
      <c r="AB508" s="432">
        <f t="shared" si="110"/>
        <v>629.64</v>
      </c>
      <c r="AD508" s="432">
        <f>VLOOKUP(E508,[3]INVENTARIO!$B$4:$X$4077,23,0)</f>
        <v>1049.4000000000001</v>
      </c>
      <c r="AE508" s="432">
        <f t="shared" si="107"/>
        <v>629.64</v>
      </c>
      <c r="AG508" s="432">
        <f>VLOOKUP(E508,[3]INVENTARIO!$B$4:$AA$1048576,26,0)</f>
        <v>1049.4000000000001</v>
      </c>
      <c r="AH508" s="432">
        <f t="shared" si="108"/>
        <v>629.64</v>
      </c>
      <c r="AJ508" s="432">
        <f>VLOOKUP(E508,[3]INVENTARIO!$B$4:$AD$1048576,29,0)</f>
        <v>990</v>
      </c>
      <c r="AK508" s="432">
        <f t="shared" si="109"/>
        <v>594</v>
      </c>
      <c r="AT508" s="489"/>
    </row>
    <row r="509" spans="1:46" ht="24" customHeight="1" outlineLevel="1" x14ac:dyDescent="0.25">
      <c r="A509" s="440" t="s">
        <v>22971</v>
      </c>
      <c r="B509" s="441">
        <v>505</v>
      </c>
      <c r="C509" s="440" t="s">
        <v>23998</v>
      </c>
      <c r="D509" s="440" t="s">
        <v>23999</v>
      </c>
      <c r="E509" s="441" t="s">
        <v>19085</v>
      </c>
      <c r="F509" s="440">
        <f>VLOOKUP(E509,[3]INVENTARIO!$B$4:$D$1048576,3,0)</f>
        <v>0</v>
      </c>
      <c r="G509" s="442" t="s">
        <v>19089</v>
      </c>
      <c r="H509" s="440" t="s">
        <v>24026</v>
      </c>
      <c r="I509" s="440" t="s">
        <v>24018</v>
      </c>
      <c r="J509" s="439">
        <v>2.0499999999999998</v>
      </c>
      <c r="K509" s="439">
        <v>1.23</v>
      </c>
      <c r="L509" s="439" t="s">
        <v>22263</v>
      </c>
      <c r="M509" s="439">
        <v>0</v>
      </c>
      <c r="N509" s="439" t="s">
        <v>4603</v>
      </c>
      <c r="O509" s="439">
        <v>0</v>
      </c>
      <c r="P509" s="512">
        <v>1830.3285000000001</v>
      </c>
      <c r="Q509" s="512">
        <v>1830.3285000000001</v>
      </c>
      <c r="R509" s="514"/>
      <c r="S509" s="512">
        <v>1590.9269999999999</v>
      </c>
      <c r="T509" s="512">
        <v>1590.9269999999999</v>
      </c>
      <c r="V509" s="446">
        <f>VLOOKUP(E509,[3]INVENTARIO!$B$4:$P$1048576,15,0)</f>
        <v>1</v>
      </c>
      <c r="X509" s="443">
        <f>VLOOKUP(E509,[3]INVENTARIO!$B$114:$R$4077,17,0)</f>
        <v>1407.9</v>
      </c>
      <c r="Y509" s="443">
        <f t="shared" si="111"/>
        <v>844.74</v>
      </c>
      <c r="AA509" s="432">
        <f>VLOOKUP(E509,[3]INVENTARIO!$B$4:$U$4077,20,0)</f>
        <v>1224.3</v>
      </c>
      <c r="AB509" s="432">
        <f t="shared" si="110"/>
        <v>734.57999999999993</v>
      </c>
      <c r="AD509" s="432">
        <f>VLOOKUP(E509,[3]INVENTARIO!$B$4:$X$4077,23,0)</f>
        <v>1224.3</v>
      </c>
      <c r="AE509" s="432">
        <f t="shared" si="107"/>
        <v>734.57999999999993</v>
      </c>
      <c r="AG509" s="432">
        <f>VLOOKUP(E509,[3]INVENTARIO!$B$4:$AA$1048576,26,0)</f>
        <v>1224.3</v>
      </c>
      <c r="AH509" s="432">
        <f t="shared" si="108"/>
        <v>734.57999999999993</v>
      </c>
      <c r="AJ509" s="432">
        <f>VLOOKUP(E509,[3]INVENTARIO!$B$4:$AD$1048576,29,0)</f>
        <v>1155</v>
      </c>
      <c r="AK509" s="432">
        <f t="shared" si="109"/>
        <v>693</v>
      </c>
      <c r="AT509" s="489"/>
    </row>
    <row r="510" spans="1:46" ht="24" customHeight="1" outlineLevel="1" x14ac:dyDescent="0.25">
      <c r="A510" s="440" t="s">
        <v>19145</v>
      </c>
      <c r="B510" s="441">
        <v>506</v>
      </c>
      <c r="C510" s="440" t="s">
        <v>23998</v>
      </c>
      <c r="D510" s="440" t="s">
        <v>23999</v>
      </c>
      <c r="E510" s="441" t="s">
        <v>19086</v>
      </c>
      <c r="F510" s="440">
        <f>VLOOKUP(E510,[3]INVENTARIO!$B$4:$D$1048576,3,0)</f>
        <v>0</v>
      </c>
      <c r="G510" s="442" t="s">
        <v>19090</v>
      </c>
      <c r="H510" s="440" t="s">
        <v>24026</v>
      </c>
      <c r="I510" s="440" t="s">
        <v>24018</v>
      </c>
      <c r="J510" s="439">
        <v>2.0499999999999998</v>
      </c>
      <c r="K510" s="439">
        <v>1.21</v>
      </c>
      <c r="L510" s="439" t="s">
        <v>22263</v>
      </c>
      <c r="M510" s="439">
        <v>0</v>
      </c>
      <c r="N510" s="439" t="s">
        <v>4603</v>
      </c>
      <c r="O510" s="439">
        <v>0</v>
      </c>
      <c r="P510" s="512">
        <v>1830.3285000000001</v>
      </c>
      <c r="Q510" s="512">
        <v>1830.3285000000001</v>
      </c>
      <c r="R510" s="514"/>
      <c r="S510" s="512">
        <v>1590.9269999999999</v>
      </c>
      <c r="T510" s="512">
        <v>1590.9269999999999</v>
      </c>
      <c r="V510" s="446">
        <f>VLOOKUP(E510,[3]INVENTARIO!$B$4:$P$1048576,15,0)</f>
        <v>1</v>
      </c>
      <c r="X510" s="443">
        <f>VLOOKUP(E510,[3]INVENTARIO!$B$114:$R$4077,17,0)</f>
        <v>1407.9</v>
      </c>
      <c r="Y510" s="443">
        <f t="shared" si="111"/>
        <v>844.74</v>
      </c>
      <c r="AA510" s="432">
        <f>VLOOKUP(E510,[3]INVENTARIO!$B$4:$U$4077,20,0)</f>
        <v>1224.3</v>
      </c>
      <c r="AB510" s="432">
        <f t="shared" si="110"/>
        <v>734.57999999999993</v>
      </c>
      <c r="AD510" s="432">
        <f>VLOOKUP(E510,[3]INVENTARIO!$B$4:$X$4077,23,0)</f>
        <v>1224.3</v>
      </c>
      <c r="AE510" s="432">
        <f t="shared" si="107"/>
        <v>734.57999999999993</v>
      </c>
      <c r="AG510" s="432">
        <f>VLOOKUP(E510,[3]INVENTARIO!$B$4:$AA$1048576,26,0)</f>
        <v>1224.3</v>
      </c>
      <c r="AH510" s="432">
        <f t="shared" si="108"/>
        <v>734.57999999999993</v>
      </c>
      <c r="AJ510" s="432">
        <f>VLOOKUP(E510,[3]INVENTARIO!$B$4:$AD$1048576,29,0)</f>
        <v>1155</v>
      </c>
      <c r="AK510" s="432">
        <f t="shared" si="109"/>
        <v>693</v>
      </c>
      <c r="AT510" s="489"/>
    </row>
    <row r="511" spans="1:46" ht="24" customHeight="1" outlineLevel="1" x14ac:dyDescent="0.25">
      <c r="A511" s="440" t="s">
        <v>23907</v>
      </c>
      <c r="B511" s="441">
        <v>507</v>
      </c>
      <c r="C511" s="440" t="s">
        <v>23998</v>
      </c>
      <c r="D511" s="440" t="s">
        <v>23999</v>
      </c>
      <c r="E511" s="441" t="s">
        <v>20958</v>
      </c>
      <c r="F511" s="440">
        <f>VLOOKUP(E511,[3]INVENTARIO!$B$4:$D$1048576,3,0)</f>
        <v>0</v>
      </c>
      <c r="G511" s="442" t="s">
        <v>20929</v>
      </c>
      <c r="H511" s="440" t="s">
        <v>24026</v>
      </c>
      <c r="I511" s="440" t="s">
        <v>24018</v>
      </c>
      <c r="J511" s="439">
        <v>0.25</v>
      </c>
      <c r="K511" s="439">
        <v>0.16</v>
      </c>
      <c r="L511" s="439" t="s">
        <v>24197</v>
      </c>
      <c r="M511" s="439">
        <v>0</v>
      </c>
      <c r="N511" s="439" t="s">
        <v>4603</v>
      </c>
      <c r="O511" s="439">
        <v>0</v>
      </c>
      <c r="P511" s="512">
        <v>45</v>
      </c>
      <c r="Q511" s="512">
        <f>P511*V511</f>
        <v>45</v>
      </c>
      <c r="R511" s="514"/>
      <c r="S511" s="512">
        <v>38.984999999999999</v>
      </c>
      <c r="T511" s="512">
        <v>38.984999999999999</v>
      </c>
      <c r="V511" s="446">
        <f>VLOOKUP(E511,[3]INVENTARIO!$B$4:$P$1048576,15,0)</f>
        <v>1</v>
      </c>
      <c r="X511" s="443">
        <f>VLOOKUP(E511,[3]INVENTARIO!$B$114:$R$4077,17,0)</f>
        <v>34.5</v>
      </c>
      <c r="Y511" s="443">
        <f>X511*60%</f>
        <v>20.7</v>
      </c>
      <c r="AA511" s="432">
        <f>VLOOKUP(E511,[3]INVENTARIO!$B$4:$U$4077,20,0)</f>
        <v>30</v>
      </c>
      <c r="AB511" s="432">
        <f>AA511*60%</f>
        <v>18</v>
      </c>
      <c r="AD511" s="432">
        <f>VLOOKUP(E511,[3]INVENTARIO!$B$4:$X$4077,23,0)</f>
        <v>30</v>
      </c>
      <c r="AE511" s="432">
        <f>AD511*60%</f>
        <v>18</v>
      </c>
      <c r="AG511" s="432">
        <f>VLOOKUP(E511,[3]INVENTARIO!$B$4:$AA$1048576,26,0)</f>
        <v>30</v>
      </c>
      <c r="AH511" s="432">
        <f>AG511*60%</f>
        <v>18</v>
      </c>
      <c r="AJ511" s="432">
        <f>VLOOKUP(E511,[3]INVENTARIO!$B$4:$AD$1048576,29,0)</f>
        <v>25</v>
      </c>
      <c r="AK511" s="432">
        <f>AJ511*60%</f>
        <v>15</v>
      </c>
      <c r="AT511" s="489"/>
    </row>
    <row r="512" spans="1:46" ht="24" customHeight="1" outlineLevel="1" x14ac:dyDescent="0.25">
      <c r="A512" s="440" t="s">
        <v>23907</v>
      </c>
      <c r="B512" s="441">
        <v>508</v>
      </c>
      <c r="C512" s="440" t="s">
        <v>23998</v>
      </c>
      <c r="D512" s="440" t="s">
        <v>23999</v>
      </c>
      <c r="E512" s="441" t="s">
        <v>20928</v>
      </c>
      <c r="F512" s="440">
        <f>VLOOKUP(E512,[3]INVENTARIO!$B$4:$D$1048576,3,0)</f>
        <v>0</v>
      </c>
      <c r="G512" s="442" t="s">
        <v>20929</v>
      </c>
      <c r="H512" s="440" t="s">
        <v>24026</v>
      </c>
      <c r="I512" s="440" t="s">
        <v>24018</v>
      </c>
      <c r="J512" s="439">
        <v>0.3</v>
      </c>
      <c r="K512" s="439">
        <v>0.2</v>
      </c>
      <c r="L512" s="439" t="s">
        <v>24197</v>
      </c>
      <c r="M512" s="439">
        <v>0</v>
      </c>
      <c r="N512" s="439" t="s">
        <v>4603</v>
      </c>
      <c r="O512" s="439">
        <v>0</v>
      </c>
      <c r="P512" s="512">
        <v>60</v>
      </c>
      <c r="Q512" s="512">
        <f>P512*V512</f>
        <v>60</v>
      </c>
      <c r="R512" s="514"/>
      <c r="S512" s="512">
        <v>51.98</v>
      </c>
      <c r="T512" s="512">
        <v>51.98</v>
      </c>
      <c r="V512" s="446">
        <f>VLOOKUP(E512,[3]INVENTARIO!$B$4:$P$1048576,15,0)</f>
        <v>1</v>
      </c>
      <c r="X512" s="443">
        <f>VLOOKUP(E512,[3]INVENTARIO!$B$114:$R$4077,17,0)</f>
        <v>46</v>
      </c>
      <c r="Y512" s="443">
        <f>X512*60%</f>
        <v>27.599999999999998</v>
      </c>
      <c r="AA512" s="432">
        <f>VLOOKUP(E512,[3]INVENTARIO!$B$4:$U$4077,20,0)</f>
        <v>40</v>
      </c>
      <c r="AB512" s="432">
        <f>AA512*60%</f>
        <v>24</v>
      </c>
      <c r="AD512" s="432">
        <f>VLOOKUP(E512,[3]INVENTARIO!$B$4:$X$4077,23,0)</f>
        <v>40</v>
      </c>
      <c r="AE512" s="432">
        <f>AD512*60%</f>
        <v>24</v>
      </c>
      <c r="AG512" s="432">
        <f>VLOOKUP(E512,[3]INVENTARIO!$B$4:$AA$1048576,26,0)</f>
        <v>40</v>
      </c>
      <c r="AH512" s="432">
        <f>AG512*60%</f>
        <v>24</v>
      </c>
      <c r="AJ512" s="432">
        <f>VLOOKUP(E512,[3]INVENTARIO!$B$4:$AD$1048576,29,0)</f>
        <v>35</v>
      </c>
      <c r="AK512" s="432">
        <f>AJ512*60%</f>
        <v>21</v>
      </c>
      <c r="AT512" s="489"/>
    </row>
    <row r="513" spans="1:46" ht="24" customHeight="1" outlineLevel="1" x14ac:dyDescent="0.25">
      <c r="A513" s="440" t="s">
        <v>23907</v>
      </c>
      <c r="B513" s="441">
        <v>509</v>
      </c>
      <c r="C513" s="440" t="s">
        <v>23998</v>
      </c>
      <c r="D513" s="440" t="s">
        <v>23999</v>
      </c>
      <c r="E513" s="441" t="s">
        <v>20930</v>
      </c>
      <c r="F513" s="440">
        <f>VLOOKUP(E513,[3]INVENTARIO!$B$4:$D$1048576,3,0)</f>
        <v>0</v>
      </c>
      <c r="G513" s="442" t="s">
        <v>20931</v>
      </c>
      <c r="H513" s="440" t="s">
        <v>24026</v>
      </c>
      <c r="I513" s="440" t="s">
        <v>24018</v>
      </c>
      <c r="J513" s="439">
        <v>0.4</v>
      </c>
      <c r="K513" s="439">
        <v>0.26</v>
      </c>
      <c r="L513" s="439" t="s">
        <v>24197</v>
      </c>
      <c r="M513" s="439">
        <v>0</v>
      </c>
      <c r="N513" s="439" t="s">
        <v>4603</v>
      </c>
      <c r="O513" s="439">
        <v>0</v>
      </c>
      <c r="P513" s="512">
        <v>75</v>
      </c>
      <c r="Q513" s="512">
        <f>P513*V513</f>
        <v>75</v>
      </c>
      <c r="R513" s="514"/>
      <c r="S513" s="512">
        <v>64.974999999999994</v>
      </c>
      <c r="T513" s="512">
        <v>64.974999999999994</v>
      </c>
      <c r="V513" s="446">
        <f>VLOOKUP(E513,[3]INVENTARIO!$B$4:$P$1048576,15,0)</f>
        <v>1</v>
      </c>
      <c r="X513" s="443">
        <f>VLOOKUP(E513,[3]INVENTARIO!$B$114:$R$4077,17,0)</f>
        <v>57.5</v>
      </c>
      <c r="Y513" s="443">
        <f>X513*60%</f>
        <v>34.5</v>
      </c>
      <c r="AA513" s="432">
        <f>VLOOKUP(E513,[3]INVENTARIO!$B$4:$U$4077,20,0)</f>
        <v>50</v>
      </c>
      <c r="AB513" s="432">
        <f>AA513*60%</f>
        <v>30</v>
      </c>
      <c r="AD513" s="432">
        <f>VLOOKUP(E513,[3]INVENTARIO!$B$4:$X$4077,23,0)</f>
        <v>50</v>
      </c>
      <c r="AE513" s="432">
        <f>AD513*60%</f>
        <v>30</v>
      </c>
      <c r="AG513" s="432">
        <f>VLOOKUP(E513,[3]INVENTARIO!$B$4:$AA$1048576,26,0)</f>
        <v>50</v>
      </c>
      <c r="AH513" s="432">
        <f>AG513*60%</f>
        <v>30</v>
      </c>
      <c r="AJ513" s="432">
        <f>VLOOKUP(E513,[3]INVENTARIO!$B$4:$AD$1048576,29,0)</f>
        <v>45</v>
      </c>
      <c r="AK513" s="432">
        <f>AJ513*60%</f>
        <v>27</v>
      </c>
      <c r="AT513" s="489"/>
    </row>
    <row r="514" spans="1:46" ht="24" customHeight="1" outlineLevel="1" x14ac:dyDescent="0.25">
      <c r="A514" s="440" t="s">
        <v>23907</v>
      </c>
      <c r="B514" s="441">
        <v>510</v>
      </c>
      <c r="C514" s="440" t="s">
        <v>23998</v>
      </c>
      <c r="D514" s="440" t="s">
        <v>23999</v>
      </c>
      <c r="E514" s="441" t="s">
        <v>20932</v>
      </c>
      <c r="F514" s="440">
        <f>VLOOKUP(E514,[3]INVENTARIO!$B$4:$D$1048576,3,0)</f>
        <v>0</v>
      </c>
      <c r="G514" s="442" t="s">
        <v>20933</v>
      </c>
      <c r="H514" s="440" t="s">
        <v>24026</v>
      </c>
      <c r="I514" s="440" t="s">
        <v>24018</v>
      </c>
      <c r="J514" s="439">
        <v>0.34</v>
      </c>
      <c r="K514" s="439">
        <v>0.34</v>
      </c>
      <c r="L514" s="439" t="s">
        <v>22263</v>
      </c>
      <c r="M514" s="439">
        <v>0</v>
      </c>
      <c r="N514" s="439" t="s">
        <v>4603</v>
      </c>
      <c r="O514" s="439">
        <v>0</v>
      </c>
      <c r="P514" s="512">
        <v>89.7</v>
      </c>
      <c r="Q514" s="512">
        <f>P514*V514</f>
        <v>89.7</v>
      </c>
      <c r="R514" s="514"/>
      <c r="S514" s="512">
        <v>77.97</v>
      </c>
      <c r="T514" s="512">
        <v>77.97</v>
      </c>
      <c r="V514" s="446">
        <f>VLOOKUP(E514,[3]INVENTARIO!$B$4:$P$1048576,15,0)</f>
        <v>1</v>
      </c>
      <c r="X514" s="443">
        <f>VLOOKUP(E514,[3]INVENTARIO!$B$114:$R$4077,17,0)</f>
        <v>69</v>
      </c>
      <c r="Y514" s="443">
        <f>X514*60%</f>
        <v>41.4</v>
      </c>
      <c r="AA514" s="432">
        <f>VLOOKUP(E514,[3]INVENTARIO!$B$4:$U$4077,20,0)</f>
        <v>60</v>
      </c>
      <c r="AB514" s="432">
        <f>AA514*60%</f>
        <v>36</v>
      </c>
      <c r="AD514" s="432">
        <f>VLOOKUP(E514,[3]INVENTARIO!$B$4:$X$4077,23,0)</f>
        <v>60</v>
      </c>
      <c r="AE514" s="432">
        <f>AD514*60%</f>
        <v>36</v>
      </c>
      <c r="AG514" s="432">
        <f>VLOOKUP(E514,[3]INVENTARIO!$B$4:$AA$1048576,26,0)</f>
        <v>60</v>
      </c>
      <c r="AH514" s="432">
        <f>AG514*60%</f>
        <v>36</v>
      </c>
      <c r="AJ514" s="432">
        <f>VLOOKUP(E514,[3]INVENTARIO!$B$4:$AD$1048576,29,0)</f>
        <v>55</v>
      </c>
      <c r="AK514" s="432">
        <f>AJ514*60%</f>
        <v>33</v>
      </c>
      <c r="AT514" s="489"/>
    </row>
    <row r="515" spans="1:46" ht="24" customHeight="1" outlineLevel="1" x14ac:dyDescent="0.25">
      <c r="A515" s="440" t="s">
        <v>23907</v>
      </c>
      <c r="B515" s="441">
        <v>511</v>
      </c>
      <c r="C515" s="440" t="s">
        <v>23998</v>
      </c>
      <c r="D515" s="440" t="s">
        <v>23999</v>
      </c>
      <c r="E515" s="441" t="s">
        <v>20934</v>
      </c>
      <c r="F515" s="440">
        <f>VLOOKUP(E515,[3]INVENTARIO!$B$4:$D$1048576,3,0)</f>
        <v>0</v>
      </c>
      <c r="G515" s="442" t="s">
        <v>20935</v>
      </c>
      <c r="H515" s="440" t="s">
        <v>24026</v>
      </c>
      <c r="I515" s="440" t="s">
        <v>24018</v>
      </c>
      <c r="J515" s="439">
        <v>0.4</v>
      </c>
      <c r="K515" s="439">
        <v>0.4</v>
      </c>
      <c r="L515" s="439" t="s">
        <v>22263</v>
      </c>
      <c r="M515" s="439">
        <v>0</v>
      </c>
      <c r="N515" s="439" t="s">
        <v>4603</v>
      </c>
      <c r="O515" s="439">
        <v>0</v>
      </c>
      <c r="P515" s="512">
        <v>104.65</v>
      </c>
      <c r="Q515" s="512">
        <f>P515*V515</f>
        <v>104.65</v>
      </c>
      <c r="R515" s="514"/>
      <c r="S515" s="512">
        <v>90.964999999999989</v>
      </c>
      <c r="T515" s="512">
        <v>90.964999999999989</v>
      </c>
      <c r="V515" s="446">
        <f>VLOOKUP(E515,[3]INVENTARIO!$B$4:$P$1048576,15,0)</f>
        <v>1</v>
      </c>
      <c r="X515" s="443">
        <f>VLOOKUP(E515,[3]INVENTARIO!$B$114:$R$4077,17,0)</f>
        <v>80.5</v>
      </c>
      <c r="Y515" s="443">
        <f>X515*60%</f>
        <v>48.3</v>
      </c>
      <c r="AA515" s="432">
        <f>VLOOKUP(E515,[3]INVENTARIO!$B$4:$U$4077,20,0)</f>
        <v>70</v>
      </c>
      <c r="AB515" s="432">
        <f>AA515*60%</f>
        <v>42</v>
      </c>
      <c r="AD515" s="432">
        <f>VLOOKUP(E515,[3]INVENTARIO!$B$4:$X$4077,23,0)</f>
        <v>70</v>
      </c>
      <c r="AE515" s="432">
        <f>AD515*60%</f>
        <v>42</v>
      </c>
      <c r="AG515" s="432">
        <f>VLOOKUP(E515,[3]INVENTARIO!$B$4:$AA$1048576,26,0)</f>
        <v>70</v>
      </c>
      <c r="AH515" s="432">
        <f>AG515*60%</f>
        <v>42</v>
      </c>
      <c r="AJ515" s="432">
        <f>VLOOKUP(E515,[3]INVENTARIO!$B$4:$AD$1048576,29,0)</f>
        <v>65</v>
      </c>
      <c r="AK515" s="432">
        <f>AJ515*60%</f>
        <v>39</v>
      </c>
      <c r="AT515" s="489"/>
    </row>
    <row r="516" spans="1:46" ht="24" customHeight="1" outlineLevel="1" x14ac:dyDescent="0.25">
      <c r="A516" s="440" t="s">
        <v>23907</v>
      </c>
      <c r="B516" s="441">
        <v>512</v>
      </c>
      <c r="C516" s="440" t="s">
        <v>23998</v>
      </c>
      <c r="D516" s="440" t="s">
        <v>23999</v>
      </c>
      <c r="E516" s="441" t="s">
        <v>23015</v>
      </c>
      <c r="F516" s="440">
        <f>VLOOKUP(E516,[3]INVENTARIO!$B$4:$D$1048576,3,0)</f>
        <v>0</v>
      </c>
      <c r="G516" s="442" t="s">
        <v>23096</v>
      </c>
      <c r="H516" s="440" t="s">
        <v>24026</v>
      </c>
      <c r="I516" s="440" t="s">
        <v>24018</v>
      </c>
      <c r="J516" s="439">
        <v>1.95</v>
      </c>
      <c r="K516" s="439">
        <v>1.2</v>
      </c>
      <c r="L516" s="439" t="s">
        <v>4603</v>
      </c>
      <c r="M516" s="439">
        <v>0</v>
      </c>
      <c r="N516" s="439" t="s">
        <v>4603</v>
      </c>
      <c r="O516" s="439">
        <v>0</v>
      </c>
      <c r="P516" s="512">
        <v>2275</v>
      </c>
      <c r="Q516" s="512">
        <f t="shared" ref="Q516:Q566" si="112">P516*V516</f>
        <v>2275</v>
      </c>
      <c r="R516" s="514"/>
      <c r="S516" s="512">
        <v>1977.4999999999998</v>
      </c>
      <c r="T516" s="512">
        <v>1977.4999999999998</v>
      </c>
      <c r="V516" s="446">
        <f>VLOOKUP(E516,[3]INVENTARIO!$B$4:$P$1048576,15,0)</f>
        <v>1</v>
      </c>
      <c r="X516" s="443">
        <f>VLOOKUP(E516,[3]INVENTARIO!$B$114:$R$4077,17,0)</f>
        <v>1750</v>
      </c>
      <c r="Y516" s="443">
        <f t="shared" si="111"/>
        <v>1050</v>
      </c>
      <c r="AA516" s="432">
        <f>VLOOKUP(E516,[3]INVENTARIO!$B$4:$U$4077,20,0)</f>
        <v>0</v>
      </c>
      <c r="AB516" s="432">
        <f t="shared" si="110"/>
        <v>0</v>
      </c>
      <c r="AD516" s="432">
        <f>VLOOKUP(E516,[3]INVENTARIO!$B$4:$X$4077,23,0)</f>
        <v>0</v>
      </c>
      <c r="AE516" s="432">
        <f t="shared" si="107"/>
        <v>0</v>
      </c>
      <c r="AG516" s="432">
        <f>VLOOKUP(E516,[3]INVENTARIO!$B$4:$AA$1048576,26,0)</f>
        <v>0</v>
      </c>
      <c r="AH516" s="432">
        <f t="shared" si="108"/>
        <v>0</v>
      </c>
      <c r="AJ516" s="432">
        <f>VLOOKUP(E516,[3]INVENTARIO!$B$4:$AD$1048576,29,0)</f>
        <v>0</v>
      </c>
      <c r="AK516" s="432">
        <f t="shared" si="109"/>
        <v>0</v>
      </c>
      <c r="AT516" s="489"/>
    </row>
    <row r="517" spans="1:46" ht="24" customHeight="1" outlineLevel="1" x14ac:dyDescent="0.25">
      <c r="A517" s="440" t="s">
        <v>19145</v>
      </c>
      <c r="B517" s="441">
        <v>513</v>
      </c>
      <c r="C517" s="440" t="s">
        <v>23998</v>
      </c>
      <c r="D517" s="440" t="s">
        <v>23999</v>
      </c>
      <c r="E517" s="441" t="s">
        <v>23092</v>
      </c>
      <c r="F517" s="440">
        <f>VLOOKUP(E517,[3]INVENTARIO!$B$4:$D$1048576,3,0)</f>
        <v>0</v>
      </c>
      <c r="G517" s="442" t="s">
        <v>23174</v>
      </c>
      <c r="H517" s="440" t="s">
        <v>24026</v>
      </c>
      <c r="I517" s="440" t="s">
        <v>24018</v>
      </c>
      <c r="J517" s="439">
        <v>1.9</v>
      </c>
      <c r="K517" s="439">
        <v>1.8</v>
      </c>
      <c r="L517" s="439" t="s">
        <v>4603</v>
      </c>
      <c r="M517" s="439">
        <v>0</v>
      </c>
      <c r="N517" s="439" t="s">
        <v>4603</v>
      </c>
      <c r="O517" s="439">
        <v>0</v>
      </c>
      <c r="P517" s="512">
        <v>2912</v>
      </c>
      <c r="Q517" s="512">
        <f t="shared" si="112"/>
        <v>2912</v>
      </c>
      <c r="R517" s="514"/>
      <c r="S517" s="512">
        <v>2531.1999999999998</v>
      </c>
      <c r="T517" s="512">
        <v>2531.1999999999998</v>
      </c>
      <c r="V517" s="446">
        <f>VLOOKUP(E517,[3]INVENTARIO!$B$4:$P$1048576,15,0)</f>
        <v>1</v>
      </c>
      <c r="X517" s="443">
        <f>VLOOKUP(E517,[3]INVENTARIO!$B$114:$R$4077,17,0)</f>
        <v>2240</v>
      </c>
      <c r="Y517" s="443">
        <f t="shared" si="111"/>
        <v>1344</v>
      </c>
      <c r="AA517" s="432">
        <f>VLOOKUP(E517,[3]INVENTARIO!$B$4:$U$4077,20,0)</f>
        <v>0</v>
      </c>
      <c r="AB517" s="432">
        <f t="shared" si="110"/>
        <v>0</v>
      </c>
      <c r="AD517" s="432">
        <f>VLOOKUP(E517,[3]INVENTARIO!$B$4:$X$4077,23,0)</f>
        <v>0</v>
      </c>
      <c r="AE517" s="432">
        <f t="shared" si="107"/>
        <v>0</v>
      </c>
      <c r="AG517" s="432">
        <f>VLOOKUP(E517,[3]INVENTARIO!$B$4:$AA$1048576,26,0)</f>
        <v>0</v>
      </c>
      <c r="AH517" s="432">
        <f t="shared" si="108"/>
        <v>0</v>
      </c>
      <c r="AJ517" s="432">
        <f>VLOOKUP(E517,[3]INVENTARIO!$B$4:$AD$1048576,29,0)</f>
        <v>0</v>
      </c>
      <c r="AK517" s="432">
        <f t="shared" si="109"/>
        <v>0</v>
      </c>
      <c r="AT517" s="489"/>
    </row>
    <row r="518" spans="1:46" ht="24" customHeight="1" outlineLevel="1" x14ac:dyDescent="0.25">
      <c r="A518" s="440" t="s">
        <v>19145</v>
      </c>
      <c r="B518" s="441">
        <v>514</v>
      </c>
      <c r="C518" s="440" t="s">
        <v>23998</v>
      </c>
      <c r="D518" s="440" t="s">
        <v>23999</v>
      </c>
      <c r="E518" s="441" t="s">
        <v>23178</v>
      </c>
      <c r="F518" s="440">
        <f>VLOOKUP(E518,[3]INVENTARIO!$B$4:$D$1048576,3,0)</f>
        <v>0</v>
      </c>
      <c r="G518" s="442" t="s">
        <v>23179</v>
      </c>
      <c r="H518" s="440" t="s">
        <v>24026</v>
      </c>
      <c r="I518" s="440" t="s">
        <v>24018</v>
      </c>
      <c r="J518" s="439" t="s">
        <v>4603</v>
      </c>
      <c r="K518" s="439" t="s">
        <v>4603</v>
      </c>
      <c r="L518" s="439" t="s">
        <v>4603</v>
      </c>
      <c r="M518" s="439">
        <v>0</v>
      </c>
      <c r="N518" s="439" t="s">
        <v>4603</v>
      </c>
      <c r="O518" s="439">
        <v>0</v>
      </c>
      <c r="P518" s="512">
        <v>26560</v>
      </c>
      <c r="Q518" s="512">
        <v>26560</v>
      </c>
      <c r="R518" s="514"/>
      <c r="S518" s="512">
        <v>0</v>
      </c>
      <c r="T518" s="512">
        <v>13040</v>
      </c>
      <c r="V518" s="446">
        <f>VLOOKUP(E518,[3]INVENTARIO!$B$4:$P$1048576,15,0)</f>
        <v>1</v>
      </c>
      <c r="X518" s="443">
        <f>VLOOKUP(E518,[3]INVENTARIO!$B$114:$R$4077,17,0)</f>
        <v>0</v>
      </c>
      <c r="Y518" s="443">
        <f t="shared" si="111"/>
        <v>0</v>
      </c>
      <c r="AA518" s="432">
        <f>VLOOKUP(E518,[3]INVENTARIO!$B$4:$U$4077,20,0)</f>
        <v>0</v>
      </c>
      <c r="AB518" s="432">
        <f t="shared" si="110"/>
        <v>0</v>
      </c>
      <c r="AD518" s="432">
        <f>VLOOKUP(E518,[3]INVENTARIO!$B$4:$X$4077,23,0)</f>
        <v>0</v>
      </c>
      <c r="AE518" s="432">
        <f t="shared" si="107"/>
        <v>0</v>
      </c>
      <c r="AG518" s="432">
        <f>VLOOKUP(E518,[3]INVENTARIO!$B$4:$AA$1048576,26,0)</f>
        <v>0</v>
      </c>
      <c r="AH518" s="432">
        <f t="shared" si="108"/>
        <v>0</v>
      </c>
      <c r="AJ518" s="432">
        <f>VLOOKUP(E518,[3]INVENTARIO!$B$4:$AD$1048576,29,0)</f>
        <v>0</v>
      </c>
      <c r="AK518" s="432">
        <f t="shared" si="109"/>
        <v>0</v>
      </c>
      <c r="AT518" s="489"/>
    </row>
    <row r="519" spans="1:46" ht="24" customHeight="1" outlineLevel="1" x14ac:dyDescent="0.25">
      <c r="A519" s="440" t="s">
        <v>19351</v>
      </c>
      <c r="B519" s="441">
        <v>515</v>
      </c>
      <c r="C519" s="440" t="s">
        <v>23998</v>
      </c>
      <c r="D519" s="440" t="s">
        <v>23999</v>
      </c>
      <c r="E519" s="441" t="s">
        <v>23895</v>
      </c>
      <c r="F519" s="440">
        <v>0</v>
      </c>
      <c r="G519" s="442" t="s">
        <v>23939</v>
      </c>
      <c r="H519" s="440" t="s">
        <v>24026</v>
      </c>
      <c r="I519" s="440" t="s">
        <v>24021</v>
      </c>
      <c r="J519" s="439" t="s">
        <v>4603</v>
      </c>
      <c r="K519" s="439" t="s">
        <v>4603</v>
      </c>
      <c r="L519" s="439" t="s">
        <v>4603</v>
      </c>
      <c r="M519" s="439">
        <v>0</v>
      </c>
      <c r="N519" s="439" t="s">
        <v>4603</v>
      </c>
      <c r="O519" s="439">
        <v>0</v>
      </c>
      <c r="P519" s="512">
        <v>9750</v>
      </c>
      <c r="Q519" s="512">
        <f t="shared" si="112"/>
        <v>9750</v>
      </c>
      <c r="R519" s="514"/>
      <c r="S519" s="512">
        <v>7500</v>
      </c>
      <c r="T519" s="512">
        <v>7500</v>
      </c>
      <c r="V519" s="446">
        <v>1</v>
      </c>
      <c r="X519" s="443">
        <v>7500</v>
      </c>
      <c r="Y519" s="443">
        <v>7500</v>
      </c>
      <c r="AA519" s="432">
        <v>0</v>
      </c>
      <c r="AB519" s="432">
        <f t="shared" si="110"/>
        <v>0</v>
      </c>
      <c r="AD519" s="432">
        <v>0</v>
      </c>
      <c r="AE519" s="432">
        <f t="shared" si="107"/>
        <v>0</v>
      </c>
      <c r="AG519" s="432" t="e">
        <f>VLOOKUP(E519,[3]INVENTARIO!$B$4:$AA$1048576,26,0)</f>
        <v>#N/A</v>
      </c>
      <c r="AH519" s="432" t="e">
        <f t="shared" si="108"/>
        <v>#N/A</v>
      </c>
      <c r="AJ519" s="432">
        <v>0</v>
      </c>
      <c r="AK519" s="432">
        <f t="shared" si="109"/>
        <v>0</v>
      </c>
      <c r="AT519" s="489"/>
    </row>
    <row r="520" spans="1:46" ht="24" customHeight="1" outlineLevel="1" x14ac:dyDescent="0.25">
      <c r="A520" s="440" t="s">
        <v>22971</v>
      </c>
      <c r="B520" s="441">
        <v>516</v>
      </c>
      <c r="C520" s="440" t="s">
        <v>23998</v>
      </c>
      <c r="D520" s="440" t="s">
        <v>23999</v>
      </c>
      <c r="E520" s="441" t="s">
        <v>22278</v>
      </c>
      <c r="F520" s="440">
        <f>VLOOKUP(E520,[3]INVENTARIO!$B$4:$D$1048576,3,0)</f>
        <v>0</v>
      </c>
      <c r="G520" s="442" t="s">
        <v>22280</v>
      </c>
      <c r="H520" s="440" t="s">
        <v>24026</v>
      </c>
      <c r="I520" s="440" t="s">
        <v>24021</v>
      </c>
      <c r="J520" s="439">
        <v>2.0499999999999998</v>
      </c>
      <c r="K520" s="439">
        <v>1.23</v>
      </c>
      <c r="L520" s="439" t="s">
        <v>22263</v>
      </c>
      <c r="M520" s="439">
        <v>0</v>
      </c>
      <c r="N520" s="439" t="s">
        <v>4603</v>
      </c>
      <c r="O520" s="439">
        <v>0</v>
      </c>
      <c r="P520" s="512">
        <v>2048.15</v>
      </c>
      <c r="Q520" s="512">
        <f t="shared" si="112"/>
        <v>2048.15</v>
      </c>
      <c r="R520" s="514"/>
      <c r="S520" s="512">
        <v>1780.3149999999998</v>
      </c>
      <c r="T520" s="512">
        <v>1780.3149999999998</v>
      </c>
      <c r="V520" s="446">
        <f>VLOOKUP(E520,[3]INVENTARIO!$B$4:$P$1048576,15,0)</f>
        <v>1</v>
      </c>
      <c r="X520" s="443">
        <f>VLOOKUP(E520,[3]INVENTARIO!$B$114:$R$4077,17,0)</f>
        <v>1575.5</v>
      </c>
      <c r="Y520" s="443">
        <f t="shared" si="111"/>
        <v>945.3</v>
      </c>
      <c r="AA520" s="432">
        <f>VLOOKUP(E520,[3]INVENTARIO!$B$4:$U$4077,20,0)</f>
        <v>1370</v>
      </c>
      <c r="AB520" s="432">
        <f t="shared" si="110"/>
        <v>822</v>
      </c>
      <c r="AD520" s="432">
        <f>VLOOKUP(E520,[3]INVENTARIO!$B$4:$X$4077,23,0)</f>
        <v>1370</v>
      </c>
      <c r="AE520" s="432">
        <f t="shared" ref="AE520:AE541" si="113">AD520*60%</f>
        <v>822</v>
      </c>
      <c r="AG520" s="432">
        <f>VLOOKUP(E520,[3]INVENTARIO!$B$4:$AA$1048576,26,0)</f>
        <v>1370</v>
      </c>
      <c r="AH520" s="432">
        <f t="shared" ref="AH520:AH541" si="114">AG520*60%</f>
        <v>822</v>
      </c>
      <c r="AJ520" s="432">
        <f>VLOOKUP(E520,[3]INVENTARIO!$B$4:$AD$1048576,29,0)</f>
        <v>0</v>
      </c>
      <c r="AK520" s="432">
        <f t="shared" ref="AK520:AK541" si="115">AJ520*60%</f>
        <v>0</v>
      </c>
      <c r="AT520" s="489"/>
    </row>
    <row r="521" spans="1:46" ht="24" customHeight="1" outlineLevel="1" x14ac:dyDescent="0.25">
      <c r="A521" s="440" t="s">
        <v>22971</v>
      </c>
      <c r="B521" s="441">
        <v>517</v>
      </c>
      <c r="C521" s="440" t="s">
        <v>23998</v>
      </c>
      <c r="D521" s="440" t="s">
        <v>23999</v>
      </c>
      <c r="E521" s="441" t="s">
        <v>22279</v>
      </c>
      <c r="F521" s="440">
        <f>VLOOKUP(E521,[3]INVENTARIO!$B$4:$D$1048576,3,0)</f>
        <v>0</v>
      </c>
      <c r="G521" s="442" t="s">
        <v>22281</v>
      </c>
      <c r="H521" s="440" t="s">
        <v>24026</v>
      </c>
      <c r="I521" s="440" t="s">
        <v>24021</v>
      </c>
      <c r="J521" s="439">
        <v>2.0499999999999998</v>
      </c>
      <c r="K521" s="439">
        <v>1.21</v>
      </c>
      <c r="L521" s="439" t="s">
        <v>22263</v>
      </c>
      <c r="M521" s="439">
        <v>0</v>
      </c>
      <c r="N521" s="439" t="s">
        <v>4603</v>
      </c>
      <c r="O521" s="439">
        <v>0</v>
      </c>
      <c r="P521" s="512">
        <v>2048.15</v>
      </c>
      <c r="Q521" s="512">
        <f t="shared" si="112"/>
        <v>2048.15</v>
      </c>
      <c r="R521" s="514"/>
      <c r="S521" s="512">
        <v>1780.3149999999998</v>
      </c>
      <c r="T521" s="512">
        <v>1780.3149999999998</v>
      </c>
      <c r="V521" s="446">
        <f>VLOOKUP(E521,[3]INVENTARIO!$B$4:$P$1048576,15,0)</f>
        <v>1</v>
      </c>
      <c r="X521" s="443">
        <f>VLOOKUP(E521,[3]INVENTARIO!$B$114:$R$4077,17,0)</f>
        <v>1575.5</v>
      </c>
      <c r="Y521" s="443">
        <f t="shared" si="111"/>
        <v>945.3</v>
      </c>
      <c r="AA521" s="432">
        <f>VLOOKUP(E521,[3]INVENTARIO!$B$4:$U$4077,20,0)</f>
        <v>1370</v>
      </c>
      <c r="AB521" s="432">
        <f t="shared" si="110"/>
        <v>822</v>
      </c>
      <c r="AD521" s="432">
        <f>VLOOKUP(E521,[3]INVENTARIO!$B$4:$X$4077,23,0)</f>
        <v>1370</v>
      </c>
      <c r="AE521" s="432">
        <f t="shared" si="113"/>
        <v>822</v>
      </c>
      <c r="AG521" s="432">
        <f>VLOOKUP(E521,[3]INVENTARIO!$B$4:$AA$1048576,26,0)</f>
        <v>1370</v>
      </c>
      <c r="AH521" s="432">
        <f t="shared" si="114"/>
        <v>822</v>
      </c>
      <c r="AJ521" s="432">
        <f>VLOOKUP(E521,[3]INVENTARIO!$B$4:$AD$1048576,29,0)</f>
        <v>0</v>
      </c>
      <c r="AK521" s="432">
        <f t="shared" si="115"/>
        <v>0</v>
      </c>
      <c r="AT521" s="489"/>
    </row>
    <row r="522" spans="1:46" ht="24" customHeight="1" outlineLevel="1" x14ac:dyDescent="0.25">
      <c r="A522" s="440" t="s">
        <v>22209</v>
      </c>
      <c r="B522" s="441">
        <v>518</v>
      </c>
      <c r="C522" s="440" t="s">
        <v>23998</v>
      </c>
      <c r="D522" s="440" t="s">
        <v>23999</v>
      </c>
      <c r="E522" s="441" t="s">
        <v>24102</v>
      </c>
      <c r="F522" s="440">
        <v>0</v>
      </c>
      <c r="G522" s="442" t="s">
        <v>24103</v>
      </c>
      <c r="H522" s="440" t="s">
        <v>24024</v>
      </c>
      <c r="I522" s="440" t="s">
        <v>24018</v>
      </c>
      <c r="J522" s="439">
        <v>2.0499999999999998</v>
      </c>
      <c r="K522" s="439">
        <v>0.94</v>
      </c>
      <c r="L522" s="439" t="s">
        <v>22263</v>
      </c>
      <c r="M522" s="439">
        <v>0</v>
      </c>
      <c r="N522" s="439" t="s">
        <v>4603</v>
      </c>
      <c r="O522" s="439">
        <v>0</v>
      </c>
      <c r="P522" s="512">
        <v>3322.5</v>
      </c>
      <c r="Q522" s="512">
        <v>1661.24101</v>
      </c>
      <c r="R522" s="514"/>
      <c r="S522" s="512">
        <v>1444.027</v>
      </c>
      <c r="T522" s="512">
        <v>1444.027</v>
      </c>
      <c r="V522" s="446">
        <v>1</v>
      </c>
      <c r="X522" s="443" t="e">
        <f>VLOOKUP(E522,[3]INVENTARIO!$B$114:$R$4077,17,0)</f>
        <v>#N/A</v>
      </c>
      <c r="Y522" s="443" t="e">
        <f t="shared" si="111"/>
        <v>#N/A</v>
      </c>
      <c r="AA522" s="432" t="e">
        <f>VLOOKUP(E522,[3]INVENTARIO!$B$4:$U$4077,20,0)</f>
        <v>#N/A</v>
      </c>
      <c r="AB522" s="432" t="e">
        <f t="shared" si="110"/>
        <v>#N/A</v>
      </c>
      <c r="AD522" s="432" t="e">
        <f>VLOOKUP(E522,[3]INVENTARIO!$B$4:$X$4077,23,0)</f>
        <v>#N/A</v>
      </c>
      <c r="AE522" s="432" t="e">
        <f t="shared" si="113"/>
        <v>#N/A</v>
      </c>
      <c r="AG522" s="432" t="e">
        <f>VLOOKUP(E522,[3]INVENTARIO!$B$4:$AA$1048576,26,0)</f>
        <v>#N/A</v>
      </c>
      <c r="AH522" s="432" t="e">
        <f t="shared" si="114"/>
        <v>#N/A</v>
      </c>
      <c r="AJ522" s="432" t="e">
        <f>VLOOKUP(E522,[3]INVENTARIO!$B$4:$AD$1048576,29,0)</f>
        <v>#N/A</v>
      </c>
      <c r="AK522" s="432" t="e">
        <f t="shared" si="115"/>
        <v>#N/A</v>
      </c>
      <c r="AT522" s="489"/>
    </row>
    <row r="523" spans="1:46" ht="24" customHeight="1" outlineLevel="1" x14ac:dyDescent="0.25">
      <c r="A523" s="440" t="s">
        <v>22388</v>
      </c>
      <c r="B523" s="441">
        <v>519</v>
      </c>
      <c r="C523" s="440" t="s">
        <v>23998</v>
      </c>
      <c r="D523" s="440" t="s">
        <v>23999</v>
      </c>
      <c r="E523" s="441" t="s">
        <v>24125</v>
      </c>
      <c r="F523" s="440">
        <v>0</v>
      </c>
      <c r="G523" s="442" t="s">
        <v>24104</v>
      </c>
      <c r="H523" s="440" t="s">
        <v>24024</v>
      </c>
      <c r="I523" s="440" t="s">
        <v>24018</v>
      </c>
      <c r="J523" s="439">
        <v>1.98</v>
      </c>
      <c r="K523" s="439">
        <v>1.17</v>
      </c>
      <c r="L523" s="439" t="s">
        <v>22263</v>
      </c>
      <c r="M523" s="439">
        <v>0</v>
      </c>
      <c r="N523" s="439" t="s">
        <v>4603</v>
      </c>
      <c r="O523" s="439">
        <v>0</v>
      </c>
      <c r="P523" s="512">
        <v>3884</v>
      </c>
      <c r="Q523" s="512">
        <v>1941.89138</v>
      </c>
      <c r="R523" s="514"/>
      <c r="S523" s="512">
        <v>1687.9939999999997</v>
      </c>
      <c r="T523" s="512">
        <v>1687.9939999999997</v>
      </c>
      <c r="V523" s="446">
        <v>1</v>
      </c>
      <c r="X523" s="443" t="e">
        <f>VLOOKUP(E523,[3]INVENTARIO!$B$114:$R$4077,17,0)</f>
        <v>#N/A</v>
      </c>
      <c r="Y523" s="443" t="e">
        <f t="shared" si="111"/>
        <v>#N/A</v>
      </c>
      <c r="AA523" s="432" t="e">
        <f>VLOOKUP(E523,[3]INVENTARIO!$B$4:$U$4077,20,0)</f>
        <v>#N/A</v>
      </c>
      <c r="AB523" s="432" t="e">
        <f t="shared" si="110"/>
        <v>#N/A</v>
      </c>
      <c r="AD523" s="432" t="e">
        <f>VLOOKUP(E523,[3]INVENTARIO!$B$4:$X$4077,23,0)</f>
        <v>#N/A</v>
      </c>
      <c r="AE523" s="432" t="e">
        <f t="shared" si="113"/>
        <v>#N/A</v>
      </c>
      <c r="AG523" s="432" t="e">
        <f>VLOOKUP(E523,[3]INVENTARIO!$B$4:$AA$1048576,26,0)</f>
        <v>#N/A</v>
      </c>
      <c r="AH523" s="432" t="e">
        <f t="shared" si="114"/>
        <v>#N/A</v>
      </c>
      <c r="AJ523" s="432" t="e">
        <f>VLOOKUP(E523,[3]INVENTARIO!$B$4:$AD$1048576,29,0)</f>
        <v>#N/A</v>
      </c>
      <c r="AK523" s="432" t="e">
        <f t="shared" si="115"/>
        <v>#N/A</v>
      </c>
      <c r="AT523" s="489"/>
    </row>
    <row r="524" spans="1:46" ht="24" customHeight="1" outlineLevel="1" x14ac:dyDescent="0.25">
      <c r="A524" s="440" t="s">
        <v>22388</v>
      </c>
      <c r="B524" s="441">
        <v>520</v>
      </c>
      <c r="C524" s="440" t="s">
        <v>23998</v>
      </c>
      <c r="D524" s="440" t="s">
        <v>23999</v>
      </c>
      <c r="E524" s="441" t="s">
        <v>24126</v>
      </c>
      <c r="F524" s="440">
        <v>0</v>
      </c>
      <c r="G524" s="442" t="s">
        <v>24105</v>
      </c>
      <c r="H524" s="440" t="s">
        <v>24024</v>
      </c>
      <c r="I524" s="440" t="s">
        <v>24018</v>
      </c>
      <c r="J524" s="439">
        <v>2.1</v>
      </c>
      <c r="K524" s="439">
        <v>0.83</v>
      </c>
      <c r="L524" s="439" t="s">
        <v>22263</v>
      </c>
      <c r="M524" s="439">
        <v>0</v>
      </c>
      <c r="N524" s="439" t="s">
        <v>4603</v>
      </c>
      <c r="O524" s="439">
        <v>0</v>
      </c>
      <c r="P524" s="512">
        <v>3232</v>
      </c>
      <c r="Q524" s="512">
        <v>1615.9185900000002</v>
      </c>
      <c r="R524" s="514"/>
      <c r="S524" s="512">
        <v>1404.59</v>
      </c>
      <c r="T524" s="512">
        <v>1404.59</v>
      </c>
      <c r="V524" s="446">
        <v>1</v>
      </c>
      <c r="X524" s="443" t="e">
        <f>VLOOKUP(E524,[3]INVENTARIO!$B$114:$R$4077,17,0)</f>
        <v>#N/A</v>
      </c>
      <c r="Y524" s="443" t="e">
        <f t="shared" si="111"/>
        <v>#N/A</v>
      </c>
      <c r="AA524" s="432" t="e">
        <f>VLOOKUP(E524,[3]INVENTARIO!$B$4:$U$4077,20,0)</f>
        <v>#N/A</v>
      </c>
      <c r="AB524" s="432" t="e">
        <f t="shared" si="110"/>
        <v>#N/A</v>
      </c>
      <c r="AD524" s="432" t="e">
        <f>VLOOKUP(E524,[3]INVENTARIO!$B$4:$X$4077,23,0)</f>
        <v>#N/A</v>
      </c>
      <c r="AE524" s="432" t="e">
        <f t="shared" si="113"/>
        <v>#N/A</v>
      </c>
      <c r="AG524" s="432" t="e">
        <f>VLOOKUP(E524,[3]INVENTARIO!$B$4:$AA$1048576,26,0)</f>
        <v>#N/A</v>
      </c>
      <c r="AH524" s="432" t="e">
        <f t="shared" si="114"/>
        <v>#N/A</v>
      </c>
      <c r="AJ524" s="432" t="e">
        <f>VLOOKUP(E524,[3]INVENTARIO!$B$4:$AD$1048576,29,0)</f>
        <v>#N/A</v>
      </c>
      <c r="AK524" s="432" t="e">
        <f t="shared" si="115"/>
        <v>#N/A</v>
      </c>
      <c r="AT524" s="489"/>
    </row>
    <row r="525" spans="1:46" ht="24" customHeight="1" outlineLevel="1" x14ac:dyDescent="0.25">
      <c r="A525" s="440" t="s">
        <v>19145</v>
      </c>
      <c r="B525" s="441">
        <v>521</v>
      </c>
      <c r="C525" s="440" t="s">
        <v>23998</v>
      </c>
      <c r="D525" s="440" t="s">
        <v>23999</v>
      </c>
      <c r="E525" s="441" t="s">
        <v>24127</v>
      </c>
      <c r="F525" s="440">
        <v>0</v>
      </c>
      <c r="G525" s="442" t="s">
        <v>24106</v>
      </c>
      <c r="H525" s="440" t="s">
        <v>24026</v>
      </c>
      <c r="I525" s="440" t="s">
        <v>24018</v>
      </c>
      <c r="J525" s="439">
        <v>2.1</v>
      </c>
      <c r="K525" s="439">
        <v>0.69</v>
      </c>
      <c r="L525" s="439" t="s">
        <v>22263</v>
      </c>
      <c r="M525" s="439">
        <v>0</v>
      </c>
      <c r="N525" s="439" t="s">
        <v>4603</v>
      </c>
      <c r="O525" s="439">
        <v>0</v>
      </c>
      <c r="P525" s="512">
        <v>2918</v>
      </c>
      <c r="Q525" s="512">
        <v>1459.0332900000001</v>
      </c>
      <c r="R525" s="514"/>
      <c r="S525" s="512">
        <v>1268.1989999999998</v>
      </c>
      <c r="T525" s="512">
        <v>1268.1989999999998</v>
      </c>
      <c r="V525" s="446">
        <v>1</v>
      </c>
      <c r="X525" s="443" t="e">
        <f>VLOOKUP(E525,[3]INVENTARIO!$B$114:$R$4077,17,0)</f>
        <v>#N/A</v>
      </c>
      <c r="Y525" s="443" t="e">
        <f t="shared" si="111"/>
        <v>#N/A</v>
      </c>
      <c r="AA525" s="432" t="e">
        <f>VLOOKUP(E525,[3]INVENTARIO!$B$4:$U$4077,20,0)</f>
        <v>#N/A</v>
      </c>
      <c r="AB525" s="432" t="e">
        <f t="shared" si="110"/>
        <v>#N/A</v>
      </c>
      <c r="AD525" s="432" t="e">
        <f>VLOOKUP(E525,[3]INVENTARIO!$B$4:$X$4077,23,0)</f>
        <v>#N/A</v>
      </c>
      <c r="AE525" s="432" t="e">
        <f t="shared" si="113"/>
        <v>#N/A</v>
      </c>
      <c r="AG525" s="432" t="e">
        <f>VLOOKUP(E525,[3]INVENTARIO!$B$4:$AA$1048576,26,0)</f>
        <v>#N/A</v>
      </c>
      <c r="AH525" s="432" t="e">
        <f t="shared" si="114"/>
        <v>#N/A</v>
      </c>
      <c r="AJ525" s="432" t="e">
        <f>VLOOKUP(E525,[3]INVENTARIO!$B$4:$AD$1048576,29,0)</f>
        <v>#N/A</v>
      </c>
      <c r="AK525" s="432" t="e">
        <f t="shared" si="115"/>
        <v>#N/A</v>
      </c>
      <c r="AT525" s="489"/>
    </row>
    <row r="526" spans="1:46" ht="24" customHeight="1" outlineLevel="1" x14ac:dyDescent="0.25">
      <c r="A526" s="440" t="s">
        <v>19351</v>
      </c>
      <c r="B526" s="441">
        <v>522</v>
      </c>
      <c r="C526" s="440" t="s">
        <v>23998</v>
      </c>
      <c r="D526" s="440" t="s">
        <v>23999</v>
      </c>
      <c r="E526" s="441" t="s">
        <v>24128</v>
      </c>
      <c r="F526" s="440">
        <v>0</v>
      </c>
      <c r="G526" s="442" t="s">
        <v>24107</v>
      </c>
      <c r="H526" s="440" t="s">
        <v>24026</v>
      </c>
      <c r="I526" s="440" t="s">
        <v>24018</v>
      </c>
      <c r="J526" s="439">
        <v>1.42</v>
      </c>
      <c r="K526" s="439">
        <v>1.2</v>
      </c>
      <c r="L526" s="439" t="s">
        <v>22263</v>
      </c>
      <c r="M526" s="439">
        <v>0</v>
      </c>
      <c r="N526" s="439" t="s">
        <v>4603</v>
      </c>
      <c r="O526" s="439">
        <v>0</v>
      </c>
      <c r="P526" s="512">
        <v>3208</v>
      </c>
      <c r="Q526" s="512">
        <v>1603.7164</v>
      </c>
      <c r="R526" s="514"/>
      <c r="S526" s="512">
        <v>1393.9679999999998</v>
      </c>
      <c r="T526" s="512">
        <v>1393.9679999999998</v>
      </c>
      <c r="V526" s="446">
        <v>1</v>
      </c>
      <c r="X526" s="443" t="e">
        <f>VLOOKUP(E526,[3]INVENTARIO!$B$114:$R$4077,17,0)</f>
        <v>#N/A</v>
      </c>
      <c r="Y526" s="443" t="e">
        <f t="shared" si="111"/>
        <v>#N/A</v>
      </c>
      <c r="AA526" s="432" t="e">
        <f>VLOOKUP(E526,[3]INVENTARIO!$B$4:$U$4077,20,0)</f>
        <v>#N/A</v>
      </c>
      <c r="AB526" s="432" t="e">
        <f t="shared" si="110"/>
        <v>#N/A</v>
      </c>
      <c r="AD526" s="432" t="e">
        <f>VLOOKUP(E526,[3]INVENTARIO!$B$4:$X$4077,23,0)</f>
        <v>#N/A</v>
      </c>
      <c r="AE526" s="432" t="e">
        <f t="shared" si="113"/>
        <v>#N/A</v>
      </c>
      <c r="AG526" s="432" t="e">
        <f>VLOOKUP(E526,[3]INVENTARIO!$B$4:$AA$1048576,26,0)</f>
        <v>#N/A</v>
      </c>
      <c r="AH526" s="432" t="e">
        <f t="shared" si="114"/>
        <v>#N/A</v>
      </c>
      <c r="AJ526" s="432" t="e">
        <f>VLOOKUP(E526,[3]INVENTARIO!$B$4:$AD$1048576,29,0)</f>
        <v>#N/A</v>
      </c>
      <c r="AK526" s="432" t="e">
        <f t="shared" si="115"/>
        <v>#N/A</v>
      </c>
      <c r="AT526" s="489"/>
    </row>
    <row r="527" spans="1:46" ht="24" customHeight="1" outlineLevel="1" x14ac:dyDescent="0.25">
      <c r="A527" s="440" t="s">
        <v>19351</v>
      </c>
      <c r="B527" s="441">
        <v>523</v>
      </c>
      <c r="C527" s="440" t="s">
        <v>23998</v>
      </c>
      <c r="D527" s="440" t="s">
        <v>23999</v>
      </c>
      <c r="E527" s="441" t="s">
        <v>24129</v>
      </c>
      <c r="F527" s="440">
        <v>0</v>
      </c>
      <c r="G527" s="442" t="s">
        <v>24108</v>
      </c>
      <c r="H527" s="440" t="s">
        <v>24026</v>
      </c>
      <c r="I527" s="440" t="s">
        <v>24018</v>
      </c>
      <c r="J527" s="439">
        <v>1</v>
      </c>
      <c r="K527" s="439">
        <v>1.46</v>
      </c>
      <c r="L527" s="439" t="s">
        <v>22263</v>
      </c>
      <c r="M527" s="439">
        <v>0</v>
      </c>
      <c r="N527" s="439" t="s">
        <v>4603</v>
      </c>
      <c r="O527" s="439">
        <v>0</v>
      </c>
      <c r="P527" s="512">
        <v>2897</v>
      </c>
      <c r="Q527" s="512">
        <v>1448.5742700000001</v>
      </c>
      <c r="R527" s="514"/>
      <c r="S527" s="512">
        <v>1259.1589999999999</v>
      </c>
      <c r="T527" s="512">
        <v>1259.1589999999999</v>
      </c>
      <c r="V527" s="446">
        <v>1</v>
      </c>
      <c r="X527" s="443" t="e">
        <f>VLOOKUP(E527,[3]INVENTARIO!$B$114:$R$4077,17,0)</f>
        <v>#N/A</v>
      </c>
      <c r="Y527" s="443" t="e">
        <f t="shared" si="111"/>
        <v>#N/A</v>
      </c>
      <c r="AA527" s="432" t="e">
        <f>VLOOKUP(E527,[3]INVENTARIO!$B$4:$U$4077,20,0)</f>
        <v>#N/A</v>
      </c>
      <c r="AB527" s="432" t="e">
        <f t="shared" si="110"/>
        <v>#N/A</v>
      </c>
      <c r="AD527" s="432" t="e">
        <f>VLOOKUP(E527,[3]INVENTARIO!$B$4:$X$4077,23,0)</f>
        <v>#N/A</v>
      </c>
      <c r="AE527" s="432" t="e">
        <f t="shared" si="113"/>
        <v>#N/A</v>
      </c>
      <c r="AG527" s="432" t="e">
        <f>VLOOKUP(E527,[3]INVENTARIO!$B$4:$AA$1048576,26,0)</f>
        <v>#N/A</v>
      </c>
      <c r="AH527" s="432" t="e">
        <f t="shared" si="114"/>
        <v>#N/A</v>
      </c>
      <c r="AJ527" s="432" t="e">
        <f>VLOOKUP(E527,[3]INVENTARIO!$B$4:$AD$1048576,29,0)</f>
        <v>#N/A</v>
      </c>
      <c r="AK527" s="432" t="e">
        <f t="shared" si="115"/>
        <v>#N/A</v>
      </c>
      <c r="AT527" s="489"/>
    </row>
    <row r="528" spans="1:46" ht="24" customHeight="1" outlineLevel="1" x14ac:dyDescent="0.25">
      <c r="A528" s="440" t="s">
        <v>22388</v>
      </c>
      <c r="B528" s="441">
        <v>524</v>
      </c>
      <c r="C528" s="440" t="s">
        <v>23998</v>
      </c>
      <c r="D528" s="440" t="s">
        <v>23999</v>
      </c>
      <c r="E528" s="441" t="s">
        <v>24130</v>
      </c>
      <c r="F528" s="440">
        <v>0</v>
      </c>
      <c r="G528" s="442" t="s">
        <v>24109</v>
      </c>
      <c r="H528" s="440" t="s">
        <v>24026</v>
      </c>
      <c r="I528" s="440" t="s">
        <v>24018</v>
      </c>
      <c r="J528" s="439">
        <v>3.22</v>
      </c>
      <c r="K528" s="439">
        <v>4</v>
      </c>
      <c r="L528" s="439" t="s">
        <v>22263</v>
      </c>
      <c r="M528" s="439">
        <v>0</v>
      </c>
      <c r="N528" s="439" t="s">
        <v>4603</v>
      </c>
      <c r="O528" s="439">
        <v>0</v>
      </c>
      <c r="P528" s="512">
        <v>11226</v>
      </c>
      <c r="Q528" s="512">
        <v>5613.0073999999995</v>
      </c>
      <c r="R528" s="514"/>
      <c r="S528" s="512">
        <v>4879.0009999999993</v>
      </c>
      <c r="T528" s="512">
        <v>4879.0009999999993</v>
      </c>
      <c r="V528" s="446">
        <v>1</v>
      </c>
      <c r="X528" s="443" t="e">
        <f>VLOOKUP(E528,[3]INVENTARIO!$B$114:$R$4077,17,0)</f>
        <v>#N/A</v>
      </c>
      <c r="Y528" s="443" t="e">
        <f t="shared" si="111"/>
        <v>#N/A</v>
      </c>
      <c r="AA528" s="432" t="e">
        <f>VLOOKUP(E528,[3]INVENTARIO!$B$4:$U$4077,20,0)</f>
        <v>#N/A</v>
      </c>
      <c r="AB528" s="432" t="e">
        <f t="shared" si="110"/>
        <v>#N/A</v>
      </c>
      <c r="AD528" s="432" t="e">
        <f>VLOOKUP(E528,[3]INVENTARIO!$B$4:$X$4077,23,0)</f>
        <v>#N/A</v>
      </c>
      <c r="AE528" s="432" t="e">
        <f t="shared" si="113"/>
        <v>#N/A</v>
      </c>
      <c r="AG528" s="432" t="e">
        <f>VLOOKUP(E528,[3]INVENTARIO!$B$4:$AA$1048576,26,0)</f>
        <v>#N/A</v>
      </c>
      <c r="AH528" s="432" t="e">
        <f t="shared" si="114"/>
        <v>#N/A</v>
      </c>
      <c r="AJ528" s="432" t="e">
        <f>VLOOKUP(E528,[3]INVENTARIO!$B$4:$AD$1048576,29,0)</f>
        <v>#N/A</v>
      </c>
      <c r="AK528" s="432" t="e">
        <f t="shared" si="115"/>
        <v>#N/A</v>
      </c>
      <c r="AT528" s="489"/>
    </row>
    <row r="529" spans="1:46" ht="24" customHeight="1" outlineLevel="1" x14ac:dyDescent="0.25">
      <c r="A529" s="440" t="s">
        <v>22388</v>
      </c>
      <c r="B529" s="441">
        <v>525</v>
      </c>
      <c r="C529" s="440" t="s">
        <v>23998</v>
      </c>
      <c r="D529" s="440" t="s">
        <v>23999</v>
      </c>
      <c r="E529" s="441" t="s">
        <v>24132</v>
      </c>
      <c r="F529" s="440">
        <v>0</v>
      </c>
      <c r="G529" s="442" t="s">
        <v>24111</v>
      </c>
      <c r="H529" s="440" t="s">
        <v>24026</v>
      </c>
      <c r="I529" s="440" t="s">
        <v>24018</v>
      </c>
      <c r="J529" s="439">
        <v>1</v>
      </c>
      <c r="K529" s="439">
        <v>0.22</v>
      </c>
      <c r="L529" s="439" t="s">
        <v>22263</v>
      </c>
      <c r="M529" s="439">
        <v>0</v>
      </c>
      <c r="N529" s="439" t="s">
        <v>4603</v>
      </c>
      <c r="O529" s="439">
        <v>0</v>
      </c>
      <c r="P529" s="512">
        <v>795</v>
      </c>
      <c r="Q529" s="512">
        <v>397.44275999999996</v>
      </c>
      <c r="R529" s="514"/>
      <c r="S529" s="512">
        <v>345.44099999999997</v>
      </c>
      <c r="T529" s="512">
        <v>345.44099999999997</v>
      </c>
      <c r="V529" s="446">
        <v>1</v>
      </c>
      <c r="X529" s="443" t="e">
        <f>VLOOKUP(E529,[3]INVENTARIO!$B$114:$R$4077,17,0)</f>
        <v>#N/A</v>
      </c>
      <c r="Y529" s="443" t="e">
        <f>X529*60%</f>
        <v>#N/A</v>
      </c>
      <c r="AA529" s="432" t="e">
        <f>VLOOKUP(E529,[3]INVENTARIO!$B$4:$U$4077,20,0)</f>
        <v>#N/A</v>
      </c>
      <c r="AB529" s="432" t="e">
        <f>AA529*60%</f>
        <v>#N/A</v>
      </c>
      <c r="AD529" s="432" t="e">
        <f>VLOOKUP(E529,[3]INVENTARIO!$B$4:$X$4077,23,0)</f>
        <v>#N/A</v>
      </c>
      <c r="AE529" s="432" t="e">
        <f>AD529*60%</f>
        <v>#N/A</v>
      </c>
      <c r="AG529" s="432" t="e">
        <f>VLOOKUP(E529,[3]INVENTARIO!$B$4:$AA$1048576,26,0)</f>
        <v>#N/A</v>
      </c>
      <c r="AH529" s="432" t="e">
        <f>AG529*60%</f>
        <v>#N/A</v>
      </c>
      <c r="AJ529" s="432" t="e">
        <f>VLOOKUP(E529,[3]INVENTARIO!$B$4:$AD$1048576,29,0)</f>
        <v>#N/A</v>
      </c>
      <c r="AK529" s="432" t="e">
        <f>AJ529*60%</f>
        <v>#N/A</v>
      </c>
      <c r="AT529" s="489"/>
    </row>
    <row r="530" spans="1:46" ht="24" customHeight="1" outlineLevel="1" x14ac:dyDescent="0.25">
      <c r="A530" s="440" t="s">
        <v>22388</v>
      </c>
      <c r="B530" s="441">
        <v>526</v>
      </c>
      <c r="C530" s="440" t="s">
        <v>23998</v>
      </c>
      <c r="D530" s="440" t="s">
        <v>23999</v>
      </c>
      <c r="E530" s="441" t="s">
        <v>24131</v>
      </c>
      <c r="F530" s="440">
        <v>0</v>
      </c>
      <c r="G530" s="442" t="s">
        <v>24110</v>
      </c>
      <c r="H530" s="440" t="s">
        <v>24026</v>
      </c>
      <c r="I530" s="440" t="s">
        <v>24018</v>
      </c>
      <c r="J530" s="439">
        <v>1.7</v>
      </c>
      <c r="K530" s="439">
        <v>0.38</v>
      </c>
      <c r="L530" s="439" t="s">
        <v>22263</v>
      </c>
      <c r="M530" s="439">
        <v>0</v>
      </c>
      <c r="N530" s="439" t="s">
        <v>4603</v>
      </c>
      <c r="O530" s="439">
        <v>0</v>
      </c>
      <c r="P530" s="512">
        <v>1482</v>
      </c>
      <c r="Q530" s="512">
        <v>740.84724999999992</v>
      </c>
      <c r="R530" s="514"/>
      <c r="S530" s="512">
        <v>643.98699999999997</v>
      </c>
      <c r="T530" s="512">
        <v>643.98699999999997</v>
      </c>
      <c r="V530" s="446">
        <v>1</v>
      </c>
      <c r="X530" s="443" t="e">
        <f>VLOOKUP(E530,[3]INVENTARIO!$B$114:$R$4077,17,0)</f>
        <v>#N/A</v>
      </c>
      <c r="Y530" s="443" t="e">
        <f t="shared" si="111"/>
        <v>#N/A</v>
      </c>
      <c r="AA530" s="432" t="e">
        <f>VLOOKUP(E530,[3]INVENTARIO!$B$4:$U$4077,20,0)</f>
        <v>#N/A</v>
      </c>
      <c r="AB530" s="432" t="e">
        <f t="shared" si="110"/>
        <v>#N/A</v>
      </c>
      <c r="AD530" s="432" t="e">
        <f>VLOOKUP(E530,[3]INVENTARIO!$B$4:$X$4077,23,0)</f>
        <v>#N/A</v>
      </c>
      <c r="AE530" s="432" t="e">
        <f t="shared" si="113"/>
        <v>#N/A</v>
      </c>
      <c r="AG530" s="432" t="e">
        <f>VLOOKUP(E530,[3]INVENTARIO!$B$4:$AA$1048576,26,0)</f>
        <v>#N/A</v>
      </c>
      <c r="AH530" s="432" t="e">
        <f t="shared" si="114"/>
        <v>#N/A</v>
      </c>
      <c r="AJ530" s="432" t="e">
        <f>VLOOKUP(E530,[3]INVENTARIO!$B$4:$AD$1048576,29,0)</f>
        <v>#N/A</v>
      </c>
      <c r="AK530" s="432" t="e">
        <f t="shared" si="115"/>
        <v>#N/A</v>
      </c>
      <c r="AT530" s="489"/>
    </row>
    <row r="531" spans="1:46" ht="24" customHeight="1" outlineLevel="1" x14ac:dyDescent="0.25">
      <c r="A531" s="440" t="s">
        <v>22388</v>
      </c>
      <c r="B531" s="441">
        <v>527</v>
      </c>
      <c r="C531" s="440" t="s">
        <v>23998</v>
      </c>
      <c r="D531" s="440" t="s">
        <v>23999</v>
      </c>
      <c r="E531" s="441" t="s">
        <v>24133</v>
      </c>
      <c r="F531" s="440">
        <v>0</v>
      </c>
      <c r="G531" s="442" t="s">
        <v>24112</v>
      </c>
      <c r="H531" s="440" t="s">
        <v>24026</v>
      </c>
      <c r="I531" s="440" t="s">
        <v>24018</v>
      </c>
      <c r="J531" s="439">
        <v>0.5</v>
      </c>
      <c r="K531" s="439">
        <v>0.75</v>
      </c>
      <c r="L531" s="439" t="s">
        <v>22263</v>
      </c>
      <c r="M531" s="439">
        <v>0</v>
      </c>
      <c r="N531" s="439" t="s">
        <v>4603</v>
      </c>
      <c r="O531" s="439">
        <v>0</v>
      </c>
      <c r="P531" s="512">
        <v>1071</v>
      </c>
      <c r="Q531" s="512">
        <v>535.15318999999988</v>
      </c>
      <c r="R531" s="514"/>
      <c r="S531" s="512">
        <v>465.22099999999995</v>
      </c>
      <c r="T531" s="512">
        <v>465.22099999999995</v>
      </c>
      <c r="V531" s="446">
        <v>1</v>
      </c>
      <c r="X531" s="443" t="e">
        <f>VLOOKUP(E531,[3]INVENTARIO!$B$114:$R$4077,17,0)</f>
        <v>#N/A</v>
      </c>
      <c r="Y531" s="443" t="e">
        <f t="shared" si="111"/>
        <v>#N/A</v>
      </c>
      <c r="AA531" s="432" t="e">
        <f>VLOOKUP(E531,[3]INVENTARIO!$B$4:$U$4077,20,0)</f>
        <v>#N/A</v>
      </c>
      <c r="AB531" s="432" t="e">
        <f t="shared" si="110"/>
        <v>#N/A</v>
      </c>
      <c r="AD531" s="432" t="e">
        <f>VLOOKUP(E531,[3]INVENTARIO!$B$4:$X$4077,23,0)</f>
        <v>#N/A</v>
      </c>
      <c r="AE531" s="432" t="e">
        <f t="shared" si="113"/>
        <v>#N/A</v>
      </c>
      <c r="AG531" s="432" t="e">
        <f>VLOOKUP(E531,[3]INVENTARIO!$B$4:$AA$1048576,26,0)</f>
        <v>#N/A</v>
      </c>
      <c r="AH531" s="432" t="e">
        <f t="shared" si="114"/>
        <v>#N/A</v>
      </c>
      <c r="AJ531" s="432" t="e">
        <f>VLOOKUP(E531,[3]INVENTARIO!$B$4:$AD$1048576,29,0)</f>
        <v>#N/A</v>
      </c>
      <c r="AK531" s="432" t="e">
        <f t="shared" si="115"/>
        <v>#N/A</v>
      </c>
      <c r="AT531" s="489"/>
    </row>
    <row r="532" spans="1:46" ht="24" customHeight="1" outlineLevel="1" x14ac:dyDescent="0.25">
      <c r="A532" s="440" t="s">
        <v>22388</v>
      </c>
      <c r="B532" s="441">
        <v>528</v>
      </c>
      <c r="C532" s="440" t="s">
        <v>23998</v>
      </c>
      <c r="D532" s="440" t="s">
        <v>23999</v>
      </c>
      <c r="E532" s="441" t="s">
        <v>24134</v>
      </c>
      <c r="F532" s="440">
        <v>0</v>
      </c>
      <c r="G532" s="442" t="s">
        <v>24113</v>
      </c>
      <c r="H532" s="440" t="s">
        <v>24026</v>
      </c>
      <c r="I532" s="440" t="s">
        <v>24018</v>
      </c>
      <c r="J532" s="439">
        <v>0.5</v>
      </c>
      <c r="K532" s="439">
        <v>0.75</v>
      </c>
      <c r="L532" s="439" t="s">
        <v>22263</v>
      </c>
      <c r="M532" s="439">
        <v>0</v>
      </c>
      <c r="N532" s="439" t="s">
        <v>4603</v>
      </c>
      <c r="O532" s="439">
        <v>0</v>
      </c>
      <c r="P532" s="512">
        <v>1071</v>
      </c>
      <c r="Q532" s="512">
        <v>535.15318999999988</v>
      </c>
      <c r="R532" s="514"/>
      <c r="S532" s="512">
        <v>465.22099999999995</v>
      </c>
      <c r="T532" s="512">
        <v>465.22099999999995</v>
      </c>
      <c r="V532" s="446">
        <v>1</v>
      </c>
      <c r="X532" s="443" t="e">
        <f>VLOOKUP(E532,[3]INVENTARIO!$B$114:$R$4077,17,0)</f>
        <v>#N/A</v>
      </c>
      <c r="Y532" s="443" t="e">
        <f t="shared" si="111"/>
        <v>#N/A</v>
      </c>
      <c r="AA532" s="432" t="e">
        <f>VLOOKUP(E532,[3]INVENTARIO!$B$4:$U$4077,20,0)</f>
        <v>#N/A</v>
      </c>
      <c r="AB532" s="432" t="e">
        <f t="shared" ref="AB532:AB541" si="116">AA532*60%</f>
        <v>#N/A</v>
      </c>
      <c r="AD532" s="432" t="e">
        <f>VLOOKUP(E532,[3]INVENTARIO!$B$4:$X$4077,23,0)</f>
        <v>#N/A</v>
      </c>
      <c r="AE532" s="432" t="e">
        <f t="shared" si="113"/>
        <v>#N/A</v>
      </c>
      <c r="AG532" s="432" t="e">
        <f>VLOOKUP(E532,[3]INVENTARIO!$B$4:$AA$1048576,26,0)</f>
        <v>#N/A</v>
      </c>
      <c r="AH532" s="432" t="e">
        <f t="shared" si="114"/>
        <v>#N/A</v>
      </c>
      <c r="AJ532" s="432" t="e">
        <f>VLOOKUP(E532,[3]INVENTARIO!$B$4:$AD$1048576,29,0)</f>
        <v>#N/A</v>
      </c>
      <c r="AK532" s="432" t="e">
        <f t="shared" si="115"/>
        <v>#N/A</v>
      </c>
      <c r="AT532" s="489"/>
    </row>
    <row r="533" spans="1:46" ht="24" customHeight="1" outlineLevel="1" x14ac:dyDescent="0.25">
      <c r="A533" s="440" t="s">
        <v>22388</v>
      </c>
      <c r="B533" s="441">
        <v>529</v>
      </c>
      <c r="C533" s="440" t="s">
        <v>23998</v>
      </c>
      <c r="D533" s="440" t="s">
        <v>23999</v>
      </c>
      <c r="E533" s="441" t="s">
        <v>24136</v>
      </c>
      <c r="F533" s="440">
        <v>0</v>
      </c>
      <c r="G533" s="442" t="s">
        <v>24115</v>
      </c>
      <c r="H533" s="440" t="s">
        <v>24026</v>
      </c>
      <c r="I533" s="440" t="s">
        <v>24018</v>
      </c>
      <c r="J533" s="439">
        <v>1.05</v>
      </c>
      <c r="K533" s="439">
        <v>0.45</v>
      </c>
      <c r="L533" s="439" t="s">
        <v>22263</v>
      </c>
      <c r="M533" s="439">
        <v>0</v>
      </c>
      <c r="N533" s="439" t="s">
        <v>4603</v>
      </c>
      <c r="O533" s="439">
        <v>0</v>
      </c>
      <c r="P533" s="512">
        <v>851</v>
      </c>
      <c r="Q533" s="512">
        <v>425.33347999999995</v>
      </c>
      <c r="R533" s="514"/>
      <c r="S533" s="512">
        <v>369.73599999999993</v>
      </c>
      <c r="T533" s="512">
        <v>369.73599999999993</v>
      </c>
      <c r="V533" s="446">
        <v>1</v>
      </c>
      <c r="X533" s="443" t="e">
        <f>VLOOKUP(E533,[3]INVENTARIO!$B$114:$R$4077,17,0)</f>
        <v>#N/A</v>
      </c>
      <c r="Y533" s="443" t="e">
        <f>X533*60%</f>
        <v>#N/A</v>
      </c>
      <c r="AA533" s="432" t="e">
        <f>VLOOKUP(E533,[3]INVENTARIO!$B$4:$U$4077,20,0)</f>
        <v>#N/A</v>
      </c>
      <c r="AB533" s="432" t="e">
        <f>AA533*60%</f>
        <v>#N/A</v>
      </c>
      <c r="AD533" s="432" t="e">
        <f>VLOOKUP(E533,[3]INVENTARIO!$B$4:$X$4077,23,0)</f>
        <v>#N/A</v>
      </c>
      <c r="AE533" s="432" t="e">
        <f>AD533*60%</f>
        <v>#N/A</v>
      </c>
      <c r="AG533" s="432" t="e">
        <f>VLOOKUP(E533,[3]INVENTARIO!$B$4:$AA$1048576,26,0)</f>
        <v>#N/A</v>
      </c>
      <c r="AH533" s="432" t="e">
        <f>AG533*60%</f>
        <v>#N/A</v>
      </c>
      <c r="AJ533" s="432" t="e">
        <f>VLOOKUP(E533,[3]INVENTARIO!$B$4:$AD$1048576,29,0)</f>
        <v>#N/A</v>
      </c>
      <c r="AK533" s="432" t="e">
        <f>AJ533*60%</f>
        <v>#N/A</v>
      </c>
      <c r="AT533" s="489"/>
    </row>
    <row r="534" spans="1:46" ht="24" customHeight="1" outlineLevel="1" x14ac:dyDescent="0.25">
      <c r="A534" s="440" t="s">
        <v>22388</v>
      </c>
      <c r="B534" s="441">
        <v>530</v>
      </c>
      <c r="C534" s="440" t="s">
        <v>23998</v>
      </c>
      <c r="D534" s="440" t="s">
        <v>23999</v>
      </c>
      <c r="E534" s="441" t="s">
        <v>24135</v>
      </c>
      <c r="F534" s="440">
        <v>0</v>
      </c>
      <c r="G534" s="442" t="s">
        <v>24114</v>
      </c>
      <c r="H534" s="440" t="s">
        <v>24026</v>
      </c>
      <c r="I534" s="440" t="s">
        <v>24018</v>
      </c>
      <c r="J534" s="439">
        <v>1.45</v>
      </c>
      <c r="K534" s="439">
        <v>0.75</v>
      </c>
      <c r="L534" s="439" t="s">
        <v>22263</v>
      </c>
      <c r="M534" s="439">
        <v>0</v>
      </c>
      <c r="N534" s="439" t="s">
        <v>4603</v>
      </c>
      <c r="O534" s="439">
        <v>0</v>
      </c>
      <c r="P534" s="512">
        <v>1339</v>
      </c>
      <c r="Q534" s="512">
        <v>669.37727999999993</v>
      </c>
      <c r="R534" s="514"/>
      <c r="S534" s="512">
        <v>581.83699999999988</v>
      </c>
      <c r="T534" s="512">
        <v>581.83699999999988</v>
      </c>
      <c r="V534" s="446">
        <v>1</v>
      </c>
      <c r="X534" s="443" t="e">
        <f>VLOOKUP(E534,[3]INVENTARIO!$B$114:$R$4077,17,0)</f>
        <v>#N/A</v>
      </c>
      <c r="Y534" s="443" t="e">
        <f t="shared" ref="Y534:Y541" si="117">X534*60%</f>
        <v>#N/A</v>
      </c>
      <c r="AA534" s="432" t="e">
        <f>VLOOKUP(E534,[3]INVENTARIO!$B$4:$U$4077,20,0)</f>
        <v>#N/A</v>
      </c>
      <c r="AB534" s="432" t="e">
        <f t="shared" si="116"/>
        <v>#N/A</v>
      </c>
      <c r="AD534" s="432" t="e">
        <f>VLOOKUP(E534,[3]INVENTARIO!$B$4:$X$4077,23,0)</f>
        <v>#N/A</v>
      </c>
      <c r="AE534" s="432" t="e">
        <f t="shared" si="113"/>
        <v>#N/A</v>
      </c>
      <c r="AG534" s="432" t="e">
        <f>VLOOKUP(E534,[3]INVENTARIO!$B$4:$AA$1048576,26,0)</f>
        <v>#N/A</v>
      </c>
      <c r="AH534" s="432" t="e">
        <f t="shared" si="114"/>
        <v>#N/A</v>
      </c>
      <c r="AJ534" s="432" t="e">
        <f>VLOOKUP(E534,[3]INVENTARIO!$B$4:$AD$1048576,29,0)</f>
        <v>#N/A</v>
      </c>
      <c r="AK534" s="432" t="e">
        <f t="shared" si="115"/>
        <v>#N/A</v>
      </c>
      <c r="AT534" s="489"/>
    </row>
    <row r="535" spans="1:46" ht="24" customHeight="1" outlineLevel="1" x14ac:dyDescent="0.25">
      <c r="A535" s="440" t="s">
        <v>22971</v>
      </c>
      <c r="B535" s="441">
        <v>531</v>
      </c>
      <c r="C535" s="440" t="s">
        <v>23998</v>
      </c>
      <c r="D535" s="440" t="s">
        <v>23999</v>
      </c>
      <c r="E535" s="441" t="s">
        <v>24137</v>
      </c>
      <c r="F535" s="440">
        <v>0</v>
      </c>
      <c r="G535" s="442" t="s">
        <v>24116</v>
      </c>
      <c r="H535" s="440" t="s">
        <v>24026</v>
      </c>
      <c r="I535" s="440" t="s">
        <v>24018</v>
      </c>
      <c r="J535" s="439" t="s">
        <v>4603</v>
      </c>
      <c r="K535" s="439" t="s">
        <v>4603</v>
      </c>
      <c r="L535" s="439" t="s">
        <v>22263</v>
      </c>
      <c r="M535" s="439">
        <v>0</v>
      </c>
      <c r="N535" s="439" t="s">
        <v>4603</v>
      </c>
      <c r="O535" s="439">
        <v>0</v>
      </c>
      <c r="P535" s="512">
        <v>6450</v>
      </c>
      <c r="Q535" s="512">
        <v>3224.8644999999997</v>
      </c>
      <c r="R535" s="514"/>
      <c r="S535" s="512">
        <v>2803.1909999999993</v>
      </c>
      <c r="T535" s="512">
        <v>2803.1909999999993</v>
      </c>
      <c r="V535" s="446">
        <v>1</v>
      </c>
      <c r="X535" s="443" t="e">
        <f>VLOOKUP(E535,[3]INVENTARIO!$B$114:$R$4077,17,0)</f>
        <v>#N/A</v>
      </c>
      <c r="Y535" s="443" t="e">
        <f t="shared" si="117"/>
        <v>#N/A</v>
      </c>
      <c r="AA535" s="432" t="e">
        <f>VLOOKUP(E535,[3]INVENTARIO!$B$4:$U$4077,20,0)</f>
        <v>#N/A</v>
      </c>
      <c r="AB535" s="432" t="e">
        <f t="shared" si="116"/>
        <v>#N/A</v>
      </c>
      <c r="AD535" s="432" t="e">
        <f>VLOOKUP(E535,[3]INVENTARIO!$B$4:$X$4077,23,0)</f>
        <v>#N/A</v>
      </c>
      <c r="AE535" s="432" t="e">
        <f t="shared" si="113"/>
        <v>#N/A</v>
      </c>
      <c r="AG535" s="432" t="e">
        <f>VLOOKUP(E535,[3]INVENTARIO!$B$4:$AA$1048576,26,0)</f>
        <v>#N/A</v>
      </c>
      <c r="AH535" s="432" t="e">
        <f t="shared" si="114"/>
        <v>#N/A</v>
      </c>
      <c r="AJ535" s="432" t="e">
        <f>VLOOKUP(E535,[3]INVENTARIO!$B$4:$AD$1048576,29,0)</f>
        <v>#N/A</v>
      </c>
      <c r="AK535" s="432" t="e">
        <f t="shared" si="115"/>
        <v>#N/A</v>
      </c>
      <c r="AT535" s="489"/>
    </row>
    <row r="536" spans="1:46" ht="24" customHeight="1" outlineLevel="1" x14ac:dyDescent="0.25">
      <c r="A536" s="440" t="s">
        <v>22971</v>
      </c>
      <c r="B536" s="441">
        <v>532</v>
      </c>
      <c r="C536" s="440" t="s">
        <v>23998</v>
      </c>
      <c r="D536" s="440" t="s">
        <v>23999</v>
      </c>
      <c r="E536" s="441" t="s">
        <v>24139</v>
      </c>
      <c r="F536" s="440">
        <v>0</v>
      </c>
      <c r="G536" s="442" t="s">
        <v>24117</v>
      </c>
      <c r="H536" s="440" t="s">
        <v>24026</v>
      </c>
      <c r="I536" s="440" t="s">
        <v>24018</v>
      </c>
      <c r="J536" s="439">
        <v>1.5</v>
      </c>
      <c r="K536" s="439">
        <v>4</v>
      </c>
      <c r="L536" s="439" t="s">
        <v>22263</v>
      </c>
      <c r="M536" s="439">
        <v>0</v>
      </c>
      <c r="N536" s="439" t="s">
        <v>4603</v>
      </c>
      <c r="O536" s="439">
        <v>0</v>
      </c>
      <c r="P536" s="512">
        <v>6450</v>
      </c>
      <c r="Q536" s="512">
        <v>3224.8644999999997</v>
      </c>
      <c r="R536" s="514"/>
      <c r="S536" s="512">
        <v>2803.1909999999993</v>
      </c>
      <c r="T536" s="512">
        <v>2803.1909999999993</v>
      </c>
      <c r="V536" s="446">
        <v>1</v>
      </c>
      <c r="X536" s="443" t="e">
        <f>VLOOKUP(E536,[3]INVENTARIO!$B$114:$R$4077,17,0)</f>
        <v>#N/A</v>
      </c>
      <c r="Y536" s="443" t="e">
        <f t="shared" si="117"/>
        <v>#N/A</v>
      </c>
      <c r="AA536" s="432" t="e">
        <f>VLOOKUP(E536,[3]INVENTARIO!$B$4:$U$4077,20,0)</f>
        <v>#N/A</v>
      </c>
      <c r="AB536" s="432" t="e">
        <f t="shared" si="116"/>
        <v>#N/A</v>
      </c>
      <c r="AD536" s="432" t="e">
        <f>VLOOKUP(E536,[3]INVENTARIO!$B$4:$X$4077,23,0)</f>
        <v>#N/A</v>
      </c>
      <c r="AE536" s="432" t="e">
        <f t="shared" si="113"/>
        <v>#N/A</v>
      </c>
      <c r="AG536" s="432" t="e">
        <f>VLOOKUP(E536,[3]INVENTARIO!$B$4:$AA$1048576,26,0)</f>
        <v>#N/A</v>
      </c>
      <c r="AH536" s="432" t="e">
        <f t="shared" si="114"/>
        <v>#N/A</v>
      </c>
      <c r="AJ536" s="432" t="e">
        <f>VLOOKUP(E536,[3]INVENTARIO!$B$4:$AD$1048576,29,0)</f>
        <v>#N/A</v>
      </c>
      <c r="AK536" s="432" t="e">
        <f t="shared" si="115"/>
        <v>#N/A</v>
      </c>
      <c r="AT536" s="489"/>
    </row>
    <row r="537" spans="1:46" ht="24" customHeight="1" outlineLevel="1" x14ac:dyDescent="0.25">
      <c r="A537" s="440" t="s">
        <v>22971</v>
      </c>
      <c r="B537" s="441">
        <v>533</v>
      </c>
      <c r="C537" s="440" t="s">
        <v>23998</v>
      </c>
      <c r="D537" s="440" t="s">
        <v>23999</v>
      </c>
      <c r="E537" s="441" t="s">
        <v>24140</v>
      </c>
      <c r="F537" s="440">
        <v>0</v>
      </c>
      <c r="G537" s="442" t="s">
        <v>24118</v>
      </c>
      <c r="H537" s="440" t="s">
        <v>24026</v>
      </c>
      <c r="I537" s="440" t="s">
        <v>24018</v>
      </c>
      <c r="J537" s="439">
        <v>1.5</v>
      </c>
      <c r="K537" s="439">
        <v>4</v>
      </c>
      <c r="L537" s="439" t="s">
        <v>22263</v>
      </c>
      <c r="M537" s="439">
        <v>0</v>
      </c>
      <c r="N537" s="439" t="s">
        <v>4603</v>
      </c>
      <c r="O537" s="439">
        <v>0</v>
      </c>
      <c r="P537" s="512">
        <v>6450</v>
      </c>
      <c r="Q537" s="512">
        <v>3224.8644999999997</v>
      </c>
      <c r="R537" s="514"/>
      <c r="S537" s="512">
        <v>2803.1909999999993</v>
      </c>
      <c r="T537" s="512">
        <v>2803.1909999999993</v>
      </c>
      <c r="V537" s="446">
        <v>1</v>
      </c>
      <c r="X537" s="443" t="e">
        <f>VLOOKUP(E537,[3]INVENTARIO!$B$114:$R$4077,17,0)</f>
        <v>#N/A</v>
      </c>
      <c r="Y537" s="443" t="e">
        <f t="shared" si="117"/>
        <v>#N/A</v>
      </c>
      <c r="AA537" s="432" t="e">
        <f>VLOOKUP(E537,[3]INVENTARIO!$B$4:$U$4077,20,0)</f>
        <v>#N/A</v>
      </c>
      <c r="AB537" s="432" t="e">
        <f t="shared" si="116"/>
        <v>#N/A</v>
      </c>
      <c r="AD537" s="432" t="e">
        <f>VLOOKUP(E537,[3]INVENTARIO!$B$4:$X$4077,23,0)</f>
        <v>#N/A</v>
      </c>
      <c r="AE537" s="432" t="e">
        <f t="shared" si="113"/>
        <v>#N/A</v>
      </c>
      <c r="AG537" s="432" t="e">
        <f>VLOOKUP(E537,[3]INVENTARIO!$B$4:$AA$1048576,26,0)</f>
        <v>#N/A</v>
      </c>
      <c r="AH537" s="432" t="e">
        <f t="shared" si="114"/>
        <v>#N/A</v>
      </c>
      <c r="AJ537" s="432" t="e">
        <f>VLOOKUP(E537,[3]INVENTARIO!$B$4:$AD$1048576,29,0)</f>
        <v>#N/A</v>
      </c>
      <c r="AK537" s="432" t="e">
        <f t="shared" si="115"/>
        <v>#N/A</v>
      </c>
      <c r="AT537" s="489"/>
    </row>
    <row r="538" spans="1:46" ht="24" customHeight="1" outlineLevel="1" x14ac:dyDescent="0.25">
      <c r="A538" s="440" t="s">
        <v>22971</v>
      </c>
      <c r="B538" s="441">
        <v>534</v>
      </c>
      <c r="C538" s="440" t="s">
        <v>23998</v>
      </c>
      <c r="D538" s="440" t="s">
        <v>23999</v>
      </c>
      <c r="E538" s="441" t="s">
        <v>21521</v>
      </c>
      <c r="F538" s="440">
        <v>0</v>
      </c>
      <c r="G538" s="442" t="s">
        <v>24119</v>
      </c>
      <c r="H538" s="440" t="s">
        <v>24026</v>
      </c>
      <c r="I538" s="440" t="s">
        <v>24018</v>
      </c>
      <c r="J538" s="439">
        <v>2.0499999999999998</v>
      </c>
      <c r="K538" s="439">
        <v>1.25</v>
      </c>
      <c r="L538" s="439" t="s">
        <v>22263</v>
      </c>
      <c r="M538" s="439">
        <v>0</v>
      </c>
      <c r="N538" s="439" t="s">
        <v>4603</v>
      </c>
      <c r="O538" s="439">
        <v>0</v>
      </c>
      <c r="P538" s="512">
        <v>3661</v>
      </c>
      <c r="Q538" s="512">
        <v>1830.3285000000001</v>
      </c>
      <c r="R538" s="514"/>
      <c r="S538" s="512">
        <v>1590.9269999999999</v>
      </c>
      <c r="T538" s="512">
        <v>1590.9269999999999</v>
      </c>
      <c r="V538" s="446">
        <v>1</v>
      </c>
      <c r="X538" s="443" t="e">
        <f>VLOOKUP(E538,[3]INVENTARIO!$B$114:$R$4077,17,0)</f>
        <v>#N/A</v>
      </c>
      <c r="Y538" s="443" t="e">
        <f t="shared" si="117"/>
        <v>#N/A</v>
      </c>
      <c r="AA538" s="432" t="e">
        <f>VLOOKUP(E538,[3]INVENTARIO!$B$4:$U$4077,20,0)</f>
        <v>#N/A</v>
      </c>
      <c r="AB538" s="432" t="e">
        <f t="shared" si="116"/>
        <v>#N/A</v>
      </c>
      <c r="AD538" s="432" t="e">
        <f>VLOOKUP(E538,[3]INVENTARIO!$B$4:$X$4077,23,0)</f>
        <v>#N/A</v>
      </c>
      <c r="AE538" s="432" t="e">
        <f t="shared" si="113"/>
        <v>#N/A</v>
      </c>
      <c r="AG538" s="432" t="e">
        <f>VLOOKUP(E538,[3]INVENTARIO!$B$4:$AA$1048576,26,0)</f>
        <v>#N/A</v>
      </c>
      <c r="AH538" s="432" t="e">
        <f t="shared" si="114"/>
        <v>#N/A</v>
      </c>
      <c r="AJ538" s="432" t="e">
        <f>VLOOKUP(E538,[3]INVENTARIO!$B$4:$AD$1048576,29,0)</f>
        <v>#N/A</v>
      </c>
      <c r="AK538" s="432" t="e">
        <f t="shared" si="115"/>
        <v>#N/A</v>
      </c>
      <c r="AT538" s="489"/>
    </row>
    <row r="539" spans="1:46" ht="24" customHeight="1" outlineLevel="1" x14ac:dyDescent="0.25">
      <c r="A539" s="440" t="s">
        <v>22971</v>
      </c>
      <c r="B539" s="441">
        <v>535</v>
      </c>
      <c r="C539" s="440" t="s">
        <v>23998</v>
      </c>
      <c r="D539" s="440" t="s">
        <v>23999</v>
      </c>
      <c r="E539" s="441" t="s">
        <v>21522</v>
      </c>
      <c r="F539" s="440">
        <v>0</v>
      </c>
      <c r="G539" s="442" t="s">
        <v>24120</v>
      </c>
      <c r="H539" s="440" t="s">
        <v>24026</v>
      </c>
      <c r="I539" s="440" t="s">
        <v>24018</v>
      </c>
      <c r="J539" s="439">
        <v>2.0499999999999998</v>
      </c>
      <c r="K539" s="439">
        <v>1.31</v>
      </c>
      <c r="L539" s="439" t="s">
        <v>22263</v>
      </c>
      <c r="M539" s="439">
        <v>0</v>
      </c>
      <c r="N539" s="439" t="s">
        <v>4603</v>
      </c>
      <c r="O539" s="439">
        <v>0</v>
      </c>
      <c r="P539" s="512">
        <v>3138</v>
      </c>
      <c r="Q539" s="512">
        <v>1568.8530000000001</v>
      </c>
      <c r="R539" s="514"/>
      <c r="S539" s="512">
        <v>1363.6839999999997</v>
      </c>
      <c r="T539" s="512">
        <v>1363.6839999999997</v>
      </c>
      <c r="V539" s="446">
        <v>1</v>
      </c>
      <c r="X539" s="443" t="e">
        <f>VLOOKUP(E539,[3]INVENTARIO!$B$114:$R$4077,17,0)</f>
        <v>#N/A</v>
      </c>
      <c r="Y539" s="443" t="e">
        <f t="shared" si="117"/>
        <v>#N/A</v>
      </c>
      <c r="AA539" s="432" t="e">
        <f>VLOOKUP(E539,[3]INVENTARIO!$B$4:$U$4077,20,0)</f>
        <v>#N/A</v>
      </c>
      <c r="AB539" s="432" t="e">
        <f t="shared" si="116"/>
        <v>#N/A</v>
      </c>
      <c r="AD539" s="432" t="e">
        <f>VLOOKUP(E539,[3]INVENTARIO!$B$4:$X$4077,23,0)</f>
        <v>#N/A</v>
      </c>
      <c r="AE539" s="432" t="e">
        <f t="shared" si="113"/>
        <v>#N/A</v>
      </c>
      <c r="AG539" s="432" t="e">
        <f>VLOOKUP(E539,[3]INVENTARIO!$B$4:$AA$1048576,26,0)</f>
        <v>#N/A</v>
      </c>
      <c r="AH539" s="432" t="e">
        <f t="shared" si="114"/>
        <v>#N/A</v>
      </c>
      <c r="AJ539" s="432" t="e">
        <f>VLOOKUP(E539,[3]INVENTARIO!$B$4:$AD$1048576,29,0)</f>
        <v>#N/A</v>
      </c>
      <c r="AK539" s="432" t="e">
        <f t="shared" si="115"/>
        <v>#N/A</v>
      </c>
      <c r="AT539" s="489"/>
    </row>
    <row r="540" spans="1:46" ht="24" customHeight="1" outlineLevel="1" x14ac:dyDescent="0.25">
      <c r="A540" s="440" t="s">
        <v>22971</v>
      </c>
      <c r="B540" s="441">
        <v>536</v>
      </c>
      <c r="C540" s="440" t="s">
        <v>23998</v>
      </c>
      <c r="D540" s="440" t="s">
        <v>23999</v>
      </c>
      <c r="E540" s="441" t="s">
        <v>21523</v>
      </c>
      <c r="F540" s="440">
        <v>0</v>
      </c>
      <c r="G540" s="442" t="s">
        <v>24121</v>
      </c>
      <c r="H540" s="440" t="s">
        <v>24026</v>
      </c>
      <c r="I540" s="440" t="s">
        <v>24018</v>
      </c>
      <c r="J540" s="439">
        <v>2.0499999999999998</v>
      </c>
      <c r="K540" s="439">
        <v>1.23</v>
      </c>
      <c r="L540" s="439" t="s">
        <v>22263</v>
      </c>
      <c r="M540" s="439">
        <v>0</v>
      </c>
      <c r="N540" s="439" t="s">
        <v>4603</v>
      </c>
      <c r="O540" s="439">
        <v>0</v>
      </c>
      <c r="P540" s="512">
        <v>3661</v>
      </c>
      <c r="Q540" s="512">
        <v>1830.3285000000001</v>
      </c>
      <c r="R540" s="514"/>
      <c r="S540" s="512">
        <v>1590.9269999999999</v>
      </c>
      <c r="T540" s="512">
        <v>1590.9269999999999</v>
      </c>
      <c r="V540" s="446">
        <v>1</v>
      </c>
      <c r="X540" s="443" t="e">
        <f>VLOOKUP(E540,[3]INVENTARIO!$B$114:$R$4077,17,0)</f>
        <v>#N/A</v>
      </c>
      <c r="Y540" s="443" t="e">
        <f t="shared" si="117"/>
        <v>#N/A</v>
      </c>
      <c r="AA540" s="432" t="e">
        <f>VLOOKUP(E540,[3]INVENTARIO!$B$4:$U$4077,20,0)</f>
        <v>#N/A</v>
      </c>
      <c r="AB540" s="432" t="e">
        <f t="shared" si="116"/>
        <v>#N/A</v>
      </c>
      <c r="AD540" s="432" t="e">
        <f>VLOOKUP(E540,[3]INVENTARIO!$B$4:$X$4077,23,0)</f>
        <v>#N/A</v>
      </c>
      <c r="AE540" s="432" t="e">
        <f t="shared" si="113"/>
        <v>#N/A</v>
      </c>
      <c r="AG540" s="432" t="e">
        <f>VLOOKUP(E540,[3]INVENTARIO!$B$4:$AA$1048576,26,0)</f>
        <v>#N/A</v>
      </c>
      <c r="AH540" s="432" t="e">
        <f t="shared" si="114"/>
        <v>#N/A</v>
      </c>
      <c r="AJ540" s="432" t="e">
        <f>VLOOKUP(E540,[3]INVENTARIO!$B$4:$AD$1048576,29,0)</f>
        <v>#N/A</v>
      </c>
      <c r="AK540" s="432" t="e">
        <f t="shared" si="115"/>
        <v>#N/A</v>
      </c>
      <c r="AT540" s="489"/>
    </row>
    <row r="541" spans="1:46" ht="24" customHeight="1" outlineLevel="1" x14ac:dyDescent="0.25">
      <c r="A541" s="440" t="s">
        <v>19145</v>
      </c>
      <c r="B541" s="441">
        <v>537</v>
      </c>
      <c r="C541" s="440" t="s">
        <v>23998</v>
      </c>
      <c r="D541" s="440" t="s">
        <v>23999</v>
      </c>
      <c r="E541" s="441" t="s">
        <v>21524</v>
      </c>
      <c r="F541" s="440">
        <v>0</v>
      </c>
      <c r="G541" s="442" t="s">
        <v>24122</v>
      </c>
      <c r="H541" s="440" t="s">
        <v>24026</v>
      </c>
      <c r="I541" s="440" t="s">
        <v>24018</v>
      </c>
      <c r="J541" s="439">
        <v>2.0499999999999998</v>
      </c>
      <c r="K541" s="439">
        <v>1.21</v>
      </c>
      <c r="L541" s="439" t="s">
        <v>22263</v>
      </c>
      <c r="M541" s="439">
        <v>0</v>
      </c>
      <c r="N541" s="439" t="s">
        <v>4603</v>
      </c>
      <c r="O541" s="439">
        <v>0</v>
      </c>
      <c r="P541" s="512">
        <v>3661</v>
      </c>
      <c r="Q541" s="512">
        <v>1830.3285000000001</v>
      </c>
      <c r="R541" s="514"/>
      <c r="S541" s="512">
        <v>1590.9269999999999</v>
      </c>
      <c r="T541" s="512">
        <v>1590.9269999999999</v>
      </c>
      <c r="V541" s="446">
        <v>1</v>
      </c>
      <c r="X541" s="443" t="e">
        <f>VLOOKUP(E541,[3]INVENTARIO!$B$114:$R$4077,17,0)</f>
        <v>#N/A</v>
      </c>
      <c r="Y541" s="443" t="e">
        <f t="shared" si="117"/>
        <v>#N/A</v>
      </c>
      <c r="AA541" s="432" t="e">
        <f>VLOOKUP(E541,[3]INVENTARIO!$B$4:$U$4077,20,0)</f>
        <v>#N/A</v>
      </c>
      <c r="AB541" s="432" t="e">
        <f t="shared" si="116"/>
        <v>#N/A</v>
      </c>
      <c r="AD541" s="432" t="e">
        <f>VLOOKUP(E541,[3]INVENTARIO!$B$4:$X$4077,23,0)</f>
        <v>#N/A</v>
      </c>
      <c r="AE541" s="432" t="e">
        <f t="shared" si="113"/>
        <v>#N/A</v>
      </c>
      <c r="AG541" s="432" t="e">
        <f>VLOOKUP(E541,[3]INVENTARIO!$B$4:$AA$1048576,26,0)</f>
        <v>#N/A</v>
      </c>
      <c r="AH541" s="432" t="e">
        <f t="shared" si="114"/>
        <v>#N/A</v>
      </c>
      <c r="AJ541" s="432" t="e">
        <f>VLOOKUP(E541,[3]INVENTARIO!$B$4:$AD$1048576,29,0)</f>
        <v>#N/A</v>
      </c>
      <c r="AK541" s="432" t="e">
        <f t="shared" si="115"/>
        <v>#N/A</v>
      </c>
      <c r="AT541" s="489"/>
    </row>
    <row r="542" spans="1:46" ht="24" customHeight="1" outlineLevel="1" x14ac:dyDescent="0.25">
      <c r="A542" s="440" t="s">
        <v>23907</v>
      </c>
      <c r="B542" s="441">
        <v>538</v>
      </c>
      <c r="C542" s="440" t="s">
        <v>23998</v>
      </c>
      <c r="D542" s="440" t="s">
        <v>23999</v>
      </c>
      <c r="E542" s="441" t="s">
        <v>24138</v>
      </c>
      <c r="F542" s="440">
        <v>0</v>
      </c>
      <c r="G542" s="442" t="s">
        <v>24123</v>
      </c>
      <c r="H542" s="440" t="s">
        <v>24026</v>
      </c>
      <c r="I542" s="440" t="s">
        <v>24018</v>
      </c>
      <c r="J542" s="439">
        <v>1.95</v>
      </c>
      <c r="K542" s="439">
        <v>1.2</v>
      </c>
      <c r="L542" s="439" t="s">
        <v>4603</v>
      </c>
      <c r="M542" s="439">
        <v>0</v>
      </c>
      <c r="N542" s="439" t="s">
        <v>4603</v>
      </c>
      <c r="O542" s="439">
        <v>0</v>
      </c>
      <c r="P542" s="512">
        <v>4550</v>
      </c>
      <c r="Q542" s="512">
        <f t="shared" ref="Q542:Q543" si="118">P542*V542</f>
        <v>4550</v>
      </c>
      <c r="R542" s="514"/>
      <c r="S542" s="512">
        <v>1977.4999999999998</v>
      </c>
      <c r="T542" s="512">
        <v>1977.4999999999998</v>
      </c>
      <c r="V542" s="446">
        <v>1</v>
      </c>
      <c r="X542" s="443" t="e">
        <f>VLOOKUP(E542,[3]INVENTARIO!$B$114:$R$4077,17,0)</f>
        <v>#N/A</v>
      </c>
      <c r="Y542" s="443" t="e">
        <f t="shared" ref="Y542:Y543" si="119">X542*60%</f>
        <v>#N/A</v>
      </c>
      <c r="AA542" s="432" t="e">
        <f>VLOOKUP(E542,[3]INVENTARIO!$B$4:$U$4077,20,0)</f>
        <v>#N/A</v>
      </c>
      <c r="AB542" s="432" t="e">
        <f t="shared" ref="AB542:AB543" si="120">AA542*60%</f>
        <v>#N/A</v>
      </c>
      <c r="AD542" s="432" t="e">
        <f>VLOOKUP(E542,[3]INVENTARIO!$B$4:$X$4077,23,0)</f>
        <v>#N/A</v>
      </c>
      <c r="AE542" s="432" t="e">
        <f t="shared" ref="AE542:AE543" si="121">AD542*60%</f>
        <v>#N/A</v>
      </c>
      <c r="AG542" s="432" t="e">
        <f>VLOOKUP(E542,[3]INVENTARIO!$B$4:$AA$1048576,26,0)</f>
        <v>#N/A</v>
      </c>
      <c r="AH542" s="432" t="e">
        <f t="shared" ref="AH542:AH543" si="122">AG542*60%</f>
        <v>#N/A</v>
      </c>
      <c r="AJ542" s="432" t="e">
        <f>VLOOKUP(E542,[3]INVENTARIO!$B$4:$AD$1048576,29,0)</f>
        <v>#N/A</v>
      </c>
      <c r="AK542" s="432" t="e">
        <f t="shared" ref="AK542:AK543" si="123">AJ542*60%</f>
        <v>#N/A</v>
      </c>
      <c r="AT542" s="489"/>
    </row>
    <row r="543" spans="1:46" ht="24" customHeight="1" outlineLevel="1" x14ac:dyDescent="0.25">
      <c r="A543" s="440" t="s">
        <v>19145</v>
      </c>
      <c r="B543" s="441">
        <v>539</v>
      </c>
      <c r="C543" s="440" t="s">
        <v>23998</v>
      </c>
      <c r="D543" s="440" t="s">
        <v>23999</v>
      </c>
      <c r="E543" s="441" t="s">
        <v>24141</v>
      </c>
      <c r="F543" s="440">
        <v>0</v>
      </c>
      <c r="G543" s="442" t="s">
        <v>24124</v>
      </c>
      <c r="H543" s="440" t="s">
        <v>24026</v>
      </c>
      <c r="I543" s="440" t="s">
        <v>24018</v>
      </c>
      <c r="J543" s="439">
        <v>1.9</v>
      </c>
      <c r="K543" s="439">
        <v>1.8</v>
      </c>
      <c r="L543" s="439" t="s">
        <v>4603</v>
      </c>
      <c r="M543" s="439">
        <v>0</v>
      </c>
      <c r="N543" s="439" t="s">
        <v>4603</v>
      </c>
      <c r="O543" s="439">
        <v>0</v>
      </c>
      <c r="P543" s="512">
        <v>5824</v>
      </c>
      <c r="Q543" s="512">
        <f t="shared" si="118"/>
        <v>5824</v>
      </c>
      <c r="R543" s="514"/>
      <c r="S543" s="512">
        <v>2531.1999999999998</v>
      </c>
      <c r="T543" s="512">
        <v>2531.1999999999998</v>
      </c>
      <c r="V543" s="446">
        <v>1</v>
      </c>
      <c r="X543" s="443" t="e">
        <f>VLOOKUP(E543,[3]INVENTARIO!$B$114:$R$4077,17,0)</f>
        <v>#N/A</v>
      </c>
      <c r="Y543" s="443" t="e">
        <f t="shared" si="119"/>
        <v>#N/A</v>
      </c>
      <c r="AA543" s="432" t="e">
        <f>VLOOKUP(E543,[3]INVENTARIO!$B$4:$U$4077,20,0)</f>
        <v>#N/A</v>
      </c>
      <c r="AB543" s="432" t="e">
        <f t="shared" si="120"/>
        <v>#N/A</v>
      </c>
      <c r="AD543" s="432" t="e">
        <f>VLOOKUP(E543,[3]INVENTARIO!$B$4:$X$4077,23,0)</f>
        <v>#N/A</v>
      </c>
      <c r="AE543" s="432" t="e">
        <f t="shared" si="121"/>
        <v>#N/A</v>
      </c>
      <c r="AG543" s="432" t="e">
        <f>VLOOKUP(E543,[3]INVENTARIO!$B$4:$AA$1048576,26,0)</f>
        <v>#N/A</v>
      </c>
      <c r="AH543" s="432" t="e">
        <f t="shared" si="122"/>
        <v>#N/A</v>
      </c>
      <c r="AJ543" s="432" t="e">
        <f>VLOOKUP(E543,[3]INVENTARIO!$B$4:$AD$1048576,29,0)</f>
        <v>#N/A</v>
      </c>
      <c r="AK543" s="432" t="e">
        <f t="shared" si="123"/>
        <v>#N/A</v>
      </c>
      <c r="AT543" s="489"/>
    </row>
    <row r="544" spans="1:46" ht="24" customHeight="1" outlineLevel="1" x14ac:dyDescent="0.25">
      <c r="A544" s="440" t="s">
        <v>22209</v>
      </c>
      <c r="B544" s="441">
        <v>540</v>
      </c>
      <c r="C544" s="440" t="s">
        <v>23998</v>
      </c>
      <c r="D544" s="440" t="s">
        <v>23999</v>
      </c>
      <c r="E544" s="441" t="s">
        <v>24147</v>
      </c>
      <c r="F544" s="440">
        <v>0</v>
      </c>
      <c r="G544" s="442" t="s">
        <v>24146</v>
      </c>
      <c r="J544" s="439" t="s">
        <v>4603</v>
      </c>
      <c r="K544" s="439" t="s">
        <v>4603</v>
      </c>
      <c r="L544" s="439" t="s">
        <v>4603</v>
      </c>
      <c r="N544" s="439"/>
      <c r="P544" s="512">
        <v>1450</v>
      </c>
      <c r="Q544" s="512">
        <v>1450</v>
      </c>
      <c r="R544" s="514"/>
      <c r="S544" s="512">
        <v>0</v>
      </c>
      <c r="T544" s="512">
        <v>0</v>
      </c>
      <c r="V544" s="446">
        <v>1</v>
      </c>
      <c r="X544" s="443">
        <v>0</v>
      </c>
      <c r="Y544" s="443">
        <v>0</v>
      </c>
      <c r="AA544" s="432">
        <v>0</v>
      </c>
      <c r="AB544" s="432">
        <v>0</v>
      </c>
      <c r="AD544" s="432">
        <v>0</v>
      </c>
      <c r="AE544" s="432">
        <v>0</v>
      </c>
      <c r="AT544" s="489"/>
    </row>
    <row r="545" spans="1:46" ht="24" customHeight="1" outlineLevel="1" x14ac:dyDescent="0.25">
      <c r="A545" s="440" t="s">
        <v>24218</v>
      </c>
      <c r="B545" s="441">
        <v>541</v>
      </c>
      <c r="C545" s="440" t="s">
        <v>23998</v>
      </c>
      <c r="D545" s="440" t="s">
        <v>23999</v>
      </c>
      <c r="E545" s="441" t="s">
        <v>24219</v>
      </c>
      <c r="F545" s="440">
        <v>1</v>
      </c>
      <c r="G545" s="442" t="s">
        <v>24146</v>
      </c>
      <c r="J545" s="439" t="s">
        <v>4603</v>
      </c>
      <c r="K545" s="439" t="s">
        <v>4603</v>
      </c>
      <c r="L545" s="439" t="s">
        <v>4603</v>
      </c>
      <c r="N545" s="439"/>
      <c r="P545" s="512">
        <v>1450</v>
      </c>
      <c r="Q545" s="512">
        <v>1450</v>
      </c>
      <c r="R545" s="514"/>
      <c r="S545" s="512">
        <v>0</v>
      </c>
      <c r="T545" s="512">
        <v>0</v>
      </c>
      <c r="V545" s="446">
        <v>2</v>
      </c>
      <c r="X545" s="443">
        <v>0</v>
      </c>
      <c r="Y545" s="443">
        <v>0</v>
      </c>
      <c r="AA545" s="432">
        <v>0</v>
      </c>
      <c r="AB545" s="432">
        <v>0</v>
      </c>
      <c r="AD545" s="432">
        <v>0</v>
      </c>
      <c r="AE545" s="432">
        <v>0</v>
      </c>
      <c r="AT545" s="489"/>
    </row>
    <row r="546" spans="1:46" ht="24" customHeight="1" outlineLevel="1" x14ac:dyDescent="0.25">
      <c r="A546" s="440" t="s">
        <v>19145</v>
      </c>
      <c r="B546" s="441">
        <v>541</v>
      </c>
      <c r="C546" s="440" t="s">
        <v>23995</v>
      </c>
      <c r="D546" s="440" t="s">
        <v>23996</v>
      </c>
      <c r="E546" s="441" t="s">
        <v>23887</v>
      </c>
      <c r="F546" s="440">
        <v>0</v>
      </c>
      <c r="G546" s="442" t="s">
        <v>23934</v>
      </c>
      <c r="H546" s="440" t="s">
        <v>24024</v>
      </c>
      <c r="I546" s="440" t="s">
        <v>24018</v>
      </c>
      <c r="J546" s="439">
        <v>0.9</v>
      </c>
      <c r="K546" s="439">
        <v>0.9</v>
      </c>
      <c r="L546" s="439">
        <v>0.18</v>
      </c>
      <c r="M546" s="439">
        <v>0</v>
      </c>
      <c r="N546" s="439" t="s">
        <v>4603</v>
      </c>
      <c r="O546" s="439">
        <v>0</v>
      </c>
      <c r="P546" s="512">
        <v>1729.7149999999999</v>
      </c>
      <c r="Q546" s="512">
        <f t="shared" si="112"/>
        <v>1210.8005000000001</v>
      </c>
      <c r="R546" s="514"/>
      <c r="S546" s="443">
        <v>1330.55</v>
      </c>
      <c r="T546" s="443">
        <v>931.3850000000001</v>
      </c>
      <c r="U546" s="474"/>
      <c r="V546" s="446">
        <v>0.70000000000000007</v>
      </c>
      <c r="X546" s="443">
        <v>1023.5</v>
      </c>
      <c r="Y546" s="443">
        <v>615.25</v>
      </c>
      <c r="Z546" s="474"/>
      <c r="AA546" s="443">
        <v>1023.5</v>
      </c>
      <c r="AB546" s="443">
        <v>615.25</v>
      </c>
      <c r="AC546" s="474"/>
      <c r="AD546" s="517">
        <v>1023.5</v>
      </c>
      <c r="AE546" s="517">
        <v>615.25</v>
      </c>
      <c r="AF546" s="474"/>
      <c r="AG546" s="443">
        <v>1023.5</v>
      </c>
      <c r="AH546" s="443">
        <v>615.25</v>
      </c>
      <c r="AI546" s="474"/>
      <c r="AJ546" s="443">
        <v>890</v>
      </c>
      <c r="AK546" s="443">
        <v>535</v>
      </c>
      <c r="AL546" s="474" t="s">
        <v>17979</v>
      </c>
      <c r="AT546" s="489"/>
    </row>
    <row r="547" spans="1:46" ht="24" customHeight="1" outlineLevel="1" x14ac:dyDescent="0.25">
      <c r="B547" s="441">
        <v>542</v>
      </c>
      <c r="C547" s="440" t="s">
        <v>23995</v>
      </c>
      <c r="D547" s="440" t="s">
        <v>23996</v>
      </c>
      <c r="E547" s="441" t="s">
        <v>23883</v>
      </c>
      <c r="F547" s="440">
        <v>0</v>
      </c>
      <c r="G547" s="442" t="s">
        <v>24249</v>
      </c>
      <c r="H547" s="440" t="s">
        <v>24024</v>
      </c>
      <c r="I547" s="440" t="s">
        <v>24018</v>
      </c>
      <c r="J547" s="439">
        <v>1.7</v>
      </c>
      <c r="K547" s="439">
        <v>1.9</v>
      </c>
      <c r="L547" s="439">
        <v>0.2</v>
      </c>
      <c r="M547" s="439">
        <v>39</v>
      </c>
      <c r="N547" s="439" t="s">
        <v>4603</v>
      </c>
      <c r="O547" s="439">
        <v>0</v>
      </c>
      <c r="P547" s="512">
        <v>3916.1525000000001</v>
      </c>
      <c r="Q547" s="512">
        <f t="shared" si="112"/>
        <v>2741.3067500000002</v>
      </c>
      <c r="R547" s="514"/>
      <c r="S547" s="512">
        <v>3012.4250000000002</v>
      </c>
      <c r="T547" s="512">
        <v>3012.4250000000002</v>
      </c>
      <c r="V547" s="446">
        <v>0.70000000000000007</v>
      </c>
      <c r="X547" s="443">
        <v>0</v>
      </c>
      <c r="Y547" s="443">
        <f>X547*60%</f>
        <v>0</v>
      </c>
      <c r="AA547" s="432">
        <v>0</v>
      </c>
      <c r="AB547" s="432">
        <f>AA547*60%</f>
        <v>0</v>
      </c>
      <c r="AD547" s="432">
        <v>0</v>
      </c>
      <c r="AE547" s="432">
        <f>AD547*60%</f>
        <v>0</v>
      </c>
      <c r="AG547" s="432" t="e">
        <f>VLOOKUP(E547,[3]INVENTARIO!$B$4:$AA$1048576,26,0)</f>
        <v>#N/A</v>
      </c>
      <c r="AH547" s="432" t="e">
        <f>AG547*60%</f>
        <v>#N/A</v>
      </c>
      <c r="AJ547" s="432">
        <v>0</v>
      </c>
      <c r="AK547" s="432">
        <f>AJ547*60%</f>
        <v>0</v>
      </c>
      <c r="AT547" s="489"/>
    </row>
    <row r="548" spans="1:46" ht="24" customHeight="1" outlineLevel="1" x14ac:dyDescent="0.25">
      <c r="B548" s="441">
        <v>543</v>
      </c>
      <c r="C548" s="440" t="s">
        <v>23995</v>
      </c>
      <c r="D548" s="440" t="s">
        <v>23996</v>
      </c>
      <c r="E548" s="441" t="s">
        <v>24101</v>
      </c>
      <c r="F548" s="440">
        <v>0</v>
      </c>
      <c r="G548" s="442" t="s">
        <v>24250</v>
      </c>
      <c r="H548" s="440" t="s">
        <v>24024</v>
      </c>
      <c r="I548" s="440" t="s">
        <v>24018</v>
      </c>
      <c r="J548" s="439">
        <v>2.2999999999999998</v>
      </c>
      <c r="K548" s="439">
        <v>1.55</v>
      </c>
      <c r="L548" s="439">
        <v>0.2</v>
      </c>
      <c r="M548" s="439">
        <v>39</v>
      </c>
      <c r="N548" s="439" t="s">
        <v>4603</v>
      </c>
      <c r="O548" s="439">
        <v>0</v>
      </c>
      <c r="P548" s="512">
        <v>5774.6</v>
      </c>
      <c r="Q548" s="512">
        <f t="shared" si="112"/>
        <v>4042.2200000000007</v>
      </c>
      <c r="R548" s="514"/>
      <c r="S548" s="512">
        <v>4442</v>
      </c>
      <c r="T548" s="512">
        <v>2108.6975000000002</v>
      </c>
      <c r="V548" s="446">
        <v>0.70000000000000007</v>
      </c>
      <c r="X548" s="443">
        <v>0</v>
      </c>
      <c r="Y548" s="443">
        <f>X548*60%</f>
        <v>0</v>
      </c>
      <c r="AA548" s="432">
        <v>0</v>
      </c>
      <c r="AB548" s="432">
        <f>AA548*60%</f>
        <v>0</v>
      </c>
      <c r="AD548" s="432">
        <v>0</v>
      </c>
      <c r="AE548" s="432">
        <f>AD548*60%</f>
        <v>0</v>
      </c>
      <c r="AG548" s="432" t="e">
        <f>VLOOKUP(E548,[3]INVENTARIO!$B$4:$AA$1048576,26,0)</f>
        <v>#N/A</v>
      </c>
      <c r="AH548" s="432" t="e">
        <f>AG548*60%</f>
        <v>#N/A</v>
      </c>
      <c r="AJ548" s="432">
        <v>0</v>
      </c>
      <c r="AK548" s="432">
        <f>AJ548*60%</f>
        <v>0</v>
      </c>
      <c r="AT548" s="489"/>
    </row>
    <row r="549" spans="1:46" ht="24" customHeight="1" outlineLevel="1" x14ac:dyDescent="0.25">
      <c r="A549" s="436"/>
      <c r="B549" s="441">
        <v>544</v>
      </c>
      <c r="C549" s="440" t="s">
        <v>23995</v>
      </c>
      <c r="D549" s="440" t="s">
        <v>23996</v>
      </c>
      <c r="E549" s="441" t="s">
        <v>23882</v>
      </c>
      <c r="F549" s="440">
        <v>0</v>
      </c>
      <c r="G549" s="442" t="s">
        <v>23930</v>
      </c>
      <c r="H549" s="440" t="s">
        <v>24024</v>
      </c>
      <c r="I549" s="440" t="s">
        <v>24018</v>
      </c>
      <c r="J549" s="439">
        <v>1.55</v>
      </c>
      <c r="K549" s="439">
        <v>1.55</v>
      </c>
      <c r="L549" s="439" t="s">
        <v>4603</v>
      </c>
      <c r="M549" s="439">
        <v>39</v>
      </c>
      <c r="N549" s="439" t="s">
        <v>4603</v>
      </c>
      <c r="O549" s="439">
        <v>0</v>
      </c>
      <c r="P549" s="512">
        <v>3916.1525000000001</v>
      </c>
      <c r="Q549" s="512">
        <f t="shared" si="112"/>
        <v>2741.3067500000002</v>
      </c>
      <c r="R549" s="514"/>
      <c r="S549" s="512">
        <v>3012.4250000000002</v>
      </c>
      <c r="T549" s="512">
        <v>2108.6975000000002</v>
      </c>
      <c r="V549" s="446">
        <v>0.70000000000000007</v>
      </c>
      <c r="X549" s="443">
        <v>2317.25</v>
      </c>
      <c r="Y549" s="443">
        <v>1621.5</v>
      </c>
      <c r="AA549" s="432">
        <v>2317.25</v>
      </c>
      <c r="AB549" s="432">
        <v>1621.5</v>
      </c>
      <c r="AD549" s="432">
        <v>2317.25</v>
      </c>
      <c r="AE549" s="432">
        <v>1621.5</v>
      </c>
      <c r="AG549" s="432">
        <v>2317.25</v>
      </c>
      <c r="AH549" s="432">
        <v>1621.5</v>
      </c>
      <c r="AJ549" s="432">
        <v>2015</v>
      </c>
      <c r="AK549" s="432">
        <v>1410</v>
      </c>
      <c r="AL549" s="476" t="s">
        <v>17979</v>
      </c>
      <c r="AT549" s="489"/>
    </row>
    <row r="550" spans="1:46" ht="24" customHeight="1" outlineLevel="1" x14ac:dyDescent="0.25">
      <c r="B550" s="441">
        <v>545</v>
      </c>
      <c r="C550" s="440" t="s">
        <v>23995</v>
      </c>
      <c r="D550" s="440" t="s">
        <v>23996</v>
      </c>
      <c r="E550" s="441" t="s">
        <v>23884</v>
      </c>
      <c r="F550" s="440">
        <v>0</v>
      </c>
      <c r="G550" s="442" t="s">
        <v>23931</v>
      </c>
      <c r="H550" s="440" t="s">
        <v>24024</v>
      </c>
      <c r="I550" s="440" t="s">
        <v>24018</v>
      </c>
      <c r="J550" s="439">
        <v>2.4500000000000002</v>
      </c>
      <c r="K550" s="439">
        <v>2.4500000000000002</v>
      </c>
      <c r="L550" s="439" t="s">
        <v>4603</v>
      </c>
      <c r="M550" s="439">
        <v>78</v>
      </c>
      <c r="N550" s="439" t="s">
        <v>4603</v>
      </c>
      <c r="O550" s="439">
        <v>0</v>
      </c>
      <c r="P550" s="512">
        <v>9620.3250000000007</v>
      </c>
      <c r="Q550" s="512">
        <f t="shared" si="112"/>
        <v>6734.2275000000009</v>
      </c>
      <c r="R550" s="514"/>
      <c r="S550" s="512">
        <v>7400.25</v>
      </c>
      <c r="T550" s="512">
        <v>5180.1750000000002</v>
      </c>
      <c r="V550" s="446">
        <v>0.70000000000000007</v>
      </c>
      <c r="X550" s="443">
        <v>5692.5</v>
      </c>
      <c r="Y550" s="443">
        <v>3984.75</v>
      </c>
      <c r="AA550" s="432">
        <v>5692.5</v>
      </c>
      <c r="AB550" s="432">
        <v>3984.75</v>
      </c>
      <c r="AD550" s="432">
        <v>5692.5</v>
      </c>
      <c r="AE550" s="432">
        <v>3984.75</v>
      </c>
      <c r="AG550" s="432">
        <v>5692.5</v>
      </c>
      <c r="AH550" s="432">
        <v>3984.75</v>
      </c>
      <c r="AJ550" s="432">
        <v>4950</v>
      </c>
      <c r="AK550" s="432">
        <v>3465</v>
      </c>
      <c r="AL550" s="476" t="s">
        <v>17979</v>
      </c>
      <c r="AT550" s="489"/>
    </row>
    <row r="551" spans="1:46" ht="24" customHeight="1" outlineLevel="1" x14ac:dyDescent="0.25">
      <c r="B551" s="441">
        <v>546</v>
      </c>
      <c r="C551" s="440" t="s">
        <v>23995</v>
      </c>
      <c r="D551" s="440" t="s">
        <v>23996</v>
      </c>
      <c r="E551" s="441" t="s">
        <v>23885</v>
      </c>
      <c r="F551" s="440">
        <v>0</v>
      </c>
      <c r="G551" s="442" t="s">
        <v>23932</v>
      </c>
      <c r="H551" s="440" t="s">
        <v>24024</v>
      </c>
      <c r="I551" s="440" t="s">
        <v>24018</v>
      </c>
      <c r="J551" s="439">
        <v>4.0999999999999996</v>
      </c>
      <c r="K551" s="439">
        <v>4.0999999999999996</v>
      </c>
      <c r="L551" s="439" t="s">
        <v>4603</v>
      </c>
      <c r="M551" s="439">
        <v>303</v>
      </c>
      <c r="N551" s="439" t="s">
        <v>4603</v>
      </c>
      <c r="O551" s="439">
        <v>0</v>
      </c>
      <c r="P551" s="512">
        <v>28126.331999999999</v>
      </c>
      <c r="Q551" s="512">
        <f t="shared" si="112"/>
        <v>19688.432400000002</v>
      </c>
      <c r="R551" s="514"/>
      <c r="S551" s="512">
        <v>21635.64</v>
      </c>
      <c r="T551" s="512">
        <v>15144.948</v>
      </c>
      <c r="V551" s="446">
        <v>0.70000000000000007</v>
      </c>
      <c r="X551" s="443">
        <v>16642.8</v>
      </c>
      <c r="Y551" s="443">
        <v>11649.96</v>
      </c>
      <c r="AA551" s="432">
        <v>16642.8</v>
      </c>
      <c r="AB551" s="432">
        <v>11649.96</v>
      </c>
      <c r="AD551" s="432">
        <v>16642.8</v>
      </c>
      <c r="AE551" s="432">
        <v>11649.96</v>
      </c>
      <c r="AG551" s="432">
        <v>16642.8</v>
      </c>
      <c r="AH551" s="432">
        <v>11649.96</v>
      </c>
      <c r="AJ551" s="432">
        <v>14472</v>
      </c>
      <c r="AK551" s="432">
        <v>10130.4</v>
      </c>
      <c r="AL551" s="476" t="s">
        <v>17979</v>
      </c>
      <c r="AT551" s="489"/>
    </row>
    <row r="552" spans="1:46" ht="24" customHeight="1" outlineLevel="1" x14ac:dyDescent="0.25">
      <c r="B552" s="441">
        <v>547</v>
      </c>
      <c r="C552" s="440" t="s">
        <v>23995</v>
      </c>
      <c r="D552" s="440" t="s">
        <v>23996</v>
      </c>
      <c r="E552" s="441" t="s">
        <v>23886</v>
      </c>
      <c r="F552" s="440">
        <v>0</v>
      </c>
      <c r="G552" s="442" t="s">
        <v>23933</v>
      </c>
      <c r="H552" s="440" t="s">
        <v>24024</v>
      </c>
      <c r="I552" s="440" t="s">
        <v>24018</v>
      </c>
      <c r="J552" s="439">
        <v>5</v>
      </c>
      <c r="K552" s="439">
        <v>5</v>
      </c>
      <c r="L552" s="439" t="s">
        <v>4603</v>
      </c>
      <c r="M552" s="439">
        <v>0</v>
      </c>
      <c r="N552" s="439" t="s">
        <v>4603</v>
      </c>
      <c r="O552" s="439">
        <v>0</v>
      </c>
      <c r="P552" s="512">
        <v>35004.378500000006</v>
      </c>
      <c r="Q552" s="512">
        <f t="shared" si="112"/>
        <v>24503.064950000007</v>
      </c>
      <c r="R552" s="514"/>
      <c r="S552" s="512">
        <v>26926.445000000003</v>
      </c>
      <c r="T552" s="512">
        <v>18848.511500000004</v>
      </c>
      <c r="V552" s="446">
        <v>0.70000000000000007</v>
      </c>
      <c r="X552" s="443">
        <v>20712.650000000001</v>
      </c>
      <c r="Y552" s="443">
        <v>14498.86</v>
      </c>
      <c r="AA552" s="432">
        <v>20712.650000000001</v>
      </c>
      <c r="AB552" s="432">
        <v>14498.86</v>
      </c>
      <c r="AD552" s="432">
        <v>20712.650000000001</v>
      </c>
      <c r="AE552" s="432">
        <v>14498.86</v>
      </c>
      <c r="AG552" s="432">
        <v>20712.650000000001</v>
      </c>
      <c r="AH552" s="432">
        <v>14498.86</v>
      </c>
      <c r="AJ552" s="432">
        <v>18011</v>
      </c>
      <c r="AK552" s="432">
        <v>12607.699999999999</v>
      </c>
      <c r="AL552" s="476" t="s">
        <v>17979</v>
      </c>
      <c r="AT552" s="489"/>
    </row>
    <row r="553" spans="1:46" ht="24" customHeight="1" outlineLevel="1" x14ac:dyDescent="0.25">
      <c r="B553" s="441">
        <v>548</v>
      </c>
      <c r="C553" s="440" t="s">
        <v>23990</v>
      </c>
      <c r="D553" s="440" t="s">
        <v>23991</v>
      </c>
      <c r="E553" s="441" t="s">
        <v>4952</v>
      </c>
      <c r="F553" s="440">
        <f>VLOOKUP(E553,[3]INVENTARIO!$B$4:$D$1048576,3,0)</f>
        <v>0</v>
      </c>
      <c r="G553" s="442" t="s">
        <v>17747</v>
      </c>
      <c r="H553" s="440" t="s">
        <v>4449</v>
      </c>
      <c r="I553" s="440" t="s">
        <v>24018</v>
      </c>
      <c r="J553" s="439">
        <v>2.4</v>
      </c>
      <c r="K553" s="439">
        <v>1.35</v>
      </c>
      <c r="L553" s="439" t="s">
        <v>4603</v>
      </c>
      <c r="M553" s="439">
        <v>160</v>
      </c>
      <c r="N553" s="439" t="s">
        <v>4603</v>
      </c>
      <c r="O553" s="439">
        <f>VLOOKUP(E553,[3]INVENTARIO!$B$4:$L$1048576,11,0)</f>
        <v>5.2</v>
      </c>
      <c r="P553" s="512">
        <v>1452.7239999999999</v>
      </c>
      <c r="Q553" s="512">
        <f t="shared" si="112"/>
        <v>871.63439999999991</v>
      </c>
      <c r="R553" s="514"/>
      <c r="S553" s="512">
        <v>1117.48</v>
      </c>
      <c r="T553" s="512">
        <v>670.48799999999994</v>
      </c>
      <c r="V553" s="446">
        <f>VLOOKUP(E553,[3]INVENTARIO!$B$4:$P$1048576,15,0)</f>
        <v>0.6</v>
      </c>
      <c r="X553" s="443">
        <f>VLOOKUP(E553,[3]INVENTARIO!$B$114:$R$4077,17,0)</f>
        <v>902.58</v>
      </c>
      <c r="Y553" s="443">
        <f t="shared" ref="Y553:Y584" si="124">X553*60%</f>
        <v>541.548</v>
      </c>
      <c r="AA553" s="432">
        <f>VLOOKUP(E553,[3]INVENTARIO!$B$4:$U$4077,20,0)</f>
        <v>902.58</v>
      </c>
      <c r="AB553" s="432">
        <f t="shared" ref="AB553:AB584" si="125">AA553*60%</f>
        <v>541.548</v>
      </c>
      <c r="AD553" s="432">
        <f>VLOOKUP(E553,[3]INVENTARIO!$B$4:$X$4077,23,0)</f>
        <v>859.6</v>
      </c>
      <c r="AE553" s="432">
        <f t="shared" ref="AE553:AE584" si="126">AD553*60%</f>
        <v>515.76</v>
      </c>
      <c r="AG553" s="432">
        <f>VLOOKUP(E553,[3]INVENTARIO!$B$4:$AA$1048576,26,0)</f>
        <v>747.5</v>
      </c>
      <c r="AH553" s="432">
        <f t="shared" ref="AH553:AH584" si="127">AG553*60%</f>
        <v>448.5</v>
      </c>
      <c r="AJ553" s="432">
        <f>VLOOKUP(E553,[3]INVENTARIO!$B$4:$AD$1048576,29,0)</f>
        <v>650</v>
      </c>
      <c r="AK553" s="432">
        <f t="shared" ref="AK553:AK584" si="128">AJ553*60%</f>
        <v>390</v>
      </c>
      <c r="AL553" s="476" t="e">
        <f>IF(E553=0,"",VLOOKUP(E553,'Tabela de Páscoa 2020'!A:D,3,0))</f>
        <v>#N/A</v>
      </c>
      <c r="AT553" s="489"/>
    </row>
    <row r="554" spans="1:46" ht="24" customHeight="1" outlineLevel="1" x14ac:dyDescent="0.25">
      <c r="B554" s="441">
        <v>549</v>
      </c>
      <c r="C554" s="440" t="s">
        <v>23990</v>
      </c>
      <c r="D554" s="440" t="s">
        <v>23991</v>
      </c>
      <c r="E554" s="441" t="s">
        <v>13906</v>
      </c>
      <c r="F554" s="440">
        <f>VLOOKUP(E554,[3]INVENTARIO!$B$4:$D$1048576,3,0)</f>
        <v>0</v>
      </c>
      <c r="G554" s="442" t="s">
        <v>17751</v>
      </c>
      <c r="H554" s="440" t="s">
        <v>4449</v>
      </c>
      <c r="I554" s="440" t="s">
        <v>24018</v>
      </c>
      <c r="J554" s="439">
        <v>2.4</v>
      </c>
      <c r="K554" s="439">
        <v>1.35</v>
      </c>
      <c r="L554" s="439" t="s">
        <v>4603</v>
      </c>
      <c r="M554" s="439">
        <v>0</v>
      </c>
      <c r="N554" s="439" t="s">
        <v>4603</v>
      </c>
      <c r="O554" s="439">
        <v>0</v>
      </c>
      <c r="P554" s="512">
        <v>3678.7920000000004</v>
      </c>
      <c r="Q554" s="512">
        <f t="shared" si="112"/>
        <v>2317.6389600000002</v>
      </c>
      <c r="R554" s="514"/>
      <c r="S554" s="512">
        <v>2829.84</v>
      </c>
      <c r="T554" s="512">
        <v>1782.7992000000002</v>
      </c>
      <c r="V554" s="446">
        <f>VLOOKUP(E554,[3]INVENTARIO!$B$4:$P$1048576,15,0)</f>
        <v>0.63</v>
      </c>
      <c r="X554" s="443">
        <f>VLOOKUP(E554,[3]INVENTARIO!$B$114:$R$4077,17,0)</f>
        <v>2285.64</v>
      </c>
      <c r="Y554" s="443">
        <f t="shared" si="124"/>
        <v>1371.3839999999998</v>
      </c>
      <c r="AA554" s="432">
        <f>VLOOKUP(E554,[3]INVENTARIO!$B$4:$U$4077,20,0)</f>
        <v>2285.64</v>
      </c>
      <c r="AB554" s="432">
        <f t="shared" si="125"/>
        <v>1371.3839999999998</v>
      </c>
      <c r="AD554" s="432">
        <f>VLOOKUP(E554,[3]INVENTARIO!$B$4:$X$4077,23,0)</f>
        <v>2176.8000000000002</v>
      </c>
      <c r="AE554" s="432">
        <f t="shared" si="126"/>
        <v>1306.0800000000002</v>
      </c>
      <c r="AG554" s="432">
        <f>VLOOKUP(E554,[3]INVENTARIO!$B$4:$AA$1048576,26,0)</f>
        <v>1892.9</v>
      </c>
      <c r="AH554" s="432">
        <f t="shared" si="127"/>
        <v>1135.74</v>
      </c>
      <c r="AJ554" s="432">
        <f>VLOOKUP(E554,[3]INVENTARIO!$B$4:$AD$1048576,29,0)</f>
        <v>1646</v>
      </c>
      <c r="AK554" s="432">
        <f t="shared" si="128"/>
        <v>987.59999999999991</v>
      </c>
      <c r="AL554" s="476" t="e">
        <f>IF(E554=0,"",VLOOKUP(E554,'Tabela de Páscoa 2020'!A:D,3,0))</f>
        <v>#N/A</v>
      </c>
      <c r="AT554" s="489"/>
    </row>
    <row r="555" spans="1:46" ht="24" customHeight="1" outlineLevel="1" x14ac:dyDescent="0.25">
      <c r="B555" s="441">
        <v>550</v>
      </c>
      <c r="C555" s="440" t="s">
        <v>23990</v>
      </c>
      <c r="D555" s="440" t="s">
        <v>23991</v>
      </c>
      <c r="E555" s="441" t="s">
        <v>13904</v>
      </c>
      <c r="F555" s="440">
        <f>VLOOKUP(E555,[3]INVENTARIO!$B$4:$D$1048576,3,0)</f>
        <v>0</v>
      </c>
      <c r="G555" s="442" t="s">
        <v>17749</v>
      </c>
      <c r="H555" s="440" t="s">
        <v>4449</v>
      </c>
      <c r="I555" s="440" t="s">
        <v>24018</v>
      </c>
      <c r="J555" s="439">
        <v>2.4</v>
      </c>
      <c r="K555" s="439">
        <v>1.35</v>
      </c>
      <c r="L555" s="439" t="s">
        <v>4603</v>
      </c>
      <c r="M555" s="439">
        <v>0</v>
      </c>
      <c r="N555" s="439" t="s">
        <v>4603</v>
      </c>
      <c r="O555" s="439">
        <v>0</v>
      </c>
      <c r="P555" s="512">
        <v>4255.7579999999998</v>
      </c>
      <c r="Q555" s="512">
        <f t="shared" si="112"/>
        <v>3064.1457599999999</v>
      </c>
      <c r="R555" s="514"/>
      <c r="S555" s="512">
        <v>3273.66</v>
      </c>
      <c r="T555" s="512">
        <v>2357.0351999999998</v>
      </c>
      <c r="V555" s="446">
        <f>VLOOKUP(E555,[3]INVENTARIO!$B$4:$P$1048576,15,0)</f>
        <v>0.72</v>
      </c>
      <c r="X555" s="443">
        <f>VLOOKUP(E555,[3]INVENTARIO!$B$114:$R$4077,17,0)</f>
        <v>2644.11</v>
      </c>
      <c r="Y555" s="443">
        <f t="shared" si="124"/>
        <v>1586.4660000000001</v>
      </c>
      <c r="AA555" s="432">
        <f>VLOOKUP(E555,[3]INVENTARIO!$B$4:$U$4077,20,0)</f>
        <v>2644.11</v>
      </c>
      <c r="AB555" s="432">
        <f t="shared" si="125"/>
        <v>1586.4660000000001</v>
      </c>
      <c r="AD555" s="432">
        <f>VLOOKUP(E555,[3]INVENTARIO!$B$4:$X$4077,23,0)</f>
        <v>2518.1999999999998</v>
      </c>
      <c r="AE555" s="432">
        <f t="shared" si="126"/>
        <v>1510.9199999999998</v>
      </c>
      <c r="AG555" s="432">
        <f>VLOOKUP(E555,[3]INVENTARIO!$B$4:$AA$1048576,26,0)</f>
        <v>2189.77</v>
      </c>
      <c r="AH555" s="432">
        <f t="shared" si="127"/>
        <v>1313.8619999999999</v>
      </c>
      <c r="AJ555" s="432">
        <f>VLOOKUP(E555,[3]INVENTARIO!$B$4:$AD$1048576,29,0)</f>
        <v>1904.15</v>
      </c>
      <c r="AK555" s="432">
        <f t="shared" si="128"/>
        <v>1142.49</v>
      </c>
      <c r="AL555" s="476" t="e">
        <f>IF(E555=0,"",VLOOKUP(E555,'Tabela de Páscoa 2020'!A:D,3,0))</f>
        <v>#N/A</v>
      </c>
      <c r="AT555" s="489"/>
    </row>
    <row r="556" spans="1:46" ht="24" customHeight="1" outlineLevel="1" x14ac:dyDescent="0.25">
      <c r="A556" s="436">
        <v>2019</v>
      </c>
      <c r="B556" s="441">
        <v>551</v>
      </c>
      <c r="C556" s="440" t="s">
        <v>23990</v>
      </c>
      <c r="D556" s="440" t="s">
        <v>23991</v>
      </c>
      <c r="E556" s="441" t="s">
        <v>13905</v>
      </c>
      <c r="F556" s="440">
        <f>VLOOKUP(E556,[3]INVENTARIO!$B$4:$D$1048576,3,0)</f>
        <v>0</v>
      </c>
      <c r="G556" s="442" t="s">
        <v>17750</v>
      </c>
      <c r="H556" s="440" t="s">
        <v>4449</v>
      </c>
      <c r="I556" s="440" t="s">
        <v>24018</v>
      </c>
      <c r="J556" s="439">
        <v>2.4</v>
      </c>
      <c r="K556" s="439">
        <v>1.35</v>
      </c>
      <c r="L556" s="439" t="s">
        <v>4603</v>
      </c>
      <c r="M556" s="439">
        <v>0</v>
      </c>
      <c r="N556" s="439" t="s">
        <v>4603</v>
      </c>
      <c r="O556" s="439">
        <v>0</v>
      </c>
      <c r="P556" s="512">
        <v>1734.4470000000001</v>
      </c>
      <c r="Q556" s="512">
        <f t="shared" si="112"/>
        <v>1092.7016100000001</v>
      </c>
      <c r="R556" s="514"/>
      <c r="S556" s="512">
        <v>1334.19</v>
      </c>
      <c r="T556" s="512">
        <v>840.53970000000004</v>
      </c>
      <c r="V556" s="446">
        <f>VLOOKUP(E556,[3]INVENTARIO!$B$4:$P$1048576,15,0)</f>
        <v>0.63</v>
      </c>
      <c r="X556" s="443">
        <f>VLOOKUP(E556,[3]INVENTARIO!$B$114:$R$4077,17,0)</f>
        <v>1077.6199999999999</v>
      </c>
      <c r="Y556" s="443">
        <f t="shared" si="124"/>
        <v>646.57199999999989</v>
      </c>
      <c r="AA556" s="432">
        <f>VLOOKUP(E556,[3]INVENTARIO!$B$4:$U$4077,20,0)</f>
        <v>1077.6199999999999</v>
      </c>
      <c r="AB556" s="432">
        <f t="shared" si="125"/>
        <v>646.57199999999989</v>
      </c>
      <c r="AD556" s="432">
        <f>VLOOKUP(E556,[3]INVENTARIO!$B$4:$X$4077,23,0)</f>
        <v>1026.3</v>
      </c>
      <c r="AE556" s="432">
        <f t="shared" si="126"/>
        <v>615.78</v>
      </c>
      <c r="AG556" s="432">
        <f>VLOOKUP(E556,[3]INVENTARIO!$B$4:$AA$1048576,26,0)</f>
        <v>892.4</v>
      </c>
      <c r="AH556" s="432">
        <f t="shared" si="127"/>
        <v>535.43999999999994</v>
      </c>
      <c r="AJ556" s="432">
        <f>VLOOKUP(E556,[3]INVENTARIO!$B$4:$AD$1048576,29,0)</f>
        <v>776</v>
      </c>
      <c r="AK556" s="432">
        <f t="shared" si="128"/>
        <v>465.59999999999997</v>
      </c>
      <c r="AL556" s="476" t="e">
        <f>IF(E556=0,"",VLOOKUP(E556,'Tabela de Páscoa 2020'!A:D,3,0))</f>
        <v>#N/A</v>
      </c>
      <c r="AT556" s="489"/>
    </row>
    <row r="557" spans="1:46" ht="24" customHeight="1" outlineLevel="1" x14ac:dyDescent="0.25">
      <c r="B557" s="441">
        <v>552</v>
      </c>
      <c r="C557" s="440" t="s">
        <v>23990</v>
      </c>
      <c r="D557" s="440" t="s">
        <v>23991</v>
      </c>
      <c r="E557" s="441" t="s">
        <v>13903</v>
      </c>
      <c r="F557" s="440">
        <f>VLOOKUP(E557,[3]INVENTARIO!$B$4:$D$1048576,3,0)</f>
        <v>0</v>
      </c>
      <c r="G557" s="442" t="s">
        <v>17748</v>
      </c>
      <c r="H557" s="440" t="s">
        <v>4449</v>
      </c>
      <c r="I557" s="440" t="s">
        <v>24018</v>
      </c>
      <c r="J557" s="439">
        <v>2.4</v>
      </c>
      <c r="K557" s="439">
        <v>1.35</v>
      </c>
      <c r="L557" s="439" t="s">
        <v>4603</v>
      </c>
      <c r="M557" s="439">
        <v>0</v>
      </c>
      <c r="N557" s="439" t="s">
        <v>4603</v>
      </c>
      <c r="O557" s="439">
        <v>0</v>
      </c>
      <c r="P557" s="512">
        <v>4503.8500000000004</v>
      </c>
      <c r="Q557" s="512">
        <f t="shared" si="112"/>
        <v>3377.8875000000003</v>
      </c>
      <c r="R557" s="514"/>
      <c r="S557" s="512">
        <v>3464.5</v>
      </c>
      <c r="T557" s="512">
        <v>2598.375</v>
      </c>
      <c r="V557" s="446">
        <f>VLOOKUP(E557,[3]INVENTARIO!$B$4:$P$1048576,15,0)</f>
        <v>0.75</v>
      </c>
      <c r="X557" s="443">
        <f>VLOOKUP(E557,[3]INVENTARIO!$B$114:$R$4077,17,0)</f>
        <v>2798.25</v>
      </c>
      <c r="Y557" s="443">
        <f t="shared" si="124"/>
        <v>1678.95</v>
      </c>
      <c r="AA557" s="432">
        <f>VLOOKUP(E557,[3]INVENTARIO!$B$4:$U$4077,20,0)</f>
        <v>2798.25</v>
      </c>
      <c r="AB557" s="432">
        <f t="shared" si="125"/>
        <v>1678.95</v>
      </c>
      <c r="AD557" s="432">
        <f>VLOOKUP(E557,[3]INVENTARIO!$B$4:$X$4077,23,0)</f>
        <v>2665</v>
      </c>
      <c r="AE557" s="432">
        <f t="shared" si="126"/>
        <v>1599</v>
      </c>
      <c r="AG557" s="432">
        <f>VLOOKUP(E557,[3]INVENTARIO!$B$4:$AA$1048576,26,0)</f>
        <v>2317.42</v>
      </c>
      <c r="AH557" s="432">
        <f t="shared" si="127"/>
        <v>1390.452</v>
      </c>
      <c r="AJ557" s="432">
        <f>VLOOKUP(E557,[3]INVENTARIO!$B$4:$AD$1048576,29,0)</f>
        <v>2015.15</v>
      </c>
      <c r="AK557" s="432">
        <f t="shared" si="128"/>
        <v>1209.0899999999999</v>
      </c>
      <c r="AL557" s="476" t="e">
        <f>IF(E557=0,"",VLOOKUP(E557,'Tabela de Páscoa 2020'!A:D,3,0))</f>
        <v>#N/A</v>
      </c>
      <c r="AT557" s="489"/>
    </row>
    <row r="558" spans="1:46" ht="24" customHeight="1" outlineLevel="1" x14ac:dyDescent="0.25">
      <c r="B558" s="441">
        <v>553</v>
      </c>
      <c r="C558" s="440" t="s">
        <v>23990</v>
      </c>
      <c r="D558" s="440" t="s">
        <v>23991</v>
      </c>
      <c r="E558" s="441" t="s">
        <v>13912</v>
      </c>
      <c r="F558" s="440">
        <f>VLOOKUP(E558,[3]INVENTARIO!$B$4:$D$1048576,3,0)</f>
        <v>0</v>
      </c>
      <c r="G558" s="442" t="s">
        <v>17747</v>
      </c>
      <c r="H558" s="440" t="s">
        <v>4449</v>
      </c>
      <c r="I558" s="440" t="s">
        <v>24018</v>
      </c>
      <c r="J558" s="439">
        <v>3.55</v>
      </c>
      <c r="K558" s="439">
        <v>1.8</v>
      </c>
      <c r="L558" s="439" t="s">
        <v>4603</v>
      </c>
      <c r="M558" s="439">
        <v>256</v>
      </c>
      <c r="N558" s="439" t="s">
        <v>4603</v>
      </c>
      <c r="O558" s="439">
        <f>VLOOKUP(E558,[3]INVENTARIO!$B$4:$L$1048576,11,0)</f>
        <v>8</v>
      </c>
      <c r="P558" s="512">
        <v>2324.4260000000004</v>
      </c>
      <c r="Q558" s="512">
        <f t="shared" si="112"/>
        <v>1394.6556000000003</v>
      </c>
      <c r="R558" s="514"/>
      <c r="S558" s="512">
        <v>1788.0200000000002</v>
      </c>
      <c r="T558" s="512">
        <v>1072.8120000000001</v>
      </c>
      <c r="V558" s="446">
        <f>VLOOKUP(E558,[3]INVENTARIO!$B$4:$P$1048576,15,0)</f>
        <v>0.6</v>
      </c>
      <c r="X558" s="443">
        <f>VLOOKUP(E558,[3]INVENTARIO!$B$114:$R$4077,17,0)</f>
        <v>1444.17</v>
      </c>
      <c r="Y558" s="443">
        <f t="shared" si="124"/>
        <v>866.50200000000007</v>
      </c>
      <c r="AA558" s="432">
        <f>VLOOKUP(E558,[3]INVENTARIO!$B$4:$U$4077,20,0)</f>
        <v>1444.17</v>
      </c>
      <c r="AB558" s="432">
        <f t="shared" si="125"/>
        <v>866.50200000000007</v>
      </c>
      <c r="AD558" s="432">
        <f>VLOOKUP(E558,[3]INVENTARIO!$B$4:$X$4077,23,0)</f>
        <v>1375.4</v>
      </c>
      <c r="AE558" s="432">
        <f t="shared" si="126"/>
        <v>825.24</v>
      </c>
      <c r="AG558" s="432">
        <f>VLOOKUP(E558,[3]INVENTARIO!$B$4:$AA$1048576,26,0)</f>
        <v>1196</v>
      </c>
      <c r="AH558" s="432">
        <f t="shared" si="127"/>
        <v>717.6</v>
      </c>
      <c r="AJ558" s="432">
        <f>VLOOKUP(E558,[3]INVENTARIO!$B$4:$AD$1048576,29,0)</f>
        <v>1040</v>
      </c>
      <c r="AK558" s="432">
        <f t="shared" si="128"/>
        <v>624</v>
      </c>
      <c r="AT558" s="489"/>
    </row>
    <row r="559" spans="1:46" ht="24" customHeight="1" outlineLevel="1" x14ac:dyDescent="0.25">
      <c r="B559" s="441">
        <v>554</v>
      </c>
      <c r="C559" s="440" t="s">
        <v>23990</v>
      </c>
      <c r="D559" s="440" t="s">
        <v>23991</v>
      </c>
      <c r="E559" s="441" t="s">
        <v>13916</v>
      </c>
      <c r="F559" s="440">
        <f>VLOOKUP(E559,[3]INVENTARIO!$B$4:$D$1048576,3,0)</f>
        <v>0</v>
      </c>
      <c r="G559" s="442" t="s">
        <v>17751</v>
      </c>
      <c r="H559" s="440" t="s">
        <v>4449</v>
      </c>
      <c r="I559" s="440" t="s">
        <v>24018</v>
      </c>
      <c r="J559" s="439">
        <v>3.55</v>
      </c>
      <c r="K559" s="439">
        <v>1.8</v>
      </c>
      <c r="L559" s="439" t="s">
        <v>4603</v>
      </c>
      <c r="M559" s="439">
        <v>42</v>
      </c>
      <c r="N559" s="439" t="s">
        <v>4603</v>
      </c>
      <c r="O559" s="439">
        <v>0</v>
      </c>
      <c r="P559" s="512">
        <v>2340.143</v>
      </c>
      <c r="Q559" s="512">
        <f t="shared" si="112"/>
        <v>1474.29009</v>
      </c>
      <c r="R559" s="514"/>
      <c r="S559" s="512">
        <v>1800.1100000000001</v>
      </c>
      <c r="T559" s="512">
        <v>1134.0693000000001</v>
      </c>
      <c r="V559" s="446">
        <f>VLOOKUP(E559,[3]INVENTARIO!$B$4:$P$1048576,15,0)</f>
        <v>0.63</v>
      </c>
      <c r="X559" s="443">
        <f>VLOOKUP(E559,[3]INVENTARIO!$B$114:$R$4077,17,0)</f>
        <v>1453.94</v>
      </c>
      <c r="Y559" s="443">
        <f t="shared" si="124"/>
        <v>872.36400000000003</v>
      </c>
      <c r="AA559" s="432">
        <f>VLOOKUP(E559,[3]INVENTARIO!$B$4:$U$4077,20,0)</f>
        <v>1453.94</v>
      </c>
      <c r="AB559" s="432">
        <f t="shared" si="125"/>
        <v>872.36400000000003</v>
      </c>
      <c r="AD559" s="432">
        <f>VLOOKUP(E559,[3]INVENTARIO!$B$4:$X$4077,23,0)</f>
        <v>1384.7</v>
      </c>
      <c r="AE559" s="432">
        <f t="shared" si="126"/>
        <v>830.82</v>
      </c>
      <c r="AG559" s="432">
        <f>VLOOKUP(E559,[3]INVENTARIO!$B$4:$AA$1048576,26,0)</f>
        <v>1204.05</v>
      </c>
      <c r="AH559" s="432">
        <f t="shared" si="127"/>
        <v>722.43</v>
      </c>
      <c r="AJ559" s="432">
        <f>VLOOKUP(E559,[3]INVENTARIO!$B$4:$AD$1048576,29,0)</f>
        <v>1047</v>
      </c>
      <c r="AK559" s="432">
        <f t="shared" si="128"/>
        <v>628.19999999999993</v>
      </c>
      <c r="AT559" s="489"/>
    </row>
    <row r="560" spans="1:46" ht="24" customHeight="1" outlineLevel="1" x14ac:dyDescent="0.25">
      <c r="B560" s="441">
        <v>555</v>
      </c>
      <c r="C560" s="440" t="s">
        <v>23990</v>
      </c>
      <c r="D560" s="440" t="s">
        <v>23991</v>
      </c>
      <c r="E560" s="441" t="s">
        <v>13914</v>
      </c>
      <c r="F560" s="440">
        <f>VLOOKUP(E560,[3]INVENTARIO!$B$4:$D$1048576,3,0)</f>
        <v>0</v>
      </c>
      <c r="G560" s="442" t="s">
        <v>17749</v>
      </c>
      <c r="H560" s="440" t="s">
        <v>4449</v>
      </c>
      <c r="I560" s="440" t="s">
        <v>24018</v>
      </c>
      <c r="J560" s="439">
        <v>3.55</v>
      </c>
      <c r="K560" s="439">
        <v>1.8</v>
      </c>
      <c r="L560" s="439" t="s">
        <v>4603</v>
      </c>
      <c r="M560" s="439">
        <v>227</v>
      </c>
      <c r="N560" s="439" t="s">
        <v>4603</v>
      </c>
      <c r="O560" s="439">
        <v>0</v>
      </c>
      <c r="P560" s="512">
        <v>3622.1770000000006</v>
      </c>
      <c r="Q560" s="512">
        <f t="shared" si="112"/>
        <v>2607.9674400000004</v>
      </c>
      <c r="R560" s="514"/>
      <c r="S560" s="512">
        <v>2786.2900000000004</v>
      </c>
      <c r="T560" s="512">
        <v>2006.1288000000002</v>
      </c>
      <c r="V560" s="446">
        <f>VLOOKUP(E560,[3]INVENTARIO!$B$4:$P$1048576,15,0)</f>
        <v>0.72</v>
      </c>
      <c r="X560" s="443">
        <f>VLOOKUP(E560,[3]INVENTARIO!$B$114:$R$4077,17,0)</f>
        <v>2250.4699999999998</v>
      </c>
      <c r="Y560" s="443">
        <f t="shared" si="124"/>
        <v>1350.2819999999999</v>
      </c>
      <c r="AA560" s="432">
        <f>VLOOKUP(E560,[3]INVENTARIO!$B$4:$U$4077,20,0)</f>
        <v>2250.4699999999998</v>
      </c>
      <c r="AB560" s="432">
        <f t="shared" si="125"/>
        <v>1350.2819999999999</v>
      </c>
      <c r="AD560" s="432">
        <f>VLOOKUP(E560,[3]INVENTARIO!$B$4:$X$4077,23,0)</f>
        <v>2143.3000000000002</v>
      </c>
      <c r="AE560" s="432">
        <f t="shared" si="126"/>
        <v>1285.98</v>
      </c>
      <c r="AG560" s="432">
        <f>VLOOKUP(E560,[3]INVENTARIO!$B$4:$AA$1048576,26,0)</f>
        <v>1863.75</v>
      </c>
      <c r="AH560" s="432">
        <f t="shared" si="127"/>
        <v>1118.25</v>
      </c>
      <c r="AJ560" s="432">
        <f>VLOOKUP(E560,[3]INVENTARIO!$B$4:$AD$1048576,29,0)</f>
        <v>1620.65</v>
      </c>
      <c r="AK560" s="432">
        <f t="shared" si="128"/>
        <v>972.39</v>
      </c>
      <c r="AL560" s="476" t="e">
        <f>IF(E560=0,"",VLOOKUP(E560,'Tabela de Páscoa 2020'!A:D,3,0))</f>
        <v>#N/A</v>
      </c>
      <c r="AT560" s="489"/>
    </row>
    <row r="561" spans="1:46" ht="24" customHeight="1" outlineLevel="1" x14ac:dyDescent="0.25">
      <c r="B561" s="441">
        <v>556</v>
      </c>
      <c r="C561" s="440" t="s">
        <v>23990</v>
      </c>
      <c r="D561" s="440" t="s">
        <v>23991</v>
      </c>
      <c r="E561" s="441" t="s">
        <v>13915</v>
      </c>
      <c r="F561" s="440">
        <f>VLOOKUP(E561,[3]INVENTARIO!$B$4:$D$1048576,3,0)</f>
        <v>0</v>
      </c>
      <c r="G561" s="442" t="s">
        <v>17750</v>
      </c>
      <c r="H561" s="440" t="s">
        <v>4449</v>
      </c>
      <c r="I561" s="440" t="s">
        <v>24018</v>
      </c>
      <c r="J561" s="439">
        <v>3.55</v>
      </c>
      <c r="K561" s="439">
        <v>1.8</v>
      </c>
      <c r="L561" s="439" t="s">
        <v>4603</v>
      </c>
      <c r="M561" s="439">
        <v>242</v>
      </c>
      <c r="N561" s="439" t="s">
        <v>4603</v>
      </c>
      <c r="O561" s="439">
        <v>0</v>
      </c>
      <c r="P561" s="512">
        <v>2793.7389999999996</v>
      </c>
      <c r="Q561" s="512">
        <f t="shared" si="112"/>
        <v>1760.0555699999998</v>
      </c>
      <c r="R561" s="514"/>
      <c r="S561" s="512">
        <v>2149.0299999999997</v>
      </c>
      <c r="T561" s="512">
        <v>1353.8888999999999</v>
      </c>
      <c r="V561" s="446">
        <f>VLOOKUP(E561,[3]INVENTARIO!$B$4:$P$1048576,15,0)</f>
        <v>0.63</v>
      </c>
      <c r="X561" s="443">
        <f>VLOOKUP(E561,[3]INVENTARIO!$B$114:$R$4077,17,0)</f>
        <v>1735.76</v>
      </c>
      <c r="Y561" s="443">
        <f t="shared" si="124"/>
        <v>1041.4559999999999</v>
      </c>
      <c r="AA561" s="432">
        <f>VLOOKUP(E561,[3]INVENTARIO!$B$4:$U$4077,20,0)</f>
        <v>1735.76</v>
      </c>
      <c r="AB561" s="432">
        <f t="shared" si="125"/>
        <v>1041.4559999999999</v>
      </c>
      <c r="AD561" s="432">
        <f>VLOOKUP(E561,[3]INVENTARIO!$B$4:$X$4077,23,0)</f>
        <v>1653.1</v>
      </c>
      <c r="AE561" s="432">
        <f t="shared" si="126"/>
        <v>991.8599999999999</v>
      </c>
      <c r="AG561" s="432">
        <f>VLOOKUP(E561,[3]INVENTARIO!$B$4:$AA$1048576,26,0)</f>
        <v>1437.5</v>
      </c>
      <c r="AH561" s="432">
        <f t="shared" si="127"/>
        <v>862.5</v>
      </c>
      <c r="AJ561" s="432">
        <f>VLOOKUP(E561,[3]INVENTARIO!$B$4:$AD$1048576,29,0)</f>
        <v>1250</v>
      </c>
      <c r="AK561" s="432">
        <f t="shared" si="128"/>
        <v>750</v>
      </c>
      <c r="AL561" s="476" t="e">
        <f>IF(E561=0,"",VLOOKUP(E561,'Tabela de Páscoa 2020'!A:D,3,0))</f>
        <v>#N/A</v>
      </c>
      <c r="AT561" s="489"/>
    </row>
    <row r="562" spans="1:46" ht="24" customHeight="1" outlineLevel="1" x14ac:dyDescent="0.25">
      <c r="B562" s="441">
        <v>557</v>
      </c>
      <c r="C562" s="440" t="s">
        <v>23990</v>
      </c>
      <c r="D562" s="440" t="s">
        <v>23991</v>
      </c>
      <c r="E562" s="441" t="s">
        <v>13913</v>
      </c>
      <c r="F562" s="440">
        <f>VLOOKUP(E562,[3]INVENTARIO!$B$4:$D$1048576,3,0)</f>
        <v>0</v>
      </c>
      <c r="G562" s="442" t="s">
        <v>17748</v>
      </c>
      <c r="H562" s="440" t="s">
        <v>4449</v>
      </c>
      <c r="I562" s="440" t="s">
        <v>24018</v>
      </c>
      <c r="J562" s="439">
        <v>3.55</v>
      </c>
      <c r="K562" s="439">
        <v>1.8</v>
      </c>
      <c r="L562" s="439" t="s">
        <v>4603</v>
      </c>
      <c r="M562" s="439">
        <v>0</v>
      </c>
      <c r="N562" s="439" t="s">
        <v>4603</v>
      </c>
      <c r="O562" s="439">
        <v>0</v>
      </c>
      <c r="P562" s="512">
        <v>4035.7200000000003</v>
      </c>
      <c r="Q562" s="512">
        <f t="shared" si="112"/>
        <v>3026.79</v>
      </c>
      <c r="R562" s="514"/>
      <c r="S562" s="512">
        <v>3104.4</v>
      </c>
      <c r="T562" s="512">
        <v>2328.3000000000002</v>
      </c>
      <c r="V562" s="446">
        <f>VLOOKUP(E562,[3]INVENTARIO!$B$4:$P$1048576,15,0)</f>
        <v>0.75</v>
      </c>
      <c r="X562" s="443">
        <f>VLOOKUP(E562,[3]INVENTARIO!$B$114:$R$4077,17,0)</f>
        <v>2507.4</v>
      </c>
      <c r="Y562" s="443">
        <f t="shared" si="124"/>
        <v>1504.44</v>
      </c>
      <c r="AA562" s="432">
        <f>VLOOKUP(E562,[3]INVENTARIO!$B$4:$U$4077,20,0)</f>
        <v>2507.4</v>
      </c>
      <c r="AB562" s="432">
        <f t="shared" si="125"/>
        <v>1504.44</v>
      </c>
      <c r="AD562" s="432">
        <f>VLOOKUP(E562,[3]INVENTARIO!$B$4:$X$4077,23,0)</f>
        <v>2388</v>
      </c>
      <c r="AE562" s="432">
        <f t="shared" si="126"/>
        <v>1432.8</v>
      </c>
      <c r="AG562" s="432">
        <f>VLOOKUP(E562,[3]INVENTARIO!$B$4:$AA$1048576,26,0)</f>
        <v>2076.5</v>
      </c>
      <c r="AH562" s="432">
        <f t="shared" si="127"/>
        <v>1245.8999999999999</v>
      </c>
      <c r="AJ562" s="432">
        <f>VLOOKUP(E562,[3]INVENTARIO!$B$4:$AD$1048576,29,0)</f>
        <v>1805.65</v>
      </c>
      <c r="AK562" s="432">
        <f t="shared" si="128"/>
        <v>1083.3900000000001</v>
      </c>
      <c r="AL562" s="476" t="e">
        <f>IF(E562=0,"",VLOOKUP(E562,'Tabela de Páscoa 2020'!A:D,3,0))</f>
        <v>#N/A</v>
      </c>
      <c r="AT562" s="489"/>
    </row>
    <row r="563" spans="1:46" ht="24" customHeight="1" outlineLevel="1" x14ac:dyDescent="0.25">
      <c r="A563" s="440" t="s">
        <v>23907</v>
      </c>
      <c r="B563" s="441">
        <v>558</v>
      </c>
      <c r="C563" s="440" t="s">
        <v>23990</v>
      </c>
      <c r="D563" s="440" t="s">
        <v>23991</v>
      </c>
      <c r="E563" s="441" t="s">
        <v>13907</v>
      </c>
      <c r="F563" s="440">
        <f>VLOOKUP(E563,[3]INVENTARIO!$B$4:$D$1048576,3,0)</f>
        <v>0</v>
      </c>
      <c r="G563" s="442" t="s">
        <v>17752</v>
      </c>
      <c r="H563" s="440" t="s">
        <v>4449</v>
      </c>
      <c r="I563" s="440" t="s">
        <v>24018</v>
      </c>
      <c r="J563" s="439">
        <v>2.4</v>
      </c>
      <c r="K563" s="439">
        <v>0.67</v>
      </c>
      <c r="L563" s="439" t="s">
        <v>4603</v>
      </c>
      <c r="M563" s="439">
        <v>0</v>
      </c>
      <c r="N563" s="439" t="s">
        <v>4603</v>
      </c>
      <c r="O563" s="439">
        <v>0</v>
      </c>
      <c r="P563" s="512">
        <v>873.899</v>
      </c>
      <c r="Q563" s="512">
        <f t="shared" si="112"/>
        <v>524.33939999999996</v>
      </c>
      <c r="R563" s="514"/>
      <c r="S563" s="512">
        <v>672.23</v>
      </c>
      <c r="T563" s="512">
        <v>403.33800000000002</v>
      </c>
      <c r="V563" s="446">
        <f>VLOOKUP(E563,[3]INVENTARIO!$B$4:$P$1048576,15,0)</f>
        <v>0.6</v>
      </c>
      <c r="X563" s="443">
        <f>VLOOKUP(E563,[3]INVENTARIO!$B$114:$R$4077,17,0)</f>
        <v>542.96</v>
      </c>
      <c r="Y563" s="443">
        <f t="shared" si="124"/>
        <v>325.77600000000001</v>
      </c>
      <c r="AA563" s="432">
        <f>VLOOKUP(E563,[3]INVENTARIO!$B$4:$U$4077,20,0)</f>
        <v>542.96</v>
      </c>
      <c r="AB563" s="432">
        <f t="shared" si="125"/>
        <v>325.77600000000001</v>
      </c>
      <c r="AD563" s="432">
        <f>VLOOKUP(E563,[3]INVENTARIO!$B$4:$X$4077,23,0)</f>
        <v>517.1</v>
      </c>
      <c r="AE563" s="432">
        <f t="shared" si="126"/>
        <v>310.26</v>
      </c>
      <c r="AG563" s="432">
        <f>VLOOKUP(E563,[3]INVENTARIO!$B$4:$AA$1048576,26,0)</f>
        <v>449.65</v>
      </c>
      <c r="AH563" s="432">
        <f t="shared" si="127"/>
        <v>269.78999999999996</v>
      </c>
      <c r="AJ563" s="432">
        <f>VLOOKUP(E563,[3]INVENTARIO!$B$4:$AD$1048576,29,0)</f>
        <v>391</v>
      </c>
      <c r="AK563" s="432">
        <f t="shared" si="128"/>
        <v>234.6</v>
      </c>
      <c r="AT563" s="489"/>
    </row>
    <row r="564" spans="1:46" ht="24" customHeight="1" outlineLevel="1" x14ac:dyDescent="0.25">
      <c r="A564" s="440" t="s">
        <v>23907</v>
      </c>
      <c r="B564" s="441">
        <v>559</v>
      </c>
      <c r="C564" s="440" t="s">
        <v>23990</v>
      </c>
      <c r="D564" s="440" t="s">
        <v>23991</v>
      </c>
      <c r="E564" s="441" t="s">
        <v>13911</v>
      </c>
      <c r="F564" s="440">
        <f>VLOOKUP(E564,[3]INVENTARIO!$B$4:$D$1048576,3,0)</f>
        <v>0</v>
      </c>
      <c r="G564" s="442" t="s">
        <v>17756</v>
      </c>
      <c r="H564" s="440" t="s">
        <v>4449</v>
      </c>
      <c r="I564" s="440" t="s">
        <v>24018</v>
      </c>
      <c r="J564" s="439">
        <v>2.4</v>
      </c>
      <c r="K564" s="439">
        <v>0.67</v>
      </c>
      <c r="L564" s="439" t="s">
        <v>4603</v>
      </c>
      <c r="M564" s="439">
        <v>0</v>
      </c>
      <c r="N564" s="439" t="s">
        <v>4603</v>
      </c>
      <c r="O564" s="439">
        <v>0</v>
      </c>
      <c r="P564" s="512">
        <v>987.80500000000006</v>
      </c>
      <c r="Q564" s="512">
        <f t="shared" si="112"/>
        <v>622.31715000000008</v>
      </c>
      <c r="R564" s="514"/>
      <c r="S564" s="512">
        <v>759.85</v>
      </c>
      <c r="T564" s="512">
        <v>478.70550000000003</v>
      </c>
      <c r="V564" s="446">
        <f>VLOOKUP(E564,[3]INVENTARIO!$B$4:$P$1048576,15,0)</f>
        <v>0.63</v>
      </c>
      <c r="X564" s="443">
        <f>VLOOKUP(E564,[3]INVENTARIO!$B$114:$R$4077,17,0)</f>
        <v>613.73</v>
      </c>
      <c r="Y564" s="443">
        <f t="shared" si="124"/>
        <v>368.238</v>
      </c>
      <c r="AA564" s="432">
        <f>VLOOKUP(E564,[3]INVENTARIO!$B$4:$U$4077,20,0)</f>
        <v>613.73</v>
      </c>
      <c r="AB564" s="432">
        <f t="shared" si="125"/>
        <v>368.238</v>
      </c>
      <c r="AD564" s="432">
        <f>VLOOKUP(E564,[3]INVENTARIO!$B$4:$X$4077,23,0)</f>
        <v>584.5</v>
      </c>
      <c r="AE564" s="432">
        <f t="shared" si="126"/>
        <v>350.7</v>
      </c>
      <c r="AG564" s="432">
        <f>VLOOKUP(E564,[3]INVENTARIO!$B$4:$AA$1048576,26,0)</f>
        <v>508.3</v>
      </c>
      <c r="AH564" s="432">
        <f t="shared" si="127"/>
        <v>304.98</v>
      </c>
      <c r="AJ564" s="432">
        <f>VLOOKUP(E564,[3]INVENTARIO!$B$4:$AD$1048576,29,0)</f>
        <v>442</v>
      </c>
      <c r="AK564" s="432">
        <f t="shared" si="128"/>
        <v>265.2</v>
      </c>
      <c r="AT564" s="489"/>
    </row>
    <row r="565" spans="1:46" ht="24" customHeight="1" outlineLevel="1" x14ac:dyDescent="0.25">
      <c r="A565" s="440" t="s">
        <v>23907</v>
      </c>
      <c r="B565" s="441">
        <v>560</v>
      </c>
      <c r="C565" s="440" t="s">
        <v>23990</v>
      </c>
      <c r="D565" s="440" t="s">
        <v>23991</v>
      </c>
      <c r="E565" s="441" t="s">
        <v>13909</v>
      </c>
      <c r="F565" s="440">
        <f>VLOOKUP(E565,[3]INVENTARIO!$B$4:$D$1048576,3,0)</f>
        <v>0</v>
      </c>
      <c r="G565" s="442" t="s">
        <v>17754</v>
      </c>
      <c r="H565" s="440" t="s">
        <v>4449</v>
      </c>
      <c r="I565" s="440" t="s">
        <v>24018</v>
      </c>
      <c r="J565" s="439">
        <v>2.4</v>
      </c>
      <c r="K565" s="439">
        <v>0.67</v>
      </c>
      <c r="L565" s="439" t="s">
        <v>4603</v>
      </c>
      <c r="M565" s="439">
        <v>0</v>
      </c>
      <c r="N565" s="439" t="s">
        <v>4603</v>
      </c>
      <c r="O565" s="439">
        <v>0</v>
      </c>
      <c r="P565" s="512">
        <v>1639.4690000000001</v>
      </c>
      <c r="Q565" s="512">
        <f t="shared" si="112"/>
        <v>1180.41768</v>
      </c>
      <c r="R565" s="514"/>
      <c r="S565" s="512">
        <v>1261.1300000000001</v>
      </c>
      <c r="T565" s="512">
        <v>908.0136</v>
      </c>
      <c r="V565" s="446">
        <f>VLOOKUP(E565,[3]INVENTARIO!$B$4:$P$1048576,15,0)</f>
        <v>0.72</v>
      </c>
      <c r="X565" s="443">
        <f>VLOOKUP(E565,[3]INVENTARIO!$B$114:$R$4077,17,0)</f>
        <v>1018.61</v>
      </c>
      <c r="Y565" s="443">
        <f t="shared" si="124"/>
        <v>611.16599999999994</v>
      </c>
      <c r="AA565" s="432">
        <f>VLOOKUP(E565,[3]INVENTARIO!$B$4:$U$4077,20,0)</f>
        <v>1018.61</v>
      </c>
      <c r="AB565" s="432">
        <f t="shared" si="125"/>
        <v>611.16599999999994</v>
      </c>
      <c r="AD565" s="432">
        <f>VLOOKUP(E565,[3]INVENTARIO!$B$4:$X$4077,23,0)</f>
        <v>970.1</v>
      </c>
      <c r="AE565" s="432">
        <f t="shared" si="126"/>
        <v>582.05999999999995</v>
      </c>
      <c r="AG565" s="432">
        <f>VLOOKUP(E565,[3]INVENTARIO!$B$4:$AA$1048576,26,0)</f>
        <v>843.58</v>
      </c>
      <c r="AH565" s="432">
        <f t="shared" si="127"/>
        <v>506.14800000000002</v>
      </c>
      <c r="AJ565" s="432">
        <f>VLOOKUP(E565,[3]INVENTARIO!$B$4:$AD$1048576,29,0)</f>
        <v>733.55</v>
      </c>
      <c r="AK565" s="432">
        <f t="shared" si="128"/>
        <v>440.12999999999994</v>
      </c>
      <c r="AT565" s="489"/>
    </row>
    <row r="566" spans="1:46" ht="24" customHeight="1" outlineLevel="1" x14ac:dyDescent="0.25">
      <c r="A566" s="440" t="s">
        <v>23907</v>
      </c>
      <c r="B566" s="441">
        <v>561</v>
      </c>
      <c r="C566" s="440" t="s">
        <v>23990</v>
      </c>
      <c r="D566" s="440" t="s">
        <v>23991</v>
      </c>
      <c r="E566" s="441" t="s">
        <v>13910</v>
      </c>
      <c r="F566" s="440">
        <f>VLOOKUP(E566,[3]INVENTARIO!$B$4:$D$1048576,3,0)</f>
        <v>0</v>
      </c>
      <c r="G566" s="442" t="s">
        <v>17755</v>
      </c>
      <c r="H566" s="440" t="s">
        <v>4449</v>
      </c>
      <c r="I566" s="440" t="s">
        <v>24018</v>
      </c>
      <c r="J566" s="439">
        <v>2.4</v>
      </c>
      <c r="K566" s="439">
        <v>0.67</v>
      </c>
      <c r="L566" s="439" t="s">
        <v>4603</v>
      </c>
      <c r="M566" s="439">
        <v>0</v>
      </c>
      <c r="N566" s="439" t="s">
        <v>4603</v>
      </c>
      <c r="O566" s="439">
        <v>0</v>
      </c>
      <c r="P566" s="512">
        <v>1039.3499999999999</v>
      </c>
      <c r="Q566" s="512">
        <f t="shared" si="112"/>
        <v>654.79049999999995</v>
      </c>
      <c r="R566" s="514"/>
      <c r="S566" s="512">
        <v>799.5</v>
      </c>
      <c r="T566" s="512">
        <v>503.685</v>
      </c>
      <c r="V566" s="446">
        <f>VLOOKUP(E566,[3]INVENTARIO!$B$4:$P$1048576,15,0)</f>
        <v>0.63</v>
      </c>
      <c r="X566" s="443">
        <f>VLOOKUP(E566,[3]INVENTARIO!$B$114:$R$4077,17,0)</f>
        <v>645.75</v>
      </c>
      <c r="Y566" s="443">
        <f t="shared" si="124"/>
        <v>387.45</v>
      </c>
      <c r="AA566" s="432">
        <f>VLOOKUP(E566,[3]INVENTARIO!$B$4:$U$4077,20,0)</f>
        <v>645.75</v>
      </c>
      <c r="AB566" s="432">
        <f t="shared" si="125"/>
        <v>387.45</v>
      </c>
      <c r="AD566" s="432">
        <f>VLOOKUP(E566,[3]INVENTARIO!$B$4:$X$4077,23,0)</f>
        <v>615</v>
      </c>
      <c r="AE566" s="432">
        <f t="shared" si="126"/>
        <v>369</v>
      </c>
      <c r="AG566" s="432">
        <f>VLOOKUP(E566,[3]INVENTARIO!$B$4:$AA$1048576,26,0)</f>
        <v>534.75</v>
      </c>
      <c r="AH566" s="432">
        <f t="shared" si="127"/>
        <v>320.84999999999997</v>
      </c>
      <c r="AJ566" s="432">
        <f>VLOOKUP(E566,[3]INVENTARIO!$B$4:$AD$1048576,29,0)</f>
        <v>465</v>
      </c>
      <c r="AK566" s="432">
        <f t="shared" si="128"/>
        <v>279</v>
      </c>
      <c r="AT566" s="489"/>
    </row>
    <row r="567" spans="1:46" ht="24" customHeight="1" outlineLevel="1" x14ac:dyDescent="0.25">
      <c r="A567" s="436">
        <v>2019</v>
      </c>
      <c r="B567" s="441">
        <v>562</v>
      </c>
      <c r="C567" s="440" t="s">
        <v>23990</v>
      </c>
      <c r="D567" s="440" t="s">
        <v>23991</v>
      </c>
      <c r="E567" s="441" t="s">
        <v>13908</v>
      </c>
      <c r="F567" s="440">
        <f>VLOOKUP(E567,[3]INVENTARIO!$B$4:$D$1048576,3,0)</f>
        <v>0</v>
      </c>
      <c r="G567" s="442" t="s">
        <v>17753</v>
      </c>
      <c r="H567" s="440" t="s">
        <v>4449</v>
      </c>
      <c r="I567" s="440" t="s">
        <v>24018</v>
      </c>
      <c r="J567" s="439">
        <v>2.4</v>
      </c>
      <c r="K567" s="439">
        <v>0.67</v>
      </c>
      <c r="L567" s="439" t="s">
        <v>4603</v>
      </c>
      <c r="M567" s="439">
        <v>0</v>
      </c>
      <c r="N567" s="439" t="s">
        <v>4603</v>
      </c>
      <c r="O567" s="439">
        <v>0</v>
      </c>
      <c r="P567" s="512">
        <v>1804.92</v>
      </c>
      <c r="Q567" s="512">
        <f t="shared" ref="Q567:Q596" si="129">P567*V567</f>
        <v>1353.69</v>
      </c>
      <c r="R567" s="514"/>
      <c r="S567" s="512">
        <v>1388.4</v>
      </c>
      <c r="T567" s="512">
        <v>1041.3000000000002</v>
      </c>
      <c r="V567" s="446">
        <f>VLOOKUP(E567,[3]INVENTARIO!$B$4:$P$1048576,15,0)</f>
        <v>0.75</v>
      </c>
      <c r="X567" s="443">
        <f>VLOOKUP(E567,[3]INVENTARIO!$B$114:$R$4077,17,0)</f>
        <v>1121.4000000000001</v>
      </c>
      <c r="Y567" s="443">
        <f t="shared" si="124"/>
        <v>672.84</v>
      </c>
      <c r="AA567" s="432">
        <f>VLOOKUP(E567,[3]INVENTARIO!$B$4:$U$4077,20,0)</f>
        <v>1121.4000000000001</v>
      </c>
      <c r="AB567" s="432">
        <f t="shared" si="125"/>
        <v>672.84</v>
      </c>
      <c r="AD567" s="432">
        <f>VLOOKUP(E567,[3]INVENTARIO!$B$4:$X$4077,23,0)</f>
        <v>1068</v>
      </c>
      <c r="AE567" s="432">
        <f t="shared" si="126"/>
        <v>640.79999999999995</v>
      </c>
      <c r="AG567" s="432">
        <f>VLOOKUP(E567,[3]INVENTARIO!$B$4:$AA$1048576,26,0)</f>
        <v>928.68</v>
      </c>
      <c r="AH567" s="432">
        <f t="shared" si="127"/>
        <v>557.20799999999997</v>
      </c>
      <c r="AJ567" s="432">
        <f>VLOOKUP(E567,[3]INVENTARIO!$B$4:$AD$1048576,29,0)</f>
        <v>807.55</v>
      </c>
      <c r="AK567" s="432">
        <f t="shared" si="128"/>
        <v>484.53</v>
      </c>
      <c r="AL567" s="476">
        <v>4939</v>
      </c>
      <c r="AT567" s="489"/>
    </row>
    <row r="568" spans="1:46" ht="24" customHeight="1" outlineLevel="1" x14ac:dyDescent="0.25">
      <c r="A568" s="436">
        <v>2019</v>
      </c>
      <c r="B568" s="441">
        <v>563</v>
      </c>
      <c r="C568" s="440" t="s">
        <v>23990</v>
      </c>
      <c r="D568" s="440" t="s">
        <v>23991</v>
      </c>
      <c r="E568" s="441" t="s">
        <v>13917</v>
      </c>
      <c r="F568" s="440">
        <f>VLOOKUP(E568,[3]INVENTARIO!$B$4:$D$1048576,3,0)</f>
        <v>0</v>
      </c>
      <c r="G568" s="442" t="s">
        <v>17752</v>
      </c>
      <c r="H568" s="440" t="s">
        <v>4449</v>
      </c>
      <c r="I568" s="440" t="s">
        <v>24018</v>
      </c>
      <c r="J568" s="439">
        <v>3.55</v>
      </c>
      <c r="K568" s="439">
        <v>0.9</v>
      </c>
      <c r="L568" s="439" t="s">
        <v>4603</v>
      </c>
      <c r="M568" s="439">
        <v>0</v>
      </c>
      <c r="N568" s="439" t="s">
        <v>4603</v>
      </c>
      <c r="O568" s="439">
        <v>0</v>
      </c>
      <c r="P568" s="512">
        <v>1457.287</v>
      </c>
      <c r="Q568" s="512">
        <f t="shared" si="129"/>
        <v>874.37220000000002</v>
      </c>
      <c r="R568" s="514"/>
      <c r="S568" s="512">
        <v>1120.99</v>
      </c>
      <c r="T568" s="512">
        <v>672.59399999999994</v>
      </c>
      <c r="V568" s="446">
        <f>VLOOKUP(E568,[3]INVENTARIO!$B$4:$P$1048576,15,0)</f>
        <v>0.6</v>
      </c>
      <c r="X568" s="443">
        <f>VLOOKUP(E568,[3]INVENTARIO!$B$114:$R$4077,17,0)</f>
        <v>905.42</v>
      </c>
      <c r="Y568" s="443">
        <f t="shared" si="124"/>
        <v>543.25199999999995</v>
      </c>
      <c r="AA568" s="432">
        <f>VLOOKUP(E568,[3]INVENTARIO!$B$4:$U$4077,20,0)</f>
        <v>905.42</v>
      </c>
      <c r="AB568" s="432">
        <f t="shared" si="125"/>
        <v>543.25199999999995</v>
      </c>
      <c r="AD568" s="432">
        <f>VLOOKUP(E568,[3]INVENTARIO!$B$4:$X$4077,23,0)</f>
        <v>862.3</v>
      </c>
      <c r="AE568" s="432">
        <f t="shared" si="126"/>
        <v>517.38</v>
      </c>
      <c r="AG568" s="432">
        <f>VLOOKUP(E568,[3]INVENTARIO!$B$4:$AA$1048576,26,0)</f>
        <v>749.8</v>
      </c>
      <c r="AH568" s="432">
        <f t="shared" si="127"/>
        <v>449.87999999999994</v>
      </c>
      <c r="AJ568" s="432">
        <f>VLOOKUP(E568,[3]INVENTARIO!$B$4:$AD$1048576,29,0)</f>
        <v>652</v>
      </c>
      <c r="AK568" s="432">
        <f t="shared" si="128"/>
        <v>391.2</v>
      </c>
      <c r="AL568" s="476">
        <v>4532</v>
      </c>
      <c r="AT568" s="489"/>
    </row>
    <row r="569" spans="1:46" ht="24" customHeight="1" outlineLevel="1" x14ac:dyDescent="0.25">
      <c r="A569" s="436">
        <v>2020</v>
      </c>
      <c r="B569" s="441">
        <v>564</v>
      </c>
      <c r="C569" s="440" t="s">
        <v>23990</v>
      </c>
      <c r="D569" s="440" t="s">
        <v>23991</v>
      </c>
      <c r="E569" s="441" t="s">
        <v>13921</v>
      </c>
      <c r="F569" s="440">
        <f>VLOOKUP(E569,[3]INVENTARIO!$B$4:$D$1048576,3,0)</f>
        <v>0</v>
      </c>
      <c r="G569" s="442" t="s">
        <v>17756</v>
      </c>
      <c r="H569" s="440" t="s">
        <v>4449</v>
      </c>
      <c r="I569" s="440" t="s">
        <v>24018</v>
      </c>
      <c r="J569" s="439">
        <v>3.55</v>
      </c>
      <c r="K569" s="439">
        <v>0.9</v>
      </c>
      <c r="L569" s="439" t="s">
        <v>4603</v>
      </c>
      <c r="M569" s="439">
        <v>0</v>
      </c>
      <c r="N569" s="439" t="s">
        <v>4603</v>
      </c>
      <c r="O569" s="439">
        <v>0</v>
      </c>
      <c r="P569" s="512">
        <v>1647.2430000000002</v>
      </c>
      <c r="Q569" s="512">
        <f t="shared" si="129"/>
        <v>1037.7630900000001</v>
      </c>
      <c r="R569" s="514"/>
      <c r="S569" s="512">
        <v>1267.1100000000001</v>
      </c>
      <c r="T569" s="512">
        <v>798.27930000000003</v>
      </c>
      <c r="V569" s="446">
        <f>VLOOKUP(E569,[3]INVENTARIO!$B$4:$P$1048576,15,0)</f>
        <v>0.63</v>
      </c>
      <c r="X569" s="443">
        <f>VLOOKUP(E569,[3]INVENTARIO!$B$114:$R$4077,17,0)</f>
        <v>1023.44</v>
      </c>
      <c r="Y569" s="443">
        <f t="shared" si="124"/>
        <v>614.06399999999996</v>
      </c>
      <c r="AA569" s="432">
        <f>VLOOKUP(E569,[3]INVENTARIO!$B$4:$U$4077,20,0)</f>
        <v>1023.44</v>
      </c>
      <c r="AB569" s="432">
        <f t="shared" si="125"/>
        <v>614.06399999999996</v>
      </c>
      <c r="AD569" s="432">
        <f>VLOOKUP(E569,[3]INVENTARIO!$B$4:$X$4077,23,0)</f>
        <v>974.7</v>
      </c>
      <c r="AE569" s="432">
        <f t="shared" si="126"/>
        <v>584.82000000000005</v>
      </c>
      <c r="AG569" s="432">
        <f>VLOOKUP(E569,[3]INVENTARIO!$B$4:$AA$1048576,26,0)</f>
        <v>847.55</v>
      </c>
      <c r="AH569" s="432">
        <f t="shared" si="127"/>
        <v>508.53</v>
      </c>
      <c r="AJ569" s="432">
        <f>VLOOKUP(E569,[3]INVENTARIO!$B$4:$AD$1048576,29,0)</f>
        <v>737</v>
      </c>
      <c r="AK569" s="432">
        <f t="shared" si="128"/>
        <v>442.2</v>
      </c>
      <c r="AT569" s="489"/>
    </row>
    <row r="570" spans="1:46" ht="24" customHeight="1" outlineLevel="1" x14ac:dyDescent="0.25">
      <c r="A570" s="436">
        <v>2022</v>
      </c>
      <c r="B570" s="441">
        <v>565</v>
      </c>
      <c r="C570" s="440" t="s">
        <v>23990</v>
      </c>
      <c r="D570" s="440" t="s">
        <v>23991</v>
      </c>
      <c r="E570" s="441" t="s">
        <v>13919</v>
      </c>
      <c r="F570" s="440">
        <f>VLOOKUP(E570,[3]INVENTARIO!$B$4:$D$1048576,3,0)</f>
        <v>0</v>
      </c>
      <c r="G570" s="442" t="s">
        <v>17754</v>
      </c>
      <c r="H570" s="440" t="s">
        <v>4449</v>
      </c>
      <c r="I570" s="440" t="s">
        <v>24018</v>
      </c>
      <c r="J570" s="439">
        <v>3.55</v>
      </c>
      <c r="K570" s="439">
        <v>0.9</v>
      </c>
      <c r="L570" s="439" t="s">
        <v>4603</v>
      </c>
      <c r="M570" s="439">
        <v>0</v>
      </c>
      <c r="N570" s="439" t="s">
        <v>4603</v>
      </c>
      <c r="O570" s="439">
        <v>0</v>
      </c>
      <c r="P570" s="512">
        <v>2746.9259999999999</v>
      </c>
      <c r="Q570" s="512">
        <f t="shared" si="129"/>
        <v>1977.7867199999998</v>
      </c>
      <c r="R570" s="514"/>
      <c r="S570" s="512">
        <v>2113.02</v>
      </c>
      <c r="T570" s="512">
        <v>1521.3743999999999</v>
      </c>
      <c r="V570" s="446">
        <f>VLOOKUP(E570,[3]INVENTARIO!$B$4:$P$1048576,15,0)</f>
        <v>0.72</v>
      </c>
      <c r="X570" s="443">
        <f>VLOOKUP(E570,[3]INVENTARIO!$B$114:$R$4077,17,0)</f>
        <v>1706.67</v>
      </c>
      <c r="Y570" s="443">
        <f t="shared" si="124"/>
        <v>1024.002</v>
      </c>
      <c r="AA570" s="432">
        <f>VLOOKUP(E570,[3]INVENTARIO!$B$4:$U$4077,20,0)</f>
        <v>1706.67</v>
      </c>
      <c r="AB570" s="432">
        <f t="shared" si="125"/>
        <v>1024.002</v>
      </c>
      <c r="AD570" s="432">
        <f>VLOOKUP(E570,[3]INVENTARIO!$B$4:$X$4077,23,0)</f>
        <v>1625.4</v>
      </c>
      <c r="AE570" s="432">
        <f t="shared" si="126"/>
        <v>975.24</v>
      </c>
      <c r="AG570" s="432">
        <f>VLOOKUP(E570,[3]INVENTARIO!$B$4:$AA$1048576,26,0)</f>
        <v>1413.41</v>
      </c>
      <c r="AH570" s="432">
        <f t="shared" si="127"/>
        <v>848.04600000000005</v>
      </c>
      <c r="AJ570" s="432">
        <f>VLOOKUP(E570,[3]INVENTARIO!$B$4:$AD$1048576,29,0)</f>
        <v>1229.05</v>
      </c>
      <c r="AK570" s="432">
        <f t="shared" si="128"/>
        <v>737.43</v>
      </c>
      <c r="AT570" s="489"/>
    </row>
    <row r="571" spans="1:46" ht="24" customHeight="1" outlineLevel="1" x14ac:dyDescent="0.25">
      <c r="A571" s="440" t="s">
        <v>23907</v>
      </c>
      <c r="B571" s="441">
        <v>566</v>
      </c>
      <c r="C571" s="440" t="s">
        <v>23990</v>
      </c>
      <c r="D571" s="440" t="s">
        <v>23991</v>
      </c>
      <c r="E571" s="441" t="s">
        <v>13920</v>
      </c>
      <c r="F571" s="440">
        <f>VLOOKUP(E571,[3]INVENTARIO!$B$4:$D$1048576,3,0)</f>
        <v>0</v>
      </c>
      <c r="G571" s="442" t="s">
        <v>17755</v>
      </c>
      <c r="H571" s="440" t="s">
        <v>4449</v>
      </c>
      <c r="I571" s="440" t="s">
        <v>24018</v>
      </c>
      <c r="J571" s="439">
        <v>3.55</v>
      </c>
      <c r="K571" s="439">
        <v>0.9</v>
      </c>
      <c r="L571" s="439" t="s">
        <v>4603</v>
      </c>
      <c r="M571" s="439">
        <v>0</v>
      </c>
      <c r="N571" s="439" t="s">
        <v>4603</v>
      </c>
      <c r="O571" s="439">
        <v>0</v>
      </c>
      <c r="P571" s="512">
        <v>1705.3790000000001</v>
      </c>
      <c r="Q571" s="512">
        <f t="shared" si="129"/>
        <v>1074.38877</v>
      </c>
      <c r="R571" s="514"/>
      <c r="S571" s="512">
        <v>1311.8300000000002</v>
      </c>
      <c r="T571" s="512">
        <v>826.45290000000011</v>
      </c>
      <c r="V571" s="446">
        <f>VLOOKUP(E571,[3]INVENTARIO!$B$4:$P$1048576,15,0)</f>
        <v>0.63</v>
      </c>
      <c r="X571" s="443">
        <f>VLOOKUP(E571,[3]INVENTARIO!$B$114:$R$4077,17,0)</f>
        <v>1059.56</v>
      </c>
      <c r="Y571" s="443">
        <f t="shared" si="124"/>
        <v>635.73599999999999</v>
      </c>
      <c r="AA571" s="432">
        <f>VLOOKUP(E571,[3]INVENTARIO!$B$4:$U$4077,20,0)</f>
        <v>1059.56</v>
      </c>
      <c r="AB571" s="432">
        <f t="shared" si="125"/>
        <v>635.73599999999999</v>
      </c>
      <c r="AD571" s="432">
        <f>VLOOKUP(E571,[3]INVENTARIO!$B$4:$X$4077,23,0)</f>
        <v>1009.1</v>
      </c>
      <c r="AE571" s="432">
        <f t="shared" si="126"/>
        <v>605.46</v>
      </c>
      <c r="AG571" s="432">
        <f>VLOOKUP(E571,[3]INVENTARIO!$B$4:$AA$1048576,26,0)</f>
        <v>877.45</v>
      </c>
      <c r="AH571" s="432">
        <f t="shared" si="127"/>
        <v>526.47</v>
      </c>
      <c r="AJ571" s="432">
        <f>VLOOKUP(E571,[3]INVENTARIO!$B$4:$AD$1048576,29,0)</f>
        <v>763</v>
      </c>
      <c r="AK571" s="432">
        <f t="shared" si="128"/>
        <v>457.8</v>
      </c>
      <c r="AT571" s="489"/>
    </row>
    <row r="572" spans="1:46" ht="24" customHeight="1" outlineLevel="1" x14ac:dyDescent="0.25">
      <c r="A572" s="440" t="s">
        <v>23907</v>
      </c>
      <c r="B572" s="441">
        <v>567</v>
      </c>
      <c r="C572" s="440" t="s">
        <v>23990</v>
      </c>
      <c r="D572" s="440" t="s">
        <v>23991</v>
      </c>
      <c r="E572" s="441" t="s">
        <v>13918</v>
      </c>
      <c r="F572" s="440">
        <f>VLOOKUP(E572,[3]INVENTARIO!$B$4:$D$1048576,3,0)</f>
        <v>0</v>
      </c>
      <c r="G572" s="442" t="s">
        <v>17753</v>
      </c>
      <c r="H572" s="440" t="s">
        <v>4449</v>
      </c>
      <c r="I572" s="440" t="s">
        <v>24018</v>
      </c>
      <c r="J572" s="439">
        <v>3.55</v>
      </c>
      <c r="K572" s="439">
        <v>0.9</v>
      </c>
      <c r="L572" s="439" t="s">
        <v>4603</v>
      </c>
      <c r="M572" s="439">
        <v>0</v>
      </c>
      <c r="N572" s="439" t="s">
        <v>4603</v>
      </c>
      <c r="O572" s="439">
        <v>0</v>
      </c>
      <c r="P572" s="512">
        <v>2995.018</v>
      </c>
      <c r="Q572" s="512">
        <f t="shared" si="129"/>
        <v>2246.2635</v>
      </c>
      <c r="R572" s="514"/>
      <c r="S572" s="512">
        <v>2303.86</v>
      </c>
      <c r="T572" s="512">
        <v>1727.895</v>
      </c>
      <c r="V572" s="446">
        <f>VLOOKUP(E572,[3]INVENTARIO!$B$4:$P$1048576,15,0)</f>
        <v>0.75</v>
      </c>
      <c r="X572" s="443">
        <f>VLOOKUP(E572,[3]INVENTARIO!$B$114:$R$4077,17,0)</f>
        <v>1860.81</v>
      </c>
      <c r="Y572" s="443">
        <f t="shared" si="124"/>
        <v>1116.4859999999999</v>
      </c>
      <c r="AA572" s="432">
        <f>VLOOKUP(E572,[3]INVENTARIO!$B$4:$U$4077,20,0)</f>
        <v>1860.81</v>
      </c>
      <c r="AB572" s="432">
        <f t="shared" si="125"/>
        <v>1116.4859999999999</v>
      </c>
      <c r="AD572" s="432">
        <f>VLOOKUP(E572,[3]INVENTARIO!$B$4:$X$4077,23,0)</f>
        <v>1772.2</v>
      </c>
      <c r="AE572" s="432">
        <f t="shared" si="126"/>
        <v>1063.32</v>
      </c>
      <c r="AG572" s="432">
        <f>VLOOKUP(E572,[3]INVENTARIO!$B$4:$AA$1048576,26,0)</f>
        <v>1541.06</v>
      </c>
      <c r="AH572" s="432">
        <f t="shared" si="127"/>
        <v>924.63599999999997</v>
      </c>
      <c r="AJ572" s="432">
        <f>VLOOKUP(E572,[3]INVENTARIO!$B$4:$AD$1048576,29,0)</f>
        <v>1340.05</v>
      </c>
      <c r="AK572" s="432">
        <f t="shared" si="128"/>
        <v>804.03</v>
      </c>
      <c r="AT572" s="489"/>
    </row>
    <row r="573" spans="1:46" ht="24" customHeight="1" outlineLevel="1" x14ac:dyDescent="0.25">
      <c r="A573" s="440">
        <v>2021</v>
      </c>
      <c r="B573" s="441">
        <v>568</v>
      </c>
      <c r="C573" s="440" t="s">
        <v>23990</v>
      </c>
      <c r="D573" s="440" t="s">
        <v>23991</v>
      </c>
      <c r="E573" s="441" t="s">
        <v>8807</v>
      </c>
      <c r="F573" s="440">
        <f>VLOOKUP(E573,[3]INVENTARIO!$B$4:$D$1048576,3,0)</f>
        <v>0</v>
      </c>
      <c r="G573" s="442" t="s">
        <v>17757</v>
      </c>
      <c r="H573" s="440" t="s">
        <v>4449</v>
      </c>
      <c r="I573" s="440" t="s">
        <v>24018</v>
      </c>
      <c r="J573" s="439">
        <v>2.1</v>
      </c>
      <c r="K573" s="439">
        <v>2</v>
      </c>
      <c r="L573" s="439" t="s">
        <v>4603</v>
      </c>
      <c r="M573" s="439">
        <v>320</v>
      </c>
      <c r="N573" s="439" t="s">
        <v>4603</v>
      </c>
      <c r="O573" s="439">
        <v>0</v>
      </c>
      <c r="P573" s="512">
        <v>2952.43</v>
      </c>
      <c r="Q573" s="512">
        <f t="shared" si="129"/>
        <v>1771.4579999999999</v>
      </c>
      <c r="R573" s="514"/>
      <c r="S573" s="512">
        <v>2271.1</v>
      </c>
      <c r="T573" s="512">
        <v>1362.6599999999999</v>
      </c>
      <c r="V573" s="446">
        <f>VLOOKUP(E573,[3]INVENTARIO!$B$4:$P$1048576,15,0)</f>
        <v>0.6</v>
      </c>
      <c r="X573" s="443">
        <f>VLOOKUP(E573,[3]INVENTARIO!$B$114:$R$4077,17,0)</f>
        <v>1834.35</v>
      </c>
      <c r="Y573" s="443">
        <f t="shared" si="124"/>
        <v>1100.6099999999999</v>
      </c>
      <c r="AA573" s="432">
        <f>VLOOKUP(E573,[3]INVENTARIO!$B$4:$U$4077,20,0)</f>
        <v>1834.35</v>
      </c>
      <c r="AB573" s="432">
        <f t="shared" si="125"/>
        <v>1100.6099999999999</v>
      </c>
      <c r="AD573" s="432">
        <f>VLOOKUP(E573,[3]INVENTARIO!$B$4:$X$4077,23,0)</f>
        <v>1747</v>
      </c>
      <c r="AE573" s="432">
        <f t="shared" si="126"/>
        <v>1048.2</v>
      </c>
      <c r="AG573" s="432">
        <f>VLOOKUP(E573,[3]INVENTARIO!$B$4:$AA$1048576,26,0)</f>
        <v>1519.15</v>
      </c>
      <c r="AH573" s="432">
        <f t="shared" si="127"/>
        <v>911.49</v>
      </c>
      <c r="AJ573" s="432">
        <f>VLOOKUP(E573,[3]INVENTARIO!$B$4:$AD$1048576,29,0)</f>
        <v>1321</v>
      </c>
      <c r="AK573" s="432">
        <f t="shared" si="128"/>
        <v>792.6</v>
      </c>
      <c r="AT573" s="489"/>
    </row>
    <row r="574" spans="1:46" ht="24" customHeight="1" outlineLevel="1" x14ac:dyDescent="0.25">
      <c r="A574" s="440">
        <v>2021</v>
      </c>
      <c r="B574" s="441">
        <v>569</v>
      </c>
      <c r="C574" s="440" t="s">
        <v>23990</v>
      </c>
      <c r="D574" s="440" t="s">
        <v>23991</v>
      </c>
      <c r="E574" s="441" t="s">
        <v>8811</v>
      </c>
      <c r="F574" s="440">
        <f>VLOOKUP(E574,[3]INVENTARIO!$B$4:$D$1048576,3,0)</f>
        <v>0</v>
      </c>
      <c r="G574" s="442" t="s">
        <v>17761</v>
      </c>
      <c r="H574" s="440" t="s">
        <v>4449</v>
      </c>
      <c r="I574" s="440" t="s">
        <v>24018</v>
      </c>
      <c r="J574" s="439">
        <v>2.1</v>
      </c>
      <c r="K574" s="439">
        <v>2</v>
      </c>
      <c r="L574" s="439" t="s">
        <v>4603</v>
      </c>
      <c r="M574" s="439">
        <v>60</v>
      </c>
      <c r="N574" s="439" t="s">
        <v>4603</v>
      </c>
      <c r="O574" s="439">
        <v>0</v>
      </c>
      <c r="P574" s="512">
        <v>3336.9049999999997</v>
      </c>
      <c r="Q574" s="512">
        <f t="shared" si="129"/>
        <v>2102.2501499999998</v>
      </c>
      <c r="R574" s="514"/>
      <c r="S574" s="512">
        <v>2566.85</v>
      </c>
      <c r="T574" s="512">
        <v>1617.1154999999999</v>
      </c>
      <c r="V574" s="446">
        <f>VLOOKUP(E574,[3]INVENTARIO!$B$4:$P$1048576,15,0)</f>
        <v>0.63</v>
      </c>
      <c r="X574" s="443">
        <f>VLOOKUP(E574,[3]INVENTARIO!$B$114:$R$4077,17,0)</f>
        <v>2073.23</v>
      </c>
      <c r="Y574" s="443">
        <f t="shared" si="124"/>
        <v>1243.9379999999999</v>
      </c>
      <c r="AA574" s="432">
        <f>VLOOKUP(E574,[3]INVENTARIO!$B$4:$U$4077,20,0)</f>
        <v>2073.23</v>
      </c>
      <c r="AB574" s="432">
        <f t="shared" si="125"/>
        <v>1243.9379999999999</v>
      </c>
      <c r="AD574" s="432">
        <f>VLOOKUP(E574,[3]INVENTARIO!$B$4:$X$4077,23,0)</f>
        <v>1974.5</v>
      </c>
      <c r="AE574" s="432">
        <f t="shared" si="126"/>
        <v>1184.7</v>
      </c>
      <c r="AG574" s="432">
        <f>VLOOKUP(E574,[3]INVENTARIO!$B$4:$AA$1048576,26,0)</f>
        <v>1716.95</v>
      </c>
      <c r="AH574" s="432">
        <f t="shared" si="127"/>
        <v>1030.17</v>
      </c>
      <c r="AJ574" s="432">
        <f>VLOOKUP(E574,[3]INVENTARIO!$B$4:$AD$1048576,29,0)</f>
        <v>1493</v>
      </c>
      <c r="AK574" s="432">
        <f t="shared" si="128"/>
        <v>895.8</v>
      </c>
      <c r="AT574" s="489"/>
    </row>
    <row r="575" spans="1:46" ht="24" customHeight="1" outlineLevel="1" x14ac:dyDescent="0.25">
      <c r="A575" s="440" t="s">
        <v>23907</v>
      </c>
      <c r="B575" s="441">
        <v>570</v>
      </c>
      <c r="C575" s="440" t="s">
        <v>23990</v>
      </c>
      <c r="D575" s="440" t="s">
        <v>23991</v>
      </c>
      <c r="E575" s="441" t="s">
        <v>8809</v>
      </c>
      <c r="F575" s="440">
        <f>VLOOKUP(E575,[3]INVENTARIO!$B$4:$D$1048576,3,0)</f>
        <v>0</v>
      </c>
      <c r="G575" s="442" t="s">
        <v>17759</v>
      </c>
      <c r="H575" s="440" t="s">
        <v>4449</v>
      </c>
      <c r="I575" s="440" t="s">
        <v>24018</v>
      </c>
      <c r="J575" s="439">
        <v>2.1</v>
      </c>
      <c r="K575" s="439">
        <v>2</v>
      </c>
      <c r="L575" s="439" t="s">
        <v>4603</v>
      </c>
      <c r="M575" s="439">
        <v>326</v>
      </c>
      <c r="N575" s="439" t="s">
        <v>4603</v>
      </c>
      <c r="O575" s="439">
        <v>0</v>
      </c>
      <c r="P575" s="512">
        <v>4924.9979999999996</v>
      </c>
      <c r="Q575" s="512">
        <f t="shared" si="129"/>
        <v>3545.9985599999995</v>
      </c>
      <c r="R575" s="514"/>
      <c r="S575" s="512">
        <v>3788.46</v>
      </c>
      <c r="T575" s="512">
        <v>2727.6911999999998</v>
      </c>
      <c r="V575" s="446">
        <f>VLOOKUP(E575,[3]INVENTARIO!$B$4:$P$1048576,15,0)</f>
        <v>0.72</v>
      </c>
      <c r="X575" s="443">
        <f>VLOOKUP(E575,[3]INVENTARIO!$B$114:$R$4077,17,0)</f>
        <v>3059.91</v>
      </c>
      <c r="Y575" s="443">
        <f t="shared" si="124"/>
        <v>1835.9459999999999</v>
      </c>
      <c r="AA575" s="432">
        <f>VLOOKUP(E575,[3]INVENTARIO!$B$4:$U$4077,20,0)</f>
        <v>3059.91</v>
      </c>
      <c r="AB575" s="432">
        <f t="shared" si="125"/>
        <v>1835.9459999999999</v>
      </c>
      <c r="AD575" s="432">
        <f>VLOOKUP(E575,[3]INVENTARIO!$B$4:$X$4077,23,0)</f>
        <v>2914.2</v>
      </c>
      <c r="AE575" s="432">
        <f t="shared" si="126"/>
        <v>1748.5199999999998</v>
      </c>
      <c r="AG575" s="432">
        <f>VLOOKUP(E575,[3]INVENTARIO!$B$4:$AA$1048576,26,0)</f>
        <v>2534.08</v>
      </c>
      <c r="AH575" s="432">
        <f t="shared" si="127"/>
        <v>1520.4479999999999</v>
      </c>
      <c r="AJ575" s="432">
        <f>VLOOKUP(E575,[3]INVENTARIO!$B$4:$AD$1048576,29,0)</f>
        <v>2203.5500000000002</v>
      </c>
      <c r="AK575" s="432">
        <f t="shared" si="128"/>
        <v>1322.13</v>
      </c>
      <c r="AT575" s="489"/>
    </row>
    <row r="576" spans="1:46" ht="24" customHeight="1" outlineLevel="1" x14ac:dyDescent="0.25">
      <c r="B576" s="441">
        <v>571</v>
      </c>
      <c r="C576" s="440" t="s">
        <v>23990</v>
      </c>
      <c r="D576" s="440" t="s">
        <v>23991</v>
      </c>
      <c r="E576" s="441" t="s">
        <v>8810</v>
      </c>
      <c r="F576" s="440">
        <f>VLOOKUP(E576,[3]INVENTARIO!$B$4:$D$1048576,3,0)</f>
        <v>0</v>
      </c>
      <c r="G576" s="442" t="s">
        <v>17760</v>
      </c>
      <c r="H576" s="440" t="s">
        <v>4449</v>
      </c>
      <c r="I576" s="440" t="s">
        <v>24018</v>
      </c>
      <c r="J576" s="439">
        <v>2.1</v>
      </c>
      <c r="K576" s="439">
        <v>2</v>
      </c>
      <c r="L576" s="439" t="s">
        <v>4603</v>
      </c>
      <c r="M576" s="439">
        <v>374</v>
      </c>
      <c r="N576" s="439" t="s">
        <v>4603</v>
      </c>
      <c r="O576" s="439">
        <v>0</v>
      </c>
      <c r="P576" s="512">
        <v>3531.424</v>
      </c>
      <c r="Q576" s="512">
        <f t="shared" si="129"/>
        <v>2224.7971200000002</v>
      </c>
      <c r="R576" s="514"/>
      <c r="S576" s="512">
        <v>2716.48</v>
      </c>
      <c r="T576" s="512">
        <v>1711.3824</v>
      </c>
      <c r="V576" s="446">
        <f>VLOOKUP(E576,[3]INVENTARIO!$B$4:$P$1048576,15,0)</f>
        <v>0.63</v>
      </c>
      <c r="X576" s="443">
        <f>VLOOKUP(E576,[3]INVENTARIO!$B$114:$R$4077,17,0)</f>
        <v>2194.08</v>
      </c>
      <c r="Y576" s="443">
        <f t="shared" si="124"/>
        <v>1316.4479999999999</v>
      </c>
      <c r="AA576" s="432">
        <f>VLOOKUP(E576,[3]INVENTARIO!$B$4:$U$4077,20,0)</f>
        <v>2194.08</v>
      </c>
      <c r="AB576" s="432">
        <f t="shared" si="125"/>
        <v>1316.4479999999999</v>
      </c>
      <c r="AD576" s="432">
        <f>VLOOKUP(E576,[3]INVENTARIO!$B$4:$X$4077,23,0)</f>
        <v>2089.6</v>
      </c>
      <c r="AE576" s="432">
        <f t="shared" si="126"/>
        <v>1253.76</v>
      </c>
      <c r="AG576" s="432">
        <f>VLOOKUP(E576,[3]INVENTARIO!$B$4:$AA$1048576,26,0)</f>
        <v>1817</v>
      </c>
      <c r="AH576" s="432">
        <f t="shared" si="127"/>
        <v>1090.2</v>
      </c>
      <c r="AJ576" s="432">
        <f>VLOOKUP(E576,[3]INVENTARIO!$B$4:$AD$1048576,29,0)</f>
        <v>1580</v>
      </c>
      <c r="AK576" s="432">
        <f t="shared" si="128"/>
        <v>948</v>
      </c>
      <c r="AL576" s="476" t="e">
        <f>IF(E576=0,"",VLOOKUP(E576,'Tabela de Páscoa 2020'!A:D,3,0))</f>
        <v>#N/A</v>
      </c>
      <c r="AT576" s="489"/>
    </row>
    <row r="577" spans="1:46" ht="24" customHeight="1" outlineLevel="1" x14ac:dyDescent="0.25">
      <c r="B577" s="441">
        <v>572</v>
      </c>
      <c r="C577" s="440" t="s">
        <v>23990</v>
      </c>
      <c r="D577" s="440" t="s">
        <v>23991</v>
      </c>
      <c r="E577" s="441" t="s">
        <v>8808</v>
      </c>
      <c r="F577" s="440">
        <f>VLOOKUP(E577,[3]INVENTARIO!$B$4:$D$1048576,3,0)</f>
        <v>0</v>
      </c>
      <c r="G577" s="442" t="s">
        <v>17758</v>
      </c>
      <c r="H577" s="440" t="s">
        <v>4449</v>
      </c>
      <c r="I577" s="440" t="s">
        <v>24018</v>
      </c>
      <c r="J577" s="439">
        <v>2.1</v>
      </c>
      <c r="K577" s="439">
        <v>2</v>
      </c>
      <c r="L577" s="439" t="s">
        <v>4603</v>
      </c>
      <c r="M577" s="439">
        <v>380</v>
      </c>
      <c r="N577" s="439" t="s">
        <v>4603</v>
      </c>
      <c r="O577" s="439">
        <v>0</v>
      </c>
      <c r="P577" s="512">
        <v>5503.8230000000003</v>
      </c>
      <c r="Q577" s="512">
        <f t="shared" si="129"/>
        <v>4127.8672500000002</v>
      </c>
      <c r="R577" s="514"/>
      <c r="S577" s="512">
        <v>4233.71</v>
      </c>
      <c r="T577" s="512">
        <v>3175.2825000000003</v>
      </c>
      <c r="V577" s="446">
        <f>VLOOKUP(E577,[3]INVENTARIO!$B$4:$P$1048576,15,0)</f>
        <v>0.75</v>
      </c>
      <c r="X577" s="443">
        <f>VLOOKUP(E577,[3]INVENTARIO!$B$114:$R$4077,17,0)</f>
        <v>3419.54</v>
      </c>
      <c r="Y577" s="443">
        <f t="shared" si="124"/>
        <v>2051.7239999999997</v>
      </c>
      <c r="AA577" s="432">
        <f>VLOOKUP(E577,[3]INVENTARIO!$B$4:$U$4077,20,0)</f>
        <v>3419.54</v>
      </c>
      <c r="AB577" s="432">
        <f t="shared" si="125"/>
        <v>2051.7239999999997</v>
      </c>
      <c r="AD577" s="432">
        <f>VLOOKUP(E577,[3]INVENTARIO!$B$4:$X$4077,23,0)</f>
        <v>3256.7</v>
      </c>
      <c r="AE577" s="432">
        <f t="shared" si="126"/>
        <v>1954.0199999999998</v>
      </c>
      <c r="AG577" s="432">
        <f>VLOOKUP(E577,[3]INVENTARIO!$B$4:$AA$1048576,26,0)</f>
        <v>2831.93</v>
      </c>
      <c r="AH577" s="432">
        <f t="shared" si="127"/>
        <v>1699.1579999999999</v>
      </c>
      <c r="AJ577" s="432">
        <f>VLOOKUP(E577,[3]INVENTARIO!$B$4:$AD$1048576,29,0)</f>
        <v>2462.5500000000002</v>
      </c>
      <c r="AK577" s="432">
        <f t="shared" si="128"/>
        <v>1477.53</v>
      </c>
      <c r="AL577" s="476" t="e">
        <f>IF(E577=0,"",VLOOKUP(E577,'Tabela de Páscoa 2020'!A:D,3,0))</f>
        <v>#N/A</v>
      </c>
      <c r="AT577" s="489"/>
    </row>
    <row r="578" spans="1:46" ht="24" customHeight="1" outlineLevel="1" x14ac:dyDescent="0.25">
      <c r="A578" s="436">
        <v>2019</v>
      </c>
      <c r="B578" s="441">
        <v>573</v>
      </c>
      <c r="C578" s="440" t="s">
        <v>23990</v>
      </c>
      <c r="D578" s="440" t="s">
        <v>23991</v>
      </c>
      <c r="E578" s="441" t="s">
        <v>8812</v>
      </c>
      <c r="F578" s="440">
        <f>VLOOKUP(E578,[3]INVENTARIO!$B$4:$D$1048576,3,0)</f>
        <v>0</v>
      </c>
      <c r="G578" s="442" t="s">
        <v>17757</v>
      </c>
      <c r="H578" s="440" t="s">
        <v>4449</v>
      </c>
      <c r="I578" s="440" t="s">
        <v>24018</v>
      </c>
      <c r="J578" s="439">
        <v>3.55</v>
      </c>
      <c r="K578" s="439">
        <v>3.4</v>
      </c>
      <c r="L578" s="439" t="s">
        <v>4603</v>
      </c>
      <c r="M578" s="439">
        <v>544</v>
      </c>
      <c r="N578" s="439" t="s">
        <v>4603</v>
      </c>
      <c r="O578" s="439">
        <v>0</v>
      </c>
      <c r="P578" s="512">
        <v>5024.37</v>
      </c>
      <c r="Q578" s="512">
        <f t="shared" si="129"/>
        <v>3014.6219999999998</v>
      </c>
      <c r="R578" s="514"/>
      <c r="S578" s="512">
        <v>3864.9</v>
      </c>
      <c r="T578" s="512">
        <v>2318.94</v>
      </c>
      <c r="V578" s="446">
        <f>VLOOKUP(E578,[3]INVENTARIO!$B$4:$P$1048576,15,0)</f>
        <v>0.6</v>
      </c>
      <c r="X578" s="443">
        <f>VLOOKUP(E578,[3]INVENTARIO!$B$114:$R$4077,17,0)</f>
        <v>3121.65</v>
      </c>
      <c r="Y578" s="443">
        <f t="shared" si="124"/>
        <v>1872.99</v>
      </c>
      <c r="AA578" s="432">
        <f>VLOOKUP(E578,[3]INVENTARIO!$B$4:$U$4077,20,0)</f>
        <v>3121.65</v>
      </c>
      <c r="AB578" s="432">
        <f t="shared" si="125"/>
        <v>1872.99</v>
      </c>
      <c r="AD578" s="432">
        <f>VLOOKUP(E578,[3]INVENTARIO!$B$4:$X$4077,23,0)</f>
        <v>2973</v>
      </c>
      <c r="AE578" s="432">
        <f t="shared" si="126"/>
        <v>1783.8</v>
      </c>
      <c r="AG578" s="432">
        <f>VLOOKUP(E578,[3]INVENTARIO!$B$4:$AA$1048576,26,0)</f>
        <v>2585.1999999999998</v>
      </c>
      <c r="AH578" s="432">
        <f t="shared" si="127"/>
        <v>1551.12</v>
      </c>
      <c r="AJ578" s="432">
        <f>VLOOKUP(E578,[3]INVENTARIO!$B$4:$AD$1048576,29,0)</f>
        <v>2248</v>
      </c>
      <c r="AK578" s="432">
        <f t="shared" si="128"/>
        <v>1348.8</v>
      </c>
      <c r="AL578" s="476" t="e">
        <f>IF(E578=0,"",VLOOKUP(E578,'Tabela de Páscoa 2020'!A:D,3,0))</f>
        <v>#N/A</v>
      </c>
      <c r="AT578" s="489"/>
    </row>
    <row r="579" spans="1:46" ht="24" customHeight="1" outlineLevel="1" x14ac:dyDescent="0.25">
      <c r="B579" s="441">
        <v>574</v>
      </c>
      <c r="C579" s="440" t="s">
        <v>23990</v>
      </c>
      <c r="D579" s="440" t="s">
        <v>23991</v>
      </c>
      <c r="E579" s="441" t="s">
        <v>8816</v>
      </c>
      <c r="F579" s="440">
        <f>VLOOKUP(E579,[3]INVENTARIO!$B$4:$D$1048576,3,0)</f>
        <v>0</v>
      </c>
      <c r="G579" s="442" t="s">
        <v>17761</v>
      </c>
      <c r="H579" s="440" t="s">
        <v>4449</v>
      </c>
      <c r="I579" s="440" t="s">
        <v>24018</v>
      </c>
      <c r="J579" s="439">
        <v>3.55</v>
      </c>
      <c r="K579" s="439">
        <v>3.4</v>
      </c>
      <c r="L579" s="439" t="s">
        <v>4603</v>
      </c>
      <c r="M579" s="439">
        <v>102</v>
      </c>
      <c r="N579" s="439" t="s">
        <v>4603</v>
      </c>
      <c r="O579" s="439">
        <v>0</v>
      </c>
      <c r="P579" s="512">
        <v>5679.2450000000008</v>
      </c>
      <c r="Q579" s="512">
        <f t="shared" si="129"/>
        <v>3577.9243500000007</v>
      </c>
      <c r="R579" s="514"/>
      <c r="S579" s="512">
        <v>4368.6500000000005</v>
      </c>
      <c r="T579" s="512">
        <v>2752.2495000000004</v>
      </c>
      <c r="V579" s="446">
        <f>VLOOKUP(E579,[3]INVENTARIO!$B$4:$P$1048576,15,0)</f>
        <v>0.63</v>
      </c>
      <c r="X579" s="443">
        <f>VLOOKUP(E579,[3]INVENTARIO!$B$114:$R$4077,17,0)</f>
        <v>3528.53</v>
      </c>
      <c r="Y579" s="443">
        <f t="shared" si="124"/>
        <v>2117.1179999999999</v>
      </c>
      <c r="AA579" s="432">
        <f>VLOOKUP(E579,[3]INVENTARIO!$B$4:$U$4077,20,0)</f>
        <v>3528.53</v>
      </c>
      <c r="AB579" s="432">
        <f t="shared" si="125"/>
        <v>2117.1179999999999</v>
      </c>
      <c r="AD579" s="432">
        <f>VLOOKUP(E579,[3]INVENTARIO!$B$4:$X$4077,23,0)</f>
        <v>3360.5</v>
      </c>
      <c r="AE579" s="432">
        <f t="shared" si="126"/>
        <v>2016.3</v>
      </c>
      <c r="AG579" s="432">
        <f>VLOOKUP(E579,[3]INVENTARIO!$B$4:$AA$1048576,26,0)</f>
        <v>2922.15</v>
      </c>
      <c r="AH579" s="432">
        <f t="shared" si="127"/>
        <v>1753.29</v>
      </c>
      <c r="AJ579" s="432">
        <f>VLOOKUP(E579,[3]INVENTARIO!$B$4:$AD$1048576,29,0)</f>
        <v>2541</v>
      </c>
      <c r="AK579" s="432">
        <f t="shared" si="128"/>
        <v>1524.6</v>
      </c>
      <c r="AL579" s="476" t="e">
        <f>IF(E579=0,"",VLOOKUP(E579,'Tabela de Páscoa 2020'!A:D,3,0))</f>
        <v>#N/A</v>
      </c>
      <c r="AT579" s="489"/>
    </row>
    <row r="580" spans="1:46" ht="24" customHeight="1" outlineLevel="1" x14ac:dyDescent="0.25">
      <c r="B580" s="441">
        <v>575</v>
      </c>
      <c r="C580" s="440" t="s">
        <v>23990</v>
      </c>
      <c r="D580" s="440" t="s">
        <v>23991</v>
      </c>
      <c r="E580" s="441" t="s">
        <v>8814</v>
      </c>
      <c r="F580" s="440">
        <f>VLOOKUP(E580,[3]INVENTARIO!$B$4:$D$1048576,3,0)</f>
        <v>0</v>
      </c>
      <c r="G580" s="442" t="s">
        <v>17759</v>
      </c>
      <c r="H580" s="440" t="s">
        <v>4449</v>
      </c>
      <c r="I580" s="440" t="s">
        <v>24018</v>
      </c>
      <c r="J580" s="439">
        <v>3.55</v>
      </c>
      <c r="K580" s="439">
        <v>3.4</v>
      </c>
      <c r="L580" s="439" t="s">
        <v>4603</v>
      </c>
      <c r="M580" s="439">
        <v>553</v>
      </c>
      <c r="N580" s="439" t="s">
        <v>4603</v>
      </c>
      <c r="O580" s="439">
        <v>0</v>
      </c>
      <c r="P580" s="512">
        <v>8224.0470000000005</v>
      </c>
      <c r="Q580" s="512">
        <f t="shared" si="129"/>
        <v>5921.3138399999998</v>
      </c>
      <c r="R580" s="514"/>
      <c r="S580" s="512">
        <v>6326.1900000000005</v>
      </c>
      <c r="T580" s="512">
        <v>4554.8568000000005</v>
      </c>
      <c r="V580" s="446">
        <f>VLOOKUP(E580,[3]INVENTARIO!$B$4:$P$1048576,15,0)</f>
        <v>0.72</v>
      </c>
      <c r="X580" s="443">
        <f>VLOOKUP(E580,[3]INVENTARIO!$B$114:$R$4077,17,0)</f>
        <v>5109.62</v>
      </c>
      <c r="Y580" s="443">
        <f t="shared" si="124"/>
        <v>3065.7719999999999</v>
      </c>
      <c r="AA580" s="432">
        <f>VLOOKUP(E580,[3]INVENTARIO!$B$4:$U$4077,20,0)</f>
        <v>5109.62</v>
      </c>
      <c r="AB580" s="432">
        <f t="shared" si="125"/>
        <v>3065.7719999999999</v>
      </c>
      <c r="AD580" s="432">
        <f>VLOOKUP(E580,[3]INVENTARIO!$B$4:$X$4077,23,0)</f>
        <v>4866.3</v>
      </c>
      <c r="AE580" s="432">
        <f t="shared" si="126"/>
        <v>2919.78</v>
      </c>
      <c r="AG580" s="432">
        <f>VLOOKUP(E580,[3]INVENTARIO!$B$4:$AA$1048576,26,0)</f>
        <v>4231.6000000000004</v>
      </c>
      <c r="AH580" s="432">
        <f t="shared" si="127"/>
        <v>2538.96</v>
      </c>
      <c r="AJ580" s="432">
        <f>VLOOKUP(E580,[3]INVENTARIO!$B$4:$AD$1048576,29,0)</f>
        <v>3679.6499999999996</v>
      </c>
      <c r="AK580" s="432">
        <f t="shared" si="128"/>
        <v>2207.7899999999995</v>
      </c>
      <c r="AL580" s="476" t="e">
        <f>IF(E580=0,"",VLOOKUP(E580,'Tabela de Páscoa 2020'!A:D,3,0))</f>
        <v>#N/A</v>
      </c>
      <c r="AT580" s="489"/>
    </row>
    <row r="581" spans="1:46" ht="24" customHeight="1" outlineLevel="1" x14ac:dyDescent="0.25">
      <c r="B581" s="441">
        <v>576</v>
      </c>
      <c r="C581" s="440" t="s">
        <v>23990</v>
      </c>
      <c r="D581" s="440" t="s">
        <v>23991</v>
      </c>
      <c r="E581" s="441" t="s">
        <v>8815</v>
      </c>
      <c r="F581" s="440">
        <f>VLOOKUP(E581,[3]INVENTARIO!$B$4:$D$1048576,3,0)</f>
        <v>0</v>
      </c>
      <c r="G581" s="442" t="s">
        <v>17760</v>
      </c>
      <c r="H581" s="440" t="s">
        <v>4449</v>
      </c>
      <c r="I581" s="440" t="s">
        <v>24018</v>
      </c>
      <c r="J581" s="439">
        <v>3.55</v>
      </c>
      <c r="K581" s="439">
        <v>3.4</v>
      </c>
      <c r="L581" s="439" t="s">
        <v>4603</v>
      </c>
      <c r="M581" s="439">
        <v>598</v>
      </c>
      <c r="N581" s="439" t="s">
        <v>4603</v>
      </c>
      <c r="O581" s="439">
        <v>0</v>
      </c>
      <c r="P581" s="512">
        <v>5768.6459999999997</v>
      </c>
      <c r="Q581" s="512">
        <f t="shared" si="129"/>
        <v>3634.2469799999999</v>
      </c>
      <c r="R581" s="514"/>
      <c r="S581" s="512">
        <v>4437.42</v>
      </c>
      <c r="T581" s="512">
        <v>2795.5745999999999</v>
      </c>
      <c r="V581" s="446">
        <f>VLOOKUP(E581,[3]INVENTARIO!$B$4:$P$1048576,15,0)</f>
        <v>0.63</v>
      </c>
      <c r="X581" s="443">
        <f>VLOOKUP(E581,[3]INVENTARIO!$B$114:$R$4077,17,0)</f>
        <v>3584.07</v>
      </c>
      <c r="Y581" s="443">
        <f t="shared" si="124"/>
        <v>2150.442</v>
      </c>
      <c r="AA581" s="432">
        <f>VLOOKUP(E581,[3]INVENTARIO!$B$4:$U$4077,20,0)</f>
        <v>3584.07</v>
      </c>
      <c r="AB581" s="432">
        <f t="shared" si="125"/>
        <v>2150.442</v>
      </c>
      <c r="AD581" s="432">
        <f>VLOOKUP(E581,[3]INVENTARIO!$B$4:$X$4077,23,0)</f>
        <v>3413.4</v>
      </c>
      <c r="AE581" s="432">
        <f t="shared" si="126"/>
        <v>2048.04</v>
      </c>
      <c r="AG581" s="432">
        <f>VLOOKUP(E581,[3]INVENTARIO!$B$4:$AA$1048576,26,0)</f>
        <v>2968.15</v>
      </c>
      <c r="AH581" s="432">
        <f t="shared" si="127"/>
        <v>1780.89</v>
      </c>
      <c r="AJ581" s="432">
        <f>VLOOKUP(E581,[3]INVENTARIO!$B$4:$AD$1048576,29,0)</f>
        <v>2581</v>
      </c>
      <c r="AK581" s="432">
        <f t="shared" si="128"/>
        <v>1548.6</v>
      </c>
      <c r="AL581" s="476" t="e">
        <f>IF(E581=0,"",VLOOKUP(E581,'Tabela de Páscoa 2020'!A:D,3,0))</f>
        <v>#N/A</v>
      </c>
      <c r="AT581" s="489"/>
    </row>
    <row r="582" spans="1:46" ht="24" customHeight="1" outlineLevel="1" x14ac:dyDescent="0.25">
      <c r="B582" s="441">
        <v>577</v>
      </c>
      <c r="C582" s="440" t="s">
        <v>23990</v>
      </c>
      <c r="D582" s="440" t="s">
        <v>23991</v>
      </c>
      <c r="E582" s="441" t="s">
        <v>8813</v>
      </c>
      <c r="F582" s="440">
        <f>VLOOKUP(E582,[3]INVENTARIO!$B$4:$D$1048576,3,0)</f>
        <v>0</v>
      </c>
      <c r="G582" s="442" t="s">
        <v>17758</v>
      </c>
      <c r="H582" s="440" t="s">
        <v>4449</v>
      </c>
      <c r="I582" s="440" t="s">
        <v>24018</v>
      </c>
      <c r="J582" s="439">
        <v>3.55</v>
      </c>
      <c r="K582" s="439">
        <v>3.4</v>
      </c>
      <c r="L582" s="439" t="s">
        <v>4603</v>
      </c>
      <c r="M582" s="439">
        <v>607</v>
      </c>
      <c r="N582" s="439" t="s">
        <v>4603</v>
      </c>
      <c r="O582" s="439">
        <v>0</v>
      </c>
      <c r="P582" s="512">
        <v>8968.3230000000003</v>
      </c>
      <c r="Q582" s="512">
        <f t="shared" si="129"/>
        <v>6726.2422500000002</v>
      </c>
      <c r="R582" s="514"/>
      <c r="S582" s="512">
        <v>6898.71</v>
      </c>
      <c r="T582" s="512">
        <v>5174.0325000000003</v>
      </c>
      <c r="V582" s="446">
        <f>VLOOKUP(E582,[3]INVENTARIO!$B$4:$P$1048576,15,0)</f>
        <v>0.75</v>
      </c>
      <c r="X582" s="443">
        <f>VLOOKUP(E582,[3]INVENTARIO!$B$114:$R$4077,17,0)</f>
        <v>5572.04</v>
      </c>
      <c r="Y582" s="443">
        <f t="shared" si="124"/>
        <v>3343.2239999999997</v>
      </c>
      <c r="AA582" s="432">
        <f>VLOOKUP(E582,[3]INVENTARIO!$B$4:$U$4077,20,0)</f>
        <v>5572.04</v>
      </c>
      <c r="AB582" s="432">
        <f t="shared" si="125"/>
        <v>3343.2239999999997</v>
      </c>
      <c r="AD582" s="432">
        <f>VLOOKUP(E582,[3]INVENTARIO!$B$4:$X$4077,23,0)</f>
        <v>5306.7</v>
      </c>
      <c r="AE582" s="432">
        <f t="shared" si="126"/>
        <v>3184.02</v>
      </c>
      <c r="AG582" s="432">
        <f>VLOOKUP(E582,[3]INVENTARIO!$B$4:$AA$1048576,26,0)</f>
        <v>4614.55</v>
      </c>
      <c r="AH582" s="432">
        <f t="shared" si="127"/>
        <v>2768.73</v>
      </c>
      <c r="AJ582" s="432">
        <f>VLOOKUP(E582,[3]INVENTARIO!$B$4:$AD$1048576,29,0)</f>
        <v>4012.6499999999996</v>
      </c>
      <c r="AK582" s="432">
        <f t="shared" si="128"/>
        <v>2407.5899999999997</v>
      </c>
      <c r="AL582" s="476" t="e">
        <f>IF(E582=0,"",VLOOKUP(E582,'Tabela de Páscoa 2020'!A:D,3,0))</f>
        <v>#N/A</v>
      </c>
      <c r="AT582" s="489"/>
    </row>
    <row r="583" spans="1:46" ht="24" customHeight="1" outlineLevel="1" x14ac:dyDescent="0.25">
      <c r="B583" s="441">
        <v>578</v>
      </c>
      <c r="C583" s="440" t="s">
        <v>23990</v>
      </c>
      <c r="D583" s="440" t="s">
        <v>23991</v>
      </c>
      <c r="E583" s="441" t="s">
        <v>11480</v>
      </c>
      <c r="F583" s="440">
        <f>VLOOKUP(E583,[3]INVENTARIO!$B$4:$D$1048576,3,0)</f>
        <v>0</v>
      </c>
      <c r="G583" s="442" t="s">
        <v>17775</v>
      </c>
      <c r="H583" s="440" t="s">
        <v>4449</v>
      </c>
      <c r="I583" s="440" t="s">
        <v>24018</v>
      </c>
      <c r="J583" s="439">
        <v>3.8</v>
      </c>
      <c r="K583" s="439">
        <v>1.45</v>
      </c>
      <c r="L583" s="439" t="s">
        <v>4603</v>
      </c>
      <c r="M583" s="439">
        <v>352</v>
      </c>
      <c r="N583" s="439" t="s">
        <v>4603</v>
      </c>
      <c r="O583" s="439">
        <v>0</v>
      </c>
      <c r="P583" s="512">
        <v>5234.4369999999999</v>
      </c>
      <c r="Q583" s="512">
        <f t="shared" si="129"/>
        <v>3925.8277499999999</v>
      </c>
      <c r="R583" s="514"/>
      <c r="S583" s="512">
        <v>4026.4900000000002</v>
      </c>
      <c r="T583" s="512">
        <v>3019.8675000000003</v>
      </c>
      <c r="V583" s="446">
        <f>VLOOKUP(E583,[3]INVENTARIO!$B$4:$P$1048576,15,0)</f>
        <v>0.75</v>
      </c>
      <c r="X583" s="443">
        <f>VLOOKUP(E583,[3]INVENTARIO!$B$114:$R$4077,17,0)</f>
        <v>3252.17</v>
      </c>
      <c r="Y583" s="443">
        <f t="shared" si="124"/>
        <v>1951.3019999999999</v>
      </c>
      <c r="AA583" s="432">
        <f>VLOOKUP(E583,[3]INVENTARIO!$B$4:$U$4077,20,0)</f>
        <v>3252.17</v>
      </c>
      <c r="AB583" s="432">
        <f t="shared" si="125"/>
        <v>1951.3019999999999</v>
      </c>
      <c r="AD583" s="432">
        <f>VLOOKUP(E583,[3]INVENTARIO!$B$4:$X$4077,23,0)</f>
        <v>3097.3</v>
      </c>
      <c r="AE583" s="432">
        <f t="shared" si="126"/>
        <v>1858.38</v>
      </c>
      <c r="AG583" s="432">
        <f>VLOOKUP(E583,[3]INVENTARIO!$B$4:$AA$1048576,26,0)</f>
        <v>2693.3</v>
      </c>
      <c r="AH583" s="432">
        <f t="shared" si="127"/>
        <v>1615.98</v>
      </c>
      <c r="AJ583" s="432">
        <f>VLOOKUP(E583,[3]INVENTARIO!$B$4:$AD$1048576,29,0)</f>
        <v>2342</v>
      </c>
      <c r="AK583" s="432">
        <f t="shared" si="128"/>
        <v>1405.2</v>
      </c>
      <c r="AL583" s="476" t="e">
        <f>IF(E583=0,"",VLOOKUP(E583,'Tabela de Páscoa 2020'!A:D,3,0))</f>
        <v>#N/A</v>
      </c>
      <c r="AT583" s="489"/>
    </row>
    <row r="584" spans="1:46" ht="24" customHeight="1" outlineLevel="1" x14ac:dyDescent="0.25">
      <c r="B584" s="441">
        <v>579</v>
      </c>
      <c r="C584" s="440" t="s">
        <v>23990</v>
      </c>
      <c r="D584" s="440" t="s">
        <v>23991</v>
      </c>
      <c r="E584" s="441" t="s">
        <v>11483</v>
      </c>
      <c r="F584" s="440">
        <f>VLOOKUP(E584,[3]INVENTARIO!$B$4:$D$1048576,3,0)</f>
        <v>0</v>
      </c>
      <c r="G584" s="442" t="s">
        <v>17779</v>
      </c>
      <c r="H584" s="440" t="s">
        <v>4449</v>
      </c>
      <c r="I584" s="440" t="s">
        <v>24018</v>
      </c>
      <c r="J584" s="439">
        <v>3.8</v>
      </c>
      <c r="K584" s="439">
        <v>1.45</v>
      </c>
      <c r="L584" s="439" t="s">
        <v>4603</v>
      </c>
      <c r="M584" s="439">
        <v>0</v>
      </c>
      <c r="N584" s="439" t="s">
        <v>4603</v>
      </c>
      <c r="O584" s="439">
        <v>0</v>
      </c>
      <c r="P584" s="512">
        <v>5916.183</v>
      </c>
      <c r="Q584" s="512">
        <f t="shared" si="129"/>
        <v>4614.6227399999998</v>
      </c>
      <c r="R584" s="514"/>
      <c r="S584" s="512">
        <v>4550.91</v>
      </c>
      <c r="T584" s="512">
        <v>3549.7098000000001</v>
      </c>
      <c r="V584" s="446">
        <f>VLOOKUP(E584,[3]INVENTARIO!$B$4:$P$1048576,15,0)</f>
        <v>0.78</v>
      </c>
      <c r="X584" s="443">
        <f>VLOOKUP(E584,[3]INVENTARIO!$B$114:$R$4077,17,0)</f>
        <v>3675.74</v>
      </c>
      <c r="Y584" s="443">
        <f t="shared" si="124"/>
        <v>2205.444</v>
      </c>
      <c r="AA584" s="432">
        <f>VLOOKUP(E584,[3]INVENTARIO!$B$4:$U$4077,20,0)</f>
        <v>3675.74</v>
      </c>
      <c r="AB584" s="432">
        <f t="shared" si="125"/>
        <v>2205.444</v>
      </c>
      <c r="AD584" s="432">
        <f>VLOOKUP(E584,[3]INVENTARIO!$B$4:$X$4077,23,0)</f>
        <v>3500.7</v>
      </c>
      <c r="AE584" s="432">
        <f t="shared" si="126"/>
        <v>2100.4199999999996</v>
      </c>
      <c r="AG584" s="432">
        <f>VLOOKUP(E584,[3]INVENTARIO!$B$4:$AA$1048576,26,0)</f>
        <v>3044.05</v>
      </c>
      <c r="AH584" s="432">
        <f t="shared" si="127"/>
        <v>1826.43</v>
      </c>
      <c r="AJ584" s="432">
        <f>VLOOKUP(E584,[3]INVENTARIO!$B$4:$AD$1048576,29,0)</f>
        <v>2647</v>
      </c>
      <c r="AK584" s="432">
        <f t="shared" si="128"/>
        <v>1588.2</v>
      </c>
      <c r="AL584" s="476" t="e">
        <f>IF(E584=0,"",VLOOKUP(E584,'Tabela de Páscoa 2020'!A:D,3,0))</f>
        <v>#N/A</v>
      </c>
      <c r="AT584" s="489"/>
    </row>
    <row r="585" spans="1:46" ht="24" customHeight="1" outlineLevel="1" x14ac:dyDescent="0.25">
      <c r="B585" s="441">
        <v>580</v>
      </c>
      <c r="C585" s="440" t="s">
        <v>23990</v>
      </c>
      <c r="D585" s="440" t="s">
        <v>23991</v>
      </c>
      <c r="E585" s="441" t="s">
        <v>11479</v>
      </c>
      <c r="F585" s="440">
        <f>VLOOKUP(E585,[3]INVENTARIO!$B$4:$D$1048576,3,0)</f>
        <v>0</v>
      </c>
      <c r="G585" s="442" t="s">
        <v>17777</v>
      </c>
      <c r="H585" s="440" t="s">
        <v>4449</v>
      </c>
      <c r="I585" s="440" t="s">
        <v>24018</v>
      </c>
      <c r="J585" s="439">
        <v>3.8</v>
      </c>
      <c r="K585" s="439">
        <v>1.45</v>
      </c>
      <c r="L585" s="439" t="s">
        <v>4603</v>
      </c>
      <c r="M585" s="439">
        <v>0</v>
      </c>
      <c r="N585" s="439" t="s">
        <v>4603</v>
      </c>
      <c r="O585" s="439">
        <v>0</v>
      </c>
      <c r="P585" s="512">
        <v>6330.402</v>
      </c>
      <c r="Q585" s="512">
        <f t="shared" si="129"/>
        <v>5190.9296400000003</v>
      </c>
      <c r="R585" s="514"/>
      <c r="S585" s="512">
        <v>4869.54</v>
      </c>
      <c r="T585" s="512">
        <v>3993.0228000000002</v>
      </c>
      <c r="V585" s="446">
        <f>VLOOKUP(E585,[3]INVENTARIO!$B$4:$P$1048576,15,0)</f>
        <v>0.82000000000000006</v>
      </c>
      <c r="X585" s="443">
        <f>VLOOKUP(E585,[3]INVENTARIO!$B$114:$R$4077,17,0)</f>
        <v>3933.09</v>
      </c>
      <c r="Y585" s="443">
        <f t="shared" ref="Y585:Y614" si="130">X585*60%</f>
        <v>2359.8539999999998</v>
      </c>
      <c r="AA585" s="432">
        <f>VLOOKUP(E585,[3]INVENTARIO!$B$4:$U$4077,20,0)</f>
        <v>3933.09</v>
      </c>
      <c r="AB585" s="432">
        <f t="shared" ref="AB585:AB614" si="131">AA585*60%</f>
        <v>2359.8539999999998</v>
      </c>
      <c r="AD585" s="432">
        <f>VLOOKUP(E585,[3]INVENTARIO!$B$4:$X$4077,23,0)</f>
        <v>3745.8</v>
      </c>
      <c r="AE585" s="432">
        <f t="shared" ref="AE585:AE614" si="132">AD585*60%</f>
        <v>2247.48</v>
      </c>
      <c r="AG585" s="432">
        <f>VLOOKUP(E585,[3]INVENTARIO!$B$4:$AA$1048576,26,0)</f>
        <v>3257.26</v>
      </c>
      <c r="AH585" s="432">
        <f t="shared" ref="AH585:AH614" si="133">AG585*60%</f>
        <v>1954.356</v>
      </c>
      <c r="AJ585" s="432">
        <f>VLOOKUP(E585,[3]INVENTARIO!$B$4:$AD$1048576,29,0)</f>
        <v>2832.4</v>
      </c>
      <c r="AK585" s="432">
        <f t="shared" ref="AK585:AK614" si="134">AJ585*60%</f>
        <v>1699.44</v>
      </c>
      <c r="AL585" s="476" t="e">
        <f>IF(E585=0,"",VLOOKUP(E585,'Tabela de Páscoa 2020'!A:D,3,0))</f>
        <v>#N/A</v>
      </c>
      <c r="AT585" s="489"/>
    </row>
    <row r="586" spans="1:46" ht="24" customHeight="1" outlineLevel="1" x14ac:dyDescent="0.25">
      <c r="B586" s="441">
        <v>581</v>
      </c>
      <c r="C586" s="440" t="s">
        <v>23990</v>
      </c>
      <c r="D586" s="440" t="s">
        <v>23991</v>
      </c>
      <c r="E586" s="441" t="s">
        <v>11482</v>
      </c>
      <c r="F586" s="440">
        <f>VLOOKUP(E586,[3]INVENTARIO!$B$4:$D$1048576,3,0)</f>
        <v>0</v>
      </c>
      <c r="G586" s="442" t="s">
        <v>17778</v>
      </c>
      <c r="H586" s="440" t="s">
        <v>4449</v>
      </c>
      <c r="I586" s="440" t="s">
        <v>24018</v>
      </c>
      <c r="J586" s="439">
        <v>3.8</v>
      </c>
      <c r="K586" s="439">
        <v>1.45</v>
      </c>
      <c r="L586" s="439" t="s">
        <v>4603</v>
      </c>
      <c r="M586" s="439">
        <v>0</v>
      </c>
      <c r="N586" s="439" t="s">
        <v>4603</v>
      </c>
      <c r="O586" s="439">
        <v>0</v>
      </c>
      <c r="P586" s="512">
        <v>5482.5289999999995</v>
      </c>
      <c r="Q586" s="512">
        <f t="shared" si="129"/>
        <v>4276.3726200000001</v>
      </c>
      <c r="R586" s="514"/>
      <c r="S586" s="512">
        <v>4217.33</v>
      </c>
      <c r="T586" s="512">
        <v>3289.5174000000002</v>
      </c>
      <c r="V586" s="446">
        <f>VLOOKUP(E586,[3]INVENTARIO!$B$4:$P$1048576,15,0)</f>
        <v>0.78</v>
      </c>
      <c r="X586" s="443">
        <f>VLOOKUP(E586,[3]INVENTARIO!$B$114:$R$4077,17,0)</f>
        <v>3406.31</v>
      </c>
      <c r="Y586" s="443">
        <f t="shared" si="130"/>
        <v>2043.7859999999998</v>
      </c>
      <c r="AA586" s="432">
        <f>VLOOKUP(E586,[3]INVENTARIO!$B$4:$U$4077,20,0)</f>
        <v>3406.31</v>
      </c>
      <c r="AB586" s="432">
        <f t="shared" si="131"/>
        <v>2043.7859999999998</v>
      </c>
      <c r="AD586" s="432">
        <f>VLOOKUP(E586,[3]INVENTARIO!$B$4:$X$4077,23,0)</f>
        <v>3244.1</v>
      </c>
      <c r="AE586" s="432">
        <f t="shared" si="132"/>
        <v>1946.4599999999998</v>
      </c>
      <c r="AG586" s="432">
        <f>VLOOKUP(E586,[3]INVENTARIO!$B$4:$AA$1048576,26,0)</f>
        <v>2820.95</v>
      </c>
      <c r="AH586" s="432">
        <f t="shared" si="133"/>
        <v>1692.57</v>
      </c>
      <c r="AJ586" s="432">
        <f>VLOOKUP(E586,[3]INVENTARIO!$B$4:$AD$1048576,29,0)</f>
        <v>2453</v>
      </c>
      <c r="AK586" s="432">
        <f t="shared" si="134"/>
        <v>1471.8</v>
      </c>
      <c r="AL586" s="476" t="e">
        <f>IF(E586=0,"",VLOOKUP(E586,'Tabela de Páscoa 2020'!A:D,3,0))</f>
        <v>#N/A</v>
      </c>
      <c r="AT586" s="489"/>
    </row>
    <row r="587" spans="1:46" ht="24" customHeight="1" outlineLevel="1" x14ac:dyDescent="0.25">
      <c r="A587" s="436">
        <v>2019</v>
      </c>
      <c r="B587" s="441">
        <v>582</v>
      </c>
      <c r="C587" s="440" t="s">
        <v>23990</v>
      </c>
      <c r="D587" s="440" t="s">
        <v>23991</v>
      </c>
      <c r="E587" s="441" t="s">
        <v>11481</v>
      </c>
      <c r="F587" s="440">
        <f>VLOOKUP(E587,[3]INVENTARIO!$B$4:$D$1048576,3,0)</f>
        <v>0</v>
      </c>
      <c r="G587" s="442" t="s">
        <v>17776</v>
      </c>
      <c r="H587" s="440" t="s">
        <v>4449</v>
      </c>
      <c r="I587" s="440" t="s">
        <v>24018</v>
      </c>
      <c r="J587" s="439">
        <v>3.8</v>
      </c>
      <c r="K587" s="439">
        <v>1.45</v>
      </c>
      <c r="L587" s="439" t="s">
        <v>4603</v>
      </c>
      <c r="M587" s="439">
        <v>0</v>
      </c>
      <c r="N587" s="439" t="s">
        <v>4603</v>
      </c>
      <c r="O587" s="439">
        <v>0</v>
      </c>
      <c r="P587" s="512">
        <v>6578.4940000000006</v>
      </c>
      <c r="Q587" s="512">
        <f t="shared" si="129"/>
        <v>5591.7199000000001</v>
      </c>
      <c r="R587" s="514"/>
      <c r="S587" s="512">
        <v>5060.38</v>
      </c>
      <c r="T587" s="512">
        <v>4301.3230000000003</v>
      </c>
      <c r="V587" s="446">
        <f>VLOOKUP(E587,[3]INVENTARIO!$B$4:$P$1048576,15,0)</f>
        <v>0.85</v>
      </c>
      <c r="X587" s="443">
        <f>VLOOKUP(E587,[3]INVENTARIO!$B$114:$R$4077,17,0)</f>
        <v>4087.23</v>
      </c>
      <c r="Y587" s="443">
        <f t="shared" si="130"/>
        <v>2452.3379999999997</v>
      </c>
      <c r="AA587" s="432">
        <f>VLOOKUP(E587,[3]INVENTARIO!$B$4:$U$4077,20,0)</f>
        <v>4087.23</v>
      </c>
      <c r="AB587" s="432">
        <f t="shared" si="131"/>
        <v>2452.3379999999997</v>
      </c>
      <c r="AD587" s="432">
        <f>VLOOKUP(E587,[3]INVENTARIO!$B$4:$X$4077,23,0)</f>
        <v>3892.6</v>
      </c>
      <c r="AE587" s="432">
        <f t="shared" si="132"/>
        <v>2335.56</v>
      </c>
      <c r="AG587" s="432">
        <f>VLOOKUP(E587,[3]INVENTARIO!$B$4:$AA$1048576,26,0)</f>
        <v>3384.91</v>
      </c>
      <c r="AH587" s="432">
        <f t="shared" si="133"/>
        <v>2030.9459999999999</v>
      </c>
      <c r="AJ587" s="432">
        <f>VLOOKUP(E587,[3]INVENTARIO!$B$4:$AD$1048576,29,0)</f>
        <v>2943.4</v>
      </c>
      <c r="AK587" s="432">
        <f t="shared" si="134"/>
        <v>1766.04</v>
      </c>
      <c r="AL587" s="476" t="e">
        <f>IF(E587=0,"",VLOOKUP(E587,'Tabela de Páscoa 2020'!A:D,3,0))</f>
        <v>#N/A</v>
      </c>
      <c r="AT587" s="489"/>
    </row>
    <row r="588" spans="1:46" ht="24" customHeight="1" outlineLevel="1" x14ac:dyDescent="0.25">
      <c r="A588" s="436">
        <v>2019</v>
      </c>
      <c r="B588" s="441">
        <v>583</v>
      </c>
      <c r="C588" s="440" t="s">
        <v>23990</v>
      </c>
      <c r="D588" s="440" t="s">
        <v>23991</v>
      </c>
      <c r="E588" s="441" t="s">
        <v>13568</v>
      </c>
      <c r="F588" s="440">
        <f>VLOOKUP(E588,[3]INVENTARIO!$B$4:$D$1048576,3,0)</f>
        <v>0</v>
      </c>
      <c r="G588" s="442" t="s">
        <v>21080</v>
      </c>
      <c r="H588" s="440" t="s">
        <v>24024</v>
      </c>
      <c r="I588" s="440" t="s">
        <v>24018</v>
      </c>
      <c r="J588" s="439">
        <v>6</v>
      </c>
      <c r="K588" s="439">
        <v>3.6</v>
      </c>
      <c r="L588" s="439" t="s">
        <v>4603</v>
      </c>
      <c r="M588" s="439">
        <v>133</v>
      </c>
      <c r="N588" s="439" t="s">
        <v>4603</v>
      </c>
      <c r="O588" s="439">
        <v>0</v>
      </c>
      <c r="P588" s="512">
        <v>11152.816999999999</v>
      </c>
      <c r="Q588" s="512">
        <f t="shared" si="129"/>
        <v>7806.9719000000005</v>
      </c>
      <c r="R588" s="514"/>
      <c r="S588" s="512">
        <v>8579.09</v>
      </c>
      <c r="T588" s="512">
        <v>6005.3630000000003</v>
      </c>
      <c r="V588" s="446">
        <f>VLOOKUP(E588,[3]INVENTARIO!$B$4:$P$1048576,15,0)</f>
        <v>0.70000000000000007</v>
      </c>
      <c r="X588" s="443">
        <f>VLOOKUP(E588,[3]INVENTARIO!$B$114:$R$4077,17,0)</f>
        <v>6929.27</v>
      </c>
      <c r="Y588" s="443">
        <f t="shared" si="130"/>
        <v>4157.5619999999999</v>
      </c>
      <c r="AA588" s="432">
        <f>VLOOKUP(E588,[3]INVENTARIO!$B$4:$U$4077,20,0)</f>
        <v>6929.27</v>
      </c>
      <c r="AB588" s="432">
        <f t="shared" si="131"/>
        <v>4157.5619999999999</v>
      </c>
      <c r="AD588" s="432">
        <f>VLOOKUP(E588,[3]INVENTARIO!$B$4:$X$4077,23,0)</f>
        <v>6599.3</v>
      </c>
      <c r="AE588" s="432">
        <f t="shared" si="132"/>
        <v>3959.58</v>
      </c>
      <c r="AG588" s="432">
        <f>VLOOKUP(E588,[3]INVENTARIO!$B$4:$AA$1048576,26,0)</f>
        <v>5738.5</v>
      </c>
      <c r="AH588" s="432">
        <f t="shared" si="133"/>
        <v>3443.1</v>
      </c>
      <c r="AJ588" s="432">
        <f>VLOOKUP(E588,[3]INVENTARIO!$B$4:$AD$1048576,29,0)</f>
        <v>4990</v>
      </c>
      <c r="AK588" s="432">
        <f t="shared" si="134"/>
        <v>2994</v>
      </c>
      <c r="AL588" s="476" t="e">
        <f>IF(E588=0,"",VLOOKUP(E588,'Tabela de Páscoa 2020'!A:D,3,0))</f>
        <v>#N/A</v>
      </c>
      <c r="AT588" s="489"/>
    </row>
    <row r="589" spans="1:46" ht="24" customHeight="1" outlineLevel="1" x14ac:dyDescent="0.25">
      <c r="A589" s="440" t="s">
        <v>19145</v>
      </c>
      <c r="B589" s="441">
        <v>584</v>
      </c>
      <c r="C589" s="440" t="s">
        <v>23994</v>
      </c>
      <c r="D589" s="440" t="s">
        <v>23991</v>
      </c>
      <c r="E589" s="441" t="s">
        <v>4682</v>
      </c>
      <c r="F589" s="440">
        <f>VLOOKUP(E589,[3]INVENTARIO!$B$4:$D$1048576,3,0)</f>
        <v>0</v>
      </c>
      <c r="G589" s="442" t="s">
        <v>8161</v>
      </c>
      <c r="H589" s="440" t="s">
        <v>4449</v>
      </c>
      <c r="I589" s="440" t="s">
        <v>24018</v>
      </c>
      <c r="J589" s="439">
        <v>1.05</v>
      </c>
      <c r="K589" s="439">
        <v>1.85</v>
      </c>
      <c r="L589" s="439" t="s">
        <v>4603</v>
      </c>
      <c r="M589" s="439">
        <v>96</v>
      </c>
      <c r="N589" s="439" t="s">
        <v>4603</v>
      </c>
      <c r="O589" s="439">
        <f>VLOOKUP(E589,[3]INVENTARIO!$B$4:$L$1048576,11,0)</f>
        <v>3.6</v>
      </c>
      <c r="P589" s="512">
        <v>902.96699999999987</v>
      </c>
      <c r="Q589" s="512">
        <f t="shared" si="129"/>
        <v>541.78019999999992</v>
      </c>
      <c r="R589" s="514"/>
      <c r="S589" s="512">
        <v>694.58999999999992</v>
      </c>
      <c r="T589" s="512">
        <v>416.75399999999996</v>
      </c>
      <c r="V589" s="446">
        <f>VLOOKUP(E589,[3]INVENTARIO!$B$4:$P$1048576,15,0)</f>
        <v>0.6</v>
      </c>
      <c r="X589" s="443">
        <v>0</v>
      </c>
      <c r="Y589" s="443">
        <f t="shared" si="130"/>
        <v>0</v>
      </c>
      <c r="AA589" s="432">
        <f>VLOOKUP(E589,[3]INVENTARIO!$B$4:$U$4077,20,0)</f>
        <v>561.02</v>
      </c>
      <c r="AB589" s="432">
        <f t="shared" si="131"/>
        <v>336.61199999999997</v>
      </c>
      <c r="AD589" s="432">
        <f>VLOOKUP(E589,[3]INVENTARIO!$B$4:$X$4077,23,0)</f>
        <v>534.29999999999995</v>
      </c>
      <c r="AE589" s="432">
        <f t="shared" si="132"/>
        <v>320.58</v>
      </c>
      <c r="AG589" s="432">
        <f>VLOOKUP(E589,[3]INVENTARIO!$B$4:$AA$1048576,26,0)</f>
        <v>464.6</v>
      </c>
      <c r="AH589" s="432">
        <f t="shared" si="133"/>
        <v>278.76</v>
      </c>
      <c r="AJ589" s="432">
        <f>VLOOKUP(E589,[3]INVENTARIO!$B$4:$AD$1048576,29,0)</f>
        <v>404</v>
      </c>
      <c r="AK589" s="432">
        <f t="shared" si="134"/>
        <v>242.39999999999998</v>
      </c>
      <c r="AT589" s="489"/>
    </row>
    <row r="590" spans="1:46" ht="24" customHeight="1" outlineLevel="1" x14ac:dyDescent="0.25">
      <c r="B590" s="441">
        <v>585</v>
      </c>
      <c r="C590" s="440" t="s">
        <v>23994</v>
      </c>
      <c r="D590" s="440" t="s">
        <v>23991</v>
      </c>
      <c r="E590" s="441" t="s">
        <v>8163</v>
      </c>
      <c r="F590" s="440">
        <f>VLOOKUP(E590,[3]INVENTARIO!$B$4:$D$1048576,3,0)</f>
        <v>0</v>
      </c>
      <c r="G590" s="442" t="s">
        <v>8164</v>
      </c>
      <c r="H590" s="440" t="s">
        <v>4449</v>
      </c>
      <c r="I590" s="440" t="s">
        <v>24018</v>
      </c>
      <c r="J590" s="439">
        <v>1.05</v>
      </c>
      <c r="K590" s="439">
        <v>1.85</v>
      </c>
      <c r="L590" s="439" t="s">
        <v>4603</v>
      </c>
      <c r="M590" s="439">
        <v>18</v>
      </c>
      <c r="N590" s="439" t="s">
        <v>4603</v>
      </c>
      <c r="O590" s="439">
        <f>VLOOKUP(E590,[3]INVENTARIO!$B$4:$L$1048576,11,0)</f>
        <v>3.6</v>
      </c>
      <c r="P590" s="512">
        <v>1021.436</v>
      </c>
      <c r="Q590" s="512">
        <f t="shared" si="129"/>
        <v>643.50468000000001</v>
      </c>
      <c r="R590" s="514"/>
      <c r="S590" s="512">
        <v>785.72</v>
      </c>
      <c r="T590" s="512">
        <v>495.00360000000001</v>
      </c>
      <c r="V590" s="446">
        <f>VLOOKUP(E590,[3]INVENTARIO!$B$4:$P$1048576,15,0)</f>
        <v>0.63</v>
      </c>
      <c r="W590" s="474"/>
      <c r="X590" s="443">
        <f>VLOOKUP(E590,[3]INVENTARIO!$B$114:$R$4077,17,0)</f>
        <v>634.62</v>
      </c>
      <c r="Y590" s="443">
        <f t="shared" si="130"/>
        <v>380.77199999999999</v>
      </c>
      <c r="AA590" s="432">
        <f>VLOOKUP(E590,[3]INVENTARIO!$B$4:$U$4077,20,0)</f>
        <v>634.62</v>
      </c>
      <c r="AB590" s="432">
        <f t="shared" si="131"/>
        <v>380.77199999999999</v>
      </c>
      <c r="AC590" s="474"/>
      <c r="AD590" s="432">
        <f>VLOOKUP(E590,[3]INVENTARIO!$B$4:$X$4077,23,0)</f>
        <v>604.4</v>
      </c>
      <c r="AE590" s="432">
        <f t="shared" si="132"/>
        <v>362.64</v>
      </c>
      <c r="AF590" s="474"/>
      <c r="AG590" s="432">
        <f>VLOOKUP(E590,[3]INVENTARIO!$B$4:$AA$1048576,26,0)</f>
        <v>525.54999999999995</v>
      </c>
      <c r="AH590" s="432">
        <f t="shared" si="133"/>
        <v>315.33</v>
      </c>
      <c r="AI590" s="474"/>
      <c r="AJ590" s="432">
        <f>VLOOKUP(E590,[3]INVENTARIO!$B$4:$AD$1048576,29,0)</f>
        <v>457</v>
      </c>
      <c r="AK590" s="432">
        <f t="shared" si="134"/>
        <v>274.2</v>
      </c>
      <c r="AL590" s="485"/>
      <c r="AT590" s="489"/>
    </row>
    <row r="591" spans="1:46" ht="24" customHeight="1" outlineLevel="1" x14ac:dyDescent="0.25">
      <c r="B591" s="441">
        <v>586</v>
      </c>
      <c r="C591" s="440" t="s">
        <v>23994</v>
      </c>
      <c r="D591" s="440" t="s">
        <v>23991</v>
      </c>
      <c r="E591" s="441" t="s">
        <v>4520</v>
      </c>
      <c r="F591" s="440">
        <f>VLOOKUP(E591,[3]INVENTARIO!$B$4:$D$1048576,3,0)</f>
        <v>0</v>
      </c>
      <c r="G591" s="442" t="s">
        <v>8162</v>
      </c>
      <c r="H591" s="440" t="s">
        <v>4449</v>
      </c>
      <c r="I591" s="440" t="s">
        <v>24018</v>
      </c>
      <c r="J591" s="439">
        <v>1.05</v>
      </c>
      <c r="K591" s="439">
        <v>1.85</v>
      </c>
      <c r="L591" s="439" t="s">
        <v>4603</v>
      </c>
      <c r="M591" s="439">
        <v>98</v>
      </c>
      <c r="N591" s="439" t="s">
        <v>4603</v>
      </c>
      <c r="O591" s="439">
        <f>VLOOKUP(E591,[3]INVENTARIO!$B$4:$L$1048576,11,0)</f>
        <v>4</v>
      </c>
      <c r="P591" s="512">
        <v>1668.537</v>
      </c>
      <c r="Q591" s="512">
        <f t="shared" si="129"/>
        <v>1201.34664</v>
      </c>
      <c r="R591" s="514"/>
      <c r="S591" s="512">
        <v>1283.49</v>
      </c>
      <c r="T591" s="512">
        <v>924.11279999999999</v>
      </c>
      <c r="V591" s="446">
        <f>VLOOKUP(E591,[3]INVENTARIO!$B$4:$P$1048576,15,0)</f>
        <v>0.72</v>
      </c>
      <c r="W591" s="474"/>
      <c r="X591" s="443">
        <v>0</v>
      </c>
      <c r="Y591" s="443">
        <f t="shared" si="130"/>
        <v>0</v>
      </c>
      <c r="AA591" s="432">
        <f>VLOOKUP(E591,[3]INVENTARIO!$B$4:$U$4077,20,0)</f>
        <v>1036.67</v>
      </c>
      <c r="AB591" s="432">
        <f t="shared" si="131"/>
        <v>622.00200000000007</v>
      </c>
      <c r="AC591" s="474"/>
      <c r="AD591" s="432">
        <f>VLOOKUP(E591,[3]INVENTARIO!$B$4:$X$4077,23,0)</f>
        <v>987.3</v>
      </c>
      <c r="AE591" s="432">
        <f t="shared" si="132"/>
        <v>592.38</v>
      </c>
      <c r="AF591" s="474"/>
      <c r="AG591" s="432">
        <f>VLOOKUP(E591,[3]INVENTARIO!$B$4:$AA$1048576,26,0)</f>
        <v>858.53</v>
      </c>
      <c r="AH591" s="432">
        <f t="shared" si="133"/>
        <v>515.11799999999994</v>
      </c>
      <c r="AI591" s="474"/>
      <c r="AJ591" s="432">
        <f>VLOOKUP(E591,[3]INVENTARIO!$B$4:$AD$1048576,29,0)</f>
        <v>746.55</v>
      </c>
      <c r="AK591" s="432">
        <f t="shared" si="134"/>
        <v>447.92999999999995</v>
      </c>
      <c r="AL591" s="485"/>
      <c r="AT591" s="489"/>
    </row>
    <row r="592" spans="1:46" ht="24" customHeight="1" outlineLevel="1" x14ac:dyDescent="0.25">
      <c r="B592" s="441">
        <v>587</v>
      </c>
      <c r="C592" s="440" t="s">
        <v>23994</v>
      </c>
      <c r="D592" s="440" t="s">
        <v>23991</v>
      </c>
      <c r="E592" s="441" t="s">
        <v>4521</v>
      </c>
      <c r="F592" s="440">
        <f>VLOOKUP(E592,[3]INVENTARIO!$B$4:$D$1048576,3,0)</f>
        <v>0</v>
      </c>
      <c r="G592" s="442" t="s">
        <v>9429</v>
      </c>
      <c r="H592" s="440" t="s">
        <v>4449</v>
      </c>
      <c r="I592" s="440" t="s">
        <v>24018</v>
      </c>
      <c r="J592" s="439">
        <v>1.05</v>
      </c>
      <c r="K592" s="439">
        <v>1.85</v>
      </c>
      <c r="L592" s="439" t="s">
        <v>4603</v>
      </c>
      <c r="M592" s="439">
        <v>108</v>
      </c>
      <c r="N592" s="439" t="s">
        <v>4603</v>
      </c>
      <c r="O592" s="439">
        <f>VLOOKUP(E592,[3]INVENTARIO!$B$4:$L$1048576,11,0)</f>
        <v>3.7</v>
      </c>
      <c r="P592" s="512">
        <v>1068.4180000000001</v>
      </c>
      <c r="Q592" s="512">
        <f t="shared" si="129"/>
        <v>673.10334000000012</v>
      </c>
      <c r="R592" s="514"/>
      <c r="S592" s="512">
        <v>821.86000000000013</v>
      </c>
      <c r="T592" s="512">
        <v>517.7718000000001</v>
      </c>
      <c r="V592" s="446">
        <f>VLOOKUP(E592,[3]INVENTARIO!$B$4:$P$1048576,15,0)</f>
        <v>0.63</v>
      </c>
      <c r="W592" s="474"/>
      <c r="X592" s="443">
        <v>0</v>
      </c>
      <c r="Y592" s="443">
        <f t="shared" si="130"/>
        <v>0</v>
      </c>
      <c r="AA592" s="432">
        <f>VLOOKUP(E592,[3]INVENTARIO!$B$4:$U$4077,20,0)</f>
        <v>663.81</v>
      </c>
      <c r="AB592" s="432">
        <f t="shared" si="131"/>
        <v>398.28599999999994</v>
      </c>
      <c r="AC592" s="474"/>
      <c r="AD592" s="432">
        <f>VLOOKUP(E592,[3]INVENTARIO!$B$4:$X$4077,23,0)</f>
        <v>632.20000000000005</v>
      </c>
      <c r="AE592" s="432">
        <f t="shared" si="132"/>
        <v>379.32</v>
      </c>
      <c r="AF592" s="474"/>
      <c r="AG592" s="432">
        <f>VLOOKUP(E592,[3]INVENTARIO!$B$4:$AA$1048576,26,0)</f>
        <v>549.70000000000005</v>
      </c>
      <c r="AH592" s="432">
        <f t="shared" si="133"/>
        <v>329.82</v>
      </c>
      <c r="AI592" s="474"/>
      <c r="AJ592" s="432">
        <f>VLOOKUP(E592,[3]INVENTARIO!$B$4:$AD$1048576,29,0)</f>
        <v>478</v>
      </c>
      <c r="AK592" s="432">
        <f t="shared" si="134"/>
        <v>286.8</v>
      </c>
      <c r="AL592" s="485"/>
      <c r="AT592" s="489"/>
    </row>
    <row r="593" spans="1:46" ht="24" customHeight="1" outlineLevel="1" x14ac:dyDescent="0.25">
      <c r="B593" s="441">
        <v>588</v>
      </c>
      <c r="C593" s="440" t="s">
        <v>23994</v>
      </c>
      <c r="D593" s="440" t="s">
        <v>23991</v>
      </c>
      <c r="E593" s="441" t="s">
        <v>4519</v>
      </c>
      <c r="F593" s="440">
        <f>VLOOKUP(E593,[3]INVENTARIO!$B$4:$D$1048576,3,0)</f>
        <v>0</v>
      </c>
      <c r="G593" s="442" t="s">
        <v>9428</v>
      </c>
      <c r="H593" s="440" t="s">
        <v>4449</v>
      </c>
      <c r="I593" s="440" t="s">
        <v>24018</v>
      </c>
      <c r="J593" s="439">
        <v>1.05</v>
      </c>
      <c r="K593" s="439">
        <v>1.85</v>
      </c>
      <c r="L593" s="439" t="s">
        <v>4603</v>
      </c>
      <c r="M593" s="439">
        <v>110</v>
      </c>
      <c r="N593" s="439" t="s">
        <v>4603</v>
      </c>
      <c r="O593" s="439">
        <f>VLOOKUP(E593,[3]INVENTARIO!$B$4:$L$1048576,11,0)</f>
        <v>4</v>
      </c>
      <c r="P593" s="512">
        <v>1833.9880000000003</v>
      </c>
      <c r="Q593" s="512">
        <f t="shared" si="129"/>
        <v>1375.4910000000002</v>
      </c>
      <c r="R593" s="514"/>
      <c r="S593" s="512">
        <v>1410.7600000000002</v>
      </c>
      <c r="T593" s="512">
        <v>1058.0700000000002</v>
      </c>
      <c r="V593" s="446">
        <f>VLOOKUP(E593,[3]INVENTARIO!$B$4:$P$1048576,15,0)</f>
        <v>0.75</v>
      </c>
      <c r="W593" s="474"/>
      <c r="X593" s="443">
        <v>0</v>
      </c>
      <c r="Y593" s="443">
        <f t="shared" si="130"/>
        <v>0</v>
      </c>
      <c r="AA593" s="432">
        <f>VLOOKUP(E593,[3]INVENTARIO!$B$4:$U$4077,20,0)</f>
        <v>1139.46</v>
      </c>
      <c r="AB593" s="432">
        <f t="shared" si="131"/>
        <v>683.67600000000004</v>
      </c>
      <c r="AC593" s="474"/>
      <c r="AD593" s="432">
        <f>VLOOKUP(E593,[3]INVENTARIO!$B$4:$X$4077,23,0)</f>
        <v>1085.2</v>
      </c>
      <c r="AE593" s="432">
        <f t="shared" si="132"/>
        <v>651.12</v>
      </c>
      <c r="AF593" s="474"/>
      <c r="AG593" s="432">
        <f>VLOOKUP(E593,[3]INVENTARIO!$B$4:$AA$1048576,26,0)</f>
        <v>943.63</v>
      </c>
      <c r="AH593" s="432">
        <f t="shared" si="133"/>
        <v>566.178</v>
      </c>
      <c r="AI593" s="474"/>
      <c r="AJ593" s="432">
        <f>VLOOKUP(E593,[3]INVENTARIO!$B$4:$AD$1048576,29,0)</f>
        <v>820.55</v>
      </c>
      <c r="AK593" s="432">
        <f t="shared" si="134"/>
        <v>492.32999999999993</v>
      </c>
      <c r="AL593" s="485"/>
      <c r="AT593" s="489"/>
    </row>
    <row r="594" spans="1:46" ht="24" customHeight="1" outlineLevel="1" x14ac:dyDescent="0.25">
      <c r="B594" s="441">
        <v>589</v>
      </c>
      <c r="C594" s="440" t="s">
        <v>23994</v>
      </c>
      <c r="D594" s="440" t="s">
        <v>23991</v>
      </c>
      <c r="E594" s="441" t="s">
        <v>4787</v>
      </c>
      <c r="F594" s="440">
        <f>VLOOKUP(E594,[3]INVENTARIO!$B$4:$D$1048576,3,0)</f>
        <v>0</v>
      </c>
      <c r="G594" s="442" t="s">
        <v>8161</v>
      </c>
      <c r="H594" s="440" t="s">
        <v>4449</v>
      </c>
      <c r="I594" s="440" t="s">
        <v>24018</v>
      </c>
      <c r="J594" s="439">
        <v>0.7</v>
      </c>
      <c r="K594" s="439">
        <v>1.95</v>
      </c>
      <c r="L594" s="439" t="s">
        <v>4603</v>
      </c>
      <c r="M594" s="439">
        <v>112</v>
      </c>
      <c r="N594" s="439" t="s">
        <v>4603</v>
      </c>
      <c r="O594" s="439">
        <f>VLOOKUP(E594,[3]INVENTARIO!$B$4:$L$1048576,11,0)</f>
        <v>2.9</v>
      </c>
      <c r="P594" s="512">
        <v>1059.461</v>
      </c>
      <c r="Q594" s="512">
        <f t="shared" si="129"/>
        <v>635.67660000000001</v>
      </c>
      <c r="R594" s="514"/>
      <c r="S594" s="512">
        <v>814.97</v>
      </c>
      <c r="T594" s="512">
        <v>488.98199999999997</v>
      </c>
      <c r="V594" s="446">
        <f>VLOOKUP(E594,[3]INVENTARIO!$B$4:$P$1048576,15,0)</f>
        <v>0.6</v>
      </c>
      <c r="W594" s="474"/>
      <c r="X594" s="443">
        <f>VLOOKUP(E594,[3]INVENTARIO!$B$114:$R$4077,17,0)</f>
        <v>658.25</v>
      </c>
      <c r="Y594" s="443">
        <f t="shared" si="130"/>
        <v>394.95</v>
      </c>
      <c r="AA594" s="432">
        <f>VLOOKUP(E594,[3]INVENTARIO!$B$4:$U$4077,20,0)</f>
        <v>658.25</v>
      </c>
      <c r="AB594" s="432">
        <f t="shared" si="131"/>
        <v>394.95</v>
      </c>
      <c r="AC594" s="474"/>
      <c r="AD594" s="432">
        <f>VLOOKUP(E594,[3]INVENTARIO!$B$4:$X$4077,23,0)</f>
        <v>626.9</v>
      </c>
      <c r="AE594" s="432">
        <f t="shared" si="132"/>
        <v>376.14</v>
      </c>
      <c r="AF594" s="474"/>
      <c r="AG594" s="432">
        <f>VLOOKUP(E594,[3]INVENTARIO!$B$4:$AA$1048576,26,0)</f>
        <v>545.1</v>
      </c>
      <c r="AH594" s="432">
        <f t="shared" si="133"/>
        <v>327.06</v>
      </c>
      <c r="AI594" s="474"/>
      <c r="AJ594" s="432">
        <f>VLOOKUP(E594,[3]INVENTARIO!$B$4:$AD$1048576,29,0)</f>
        <v>474</v>
      </c>
      <c r="AK594" s="432">
        <f t="shared" si="134"/>
        <v>284.39999999999998</v>
      </c>
      <c r="AL594" s="485"/>
      <c r="AT594" s="489"/>
    </row>
    <row r="595" spans="1:46" ht="24" customHeight="1" outlineLevel="1" x14ac:dyDescent="0.25">
      <c r="A595" s="440" t="s">
        <v>19145</v>
      </c>
      <c r="B595" s="441">
        <v>590</v>
      </c>
      <c r="C595" s="440" t="s">
        <v>23994</v>
      </c>
      <c r="D595" s="440" t="s">
        <v>23991</v>
      </c>
      <c r="E595" s="441" t="s">
        <v>8195</v>
      </c>
      <c r="F595" s="440">
        <f>VLOOKUP(E595,[3]INVENTARIO!$B$4:$D$1048576,3,0)</f>
        <v>0</v>
      </c>
      <c r="G595" s="442" t="s">
        <v>8164</v>
      </c>
      <c r="H595" s="440" t="s">
        <v>4449</v>
      </c>
      <c r="I595" s="440" t="s">
        <v>24018</v>
      </c>
      <c r="J595" s="439">
        <v>0.7</v>
      </c>
      <c r="K595" s="439">
        <v>1.95</v>
      </c>
      <c r="L595" s="439" t="s">
        <v>4603</v>
      </c>
      <c r="M595" s="439">
        <v>21</v>
      </c>
      <c r="N595" s="439" t="s">
        <v>4603</v>
      </c>
      <c r="O595" s="439">
        <f>VLOOKUP(E595,[3]INVENTARIO!$B$4:$L$1048576,11,0)</f>
        <v>2.9</v>
      </c>
      <c r="P595" s="512">
        <v>1198.0410000000002</v>
      </c>
      <c r="Q595" s="512">
        <f t="shared" si="129"/>
        <v>754.76583000000016</v>
      </c>
      <c r="R595" s="514"/>
      <c r="S595" s="512">
        <v>921.57</v>
      </c>
      <c r="T595" s="512">
        <v>580.58910000000003</v>
      </c>
      <c r="V595" s="446">
        <f>VLOOKUP(E595,[3]INVENTARIO!$B$4:$P$1048576,15,0)</f>
        <v>0.63</v>
      </c>
      <c r="X595" s="443">
        <f>VLOOKUP(E595,[3]INVENTARIO!$B$114:$R$4077,17,0)</f>
        <v>744.35</v>
      </c>
      <c r="Y595" s="443">
        <f t="shared" si="130"/>
        <v>446.61</v>
      </c>
      <c r="AA595" s="432">
        <f>VLOOKUP(E595,[3]INVENTARIO!$B$4:$U$4077,20,0)</f>
        <v>744.35</v>
      </c>
      <c r="AB595" s="432">
        <f t="shared" si="131"/>
        <v>446.61</v>
      </c>
      <c r="AD595" s="432">
        <f>VLOOKUP(E595,[3]INVENTARIO!$B$4:$X$4077,23,0)</f>
        <v>708.9</v>
      </c>
      <c r="AE595" s="432">
        <f t="shared" si="132"/>
        <v>425.34</v>
      </c>
      <c r="AG595" s="432">
        <f>VLOOKUP(E595,[3]INVENTARIO!$B$4:$AA$1048576,26,0)</f>
        <v>616.4</v>
      </c>
      <c r="AH595" s="432">
        <f t="shared" si="133"/>
        <v>369.84</v>
      </c>
      <c r="AJ595" s="432">
        <f>VLOOKUP(E595,[3]INVENTARIO!$B$4:$AD$1048576,29,0)</f>
        <v>536</v>
      </c>
      <c r="AK595" s="432">
        <f t="shared" si="134"/>
        <v>321.59999999999997</v>
      </c>
      <c r="AT595" s="489"/>
    </row>
    <row r="596" spans="1:46" ht="24" customHeight="1" outlineLevel="1" x14ac:dyDescent="0.25">
      <c r="A596" s="440" t="s">
        <v>19145</v>
      </c>
      <c r="B596" s="441">
        <v>591</v>
      </c>
      <c r="C596" s="440" t="s">
        <v>23994</v>
      </c>
      <c r="D596" s="440" t="s">
        <v>23991</v>
      </c>
      <c r="E596" s="441" t="s">
        <v>4529</v>
      </c>
      <c r="F596" s="440">
        <f>VLOOKUP(E596,[3]INVENTARIO!$B$4:$D$1048576,3,0)</f>
        <v>0</v>
      </c>
      <c r="G596" s="442" t="s">
        <v>8162</v>
      </c>
      <c r="H596" s="440" t="s">
        <v>4449</v>
      </c>
      <c r="I596" s="440" t="s">
        <v>24018</v>
      </c>
      <c r="J596" s="439">
        <v>0.7</v>
      </c>
      <c r="K596" s="439">
        <v>1.95</v>
      </c>
      <c r="L596" s="439" t="s">
        <v>4603</v>
      </c>
      <c r="M596" s="439">
        <v>114</v>
      </c>
      <c r="N596" s="439" t="s">
        <v>4603</v>
      </c>
      <c r="O596" s="439">
        <f>VLOOKUP(E596,[3]INVENTARIO!$B$4:$L$1048576,11,0)</f>
        <v>3.5</v>
      </c>
      <c r="P596" s="512">
        <v>1825.0310000000002</v>
      </c>
      <c r="Q596" s="512">
        <f t="shared" si="129"/>
        <v>1314.02232</v>
      </c>
      <c r="R596" s="514"/>
      <c r="S596" s="512">
        <v>1403.8700000000001</v>
      </c>
      <c r="T596" s="512">
        <v>1010.7864000000001</v>
      </c>
      <c r="V596" s="446">
        <f>VLOOKUP(E596,[3]INVENTARIO!$B$4:$P$1048576,15,0)</f>
        <v>0.72</v>
      </c>
      <c r="X596" s="443">
        <f>VLOOKUP(E596,[3]INVENTARIO!$B$114:$R$4077,17,0)</f>
        <v>1133.9000000000001</v>
      </c>
      <c r="Y596" s="443">
        <f t="shared" si="130"/>
        <v>680.34</v>
      </c>
      <c r="AA596" s="432">
        <f>VLOOKUP(E596,[3]INVENTARIO!$B$4:$U$4077,20,0)</f>
        <v>1133.9000000000001</v>
      </c>
      <c r="AB596" s="432">
        <f t="shared" si="131"/>
        <v>680.34</v>
      </c>
      <c r="AD596" s="432">
        <f>VLOOKUP(E596,[3]INVENTARIO!$B$4:$X$4077,23,0)</f>
        <v>1079.9000000000001</v>
      </c>
      <c r="AE596" s="432">
        <f t="shared" si="132"/>
        <v>647.94000000000005</v>
      </c>
      <c r="AG596" s="432">
        <f>VLOOKUP(E596,[3]INVENTARIO!$B$4:$AA$1048576,26,0)</f>
        <v>939.03</v>
      </c>
      <c r="AH596" s="432">
        <f t="shared" si="133"/>
        <v>563.41800000000001</v>
      </c>
      <c r="AJ596" s="432">
        <f>VLOOKUP(E596,[3]INVENTARIO!$B$4:$AD$1048576,29,0)</f>
        <v>816.55</v>
      </c>
      <c r="AK596" s="432">
        <f t="shared" si="134"/>
        <v>489.92999999999995</v>
      </c>
      <c r="AT596" s="489"/>
    </row>
    <row r="597" spans="1:46" ht="24" customHeight="1" outlineLevel="1" x14ac:dyDescent="0.25">
      <c r="A597" s="440" t="s">
        <v>19145</v>
      </c>
      <c r="B597" s="441">
        <v>592</v>
      </c>
      <c r="C597" s="440" t="s">
        <v>23994</v>
      </c>
      <c r="D597" s="440" t="s">
        <v>23991</v>
      </c>
      <c r="E597" s="441" t="s">
        <v>4530</v>
      </c>
      <c r="F597" s="440">
        <f>VLOOKUP(E597,[3]INVENTARIO!$B$4:$D$1048576,3,0)</f>
        <v>0</v>
      </c>
      <c r="G597" s="442" t="s">
        <v>9429</v>
      </c>
      <c r="H597" s="440" t="s">
        <v>4449</v>
      </c>
      <c r="I597" s="440" t="s">
        <v>24018</v>
      </c>
      <c r="J597" s="439">
        <v>0.7</v>
      </c>
      <c r="K597" s="439">
        <v>1.95</v>
      </c>
      <c r="L597" s="439" t="s">
        <v>4603</v>
      </c>
      <c r="M597" s="439">
        <v>124</v>
      </c>
      <c r="N597" s="439" t="s">
        <v>4603</v>
      </c>
      <c r="O597" s="439">
        <f>VLOOKUP(E597,[3]INVENTARIO!$B$4:$L$1048576,11,0)</f>
        <v>3</v>
      </c>
      <c r="P597" s="512">
        <v>1224.7430000000002</v>
      </c>
      <c r="Q597" s="512">
        <f t="shared" ref="Q597:Q624" si="135">P597*V597</f>
        <v>771.58809000000008</v>
      </c>
      <c r="R597" s="514"/>
      <c r="S597" s="512">
        <v>942.11000000000013</v>
      </c>
      <c r="T597" s="512">
        <v>593.52930000000003</v>
      </c>
      <c r="V597" s="446">
        <f>VLOOKUP(E597,[3]INVENTARIO!$B$4:$P$1048576,15,0)</f>
        <v>0.63</v>
      </c>
      <c r="X597" s="443">
        <f>VLOOKUP(E597,[3]INVENTARIO!$B$114:$R$4077,17,0)</f>
        <v>760.94</v>
      </c>
      <c r="Y597" s="443">
        <f t="shared" si="130"/>
        <v>456.56400000000002</v>
      </c>
      <c r="AA597" s="432">
        <f>VLOOKUP(E597,[3]INVENTARIO!$B$4:$U$4077,20,0)</f>
        <v>760.94</v>
      </c>
      <c r="AB597" s="432">
        <f t="shared" si="131"/>
        <v>456.56400000000002</v>
      </c>
      <c r="AD597" s="432">
        <f>VLOOKUP(E597,[3]INVENTARIO!$B$4:$X$4077,23,0)</f>
        <v>724.7</v>
      </c>
      <c r="AE597" s="432">
        <f t="shared" si="132"/>
        <v>434.82</v>
      </c>
      <c r="AG597" s="432">
        <f>VLOOKUP(E597,[3]INVENTARIO!$B$4:$AA$1048576,26,0)</f>
        <v>630.20000000000005</v>
      </c>
      <c r="AH597" s="432">
        <f t="shared" si="133"/>
        <v>378.12</v>
      </c>
      <c r="AJ597" s="432">
        <f>VLOOKUP(E597,[3]INVENTARIO!$B$4:$AD$1048576,29,0)</f>
        <v>548</v>
      </c>
      <c r="AK597" s="432">
        <f t="shared" si="134"/>
        <v>328.8</v>
      </c>
      <c r="AT597" s="489"/>
    </row>
    <row r="598" spans="1:46" ht="24" customHeight="1" outlineLevel="1" x14ac:dyDescent="0.25">
      <c r="A598" s="440" t="s">
        <v>19351</v>
      </c>
      <c r="B598" s="441">
        <v>593</v>
      </c>
      <c r="C598" s="440" t="s">
        <v>23994</v>
      </c>
      <c r="D598" s="440" t="s">
        <v>23991</v>
      </c>
      <c r="E598" s="441" t="s">
        <v>4528</v>
      </c>
      <c r="F598" s="440">
        <f>VLOOKUP(E598,[3]INVENTARIO!$B$4:$D$1048576,3,0)</f>
        <v>0</v>
      </c>
      <c r="G598" s="442" t="s">
        <v>9428</v>
      </c>
      <c r="H598" s="440" t="s">
        <v>4449</v>
      </c>
      <c r="I598" s="440" t="s">
        <v>24018</v>
      </c>
      <c r="J598" s="439">
        <v>0.7</v>
      </c>
      <c r="K598" s="439">
        <v>1.95</v>
      </c>
      <c r="L598" s="439" t="s">
        <v>4603</v>
      </c>
      <c r="M598" s="439">
        <v>126</v>
      </c>
      <c r="N598" s="439" t="s">
        <v>4603</v>
      </c>
      <c r="O598" s="439">
        <f>VLOOKUP(E598,[3]INVENTARIO!$B$4:$L$1048576,11,0)</f>
        <v>3.5</v>
      </c>
      <c r="P598" s="512">
        <v>1990.3130000000003</v>
      </c>
      <c r="Q598" s="512">
        <f t="shared" si="135"/>
        <v>1492.7347500000003</v>
      </c>
      <c r="R598" s="514"/>
      <c r="S598" s="512">
        <v>1531.0100000000002</v>
      </c>
      <c r="T598" s="512">
        <v>1148.2575000000002</v>
      </c>
      <c r="V598" s="446">
        <f>VLOOKUP(E598,[3]INVENTARIO!$B$4:$P$1048576,15,0)</f>
        <v>0.75</v>
      </c>
      <c r="X598" s="443">
        <f>VLOOKUP(E598,[3]INVENTARIO!$B$114:$R$4077,17,0)</f>
        <v>1236.5899999999999</v>
      </c>
      <c r="Y598" s="443">
        <f t="shared" si="130"/>
        <v>741.95399999999995</v>
      </c>
      <c r="AA598" s="432">
        <f>VLOOKUP(E598,[3]INVENTARIO!$B$4:$U$4077,20,0)</f>
        <v>1236.5899999999999</v>
      </c>
      <c r="AB598" s="432">
        <f t="shared" si="131"/>
        <v>741.95399999999995</v>
      </c>
      <c r="AD598" s="432">
        <f>VLOOKUP(E598,[3]INVENTARIO!$B$4:$X$4077,23,0)</f>
        <v>1177.7</v>
      </c>
      <c r="AE598" s="432">
        <f t="shared" si="132"/>
        <v>706.62</v>
      </c>
      <c r="AG598" s="432">
        <f>VLOOKUP(E598,[3]INVENTARIO!$B$4:$AA$1048576,26,0)</f>
        <v>1024.1300000000001</v>
      </c>
      <c r="AH598" s="432">
        <f t="shared" si="133"/>
        <v>614.47800000000007</v>
      </c>
      <c r="AJ598" s="432">
        <f>VLOOKUP(E598,[3]INVENTARIO!$B$4:$AD$1048576,29,0)</f>
        <v>890.55</v>
      </c>
      <c r="AK598" s="432">
        <f t="shared" si="134"/>
        <v>534.32999999999993</v>
      </c>
      <c r="AT598" s="489"/>
    </row>
    <row r="599" spans="1:46" ht="24" customHeight="1" outlineLevel="1" x14ac:dyDescent="0.25">
      <c r="A599" s="440" t="s">
        <v>19145</v>
      </c>
      <c r="B599" s="441">
        <v>594</v>
      </c>
      <c r="C599" s="440" t="s">
        <v>23994</v>
      </c>
      <c r="D599" s="440" t="s">
        <v>23991</v>
      </c>
      <c r="E599" s="441" t="s">
        <v>8296</v>
      </c>
      <c r="F599" s="440">
        <f>VLOOKUP(E599,[3]INVENTARIO!$B$4:$D$1048576,3,0)</f>
        <v>0</v>
      </c>
      <c r="G599" s="442" t="s">
        <v>11338</v>
      </c>
      <c r="H599" s="440" t="s">
        <v>4449</v>
      </c>
      <c r="I599" s="440" t="s">
        <v>24018</v>
      </c>
      <c r="J599" s="439">
        <v>1</v>
      </c>
      <c r="K599" s="439">
        <v>1.9</v>
      </c>
      <c r="L599" s="439" t="s">
        <v>4603</v>
      </c>
      <c r="M599" s="439">
        <v>256</v>
      </c>
      <c r="N599" s="439" t="s">
        <v>4603</v>
      </c>
      <c r="O599" s="439">
        <f>VLOOKUP(E599,[3]INVENTARIO!$B$4:$L$1048576,11,0)</f>
        <v>6.6</v>
      </c>
      <c r="P599" s="512">
        <v>2463.0060000000003</v>
      </c>
      <c r="Q599" s="512">
        <f t="shared" si="135"/>
        <v>1477.8036000000002</v>
      </c>
      <c r="R599" s="514"/>
      <c r="S599" s="512">
        <v>1894.6200000000001</v>
      </c>
      <c r="T599" s="512">
        <v>1136.7719999999999</v>
      </c>
      <c r="V599" s="446">
        <f>VLOOKUP(E599,[3]INVENTARIO!$B$4:$P$1048576,15,0)</f>
        <v>0.6</v>
      </c>
      <c r="X599" s="443">
        <f>VLOOKUP(E599,[3]INVENTARIO!$B$114:$R$4077,17,0)</f>
        <v>1530.27</v>
      </c>
      <c r="Y599" s="443">
        <f t="shared" si="130"/>
        <v>918.16199999999992</v>
      </c>
      <c r="AA599" s="432">
        <f>VLOOKUP(E599,[3]INVENTARIO!$B$4:$U$4077,20,0)</f>
        <v>1530.27</v>
      </c>
      <c r="AB599" s="432">
        <f t="shared" si="131"/>
        <v>918.16199999999992</v>
      </c>
      <c r="AD599" s="432">
        <f>VLOOKUP(E599,[3]INVENTARIO!$B$4:$X$4077,23,0)</f>
        <v>1457.4</v>
      </c>
      <c r="AE599" s="432">
        <f t="shared" si="132"/>
        <v>874.44</v>
      </c>
      <c r="AG599" s="432">
        <f>VLOOKUP(E599,[3]INVENTARIO!$B$4:$AA$1048576,26,0)</f>
        <v>1267.3</v>
      </c>
      <c r="AH599" s="432">
        <f t="shared" si="133"/>
        <v>760.38</v>
      </c>
      <c r="AJ599" s="432">
        <f>VLOOKUP(E599,[3]INVENTARIO!$B$4:$AD$1048576,29,0)</f>
        <v>1102</v>
      </c>
      <c r="AK599" s="432">
        <f t="shared" si="134"/>
        <v>661.19999999999993</v>
      </c>
      <c r="AT599" s="489"/>
    </row>
    <row r="600" spans="1:46" ht="24" customHeight="1" outlineLevel="1" x14ac:dyDescent="0.25">
      <c r="A600" s="440" t="s">
        <v>19145</v>
      </c>
      <c r="B600" s="441">
        <v>595</v>
      </c>
      <c r="C600" s="440" t="s">
        <v>23994</v>
      </c>
      <c r="D600" s="440" t="s">
        <v>23991</v>
      </c>
      <c r="E600" s="441" t="s">
        <v>8301</v>
      </c>
      <c r="F600" s="440">
        <f>VLOOKUP(E600,[3]INVENTARIO!$B$4:$D$1048576,3,0)</f>
        <v>0</v>
      </c>
      <c r="G600" s="442" t="s">
        <v>11343</v>
      </c>
      <c r="H600" s="440" t="s">
        <v>4449</v>
      </c>
      <c r="I600" s="440" t="s">
        <v>24018</v>
      </c>
      <c r="J600" s="439">
        <v>1</v>
      </c>
      <c r="K600" s="439">
        <v>1.9</v>
      </c>
      <c r="L600" s="439" t="s">
        <v>4603</v>
      </c>
      <c r="M600" s="439">
        <v>0</v>
      </c>
      <c r="N600" s="439" t="s">
        <v>4603</v>
      </c>
      <c r="O600" s="439">
        <f>VLOOKUP(E600,[3]INVENTARIO!$B$4:$L$1048576,11,0)</f>
        <v>7</v>
      </c>
      <c r="P600" s="512">
        <v>2703.8310000000006</v>
      </c>
      <c r="Q600" s="512">
        <f t="shared" si="135"/>
        <v>1946.7583200000004</v>
      </c>
      <c r="R600" s="514"/>
      <c r="S600" s="512">
        <v>2079.8700000000003</v>
      </c>
      <c r="T600" s="512">
        <v>1497.5064000000002</v>
      </c>
      <c r="V600" s="446">
        <f>VLOOKUP(E600,[3]INVENTARIO!$B$4:$P$1048576,15,0)</f>
        <v>0.72</v>
      </c>
      <c r="X600" s="443">
        <f>VLOOKUP(E600,[3]INVENTARIO!$B$114:$R$4077,17,0)</f>
        <v>1679.9</v>
      </c>
      <c r="Y600" s="443">
        <f t="shared" si="130"/>
        <v>1007.94</v>
      </c>
      <c r="AA600" s="432">
        <f>VLOOKUP(E600,[3]INVENTARIO!$B$4:$U$4077,20,0)</f>
        <v>1679.9</v>
      </c>
      <c r="AB600" s="432">
        <f t="shared" si="131"/>
        <v>1007.94</v>
      </c>
      <c r="AD600" s="432">
        <f>VLOOKUP(E600,[3]INVENTARIO!$B$4:$X$4077,23,0)</f>
        <v>1599.9</v>
      </c>
      <c r="AE600" s="432">
        <f t="shared" si="132"/>
        <v>959.94</v>
      </c>
      <c r="AG600" s="432">
        <f>VLOOKUP(E600,[3]INVENTARIO!$B$4:$AA$1048576,26,0)</f>
        <v>0</v>
      </c>
      <c r="AH600" s="432">
        <f t="shared" si="133"/>
        <v>0</v>
      </c>
      <c r="AJ600" s="432">
        <f>VLOOKUP(E600,[3]INVENTARIO!$B$4:$AD$1048576,29,0)</f>
        <v>0</v>
      </c>
      <c r="AK600" s="432">
        <f t="shared" si="134"/>
        <v>0</v>
      </c>
      <c r="AT600" s="489"/>
    </row>
    <row r="601" spans="1:46" ht="24" customHeight="1" outlineLevel="1" x14ac:dyDescent="0.25">
      <c r="A601" s="440" t="s">
        <v>19145</v>
      </c>
      <c r="B601" s="441">
        <v>596</v>
      </c>
      <c r="C601" s="440" t="s">
        <v>23994</v>
      </c>
      <c r="D601" s="440" t="s">
        <v>23991</v>
      </c>
      <c r="E601" s="441" t="s">
        <v>19495</v>
      </c>
      <c r="F601" s="440">
        <f>VLOOKUP(E601,[3]INVENTARIO!$B$4:$D$1048576,3,0)</f>
        <v>0</v>
      </c>
      <c r="G601" s="442" t="s">
        <v>19496</v>
      </c>
      <c r="H601" s="440" t="s">
        <v>4449</v>
      </c>
      <c r="I601" s="440" t="s">
        <v>24018</v>
      </c>
      <c r="J601" s="439">
        <v>1</v>
      </c>
      <c r="K601" s="439">
        <v>1.9</v>
      </c>
      <c r="L601" s="439" t="s">
        <v>4603</v>
      </c>
      <c r="M601" s="439">
        <v>0</v>
      </c>
      <c r="N601" s="439" t="s">
        <v>4603</v>
      </c>
      <c r="O601" s="439">
        <v>0</v>
      </c>
      <c r="P601" s="512">
        <v>2866.0709999999999</v>
      </c>
      <c r="Q601" s="512">
        <f t="shared" si="135"/>
        <v>2149.5532499999999</v>
      </c>
      <c r="R601" s="514"/>
      <c r="S601" s="512">
        <v>2204.67</v>
      </c>
      <c r="T601" s="512">
        <v>1653.5025000000001</v>
      </c>
      <c r="V601" s="446">
        <f>VLOOKUP(E601,[3]INVENTARIO!$B$4:$P$1048576,15,0)</f>
        <v>0.75</v>
      </c>
      <c r="X601" s="443">
        <f>VLOOKUP(E601,[3]INVENTARIO!$B$114:$R$4077,17,0)</f>
        <v>1780.7</v>
      </c>
      <c r="Y601" s="443">
        <f t="shared" si="130"/>
        <v>1068.42</v>
      </c>
      <c r="AA601" s="432">
        <f>VLOOKUP(E601,[3]INVENTARIO!$B$4:$U$4077,20,0)</f>
        <v>1780.7</v>
      </c>
      <c r="AB601" s="432">
        <f t="shared" si="131"/>
        <v>1068.42</v>
      </c>
      <c r="AD601" s="432">
        <f>VLOOKUP(E601,[3]INVENTARIO!$B$4:$X$4077,23,0)</f>
        <v>1695.9</v>
      </c>
      <c r="AE601" s="432">
        <f t="shared" si="132"/>
        <v>1017.54</v>
      </c>
      <c r="AG601" s="432">
        <f>VLOOKUP(E601,[3]INVENTARIO!$B$4:$AA$1048576,26,0)</f>
        <v>0</v>
      </c>
      <c r="AH601" s="432">
        <f t="shared" si="133"/>
        <v>0</v>
      </c>
      <c r="AJ601" s="432">
        <f>VLOOKUP(E601,[3]INVENTARIO!$B$4:$AD$1048576,29,0)</f>
        <v>0</v>
      </c>
      <c r="AK601" s="432">
        <f t="shared" si="134"/>
        <v>0</v>
      </c>
      <c r="AT601" s="489"/>
    </row>
    <row r="602" spans="1:46" ht="24" customHeight="1" outlineLevel="1" x14ac:dyDescent="0.25">
      <c r="A602" s="440" t="s">
        <v>19351</v>
      </c>
      <c r="B602" s="441">
        <v>597</v>
      </c>
      <c r="C602" s="440" t="s">
        <v>23994</v>
      </c>
      <c r="D602" s="440" t="s">
        <v>23991</v>
      </c>
      <c r="E602" s="441" t="s">
        <v>8300</v>
      </c>
      <c r="F602" s="440">
        <f>VLOOKUP(E602,[3]INVENTARIO!$B$4:$D$1048576,3,0)</f>
        <v>0</v>
      </c>
      <c r="G602" s="442" t="s">
        <v>11342</v>
      </c>
      <c r="H602" s="440" t="s">
        <v>4449</v>
      </c>
      <c r="I602" s="440" t="s">
        <v>24018</v>
      </c>
      <c r="J602" s="439">
        <v>1</v>
      </c>
      <c r="K602" s="439">
        <v>1.9</v>
      </c>
      <c r="L602" s="439" t="s">
        <v>4603</v>
      </c>
      <c r="M602" s="439">
        <v>57</v>
      </c>
      <c r="N602" s="439" t="s">
        <v>4603</v>
      </c>
      <c r="O602" s="439">
        <f>VLOOKUP(E602,[3]INVENTARIO!$B$4:$L$1048576,11,0)</f>
        <v>6.6</v>
      </c>
      <c r="P602" s="512">
        <v>2784.7819999999997</v>
      </c>
      <c r="Q602" s="512">
        <f t="shared" si="135"/>
        <v>1754.4126599999997</v>
      </c>
      <c r="R602" s="514"/>
      <c r="S602" s="512">
        <v>2142.14</v>
      </c>
      <c r="T602" s="512">
        <v>1349.5482</v>
      </c>
      <c r="V602" s="446">
        <f>VLOOKUP(E602,[3]INVENTARIO!$B$4:$P$1048576,15,0)</f>
        <v>0.63</v>
      </c>
      <c r="X602" s="443">
        <f>VLOOKUP(E602,[3]INVENTARIO!$B$114:$R$4077,17,0)</f>
        <v>1730.19</v>
      </c>
      <c r="Y602" s="443">
        <f t="shared" si="130"/>
        <v>1038.114</v>
      </c>
      <c r="AA602" s="432">
        <f>VLOOKUP(E602,[3]INVENTARIO!$B$4:$U$4077,20,0)</f>
        <v>1730.19</v>
      </c>
      <c r="AB602" s="432">
        <f t="shared" si="131"/>
        <v>1038.114</v>
      </c>
      <c r="AD602" s="432">
        <f>VLOOKUP(E602,[3]INVENTARIO!$B$4:$X$4077,23,0)</f>
        <v>1647.8</v>
      </c>
      <c r="AE602" s="432">
        <f t="shared" si="132"/>
        <v>988.68</v>
      </c>
      <c r="AG602" s="432">
        <f>VLOOKUP(E602,[3]INVENTARIO!$B$4:$AA$1048576,26,0)</f>
        <v>1432.9</v>
      </c>
      <c r="AH602" s="432">
        <f t="shared" si="133"/>
        <v>859.74</v>
      </c>
      <c r="AJ602" s="432">
        <f>VLOOKUP(E602,[3]INVENTARIO!$B$4:$AD$1048576,29,0)</f>
        <v>1246</v>
      </c>
      <c r="AK602" s="432">
        <f t="shared" si="134"/>
        <v>747.6</v>
      </c>
      <c r="AT602" s="489"/>
    </row>
    <row r="603" spans="1:46" ht="24" customHeight="1" outlineLevel="1" x14ac:dyDescent="0.25">
      <c r="A603" s="440" t="s">
        <v>19145</v>
      </c>
      <c r="B603" s="441">
        <v>598</v>
      </c>
      <c r="C603" s="440" t="s">
        <v>23994</v>
      </c>
      <c r="D603" s="440" t="s">
        <v>23991</v>
      </c>
      <c r="E603" s="441" t="s">
        <v>8298</v>
      </c>
      <c r="F603" s="440">
        <f>VLOOKUP(E603,[3]INVENTARIO!$B$4:$D$1048576,3,0)</f>
        <v>0</v>
      </c>
      <c r="G603" s="442" t="s">
        <v>11340</v>
      </c>
      <c r="H603" s="440" t="s">
        <v>4449</v>
      </c>
      <c r="I603" s="440" t="s">
        <v>24018</v>
      </c>
      <c r="J603" s="439">
        <v>1</v>
      </c>
      <c r="K603" s="439">
        <v>1.9</v>
      </c>
      <c r="L603" s="439" t="s">
        <v>4603</v>
      </c>
      <c r="M603" s="439">
        <v>305</v>
      </c>
      <c r="N603" s="439" t="s">
        <v>4603</v>
      </c>
      <c r="O603" s="439">
        <f>VLOOKUP(E603,[3]INVENTARIO!$B$4:$L$1048576,11,0)</f>
        <v>7</v>
      </c>
      <c r="P603" s="512">
        <v>3086.9539999999997</v>
      </c>
      <c r="Q603" s="512">
        <f t="shared" si="135"/>
        <v>2222.6068799999998</v>
      </c>
      <c r="R603" s="514"/>
      <c r="S603" s="512">
        <v>2374.58</v>
      </c>
      <c r="T603" s="512">
        <v>1709.6976</v>
      </c>
      <c r="V603" s="446">
        <f>VLOOKUP(E603,[3]INVENTARIO!$B$4:$P$1048576,15,0)</f>
        <v>0.72</v>
      </c>
      <c r="X603" s="443">
        <f>VLOOKUP(E603,[3]INVENTARIO!$B$114:$R$4077,17,0)</f>
        <v>1917.93</v>
      </c>
      <c r="Y603" s="443">
        <f t="shared" si="130"/>
        <v>1150.758</v>
      </c>
      <c r="AA603" s="432">
        <f>VLOOKUP(E603,[3]INVENTARIO!$B$4:$U$4077,20,0)</f>
        <v>1917.93</v>
      </c>
      <c r="AB603" s="432">
        <f t="shared" si="131"/>
        <v>1150.758</v>
      </c>
      <c r="AD603" s="432">
        <f>VLOOKUP(E603,[3]INVENTARIO!$B$4:$X$4077,23,0)</f>
        <v>1826.6</v>
      </c>
      <c r="AE603" s="432">
        <f t="shared" si="132"/>
        <v>1095.9599999999998</v>
      </c>
      <c r="AG603" s="432">
        <f>VLOOKUP(E603,[3]INVENTARIO!$B$4:$AA$1048576,26,0)</f>
        <v>1588.38</v>
      </c>
      <c r="AH603" s="432">
        <f t="shared" si="133"/>
        <v>953.02800000000002</v>
      </c>
      <c r="AJ603" s="432">
        <f>VLOOKUP(E603,[3]INVENTARIO!$B$4:$AD$1048576,29,0)</f>
        <v>1381.2</v>
      </c>
      <c r="AK603" s="432">
        <f t="shared" si="134"/>
        <v>828.72</v>
      </c>
      <c r="AT603" s="489"/>
    </row>
    <row r="604" spans="1:46" ht="24" customHeight="1" outlineLevel="1" x14ac:dyDescent="0.25">
      <c r="A604" s="440" t="s">
        <v>19145</v>
      </c>
      <c r="B604" s="441">
        <v>599</v>
      </c>
      <c r="C604" s="440" t="s">
        <v>23994</v>
      </c>
      <c r="D604" s="440" t="s">
        <v>23991</v>
      </c>
      <c r="E604" s="441" t="s">
        <v>8299</v>
      </c>
      <c r="F604" s="440">
        <f>VLOOKUP(E604,[3]INVENTARIO!$B$4:$D$1048576,3,0)</f>
        <v>0</v>
      </c>
      <c r="G604" s="442" t="s">
        <v>11341</v>
      </c>
      <c r="H604" s="440" t="s">
        <v>4449</v>
      </c>
      <c r="I604" s="440" t="s">
        <v>24018</v>
      </c>
      <c r="J604" s="439">
        <v>1</v>
      </c>
      <c r="K604" s="439">
        <v>1.9</v>
      </c>
      <c r="L604" s="439" t="s">
        <v>4603</v>
      </c>
      <c r="M604" s="439">
        <v>316</v>
      </c>
      <c r="N604" s="439" t="s">
        <v>4603</v>
      </c>
      <c r="O604" s="439">
        <f>VLOOKUP(E604,[3]INVENTARIO!$B$4:$L$1048576,11,0)</f>
        <v>6.7</v>
      </c>
      <c r="P604" s="512">
        <v>2628.4570000000003</v>
      </c>
      <c r="Q604" s="512">
        <f t="shared" si="135"/>
        <v>1655.9279100000001</v>
      </c>
      <c r="R604" s="514"/>
      <c r="S604" s="512">
        <v>2021.89</v>
      </c>
      <c r="T604" s="512">
        <v>1273.7907</v>
      </c>
      <c r="V604" s="446">
        <f>VLOOKUP(E604,[3]INVENTARIO!$B$4:$P$1048576,15,0)</f>
        <v>0.63</v>
      </c>
      <c r="X604" s="443">
        <f>VLOOKUP(E604,[3]INVENTARIO!$B$114:$R$4077,17,0)</f>
        <v>1633.07</v>
      </c>
      <c r="Y604" s="443">
        <f t="shared" si="130"/>
        <v>979.84199999999987</v>
      </c>
      <c r="AA604" s="432">
        <f>VLOOKUP(E604,[3]INVENTARIO!$B$4:$U$4077,20,0)</f>
        <v>1633.07</v>
      </c>
      <c r="AB604" s="432">
        <f t="shared" si="131"/>
        <v>979.84199999999987</v>
      </c>
      <c r="AD604" s="432">
        <f>VLOOKUP(E604,[3]INVENTARIO!$B$4:$X$4077,23,0)</f>
        <v>1555.3</v>
      </c>
      <c r="AE604" s="432">
        <f t="shared" si="132"/>
        <v>933.18</v>
      </c>
      <c r="AG604" s="432">
        <f>VLOOKUP(E604,[3]INVENTARIO!$B$4:$AA$1048576,26,0)</f>
        <v>1352.4</v>
      </c>
      <c r="AH604" s="432">
        <f t="shared" si="133"/>
        <v>811.44</v>
      </c>
      <c r="AJ604" s="432">
        <f>VLOOKUP(E604,[3]INVENTARIO!$B$4:$AD$1048576,29,0)</f>
        <v>1176</v>
      </c>
      <c r="AK604" s="432">
        <f t="shared" si="134"/>
        <v>705.6</v>
      </c>
      <c r="AT604" s="489"/>
    </row>
    <row r="605" spans="1:46" ht="24" customHeight="1" outlineLevel="1" x14ac:dyDescent="0.25">
      <c r="A605" s="440" t="s">
        <v>19145</v>
      </c>
      <c r="B605" s="441">
        <v>600</v>
      </c>
      <c r="C605" s="440" t="s">
        <v>23994</v>
      </c>
      <c r="D605" s="440" t="s">
        <v>23991</v>
      </c>
      <c r="E605" s="441" t="s">
        <v>8297</v>
      </c>
      <c r="F605" s="440">
        <f>VLOOKUP(E605,[3]INVENTARIO!$B$4:$D$1048576,3,0)</f>
        <v>0</v>
      </c>
      <c r="G605" s="442" t="s">
        <v>11339</v>
      </c>
      <c r="H605" s="440" t="s">
        <v>4449</v>
      </c>
      <c r="I605" s="440" t="s">
        <v>24018</v>
      </c>
      <c r="J605" s="439">
        <v>1</v>
      </c>
      <c r="K605" s="439">
        <v>1.9</v>
      </c>
      <c r="L605" s="439" t="s">
        <v>4603</v>
      </c>
      <c r="M605" s="439">
        <v>317</v>
      </c>
      <c r="N605" s="439" t="s">
        <v>4603</v>
      </c>
      <c r="O605" s="439">
        <f>VLOOKUP(E605,[3]INVENTARIO!$B$4:$L$1048576,11,0)</f>
        <v>7</v>
      </c>
      <c r="P605" s="512">
        <v>3252.4049999999997</v>
      </c>
      <c r="Q605" s="512">
        <f t="shared" si="135"/>
        <v>2439.30375</v>
      </c>
      <c r="R605" s="514"/>
      <c r="S605" s="512">
        <v>2501.85</v>
      </c>
      <c r="T605" s="512">
        <v>1876.3874999999998</v>
      </c>
      <c r="V605" s="446">
        <f>VLOOKUP(E605,[3]INVENTARIO!$B$4:$P$1048576,15,0)</f>
        <v>0.75</v>
      </c>
      <c r="X605" s="443">
        <f>VLOOKUP(E605,[3]INVENTARIO!$B$114:$R$4077,17,0)</f>
        <v>2020.73</v>
      </c>
      <c r="Y605" s="443">
        <f t="shared" si="130"/>
        <v>1212.4379999999999</v>
      </c>
      <c r="AA605" s="432">
        <f>VLOOKUP(E605,[3]INVENTARIO!$B$4:$U$4077,20,0)</f>
        <v>2020.73</v>
      </c>
      <c r="AB605" s="432">
        <f t="shared" si="131"/>
        <v>1212.4379999999999</v>
      </c>
      <c r="AD605" s="432">
        <f>VLOOKUP(E605,[3]INVENTARIO!$B$4:$X$4077,23,0)</f>
        <v>1924.5</v>
      </c>
      <c r="AE605" s="432">
        <f t="shared" si="132"/>
        <v>1154.7</v>
      </c>
      <c r="AG605" s="432">
        <f>VLOOKUP(E605,[3]INVENTARIO!$B$4:$AA$1048576,26,0)</f>
        <v>1673.48</v>
      </c>
      <c r="AH605" s="432">
        <f t="shared" si="133"/>
        <v>1004.088</v>
      </c>
      <c r="AJ605" s="432">
        <f>VLOOKUP(E605,[3]INVENTARIO!$B$4:$AD$1048576,29,0)</f>
        <v>1455.2</v>
      </c>
      <c r="AK605" s="432">
        <f t="shared" si="134"/>
        <v>873.12</v>
      </c>
      <c r="AT605" s="489"/>
    </row>
    <row r="606" spans="1:46" ht="24" customHeight="1" outlineLevel="1" x14ac:dyDescent="0.25">
      <c r="A606" s="440" t="s">
        <v>22209</v>
      </c>
      <c r="B606" s="441">
        <v>601</v>
      </c>
      <c r="C606" s="440" t="s">
        <v>23993</v>
      </c>
      <c r="D606" s="440" t="s">
        <v>23991</v>
      </c>
      <c r="E606" s="441" t="s">
        <v>4689</v>
      </c>
      <c r="F606" s="440">
        <f>VLOOKUP(E606,[3]INVENTARIO!$B$4:$D$1048576,3,0)</f>
        <v>0</v>
      </c>
      <c r="G606" s="442" t="s">
        <v>8161</v>
      </c>
      <c r="H606" s="440" t="s">
        <v>4449</v>
      </c>
      <c r="I606" s="440" t="s">
        <v>24018</v>
      </c>
      <c r="J606" s="439">
        <v>1.1499999999999999</v>
      </c>
      <c r="K606" s="439">
        <v>4.5</v>
      </c>
      <c r="L606" s="439" t="s">
        <v>4603</v>
      </c>
      <c r="M606" s="439">
        <v>352</v>
      </c>
      <c r="N606" s="439">
        <f>VLOOKUP(E606,[3]INVENTARIO!$B$4:$L$1048576,10,0)</f>
        <v>22</v>
      </c>
      <c r="O606" s="439">
        <f>VLOOKUP(E606,[3]INVENTARIO!$B$4:$L$1048576,11,0)</f>
        <v>12.5</v>
      </c>
      <c r="P606" s="512">
        <v>3289.9229999999998</v>
      </c>
      <c r="Q606" s="512">
        <f t="shared" si="135"/>
        <v>1973.9537999999998</v>
      </c>
      <c r="R606" s="514"/>
      <c r="S606" s="512">
        <v>2530.71</v>
      </c>
      <c r="T606" s="512">
        <v>1518.4259999999999</v>
      </c>
      <c r="V606" s="446">
        <f>VLOOKUP(E606,[3]INVENTARIO!$B$4:$P$1048576,15,0)</f>
        <v>0.6</v>
      </c>
      <c r="X606" s="443">
        <f>VLOOKUP(E606,[3]INVENTARIO!$B$114:$R$4077,17,0)</f>
        <v>2044.04</v>
      </c>
      <c r="Y606" s="443">
        <f t="shared" si="130"/>
        <v>1226.424</v>
      </c>
      <c r="AA606" s="432">
        <f>VLOOKUP(E606,[3]INVENTARIO!$B$4:$U$4077,20,0)</f>
        <v>2044.04</v>
      </c>
      <c r="AB606" s="432">
        <f t="shared" si="131"/>
        <v>1226.424</v>
      </c>
      <c r="AD606" s="432">
        <f>VLOOKUP(E606,[3]INVENTARIO!$B$4:$X$4077,23,0)</f>
        <v>1946.7</v>
      </c>
      <c r="AE606" s="432">
        <f t="shared" si="132"/>
        <v>1168.02</v>
      </c>
      <c r="AG606" s="432">
        <f>VLOOKUP(E606,[3]INVENTARIO!$B$4:$AA$1048576,26,0)</f>
        <v>1692.8</v>
      </c>
      <c r="AH606" s="432">
        <f t="shared" si="133"/>
        <v>1015.68</v>
      </c>
      <c r="AJ606" s="432">
        <f>VLOOKUP(E606,[3]INVENTARIO!$B$4:$AD$1048576,29,0)</f>
        <v>1472</v>
      </c>
      <c r="AK606" s="432">
        <f t="shared" si="134"/>
        <v>883.19999999999993</v>
      </c>
      <c r="AT606" s="489"/>
    </row>
    <row r="607" spans="1:46" ht="24" customHeight="1" outlineLevel="1" x14ac:dyDescent="0.25">
      <c r="A607" s="440" t="s">
        <v>22209</v>
      </c>
      <c r="B607" s="441">
        <v>602</v>
      </c>
      <c r="C607" s="440" t="s">
        <v>23993</v>
      </c>
      <c r="D607" s="440" t="s">
        <v>23991</v>
      </c>
      <c r="E607" s="441" t="s">
        <v>8545</v>
      </c>
      <c r="F607" s="440">
        <f>VLOOKUP(E607,[3]INVENTARIO!$B$4:$D$1048576,3,0)</f>
        <v>0</v>
      </c>
      <c r="G607" s="442" t="s">
        <v>13425</v>
      </c>
      <c r="H607" s="440" t="s">
        <v>4449</v>
      </c>
      <c r="I607" s="440" t="s">
        <v>24018</v>
      </c>
      <c r="J607" s="439">
        <v>1.1499999999999999</v>
      </c>
      <c r="K607" s="439">
        <v>4.5</v>
      </c>
      <c r="L607" s="439" t="s">
        <v>4603</v>
      </c>
      <c r="M607" s="439">
        <v>0</v>
      </c>
      <c r="N607" s="439" t="s">
        <v>4603</v>
      </c>
      <c r="O607" s="439">
        <v>0</v>
      </c>
      <c r="P607" s="512">
        <v>3719.0140000000001</v>
      </c>
      <c r="Q607" s="512">
        <f t="shared" si="135"/>
        <v>2342.9788200000003</v>
      </c>
      <c r="R607" s="514"/>
      <c r="S607" s="512">
        <v>2860.78</v>
      </c>
      <c r="T607" s="512">
        <v>1802.2914000000001</v>
      </c>
      <c r="V607" s="446">
        <f>VLOOKUP(E607,[3]INVENTARIO!$B$4:$P$1048576,15,0)</f>
        <v>0.63</v>
      </c>
      <c r="X607" s="443">
        <f>VLOOKUP(E607,[3]INVENTARIO!$B$114:$R$4077,17,0)</f>
        <v>2310.63</v>
      </c>
      <c r="Y607" s="443">
        <f t="shared" si="130"/>
        <v>1386.3779999999999</v>
      </c>
      <c r="AA607" s="432">
        <f>VLOOKUP(E607,[3]INVENTARIO!$B$4:$U$4077,20,0)</f>
        <v>2310.63</v>
      </c>
      <c r="AB607" s="432">
        <f t="shared" si="131"/>
        <v>1386.3779999999999</v>
      </c>
      <c r="AD607" s="432">
        <f>VLOOKUP(E607,[3]INVENTARIO!$B$4:$X$4077,23,0)</f>
        <v>2200.6</v>
      </c>
      <c r="AE607" s="432">
        <f t="shared" si="132"/>
        <v>1320.36</v>
      </c>
      <c r="AG607" s="432">
        <f>VLOOKUP(E607,[3]INVENTARIO!$B$4:$AA$1048576,26,0)</f>
        <v>1913.6</v>
      </c>
      <c r="AH607" s="432">
        <f t="shared" si="133"/>
        <v>1148.1599999999999</v>
      </c>
      <c r="AJ607" s="432">
        <f>VLOOKUP(E607,[3]INVENTARIO!$B$4:$AD$1048576,29,0)</f>
        <v>1664</v>
      </c>
      <c r="AK607" s="432">
        <f t="shared" si="134"/>
        <v>998.4</v>
      </c>
      <c r="AT607" s="489"/>
    </row>
    <row r="608" spans="1:46" ht="24" customHeight="1" outlineLevel="1" x14ac:dyDescent="0.25">
      <c r="A608" s="440" t="s">
        <v>22209</v>
      </c>
      <c r="B608" s="441">
        <v>603</v>
      </c>
      <c r="C608" s="440" t="s">
        <v>23993</v>
      </c>
      <c r="D608" s="440" t="s">
        <v>23991</v>
      </c>
      <c r="E608" s="441" t="s">
        <v>8543</v>
      </c>
      <c r="F608" s="440">
        <f>VLOOKUP(E608,[3]INVENTARIO!$B$4:$D$1048576,3,0)</f>
        <v>0</v>
      </c>
      <c r="G608" s="442" t="s">
        <v>8162</v>
      </c>
      <c r="H608" s="440" t="s">
        <v>4449</v>
      </c>
      <c r="I608" s="440" t="s">
        <v>24018</v>
      </c>
      <c r="J608" s="439">
        <v>1.1499999999999999</v>
      </c>
      <c r="K608" s="439">
        <v>4.5</v>
      </c>
      <c r="L608" s="439" t="s">
        <v>4603</v>
      </c>
      <c r="M608" s="439">
        <v>355</v>
      </c>
      <c r="N608" s="439" t="s">
        <v>4603</v>
      </c>
      <c r="O608" s="439">
        <v>0</v>
      </c>
      <c r="P608" s="512">
        <v>4527.6790000000001</v>
      </c>
      <c r="Q608" s="512">
        <f t="shared" si="135"/>
        <v>3259.9288799999999</v>
      </c>
      <c r="R608" s="514"/>
      <c r="S608" s="512">
        <v>3482.83</v>
      </c>
      <c r="T608" s="512">
        <v>2507.6376</v>
      </c>
      <c r="V608" s="446">
        <f>VLOOKUP(E608,[3]INVENTARIO!$B$4:$P$1048576,15,0)</f>
        <v>0.72</v>
      </c>
      <c r="X608" s="443">
        <f>VLOOKUP(E608,[3]INVENTARIO!$B$114:$R$4077,17,0)</f>
        <v>2813.06</v>
      </c>
      <c r="Y608" s="443">
        <f t="shared" si="130"/>
        <v>1687.836</v>
      </c>
      <c r="AA608" s="432">
        <f>VLOOKUP(E608,[3]INVENTARIO!$B$4:$U$4077,20,0)</f>
        <v>2813.06</v>
      </c>
      <c r="AB608" s="432">
        <f t="shared" si="131"/>
        <v>1687.836</v>
      </c>
      <c r="AD608" s="432">
        <f>VLOOKUP(E608,[3]INVENTARIO!$B$4:$X$4077,23,0)</f>
        <v>2679.1</v>
      </c>
      <c r="AE608" s="432">
        <f t="shared" si="132"/>
        <v>1607.4599999999998</v>
      </c>
      <c r="AG608" s="432">
        <f>VLOOKUP(E608,[3]INVENTARIO!$B$4:$AA$1048576,26,0)</f>
        <v>2329.61</v>
      </c>
      <c r="AH608" s="432">
        <f t="shared" si="133"/>
        <v>1397.7660000000001</v>
      </c>
      <c r="AJ608" s="432">
        <f>VLOOKUP(E608,[3]INVENTARIO!$B$4:$AD$1048576,29,0)</f>
        <v>2025.75</v>
      </c>
      <c r="AK608" s="432">
        <f t="shared" si="134"/>
        <v>1215.45</v>
      </c>
      <c r="AT608" s="489"/>
    </row>
    <row r="609" spans="1:46" ht="24" customHeight="1" outlineLevel="1" x14ac:dyDescent="0.25">
      <c r="A609" s="440" t="s">
        <v>22209</v>
      </c>
      <c r="B609" s="441">
        <v>604</v>
      </c>
      <c r="C609" s="440" t="s">
        <v>23993</v>
      </c>
      <c r="D609" s="440" t="s">
        <v>23991</v>
      </c>
      <c r="E609" s="441" t="s">
        <v>8544</v>
      </c>
      <c r="F609" s="440">
        <f>VLOOKUP(E609,[3]INVENTARIO!$B$4:$D$1048576,3,0)</f>
        <v>0</v>
      </c>
      <c r="G609" s="442" t="s">
        <v>9429</v>
      </c>
      <c r="H609" s="440" t="s">
        <v>4449</v>
      </c>
      <c r="I609" s="440" t="s">
        <v>24018</v>
      </c>
      <c r="J609" s="439">
        <v>1.1499999999999999</v>
      </c>
      <c r="K609" s="439">
        <v>4.5</v>
      </c>
      <c r="L609" s="439" t="s">
        <v>4603</v>
      </c>
      <c r="M609" s="439">
        <v>370</v>
      </c>
      <c r="N609" s="439" t="s">
        <v>4603</v>
      </c>
      <c r="O609" s="439">
        <v>0</v>
      </c>
      <c r="P609" s="512">
        <v>3538.0150000000003</v>
      </c>
      <c r="Q609" s="512">
        <f t="shared" si="135"/>
        <v>2228.9494500000001</v>
      </c>
      <c r="R609" s="514"/>
      <c r="S609" s="512">
        <v>2721.55</v>
      </c>
      <c r="T609" s="512">
        <v>1714.5765000000001</v>
      </c>
      <c r="V609" s="446">
        <f>VLOOKUP(E609,[3]INVENTARIO!$B$4:$P$1048576,15,0)</f>
        <v>0.63</v>
      </c>
      <c r="X609" s="443">
        <f>VLOOKUP(E609,[3]INVENTARIO!$B$114:$R$4077,17,0)</f>
        <v>2198.1799999999998</v>
      </c>
      <c r="Y609" s="443">
        <f t="shared" si="130"/>
        <v>1318.9079999999999</v>
      </c>
      <c r="AA609" s="432">
        <f>VLOOKUP(E609,[3]INVENTARIO!$B$4:$U$4077,20,0)</f>
        <v>2198.1799999999998</v>
      </c>
      <c r="AB609" s="432">
        <f t="shared" si="131"/>
        <v>1318.9079999999999</v>
      </c>
      <c r="AD609" s="432">
        <f>VLOOKUP(E609,[3]INVENTARIO!$B$4:$X$4077,23,0)</f>
        <v>2093.5</v>
      </c>
      <c r="AE609" s="432">
        <f t="shared" si="132"/>
        <v>1256.0999999999999</v>
      </c>
      <c r="AG609" s="432">
        <f>VLOOKUP(E609,[3]INVENTARIO!$B$4:$AA$1048576,26,0)</f>
        <v>1820.45</v>
      </c>
      <c r="AH609" s="432">
        <f t="shared" si="133"/>
        <v>1092.27</v>
      </c>
      <c r="AJ609" s="432">
        <f>VLOOKUP(E609,[3]INVENTARIO!$B$4:$AD$1048576,29,0)</f>
        <v>1583</v>
      </c>
      <c r="AK609" s="432">
        <f t="shared" si="134"/>
        <v>949.8</v>
      </c>
      <c r="AT609" s="489"/>
    </row>
    <row r="610" spans="1:46" ht="24" customHeight="1" outlineLevel="1" x14ac:dyDescent="0.25">
      <c r="A610" s="440" t="s">
        <v>22209</v>
      </c>
      <c r="B610" s="441">
        <v>605</v>
      </c>
      <c r="C610" s="440" t="s">
        <v>23993</v>
      </c>
      <c r="D610" s="440" t="s">
        <v>23991</v>
      </c>
      <c r="E610" s="441" t="s">
        <v>8542</v>
      </c>
      <c r="F610" s="440">
        <f>VLOOKUP(E610,[3]INVENTARIO!$B$4:$D$1048576,3,0)</f>
        <v>0</v>
      </c>
      <c r="G610" s="442" t="s">
        <v>9428</v>
      </c>
      <c r="H610" s="440" t="s">
        <v>4449</v>
      </c>
      <c r="I610" s="440" t="s">
        <v>24018</v>
      </c>
      <c r="J610" s="439">
        <v>1.1499999999999999</v>
      </c>
      <c r="K610" s="439">
        <v>4.5</v>
      </c>
      <c r="L610" s="439" t="s">
        <v>4603</v>
      </c>
      <c r="M610" s="439">
        <v>373</v>
      </c>
      <c r="N610" s="439" t="s">
        <v>4603</v>
      </c>
      <c r="O610" s="439">
        <v>0</v>
      </c>
      <c r="P610" s="512">
        <v>4775.6020000000008</v>
      </c>
      <c r="Q610" s="512">
        <f t="shared" si="135"/>
        <v>3581.7015000000006</v>
      </c>
      <c r="R610" s="514"/>
      <c r="S610" s="512">
        <v>3673.5400000000004</v>
      </c>
      <c r="T610" s="512">
        <v>2755.1550000000002</v>
      </c>
      <c r="V610" s="446">
        <f>VLOOKUP(E610,[3]INVENTARIO!$B$4:$P$1048576,15,0)</f>
        <v>0.75</v>
      </c>
      <c r="X610" s="443">
        <f>VLOOKUP(E610,[3]INVENTARIO!$B$114:$R$4077,17,0)</f>
        <v>2967.09</v>
      </c>
      <c r="Y610" s="443">
        <f t="shared" si="130"/>
        <v>1780.2540000000001</v>
      </c>
      <c r="AA610" s="432">
        <f>VLOOKUP(E610,[3]INVENTARIO!$B$4:$U$4077,20,0)</f>
        <v>2967.09</v>
      </c>
      <c r="AB610" s="432">
        <f t="shared" si="131"/>
        <v>1780.2540000000001</v>
      </c>
      <c r="AD610" s="432">
        <f>VLOOKUP(E610,[3]INVENTARIO!$B$4:$X$4077,23,0)</f>
        <v>2825.8</v>
      </c>
      <c r="AE610" s="432">
        <f t="shared" si="132"/>
        <v>1695.48</v>
      </c>
      <c r="AG610" s="432">
        <f>VLOOKUP(E610,[3]INVENTARIO!$B$4:$AA$1048576,26,0)</f>
        <v>2457.2600000000002</v>
      </c>
      <c r="AH610" s="432">
        <f t="shared" si="133"/>
        <v>1474.356</v>
      </c>
      <c r="AJ610" s="432">
        <f>VLOOKUP(E610,[3]INVENTARIO!$B$4:$AD$1048576,29,0)</f>
        <v>2136.75</v>
      </c>
      <c r="AK610" s="432">
        <f t="shared" si="134"/>
        <v>1282.05</v>
      </c>
      <c r="AT610" s="489"/>
    </row>
    <row r="611" spans="1:46" ht="24" customHeight="1" outlineLevel="1" x14ac:dyDescent="0.25">
      <c r="A611" s="440" t="s">
        <v>22209</v>
      </c>
      <c r="B611" s="441">
        <v>606</v>
      </c>
      <c r="C611" s="440" t="s">
        <v>23993</v>
      </c>
      <c r="D611" s="440" t="s">
        <v>23991</v>
      </c>
      <c r="E611" s="441" t="s">
        <v>19210</v>
      </c>
      <c r="F611" s="440">
        <f>VLOOKUP(E611,[3]INVENTARIO!$B$4:$D$1048576,3,0)</f>
        <v>0</v>
      </c>
      <c r="G611" s="442" t="s">
        <v>19216</v>
      </c>
      <c r="H611" s="440" t="s">
        <v>4449</v>
      </c>
      <c r="I611" s="440" t="s">
        <v>24018</v>
      </c>
      <c r="J611" s="439">
        <v>2.7</v>
      </c>
      <c r="K611" s="439">
        <v>1.4</v>
      </c>
      <c r="L611" s="439" t="s">
        <v>4603</v>
      </c>
      <c r="M611" s="439">
        <v>288</v>
      </c>
      <c r="N611" s="439">
        <f>VLOOKUP(E611,[3]INVENTARIO!$B$4:$L$1048576,10,0)</f>
        <v>18</v>
      </c>
      <c r="O611" s="439">
        <v>0</v>
      </c>
      <c r="P611" s="512">
        <v>2614.9369999999999</v>
      </c>
      <c r="Q611" s="512">
        <f t="shared" si="135"/>
        <v>1568.9621999999999</v>
      </c>
      <c r="R611" s="514"/>
      <c r="S611" s="512">
        <v>2011.49</v>
      </c>
      <c r="T611" s="512">
        <v>1206.894</v>
      </c>
      <c r="V611" s="446">
        <f>VLOOKUP(E611,[3]INVENTARIO!$B$4:$P$1048576,15,0)</f>
        <v>0.6</v>
      </c>
      <c r="X611" s="443">
        <f>VLOOKUP(E611,[3]INVENTARIO!$B$114:$R$4077,17,0)</f>
        <v>1624.67</v>
      </c>
      <c r="Y611" s="443">
        <f t="shared" si="130"/>
        <v>974.80200000000002</v>
      </c>
      <c r="AA611" s="432">
        <f>VLOOKUP(E611,[3]INVENTARIO!$B$4:$U$4077,20,0)</f>
        <v>1624.67</v>
      </c>
      <c r="AB611" s="432">
        <f t="shared" si="131"/>
        <v>974.80200000000002</v>
      </c>
      <c r="AD611" s="432">
        <f>VLOOKUP(E611,[3]INVENTARIO!$B$4:$X$4077,23,0)</f>
        <v>1547.3</v>
      </c>
      <c r="AE611" s="432">
        <f t="shared" si="132"/>
        <v>928.37999999999988</v>
      </c>
      <c r="AG611" s="432">
        <f>VLOOKUP(E611,[3]INVENTARIO!$B$4:$AA$1048576,26,0)</f>
        <v>1345.5</v>
      </c>
      <c r="AH611" s="432">
        <f t="shared" si="133"/>
        <v>807.3</v>
      </c>
      <c r="AJ611" s="432">
        <f>VLOOKUP(E611,[3]INVENTARIO!$B$4:$AD$1048576,29,0)</f>
        <v>1170</v>
      </c>
      <c r="AK611" s="432">
        <f t="shared" si="134"/>
        <v>702</v>
      </c>
      <c r="AT611" s="489"/>
    </row>
    <row r="612" spans="1:46" ht="24" customHeight="1" outlineLevel="1" x14ac:dyDescent="0.25">
      <c r="A612" s="440" t="s">
        <v>22209</v>
      </c>
      <c r="B612" s="441">
        <v>607</v>
      </c>
      <c r="C612" s="440" t="s">
        <v>23993</v>
      </c>
      <c r="D612" s="440" t="s">
        <v>23991</v>
      </c>
      <c r="E612" s="441" t="s">
        <v>19215</v>
      </c>
      <c r="F612" s="440">
        <f>VLOOKUP(E612,[3]INVENTARIO!$B$4:$D$1048576,3,0)</f>
        <v>0</v>
      </c>
      <c r="G612" s="442" t="s">
        <v>19219</v>
      </c>
      <c r="H612" s="440" t="s">
        <v>4449</v>
      </c>
      <c r="I612" s="440" t="s">
        <v>24018</v>
      </c>
      <c r="J612" s="439">
        <v>2.7</v>
      </c>
      <c r="K612" s="439">
        <v>1.4</v>
      </c>
      <c r="L612" s="439" t="s">
        <v>4603</v>
      </c>
      <c r="M612" s="439">
        <v>0</v>
      </c>
      <c r="N612" s="439" t="s">
        <v>4603</v>
      </c>
      <c r="O612" s="439">
        <v>0</v>
      </c>
      <c r="P612" s="512">
        <v>3649.7240000000006</v>
      </c>
      <c r="Q612" s="512">
        <f t="shared" si="135"/>
        <v>2627.8012800000001</v>
      </c>
      <c r="R612" s="514"/>
      <c r="S612" s="512">
        <v>2807.4800000000005</v>
      </c>
      <c r="T612" s="512">
        <v>2021.3856000000003</v>
      </c>
      <c r="V612" s="446">
        <f>VLOOKUP(E612,[3]INVENTARIO!$B$4:$P$1048576,15,0)</f>
        <v>0.72</v>
      </c>
      <c r="X612" s="443">
        <f>VLOOKUP(E612,[3]INVENTARIO!$B$114:$R$4077,17,0)</f>
        <v>2267.58</v>
      </c>
      <c r="Y612" s="443">
        <f t="shared" si="130"/>
        <v>1360.548</v>
      </c>
      <c r="AA612" s="432">
        <f>VLOOKUP(E612,[3]INVENTARIO!$B$4:$U$4077,20,0)</f>
        <v>2267.58</v>
      </c>
      <c r="AB612" s="432">
        <f t="shared" si="131"/>
        <v>1360.548</v>
      </c>
      <c r="AD612" s="432">
        <f>VLOOKUP(E612,[3]INVENTARIO!$B$4:$X$4077,23,0)</f>
        <v>2159.6000000000004</v>
      </c>
      <c r="AE612" s="432">
        <f t="shared" si="132"/>
        <v>1295.7600000000002</v>
      </c>
      <c r="AG612" s="432">
        <f>VLOOKUP(E612,[3]INVENTARIO!$B$4:$AA$1048576,26,0)</f>
        <v>0</v>
      </c>
      <c r="AH612" s="432">
        <f t="shared" si="133"/>
        <v>0</v>
      </c>
      <c r="AJ612" s="432">
        <f>VLOOKUP(E612,[3]INVENTARIO!$B$4:$AD$1048576,29,0)</f>
        <v>0</v>
      </c>
      <c r="AK612" s="432">
        <f t="shared" si="134"/>
        <v>0</v>
      </c>
      <c r="AT612" s="489"/>
    </row>
    <row r="613" spans="1:46" ht="24" customHeight="1" outlineLevel="1" x14ac:dyDescent="0.25">
      <c r="A613" s="440" t="s">
        <v>22209</v>
      </c>
      <c r="B613" s="441">
        <v>608</v>
      </c>
      <c r="C613" s="440" t="s">
        <v>23993</v>
      </c>
      <c r="D613" s="440" t="s">
        <v>23991</v>
      </c>
      <c r="E613" s="441" t="s">
        <v>19680</v>
      </c>
      <c r="F613" s="440">
        <f>VLOOKUP(E613,[3]INVENTARIO!$B$4:$D$1048576,3,0)</f>
        <v>0</v>
      </c>
      <c r="G613" s="442" t="s">
        <v>19681</v>
      </c>
      <c r="H613" s="440" t="s">
        <v>4449</v>
      </c>
      <c r="I613" s="440" t="s">
        <v>24018</v>
      </c>
      <c r="J613" s="439">
        <v>2.7</v>
      </c>
      <c r="K613" s="439">
        <v>1.4</v>
      </c>
      <c r="L613" s="439" t="s">
        <v>4603</v>
      </c>
      <c r="M613" s="439">
        <v>0</v>
      </c>
      <c r="N613" s="439" t="s">
        <v>4603</v>
      </c>
      <c r="O613" s="439">
        <v>0</v>
      </c>
      <c r="P613" s="512">
        <v>3893.0840000000007</v>
      </c>
      <c r="Q613" s="512">
        <f t="shared" si="135"/>
        <v>2919.8130000000006</v>
      </c>
      <c r="R613" s="514"/>
      <c r="S613" s="512">
        <v>2994.6800000000007</v>
      </c>
      <c r="T613" s="512">
        <v>2246.0100000000007</v>
      </c>
      <c r="V613" s="446">
        <f>VLOOKUP(E613,[3]INVENTARIO!$B$4:$P$1048576,15,0)</f>
        <v>0.75</v>
      </c>
      <c r="X613" s="443">
        <f>VLOOKUP(E613,[3]INVENTARIO!$B$114:$R$4077,17,0)</f>
        <v>2418.7800000000002</v>
      </c>
      <c r="Y613" s="443">
        <f t="shared" si="130"/>
        <v>1451.268</v>
      </c>
      <c r="AA613" s="432">
        <f>VLOOKUP(E613,[3]INVENTARIO!$B$4:$U$4077,20,0)</f>
        <v>2418.7800000000002</v>
      </c>
      <c r="AB613" s="432">
        <f t="shared" si="131"/>
        <v>1451.268</v>
      </c>
      <c r="AD613" s="432">
        <f>VLOOKUP(E613,[3]INVENTARIO!$B$4:$X$4077,23,0)</f>
        <v>2303.6000000000004</v>
      </c>
      <c r="AE613" s="432">
        <f t="shared" si="132"/>
        <v>1382.16</v>
      </c>
      <c r="AG613" s="432">
        <f>VLOOKUP(E613,[3]INVENTARIO!$B$4:$AA$1048576,26,0)</f>
        <v>0</v>
      </c>
      <c r="AH613" s="432">
        <f t="shared" si="133"/>
        <v>0</v>
      </c>
      <c r="AJ613" s="432">
        <f>VLOOKUP(E613,[3]INVENTARIO!$B$4:$AD$1048576,29,0)</f>
        <v>0</v>
      </c>
      <c r="AK613" s="432">
        <f t="shared" si="134"/>
        <v>0</v>
      </c>
      <c r="AT613" s="489"/>
    </row>
    <row r="614" spans="1:46" ht="24" customHeight="1" outlineLevel="1" x14ac:dyDescent="0.25">
      <c r="A614" s="440" t="s">
        <v>22209</v>
      </c>
      <c r="B614" s="441">
        <v>609</v>
      </c>
      <c r="C614" s="440" t="s">
        <v>23993</v>
      </c>
      <c r="D614" s="440" t="s">
        <v>23991</v>
      </c>
      <c r="E614" s="441" t="s">
        <v>19213</v>
      </c>
      <c r="F614" s="440">
        <f>VLOOKUP(E614,[3]INVENTARIO!$B$4:$D$1048576,3,0)</f>
        <v>0</v>
      </c>
      <c r="G614" s="442" t="s">
        <v>19152</v>
      </c>
      <c r="H614" s="440" t="s">
        <v>4449</v>
      </c>
      <c r="I614" s="440" t="s">
        <v>24018</v>
      </c>
      <c r="J614" s="439">
        <v>2.7</v>
      </c>
      <c r="K614" s="439">
        <v>1.4</v>
      </c>
      <c r="L614" s="439" t="s">
        <v>4603</v>
      </c>
      <c r="M614" s="439">
        <v>0</v>
      </c>
      <c r="N614" s="439" t="s">
        <v>4603</v>
      </c>
      <c r="O614" s="439">
        <v>0</v>
      </c>
      <c r="P614" s="512">
        <v>0</v>
      </c>
      <c r="Q614" s="512">
        <f t="shared" si="135"/>
        <v>0</v>
      </c>
      <c r="R614" s="514"/>
      <c r="S614" s="512">
        <v>0</v>
      </c>
      <c r="T614" s="512">
        <v>0</v>
      </c>
      <c r="V614" s="446">
        <f>VLOOKUP(E614,[3]INVENTARIO!$B$4:$P$1048576,15,0)</f>
        <v>0.63</v>
      </c>
      <c r="X614" s="443">
        <f>VLOOKUP(E614,[3]INVENTARIO!$B$114:$R$4077,17,0)</f>
        <v>0</v>
      </c>
      <c r="Y614" s="443">
        <f t="shared" si="130"/>
        <v>0</v>
      </c>
      <c r="AA614" s="432">
        <f>VLOOKUP(E614,[3]INVENTARIO!$B$4:$U$4077,20,0)</f>
        <v>0</v>
      </c>
      <c r="AB614" s="432">
        <f t="shared" si="131"/>
        <v>0</v>
      </c>
      <c r="AD614" s="432">
        <f>VLOOKUP(E614,[3]INVENTARIO!$B$4:$X$4077,23,0)</f>
        <v>0</v>
      </c>
      <c r="AE614" s="432">
        <f t="shared" si="132"/>
        <v>0</v>
      </c>
      <c r="AG614" s="432">
        <f>VLOOKUP(E614,[3]INVENTARIO!$B$4:$AA$1048576,26,0)</f>
        <v>0</v>
      </c>
      <c r="AH614" s="432">
        <f t="shared" si="133"/>
        <v>0</v>
      </c>
      <c r="AJ614" s="432">
        <f>VLOOKUP(E614,[3]INVENTARIO!$B$4:$AD$1048576,29,0)</f>
        <v>0</v>
      </c>
      <c r="AK614" s="432">
        <f t="shared" si="134"/>
        <v>0</v>
      </c>
      <c r="AT614" s="489"/>
    </row>
    <row r="615" spans="1:46" ht="24" customHeight="1" outlineLevel="1" x14ac:dyDescent="0.25">
      <c r="A615" s="440" t="s">
        <v>22209</v>
      </c>
      <c r="B615" s="441">
        <v>610</v>
      </c>
      <c r="C615" s="440" t="s">
        <v>23993</v>
      </c>
      <c r="D615" s="440" t="s">
        <v>23991</v>
      </c>
      <c r="E615" s="441" t="s">
        <v>19211</v>
      </c>
      <c r="F615" s="440">
        <f>VLOOKUP(E615,[3]INVENTARIO!$B$4:$D$1048576,3,0)</f>
        <v>0</v>
      </c>
      <c r="G615" s="442" t="s">
        <v>19151</v>
      </c>
      <c r="H615" s="440" t="s">
        <v>4449</v>
      </c>
      <c r="I615" s="440" t="s">
        <v>24018</v>
      </c>
      <c r="J615" s="439">
        <v>2.7</v>
      </c>
      <c r="K615" s="439">
        <v>1.4</v>
      </c>
      <c r="L615" s="439" t="s">
        <v>4603</v>
      </c>
      <c r="M615" s="439">
        <v>0</v>
      </c>
      <c r="N615" s="439" t="s">
        <v>4603</v>
      </c>
      <c r="O615" s="439">
        <v>0</v>
      </c>
      <c r="P615" s="512">
        <v>2858.297</v>
      </c>
      <c r="Q615" s="512">
        <f t="shared" si="135"/>
        <v>1800.72711</v>
      </c>
      <c r="R615" s="514"/>
      <c r="S615" s="512">
        <v>2198.69</v>
      </c>
      <c r="T615" s="512">
        <v>1385.1747</v>
      </c>
      <c r="V615" s="446">
        <f>VLOOKUP(E615,[3]INVENTARIO!$B$4:$P$1048576,15,0)</f>
        <v>0.63</v>
      </c>
      <c r="X615" s="443">
        <f>VLOOKUP(E615,[3]INVENTARIO!$B$114:$R$4077,17,0)</f>
        <v>1775.87</v>
      </c>
      <c r="Y615" s="443">
        <f t="shared" ref="Y615:Y646" si="136">X615*60%</f>
        <v>1065.5219999999999</v>
      </c>
      <c r="AA615" s="432">
        <f>VLOOKUP(E615,[3]INVENTARIO!$B$4:$U$4077,20,0)</f>
        <v>1775.87</v>
      </c>
      <c r="AB615" s="432">
        <f t="shared" ref="AB615:AB646" si="137">AA615*60%</f>
        <v>1065.5219999999999</v>
      </c>
      <c r="AD615" s="432">
        <f>VLOOKUP(E615,[3]INVENTARIO!$B$4:$X$4077,23,0)</f>
        <v>1691.3</v>
      </c>
      <c r="AE615" s="432">
        <f t="shared" ref="AE615:AE646" si="138">AD615*60%</f>
        <v>1014.78</v>
      </c>
      <c r="AG615" s="432">
        <f>VLOOKUP(E615,[3]INVENTARIO!$B$4:$AA$1048576,26,0)</f>
        <v>0</v>
      </c>
      <c r="AH615" s="432">
        <f t="shared" ref="AH615:AH646" si="139">AG615*60%</f>
        <v>0</v>
      </c>
      <c r="AJ615" s="432">
        <f>VLOOKUP(E615,[3]INVENTARIO!$B$4:$AD$1048576,29,0)</f>
        <v>0</v>
      </c>
      <c r="AK615" s="432">
        <f t="shared" ref="AK615:AK646" si="140">AJ615*60%</f>
        <v>0</v>
      </c>
      <c r="AT615" s="489"/>
    </row>
    <row r="616" spans="1:46" ht="24" customHeight="1" outlineLevel="1" x14ac:dyDescent="0.25">
      <c r="A616" s="440" t="s">
        <v>22209</v>
      </c>
      <c r="B616" s="441">
        <v>611</v>
      </c>
      <c r="C616" s="440" t="s">
        <v>23993</v>
      </c>
      <c r="D616" s="440" t="s">
        <v>23991</v>
      </c>
      <c r="E616" s="441" t="s">
        <v>19220</v>
      </c>
      <c r="F616" s="440">
        <f>VLOOKUP(E616,[3]INVENTARIO!$B$4:$D$1048576,3,0)</f>
        <v>0</v>
      </c>
      <c r="G616" s="442" t="s">
        <v>19226</v>
      </c>
      <c r="H616" s="440" t="s">
        <v>4449</v>
      </c>
      <c r="I616" s="440" t="s">
        <v>24018</v>
      </c>
      <c r="J616" s="439">
        <v>7</v>
      </c>
      <c r="K616" s="439">
        <v>7</v>
      </c>
      <c r="L616" s="439" t="s">
        <v>4603</v>
      </c>
      <c r="M616" s="439">
        <v>2304</v>
      </c>
      <c r="N616" s="439" t="s">
        <v>4603</v>
      </c>
      <c r="O616" s="439">
        <v>0</v>
      </c>
      <c r="P616" s="512">
        <v>20919.833999999999</v>
      </c>
      <c r="Q616" s="512">
        <f t="shared" si="135"/>
        <v>12551.900399999999</v>
      </c>
      <c r="R616" s="514"/>
      <c r="S616" s="512">
        <v>16092.18</v>
      </c>
      <c r="T616" s="512">
        <v>9655.3079999999991</v>
      </c>
      <c r="V616" s="446">
        <f>VLOOKUP(E616,[3]INVENTARIO!$B$4:$P$1048576,15,0)</f>
        <v>0.6</v>
      </c>
      <c r="X616" s="443">
        <f>VLOOKUP(E616,[3]INVENTARIO!$B$114:$R$4077,17,0)</f>
        <v>12997.53</v>
      </c>
      <c r="Y616" s="443">
        <f t="shared" si="136"/>
        <v>7798.518</v>
      </c>
      <c r="AA616" s="432">
        <f>VLOOKUP(E616,[3]INVENTARIO!$B$4:$U$4077,20,0)</f>
        <v>12997.53</v>
      </c>
      <c r="AB616" s="432">
        <f t="shared" si="137"/>
        <v>7798.518</v>
      </c>
      <c r="AD616" s="432">
        <f>VLOOKUP(E616,[3]INVENTARIO!$B$4:$X$4077,23,0)</f>
        <v>12378.6</v>
      </c>
      <c r="AE616" s="432">
        <f t="shared" si="138"/>
        <v>7427.16</v>
      </c>
      <c r="AG616" s="432">
        <f>VLOOKUP(E616,[3]INVENTARIO!$B$4:$AA$1048576,26,0)</f>
        <v>10764</v>
      </c>
      <c r="AH616" s="432">
        <f t="shared" si="139"/>
        <v>6458.4</v>
      </c>
      <c r="AJ616" s="432">
        <f>VLOOKUP(E616,[3]INVENTARIO!$B$4:$AD$1048576,29,0)</f>
        <v>9360</v>
      </c>
      <c r="AK616" s="432">
        <f t="shared" si="140"/>
        <v>5616</v>
      </c>
      <c r="AT616" s="489"/>
    </row>
    <row r="617" spans="1:46" ht="24" customHeight="1" outlineLevel="1" x14ac:dyDescent="0.25">
      <c r="A617" s="440" t="s">
        <v>22209</v>
      </c>
      <c r="B617" s="441">
        <v>612</v>
      </c>
      <c r="C617" s="440" t="s">
        <v>23993</v>
      </c>
      <c r="D617" s="440" t="s">
        <v>23991</v>
      </c>
      <c r="E617" s="441" t="s">
        <v>19225</v>
      </c>
      <c r="F617" s="440">
        <f>VLOOKUP(E617,[3]INVENTARIO!$B$4:$D$1048576,3,0)</f>
        <v>0</v>
      </c>
      <c r="G617" s="442" t="s">
        <v>19231</v>
      </c>
      <c r="H617" s="440" t="s">
        <v>4449</v>
      </c>
      <c r="I617" s="440" t="s">
        <v>24018</v>
      </c>
      <c r="J617" s="439" t="s">
        <v>4603</v>
      </c>
      <c r="K617" s="439" t="s">
        <v>4603</v>
      </c>
      <c r="L617" s="439" t="s">
        <v>4603</v>
      </c>
      <c r="M617" s="439">
        <v>0</v>
      </c>
      <c r="N617" s="439" t="s">
        <v>4603</v>
      </c>
      <c r="O617" s="439">
        <v>0</v>
      </c>
      <c r="P617" s="512">
        <v>29657.133999999998</v>
      </c>
      <c r="Q617" s="512">
        <f t="shared" si="135"/>
        <v>21353.136479999997</v>
      </c>
      <c r="R617" s="514"/>
      <c r="S617" s="512">
        <v>22813.18</v>
      </c>
      <c r="T617" s="512">
        <v>16425.489600000001</v>
      </c>
      <c r="V617" s="446">
        <f>VLOOKUP(E617,[3]INVENTARIO!$B$4:$P$1048576,15,0)</f>
        <v>0.72</v>
      </c>
      <c r="X617" s="443">
        <f>VLOOKUP(E617,[3]INVENTARIO!$B$114:$R$4077,17,0)</f>
        <v>18426.03</v>
      </c>
      <c r="Y617" s="443">
        <f t="shared" si="136"/>
        <v>11055.617999999999</v>
      </c>
      <c r="AA617" s="432">
        <f>VLOOKUP(E617,[3]INVENTARIO!$B$4:$U$4077,20,0)</f>
        <v>18426.03</v>
      </c>
      <c r="AB617" s="432">
        <f t="shared" si="137"/>
        <v>11055.617999999999</v>
      </c>
      <c r="AD617" s="432">
        <f>VLOOKUP(E617,[3]INVENTARIO!$B$4:$X$4077,23,0)</f>
        <v>17548.599999999999</v>
      </c>
      <c r="AE617" s="432">
        <f t="shared" si="138"/>
        <v>10529.159999999998</v>
      </c>
      <c r="AG617" s="432">
        <f>VLOOKUP(E617,[3]INVENTARIO!$B$4:$AA$1048576,26,0)</f>
        <v>0</v>
      </c>
      <c r="AH617" s="432">
        <f t="shared" si="139"/>
        <v>0</v>
      </c>
      <c r="AJ617" s="432">
        <f>VLOOKUP(E617,[3]INVENTARIO!$B$4:$AD$1048576,29,0)</f>
        <v>0</v>
      </c>
      <c r="AK617" s="432">
        <f t="shared" si="140"/>
        <v>0</v>
      </c>
      <c r="AT617" s="489"/>
    </row>
    <row r="618" spans="1:46" ht="24" customHeight="1" outlineLevel="1" x14ac:dyDescent="0.25">
      <c r="A618" s="440" t="s">
        <v>22209</v>
      </c>
      <c r="B618" s="441">
        <v>613</v>
      </c>
      <c r="C618" s="440" t="s">
        <v>23993</v>
      </c>
      <c r="D618" s="440" t="s">
        <v>23991</v>
      </c>
      <c r="E618" s="441" t="s">
        <v>19682</v>
      </c>
      <c r="F618" s="440">
        <f>VLOOKUP(E618,[3]INVENTARIO!$B$4:$D$1048576,3,0)</f>
        <v>0</v>
      </c>
      <c r="G618" s="442" t="s">
        <v>19683</v>
      </c>
      <c r="H618" s="440" t="s">
        <v>4449</v>
      </c>
      <c r="I618" s="440" t="s">
        <v>24018</v>
      </c>
      <c r="J618" s="439" t="s">
        <v>4603</v>
      </c>
      <c r="K618" s="439" t="s">
        <v>4603</v>
      </c>
      <c r="L618" s="439" t="s">
        <v>4603</v>
      </c>
      <c r="M618" s="439">
        <v>0</v>
      </c>
      <c r="N618" s="439" t="s">
        <v>4603</v>
      </c>
      <c r="O618" s="439">
        <v>0</v>
      </c>
      <c r="P618" s="512">
        <v>30975.333999999999</v>
      </c>
      <c r="Q618" s="512">
        <f t="shared" si="135"/>
        <v>23231.500499999998</v>
      </c>
      <c r="R618" s="514"/>
      <c r="S618" s="512">
        <v>23827.18</v>
      </c>
      <c r="T618" s="512">
        <v>17870.385000000002</v>
      </c>
      <c r="V618" s="446">
        <f>VLOOKUP(E618,[3]INVENTARIO!$B$4:$P$1048576,15,0)</f>
        <v>0.75</v>
      </c>
      <c r="X618" s="443">
        <f>VLOOKUP(E618,[3]INVENTARIO!$B$114:$R$4077,17,0)</f>
        <v>19245.03</v>
      </c>
      <c r="Y618" s="443">
        <f t="shared" si="136"/>
        <v>11547.017999999998</v>
      </c>
      <c r="AA618" s="432">
        <f>VLOOKUP(E618,[3]INVENTARIO!$B$4:$U$4077,20,0)</f>
        <v>19245.03</v>
      </c>
      <c r="AB618" s="432">
        <f t="shared" si="137"/>
        <v>11547.017999999998</v>
      </c>
      <c r="AD618" s="432">
        <f>VLOOKUP(E618,[3]INVENTARIO!$B$4:$X$4077,23,0)</f>
        <v>18328.599999999999</v>
      </c>
      <c r="AE618" s="432">
        <f t="shared" si="138"/>
        <v>10997.159999999998</v>
      </c>
      <c r="AG618" s="432">
        <f>VLOOKUP(E618,[3]INVENTARIO!$B$4:$AA$1048576,26,0)</f>
        <v>0</v>
      </c>
      <c r="AH618" s="432">
        <f t="shared" si="139"/>
        <v>0</v>
      </c>
      <c r="AJ618" s="432">
        <f>VLOOKUP(E618,[3]INVENTARIO!$B$4:$AD$1048576,29,0)</f>
        <v>0</v>
      </c>
      <c r="AK618" s="432">
        <f t="shared" si="140"/>
        <v>0</v>
      </c>
      <c r="AT618" s="489"/>
    </row>
    <row r="619" spans="1:46" ht="24" customHeight="1" outlineLevel="1" x14ac:dyDescent="0.25">
      <c r="A619" s="440" t="s">
        <v>19145</v>
      </c>
      <c r="B619" s="441">
        <v>614</v>
      </c>
      <c r="C619" s="440" t="s">
        <v>23993</v>
      </c>
      <c r="D619" s="440" t="s">
        <v>23991</v>
      </c>
      <c r="E619" s="441" t="s">
        <v>19222</v>
      </c>
      <c r="F619" s="440">
        <f>VLOOKUP(E619,[3]INVENTARIO!$B$4:$D$1048576,3,0)</f>
        <v>0</v>
      </c>
      <c r="G619" s="442" t="s">
        <v>19228</v>
      </c>
      <c r="H619" s="440" t="s">
        <v>4449</v>
      </c>
      <c r="I619" s="440" t="s">
        <v>24018</v>
      </c>
      <c r="J619" s="439" t="s">
        <v>4603</v>
      </c>
      <c r="K619" s="439" t="s">
        <v>4603</v>
      </c>
      <c r="L619" s="439" t="s">
        <v>4603</v>
      </c>
      <c r="M619" s="439">
        <v>0</v>
      </c>
      <c r="N619" s="439" t="s">
        <v>4603</v>
      </c>
      <c r="O619" s="439">
        <v>0</v>
      </c>
      <c r="P619" s="512">
        <v>0</v>
      </c>
      <c r="Q619" s="512">
        <f t="shared" si="135"/>
        <v>0</v>
      </c>
      <c r="R619" s="514"/>
      <c r="S619" s="512">
        <v>0</v>
      </c>
      <c r="T619" s="512">
        <v>0</v>
      </c>
      <c r="V619" s="446">
        <f>VLOOKUP(E619,[3]INVENTARIO!$B$4:$P$1048576,15,0)</f>
        <v>0.63</v>
      </c>
      <c r="X619" s="443">
        <f>VLOOKUP(E619,[3]INVENTARIO!$B$114:$R$4077,17,0)</f>
        <v>0</v>
      </c>
      <c r="Y619" s="443">
        <f t="shared" si="136"/>
        <v>0</v>
      </c>
      <c r="AA619" s="432">
        <f>VLOOKUP(E619,[3]INVENTARIO!$B$4:$U$4077,20,0)</f>
        <v>0</v>
      </c>
      <c r="AB619" s="432">
        <f t="shared" si="137"/>
        <v>0</v>
      </c>
      <c r="AD619" s="432">
        <f>VLOOKUP(E619,[3]INVENTARIO!$B$4:$X$4077,23,0)</f>
        <v>0</v>
      </c>
      <c r="AE619" s="432">
        <f t="shared" si="138"/>
        <v>0</v>
      </c>
      <c r="AG619" s="432">
        <f>VLOOKUP(E619,[3]INVENTARIO!$B$4:$AA$1048576,26,0)</f>
        <v>0</v>
      </c>
      <c r="AH619" s="432">
        <f t="shared" si="139"/>
        <v>0</v>
      </c>
      <c r="AJ619" s="432">
        <f>VLOOKUP(E619,[3]INVENTARIO!$B$4:$AD$1048576,29,0)</f>
        <v>0</v>
      </c>
      <c r="AK619" s="432">
        <f t="shared" si="140"/>
        <v>0</v>
      </c>
      <c r="AT619" s="489"/>
    </row>
    <row r="620" spans="1:46" ht="24" customHeight="1" outlineLevel="1" x14ac:dyDescent="0.25">
      <c r="A620" s="440" t="s">
        <v>19145</v>
      </c>
      <c r="B620" s="441">
        <v>615</v>
      </c>
      <c r="C620" s="440" t="s">
        <v>23993</v>
      </c>
      <c r="D620" s="440" t="s">
        <v>23991</v>
      </c>
      <c r="E620" s="441" t="s">
        <v>19221</v>
      </c>
      <c r="F620" s="440">
        <f>VLOOKUP(E620,[3]INVENTARIO!$B$4:$D$1048576,3,0)</f>
        <v>0</v>
      </c>
      <c r="G620" s="442" t="s">
        <v>19227</v>
      </c>
      <c r="H620" s="440" t="s">
        <v>4449</v>
      </c>
      <c r="I620" s="440" t="s">
        <v>24018</v>
      </c>
      <c r="J620" s="439" t="s">
        <v>4603</v>
      </c>
      <c r="K620" s="439" t="s">
        <v>4603</v>
      </c>
      <c r="L620" s="439" t="s">
        <v>4603</v>
      </c>
      <c r="M620" s="439">
        <v>0</v>
      </c>
      <c r="N620" s="439" t="s">
        <v>4603</v>
      </c>
      <c r="O620" s="439">
        <v>0</v>
      </c>
      <c r="P620" s="512">
        <v>22947.833999999999</v>
      </c>
      <c r="Q620" s="512">
        <f t="shared" si="135"/>
        <v>14457.135419999999</v>
      </c>
      <c r="R620" s="514"/>
      <c r="S620" s="512">
        <v>17652.18</v>
      </c>
      <c r="T620" s="512">
        <v>11120.8734</v>
      </c>
      <c r="V620" s="446">
        <f>VLOOKUP(E620,[3]INVENTARIO!$B$4:$P$1048576,15,0)</f>
        <v>0.63</v>
      </c>
      <c r="X620" s="443">
        <f>VLOOKUP(E620,[3]INVENTARIO!$B$114:$R$4077,17,0)</f>
        <v>14257.53</v>
      </c>
      <c r="Y620" s="443">
        <f t="shared" si="136"/>
        <v>8554.518</v>
      </c>
      <c r="AA620" s="432">
        <f>VLOOKUP(E620,[3]INVENTARIO!$B$4:$U$4077,20,0)</f>
        <v>14257.53</v>
      </c>
      <c r="AB620" s="432">
        <f t="shared" si="137"/>
        <v>8554.518</v>
      </c>
      <c r="AD620" s="432">
        <f>VLOOKUP(E620,[3]INVENTARIO!$B$4:$X$4077,23,0)</f>
        <v>13578.6</v>
      </c>
      <c r="AE620" s="432">
        <f t="shared" si="138"/>
        <v>8147.16</v>
      </c>
      <c r="AG620" s="432">
        <f>VLOOKUP(E620,[3]INVENTARIO!$B$4:$AA$1048576,26,0)</f>
        <v>0</v>
      </c>
      <c r="AH620" s="432">
        <f t="shared" si="139"/>
        <v>0</v>
      </c>
      <c r="AJ620" s="432">
        <f>VLOOKUP(E620,[3]INVENTARIO!$B$4:$AD$1048576,29,0)</f>
        <v>0</v>
      </c>
      <c r="AK620" s="432">
        <f t="shared" si="140"/>
        <v>0</v>
      </c>
      <c r="AT620" s="489"/>
    </row>
    <row r="621" spans="1:46" ht="24" customHeight="1" outlineLevel="1" x14ac:dyDescent="0.25">
      <c r="A621" s="440" t="s">
        <v>19145</v>
      </c>
      <c r="B621" s="441">
        <v>616</v>
      </c>
      <c r="C621" s="440" t="s">
        <v>23993</v>
      </c>
      <c r="D621" s="440" t="s">
        <v>23991</v>
      </c>
      <c r="E621" s="441" t="s">
        <v>19244</v>
      </c>
      <c r="F621" s="440">
        <f>VLOOKUP(E621,[3]INVENTARIO!$B$4:$D$1048576,3,0)</f>
        <v>0</v>
      </c>
      <c r="G621" s="442" t="s">
        <v>19238</v>
      </c>
      <c r="H621" s="440" t="s">
        <v>4449</v>
      </c>
      <c r="I621" s="440" t="s">
        <v>24018</v>
      </c>
      <c r="J621" s="439">
        <v>4.9000000000000004</v>
      </c>
      <c r="K621" s="439">
        <v>4.9000000000000004</v>
      </c>
      <c r="L621" s="439" t="s">
        <v>4603</v>
      </c>
      <c r="M621" s="439">
        <v>1088</v>
      </c>
      <c r="N621" s="439" t="s">
        <v>4603</v>
      </c>
      <c r="O621" s="439">
        <v>0</v>
      </c>
      <c r="P621" s="512">
        <v>9878.8950000000004</v>
      </c>
      <c r="Q621" s="512">
        <f t="shared" si="135"/>
        <v>5927.3370000000004</v>
      </c>
      <c r="R621" s="514"/>
      <c r="S621" s="512">
        <v>7599.1500000000005</v>
      </c>
      <c r="T621" s="512">
        <v>4559.49</v>
      </c>
      <c r="V621" s="446">
        <f>VLOOKUP(E621,[3]INVENTARIO!$B$4:$P$1048576,15,0)</f>
        <v>0.6</v>
      </c>
      <c r="X621" s="443">
        <f>VLOOKUP(E621,[3]INVENTARIO!$B$114:$R$4077,17,0)</f>
        <v>6137.78</v>
      </c>
      <c r="Y621" s="443">
        <f t="shared" si="136"/>
        <v>3682.6679999999997</v>
      </c>
      <c r="AA621" s="432">
        <f>VLOOKUP(E621,[3]INVENTARIO!$B$4:$U$4077,20,0)</f>
        <v>6137.78</v>
      </c>
      <c r="AB621" s="432">
        <f t="shared" si="137"/>
        <v>3682.6679999999997</v>
      </c>
      <c r="AD621" s="432">
        <f>VLOOKUP(E621,[3]INVENTARIO!$B$4:$X$4077,23,0)</f>
        <v>5845.5</v>
      </c>
      <c r="AE621" s="432">
        <f t="shared" si="138"/>
        <v>3507.2999999999997</v>
      </c>
      <c r="AG621" s="432">
        <f>VLOOKUP(E621,[3]INVENTARIO!$B$4:$AA$1048576,26,0)</f>
        <v>5083</v>
      </c>
      <c r="AH621" s="432">
        <f t="shared" si="139"/>
        <v>3049.7999999999997</v>
      </c>
      <c r="AJ621" s="432">
        <f>VLOOKUP(E621,[3]INVENTARIO!$B$4:$AD$1048576,29,0)</f>
        <v>4420</v>
      </c>
      <c r="AK621" s="432">
        <f t="shared" si="140"/>
        <v>2652</v>
      </c>
      <c r="AT621" s="489"/>
    </row>
    <row r="622" spans="1:46" ht="24" customHeight="1" outlineLevel="1" x14ac:dyDescent="0.25">
      <c r="A622" s="440" t="s">
        <v>19145</v>
      </c>
      <c r="B622" s="441">
        <v>617</v>
      </c>
      <c r="C622" s="440" t="s">
        <v>23993</v>
      </c>
      <c r="D622" s="440" t="s">
        <v>23991</v>
      </c>
      <c r="E622" s="441" t="s">
        <v>19249</v>
      </c>
      <c r="F622" s="440">
        <f>VLOOKUP(E622,[3]INVENTARIO!$B$4:$D$1048576,3,0)</f>
        <v>0</v>
      </c>
      <c r="G622" s="442" t="s">
        <v>19243</v>
      </c>
      <c r="H622" s="440" t="s">
        <v>4449</v>
      </c>
      <c r="I622" s="440" t="s">
        <v>24018</v>
      </c>
      <c r="J622" s="439">
        <v>4.9000000000000004</v>
      </c>
      <c r="K622" s="439">
        <v>4.9000000000000004</v>
      </c>
      <c r="L622" s="439" t="s">
        <v>4603</v>
      </c>
      <c r="M622" s="439">
        <v>0</v>
      </c>
      <c r="N622" s="439" t="s">
        <v>4603</v>
      </c>
      <c r="O622" s="439">
        <v>0</v>
      </c>
      <c r="P622" s="512">
        <v>0</v>
      </c>
      <c r="Q622" s="512">
        <f t="shared" si="135"/>
        <v>0</v>
      </c>
      <c r="R622" s="514"/>
      <c r="S622" s="512">
        <v>0</v>
      </c>
      <c r="T622" s="512">
        <v>0</v>
      </c>
      <c r="V622" s="446">
        <f>VLOOKUP(E622,[3]INVENTARIO!$B$4:$P$1048576,15,0)</f>
        <v>0.72</v>
      </c>
      <c r="X622" s="443">
        <f>VLOOKUP(E622,[3]INVENTARIO!$B$114:$R$4077,17,0)</f>
        <v>0</v>
      </c>
      <c r="Y622" s="443">
        <f t="shared" si="136"/>
        <v>0</v>
      </c>
      <c r="AA622" s="432">
        <f>VLOOKUP(E622,[3]INVENTARIO!$B$4:$U$4077,20,0)</f>
        <v>0</v>
      </c>
      <c r="AB622" s="432">
        <f t="shared" si="137"/>
        <v>0</v>
      </c>
      <c r="AD622" s="432">
        <f>VLOOKUP(E622,[3]INVENTARIO!$B$4:$X$4077,23,0)</f>
        <v>0</v>
      </c>
      <c r="AE622" s="432">
        <f t="shared" si="138"/>
        <v>0</v>
      </c>
      <c r="AG622" s="432">
        <f>VLOOKUP(E622,[3]INVENTARIO!$B$4:$AA$1048576,26,0)</f>
        <v>0</v>
      </c>
      <c r="AH622" s="432">
        <f t="shared" si="139"/>
        <v>0</v>
      </c>
      <c r="AJ622" s="432">
        <f>VLOOKUP(E622,[3]INVENTARIO!$B$4:$AD$1048576,29,0)</f>
        <v>0</v>
      </c>
      <c r="AK622" s="432">
        <f t="shared" si="140"/>
        <v>0</v>
      </c>
      <c r="AT622" s="489"/>
    </row>
    <row r="623" spans="1:46" ht="24" customHeight="1" outlineLevel="1" x14ac:dyDescent="0.25">
      <c r="A623" s="440" t="s">
        <v>19145</v>
      </c>
      <c r="B623" s="441">
        <v>618</v>
      </c>
      <c r="C623" s="440" t="s">
        <v>23993</v>
      </c>
      <c r="D623" s="440" t="s">
        <v>23991</v>
      </c>
      <c r="E623" s="441" t="s">
        <v>19686</v>
      </c>
      <c r="F623" s="440">
        <f>VLOOKUP(E623,[3]INVENTARIO!$B$4:$D$1048576,3,0)</f>
        <v>0</v>
      </c>
      <c r="G623" s="442" t="s">
        <v>19685</v>
      </c>
      <c r="H623" s="440" t="s">
        <v>4449</v>
      </c>
      <c r="I623" s="440" t="s">
        <v>24018</v>
      </c>
      <c r="J623" s="439">
        <v>4.9000000000000004</v>
      </c>
      <c r="K623" s="439">
        <v>4.9000000000000004</v>
      </c>
      <c r="L623" s="439" t="s">
        <v>4603</v>
      </c>
      <c r="M623" s="439">
        <v>0</v>
      </c>
      <c r="N623" s="439" t="s">
        <v>4603</v>
      </c>
      <c r="O623" s="439">
        <v>0</v>
      </c>
      <c r="P623" s="512">
        <v>0</v>
      </c>
      <c r="Q623" s="512">
        <f t="shared" si="135"/>
        <v>0</v>
      </c>
      <c r="R623" s="514"/>
      <c r="S623" s="512">
        <v>0</v>
      </c>
      <c r="T623" s="512">
        <v>0</v>
      </c>
      <c r="V623" s="446">
        <f>VLOOKUP(E623,[3]INVENTARIO!$B$4:$P$1048576,15,0)</f>
        <v>0.75</v>
      </c>
      <c r="X623" s="443">
        <f>VLOOKUP(E623,[3]INVENTARIO!$B$114:$R$4077,17,0)</f>
        <v>0</v>
      </c>
      <c r="Y623" s="443">
        <f t="shared" si="136"/>
        <v>0</v>
      </c>
      <c r="AA623" s="432">
        <f>VLOOKUP(E623,[3]INVENTARIO!$B$4:$U$4077,20,0)</f>
        <v>0</v>
      </c>
      <c r="AB623" s="432">
        <f t="shared" si="137"/>
        <v>0</v>
      </c>
      <c r="AD623" s="432">
        <f>VLOOKUP(E623,[3]INVENTARIO!$B$4:$X$4077,23,0)</f>
        <v>0</v>
      </c>
      <c r="AE623" s="432">
        <f t="shared" si="138"/>
        <v>0</v>
      </c>
      <c r="AG623" s="432">
        <f>VLOOKUP(E623,[3]INVENTARIO!$B$4:$AA$1048576,26,0)</f>
        <v>0</v>
      </c>
      <c r="AH623" s="432">
        <f t="shared" si="139"/>
        <v>0</v>
      </c>
      <c r="AJ623" s="432">
        <f>VLOOKUP(E623,[3]INVENTARIO!$B$4:$AD$1048576,29,0)</f>
        <v>0</v>
      </c>
      <c r="AK623" s="432">
        <f t="shared" si="140"/>
        <v>0</v>
      </c>
      <c r="AT623" s="489"/>
    </row>
    <row r="624" spans="1:46" ht="24" customHeight="1" outlineLevel="1" x14ac:dyDescent="0.25">
      <c r="A624" s="440" t="s">
        <v>19145</v>
      </c>
      <c r="B624" s="441">
        <v>619</v>
      </c>
      <c r="C624" s="440" t="s">
        <v>23993</v>
      </c>
      <c r="D624" s="440" t="s">
        <v>23991</v>
      </c>
      <c r="E624" s="441" t="s">
        <v>19246</v>
      </c>
      <c r="F624" s="440">
        <f>VLOOKUP(E624,[3]INVENTARIO!$B$4:$D$1048576,3,0)</f>
        <v>0</v>
      </c>
      <c r="G624" s="442" t="s">
        <v>19240</v>
      </c>
      <c r="H624" s="440" t="s">
        <v>4449</v>
      </c>
      <c r="I624" s="440" t="s">
        <v>24018</v>
      </c>
      <c r="J624" s="439">
        <v>4.9000000000000004</v>
      </c>
      <c r="K624" s="439">
        <v>4.9000000000000004</v>
      </c>
      <c r="L624" s="439" t="s">
        <v>4603</v>
      </c>
      <c r="M624" s="439">
        <v>0</v>
      </c>
      <c r="N624" s="439" t="s">
        <v>4603</v>
      </c>
      <c r="O624" s="439">
        <v>0</v>
      </c>
      <c r="P624" s="512">
        <v>0</v>
      </c>
      <c r="Q624" s="512">
        <f t="shared" si="135"/>
        <v>0</v>
      </c>
      <c r="R624" s="514"/>
      <c r="S624" s="512">
        <v>0</v>
      </c>
      <c r="T624" s="512">
        <v>0</v>
      </c>
      <c r="V624" s="446">
        <f>VLOOKUP(E624,[3]INVENTARIO!$B$4:$P$1048576,15,0)</f>
        <v>0.63</v>
      </c>
      <c r="X624" s="443">
        <f>VLOOKUP(E624,[3]INVENTARIO!$B$114:$R$4077,17,0)</f>
        <v>0</v>
      </c>
      <c r="Y624" s="443">
        <f t="shared" si="136"/>
        <v>0</v>
      </c>
      <c r="AA624" s="432">
        <f>VLOOKUP(E624,[3]INVENTARIO!$B$4:$U$4077,20,0)</f>
        <v>0</v>
      </c>
      <c r="AB624" s="432">
        <f t="shared" si="137"/>
        <v>0</v>
      </c>
      <c r="AD624" s="432">
        <f>VLOOKUP(E624,[3]INVENTARIO!$B$4:$X$4077,23,0)</f>
        <v>0</v>
      </c>
      <c r="AE624" s="432">
        <f t="shared" si="138"/>
        <v>0</v>
      </c>
      <c r="AG624" s="432">
        <f>VLOOKUP(E624,[3]INVENTARIO!$B$4:$AA$1048576,26,0)</f>
        <v>0</v>
      </c>
      <c r="AH624" s="432">
        <f t="shared" si="139"/>
        <v>0</v>
      </c>
      <c r="AJ624" s="432">
        <f>VLOOKUP(E624,[3]INVENTARIO!$B$4:$AD$1048576,29,0)</f>
        <v>0</v>
      </c>
      <c r="AK624" s="432">
        <f t="shared" si="140"/>
        <v>0</v>
      </c>
      <c r="AT624" s="489"/>
    </row>
    <row r="625" spans="1:46" ht="24" customHeight="1" outlineLevel="1" x14ac:dyDescent="0.25">
      <c r="A625" s="440" t="s">
        <v>19145</v>
      </c>
      <c r="B625" s="441">
        <v>620</v>
      </c>
      <c r="C625" s="440" t="s">
        <v>23993</v>
      </c>
      <c r="D625" s="440" t="s">
        <v>23991</v>
      </c>
      <c r="E625" s="441" t="s">
        <v>19247</v>
      </c>
      <c r="F625" s="440">
        <f>VLOOKUP(E625,[3]INVENTARIO!$B$4:$D$1048576,3,0)</f>
        <v>0</v>
      </c>
      <c r="G625" s="442" t="s">
        <v>19242</v>
      </c>
      <c r="H625" s="440" t="s">
        <v>4449</v>
      </c>
      <c r="I625" s="440" t="s">
        <v>24018</v>
      </c>
      <c r="J625" s="439">
        <v>4.9000000000000004</v>
      </c>
      <c r="K625" s="439">
        <v>4.9000000000000004</v>
      </c>
      <c r="L625" s="439" t="s">
        <v>4603</v>
      </c>
      <c r="M625" s="439">
        <v>0</v>
      </c>
      <c r="N625" s="439" t="s">
        <v>4603</v>
      </c>
      <c r="O625" s="439">
        <v>0</v>
      </c>
      <c r="P625" s="512">
        <v>0</v>
      </c>
      <c r="Q625" s="512">
        <f t="shared" ref="Q625:Q660" si="141">P625*V625</f>
        <v>0</v>
      </c>
      <c r="R625" s="514"/>
      <c r="S625" s="512">
        <v>0</v>
      </c>
      <c r="T625" s="512">
        <v>0</v>
      </c>
      <c r="V625" s="446">
        <f>VLOOKUP(E625,[3]INVENTARIO!$B$4:$P$1048576,15,0)</f>
        <v>0.72</v>
      </c>
      <c r="X625" s="443">
        <f>VLOOKUP(E625,[3]INVENTARIO!$B$114:$R$4077,17,0)</f>
        <v>0</v>
      </c>
      <c r="Y625" s="443">
        <f t="shared" si="136"/>
        <v>0</v>
      </c>
      <c r="AA625" s="432">
        <f>VLOOKUP(E625,[3]INVENTARIO!$B$4:$U$4077,20,0)</f>
        <v>0</v>
      </c>
      <c r="AB625" s="432">
        <f t="shared" si="137"/>
        <v>0</v>
      </c>
      <c r="AD625" s="432">
        <f>VLOOKUP(E625,[3]INVENTARIO!$B$4:$X$4077,23,0)</f>
        <v>0</v>
      </c>
      <c r="AE625" s="432">
        <f t="shared" si="138"/>
        <v>0</v>
      </c>
      <c r="AG625" s="432">
        <f>VLOOKUP(E625,[3]INVENTARIO!$B$4:$AA$1048576,26,0)</f>
        <v>0</v>
      </c>
      <c r="AH625" s="432">
        <f t="shared" si="139"/>
        <v>0</v>
      </c>
      <c r="AJ625" s="432">
        <f>VLOOKUP(E625,[3]INVENTARIO!$B$4:$AD$1048576,29,0)</f>
        <v>0</v>
      </c>
      <c r="AK625" s="432">
        <f t="shared" si="140"/>
        <v>0</v>
      </c>
      <c r="AT625" s="489"/>
    </row>
    <row r="626" spans="1:46" ht="24" customHeight="1" outlineLevel="1" x14ac:dyDescent="0.25">
      <c r="A626" s="440" t="s">
        <v>19145</v>
      </c>
      <c r="B626" s="441">
        <v>621</v>
      </c>
      <c r="C626" s="440" t="s">
        <v>23993</v>
      </c>
      <c r="D626" s="440" t="s">
        <v>23991</v>
      </c>
      <c r="E626" s="441" t="s">
        <v>19245</v>
      </c>
      <c r="F626" s="440">
        <f>VLOOKUP(E626,[3]INVENTARIO!$B$4:$D$1048576,3,0)</f>
        <v>0</v>
      </c>
      <c r="G626" s="442" t="s">
        <v>19239</v>
      </c>
      <c r="H626" s="440" t="s">
        <v>4449</v>
      </c>
      <c r="I626" s="440" t="s">
        <v>24018</v>
      </c>
      <c r="J626" s="439">
        <v>4.9000000000000004</v>
      </c>
      <c r="K626" s="439">
        <v>4.9000000000000004</v>
      </c>
      <c r="L626" s="439" t="s">
        <v>4603</v>
      </c>
      <c r="M626" s="439">
        <v>0</v>
      </c>
      <c r="N626" s="439" t="s">
        <v>4603</v>
      </c>
      <c r="O626" s="439">
        <v>0</v>
      </c>
      <c r="P626" s="512">
        <v>0</v>
      </c>
      <c r="Q626" s="512">
        <f t="shared" si="141"/>
        <v>0</v>
      </c>
      <c r="R626" s="514"/>
      <c r="S626" s="512">
        <v>0</v>
      </c>
      <c r="T626" s="512">
        <v>0</v>
      </c>
      <c r="V626" s="446">
        <f>VLOOKUP(E626,[3]INVENTARIO!$B$4:$P$1048576,15,0)</f>
        <v>0.63</v>
      </c>
      <c r="X626" s="443">
        <f>VLOOKUP(E626,[3]INVENTARIO!$B$114:$R$4077,17,0)</f>
        <v>0</v>
      </c>
      <c r="Y626" s="443">
        <f t="shared" si="136"/>
        <v>0</v>
      </c>
      <c r="AA626" s="432">
        <f>VLOOKUP(E626,[3]INVENTARIO!$B$4:$U$4077,20,0)</f>
        <v>0</v>
      </c>
      <c r="AB626" s="432">
        <f t="shared" si="137"/>
        <v>0</v>
      </c>
      <c r="AD626" s="432">
        <f>VLOOKUP(E626,[3]INVENTARIO!$B$4:$X$4077,23,0)</f>
        <v>0</v>
      </c>
      <c r="AE626" s="432">
        <f t="shared" si="138"/>
        <v>0</v>
      </c>
      <c r="AG626" s="432">
        <f>VLOOKUP(E626,[3]INVENTARIO!$B$4:$AA$1048576,26,0)</f>
        <v>0</v>
      </c>
      <c r="AH626" s="432">
        <f t="shared" si="139"/>
        <v>0</v>
      </c>
      <c r="AJ626" s="432">
        <f>VLOOKUP(E626,[3]INVENTARIO!$B$4:$AD$1048576,29,0)</f>
        <v>0</v>
      </c>
      <c r="AK626" s="432">
        <f t="shared" si="140"/>
        <v>0</v>
      </c>
      <c r="AT626" s="489"/>
    </row>
    <row r="627" spans="1:46" ht="24" customHeight="1" outlineLevel="1" x14ac:dyDescent="0.25">
      <c r="A627" s="440" t="s">
        <v>19351</v>
      </c>
      <c r="B627" s="441">
        <v>622</v>
      </c>
      <c r="C627" s="440" t="s">
        <v>23993</v>
      </c>
      <c r="D627" s="440" t="s">
        <v>23991</v>
      </c>
      <c r="E627" s="441" t="s">
        <v>19248</v>
      </c>
      <c r="F627" s="440">
        <f>VLOOKUP(E627,[3]INVENTARIO!$B$4:$D$1048576,3,0)</f>
        <v>0</v>
      </c>
      <c r="G627" s="442" t="s">
        <v>19241</v>
      </c>
      <c r="H627" s="440" t="s">
        <v>4449</v>
      </c>
      <c r="I627" s="440" t="s">
        <v>24018</v>
      </c>
      <c r="J627" s="439">
        <v>4.9000000000000004</v>
      </c>
      <c r="K627" s="439">
        <v>4.9000000000000004</v>
      </c>
      <c r="L627" s="439" t="s">
        <v>4603</v>
      </c>
      <c r="M627" s="439">
        <v>0</v>
      </c>
      <c r="N627" s="439" t="s">
        <v>4603</v>
      </c>
      <c r="O627" s="439">
        <v>0</v>
      </c>
      <c r="P627" s="512">
        <v>0</v>
      </c>
      <c r="Q627" s="512">
        <f t="shared" si="141"/>
        <v>0</v>
      </c>
      <c r="R627" s="514"/>
      <c r="S627" s="512">
        <v>0</v>
      </c>
      <c r="T627" s="512">
        <v>0</v>
      </c>
      <c r="V627" s="446">
        <f>VLOOKUP(E627,[3]INVENTARIO!$B$4:$P$1048576,15,0)</f>
        <v>0.75</v>
      </c>
      <c r="X627" s="443">
        <f>VLOOKUP(E627,[3]INVENTARIO!$B$114:$R$4077,17,0)</f>
        <v>0</v>
      </c>
      <c r="Y627" s="443">
        <f t="shared" si="136"/>
        <v>0</v>
      </c>
      <c r="AA627" s="432">
        <f>VLOOKUP(E627,[3]INVENTARIO!$B$4:$U$4077,20,0)</f>
        <v>0</v>
      </c>
      <c r="AB627" s="432">
        <f t="shared" si="137"/>
        <v>0</v>
      </c>
      <c r="AD627" s="432">
        <f>VLOOKUP(E627,[3]INVENTARIO!$B$4:$X$4077,23,0)</f>
        <v>0</v>
      </c>
      <c r="AE627" s="432">
        <f t="shared" si="138"/>
        <v>0</v>
      </c>
      <c r="AG627" s="432">
        <f>VLOOKUP(E627,[3]INVENTARIO!$B$4:$AA$1048576,26,0)</f>
        <v>0</v>
      </c>
      <c r="AH627" s="432">
        <f t="shared" si="139"/>
        <v>0</v>
      </c>
      <c r="AJ627" s="432">
        <f>VLOOKUP(E627,[3]INVENTARIO!$B$4:$AD$1048576,29,0)</f>
        <v>0</v>
      </c>
      <c r="AK627" s="432">
        <f t="shared" si="140"/>
        <v>0</v>
      </c>
      <c r="AT627" s="489"/>
    </row>
    <row r="628" spans="1:46" ht="24" customHeight="1" outlineLevel="1" x14ac:dyDescent="0.25">
      <c r="A628" s="440" t="s">
        <v>19145</v>
      </c>
      <c r="B628" s="441">
        <v>623</v>
      </c>
      <c r="C628" s="440" t="s">
        <v>23993</v>
      </c>
      <c r="D628" s="440" t="s">
        <v>23991</v>
      </c>
      <c r="E628" s="441" t="s">
        <v>19232</v>
      </c>
      <c r="F628" s="440">
        <f>VLOOKUP(E628,[3]INVENTARIO!$B$4:$D$1048576,3,0)</f>
        <v>0</v>
      </c>
      <c r="G628" s="442" t="s">
        <v>19238</v>
      </c>
      <c r="H628" s="440" t="s">
        <v>4449</v>
      </c>
      <c r="I628" s="440" t="s">
        <v>24018</v>
      </c>
      <c r="J628" s="439">
        <v>3.8</v>
      </c>
      <c r="K628" s="439">
        <v>3.8</v>
      </c>
      <c r="L628" s="439" t="s">
        <v>4603</v>
      </c>
      <c r="M628" s="439">
        <v>832</v>
      </c>
      <c r="N628" s="439" t="s">
        <v>4603</v>
      </c>
      <c r="O628" s="439">
        <v>0</v>
      </c>
      <c r="P628" s="512">
        <v>8027.5</v>
      </c>
      <c r="Q628" s="512">
        <f t="shared" si="141"/>
        <v>4816.5</v>
      </c>
      <c r="R628" s="514"/>
      <c r="S628" s="512">
        <v>6175</v>
      </c>
      <c r="T628" s="512">
        <v>3705</v>
      </c>
      <c r="V628" s="446">
        <f>VLOOKUP(E628,[3]INVENTARIO!$B$4:$P$1048576,15,0)</f>
        <v>0.6</v>
      </c>
      <c r="X628" s="443">
        <f>VLOOKUP(E628,[3]INVENTARIO!$B$114:$R$4077,17,0)</f>
        <v>4987.5</v>
      </c>
      <c r="Y628" s="443">
        <f t="shared" si="136"/>
        <v>2992.5</v>
      </c>
      <c r="AA628" s="432">
        <f>VLOOKUP(E628,[3]INVENTARIO!$B$4:$U$4077,20,0)</f>
        <v>4987.5</v>
      </c>
      <c r="AB628" s="432">
        <f t="shared" si="137"/>
        <v>2992.5</v>
      </c>
      <c r="AD628" s="432">
        <f>VLOOKUP(E628,[3]INVENTARIO!$B$4:$X$4077,23,0)</f>
        <v>4750</v>
      </c>
      <c r="AE628" s="432">
        <f t="shared" si="138"/>
        <v>2850</v>
      </c>
      <c r="AG628" s="432">
        <f>VLOOKUP(E628,[3]INVENTARIO!$B$4:$AA$1048576,26,0)</f>
        <v>3887</v>
      </c>
      <c r="AH628" s="432">
        <f t="shared" si="139"/>
        <v>2332.1999999999998</v>
      </c>
      <c r="AJ628" s="432">
        <f>VLOOKUP(E628,[3]INVENTARIO!$B$4:$AD$1048576,29,0)</f>
        <v>3380</v>
      </c>
      <c r="AK628" s="432">
        <f t="shared" si="140"/>
        <v>2028</v>
      </c>
      <c r="AT628" s="489"/>
    </row>
    <row r="629" spans="1:46" ht="24" customHeight="1" outlineLevel="1" x14ac:dyDescent="0.25">
      <c r="A629" s="440" t="s">
        <v>19145</v>
      </c>
      <c r="B629" s="441">
        <v>624</v>
      </c>
      <c r="C629" s="440" t="s">
        <v>23993</v>
      </c>
      <c r="D629" s="440" t="s">
        <v>23991</v>
      </c>
      <c r="E629" s="441" t="s">
        <v>19237</v>
      </c>
      <c r="F629" s="440">
        <f>VLOOKUP(E629,[3]INVENTARIO!$B$4:$D$1048576,3,0)</f>
        <v>0</v>
      </c>
      <c r="G629" s="442" t="s">
        <v>19243</v>
      </c>
      <c r="H629" s="440" t="s">
        <v>4449</v>
      </c>
      <c r="I629" s="440" t="s">
        <v>24018</v>
      </c>
      <c r="J629" s="439">
        <v>3.8</v>
      </c>
      <c r="K629" s="439">
        <v>3.8</v>
      </c>
      <c r="L629" s="439" t="s">
        <v>4603</v>
      </c>
      <c r="M629" s="439">
        <v>0</v>
      </c>
      <c r="N629" s="439" t="s">
        <v>4603</v>
      </c>
      <c r="O629" s="439">
        <v>0</v>
      </c>
      <c r="P629" s="512">
        <v>0</v>
      </c>
      <c r="Q629" s="512">
        <f t="shared" si="141"/>
        <v>0</v>
      </c>
      <c r="R629" s="514"/>
      <c r="S629" s="512">
        <v>0</v>
      </c>
      <c r="T629" s="512">
        <v>0</v>
      </c>
      <c r="V629" s="446">
        <f>VLOOKUP(E629,[3]INVENTARIO!$B$4:$P$1048576,15,0)</f>
        <v>0.72</v>
      </c>
      <c r="X629" s="443">
        <f>VLOOKUP(E629,[3]INVENTARIO!$B$114:$R$4077,17,0)</f>
        <v>0</v>
      </c>
      <c r="Y629" s="443">
        <f t="shared" si="136"/>
        <v>0</v>
      </c>
      <c r="AA629" s="432">
        <f>VLOOKUP(E629,[3]INVENTARIO!$B$4:$U$4077,20,0)</f>
        <v>0</v>
      </c>
      <c r="AB629" s="432">
        <f t="shared" si="137"/>
        <v>0</v>
      </c>
      <c r="AD629" s="432">
        <f>VLOOKUP(E629,[3]INVENTARIO!$B$4:$X$4077,23,0)</f>
        <v>0</v>
      </c>
      <c r="AE629" s="432">
        <f t="shared" si="138"/>
        <v>0</v>
      </c>
      <c r="AG629" s="432">
        <f>VLOOKUP(E629,[3]INVENTARIO!$B$4:$AA$1048576,26,0)</f>
        <v>0</v>
      </c>
      <c r="AH629" s="432">
        <f t="shared" si="139"/>
        <v>0</v>
      </c>
      <c r="AJ629" s="432">
        <f>VLOOKUP(E629,[3]INVENTARIO!$B$4:$AD$1048576,29,0)</f>
        <v>0</v>
      </c>
      <c r="AK629" s="432">
        <f t="shared" si="140"/>
        <v>0</v>
      </c>
      <c r="AT629" s="489"/>
    </row>
    <row r="630" spans="1:46" ht="24" customHeight="1" outlineLevel="1" x14ac:dyDescent="0.25">
      <c r="A630" s="440" t="s">
        <v>19145</v>
      </c>
      <c r="B630" s="441">
        <v>625</v>
      </c>
      <c r="C630" s="440" t="s">
        <v>23993</v>
      </c>
      <c r="D630" s="440" t="s">
        <v>23991</v>
      </c>
      <c r="E630" s="441" t="s">
        <v>19684</v>
      </c>
      <c r="F630" s="440">
        <f>VLOOKUP(E630,[3]INVENTARIO!$B$4:$D$1048576,3,0)</f>
        <v>0</v>
      </c>
      <c r="G630" s="442" t="s">
        <v>19685</v>
      </c>
      <c r="H630" s="440" t="s">
        <v>4449</v>
      </c>
      <c r="I630" s="440" t="s">
        <v>24018</v>
      </c>
      <c r="J630" s="439">
        <v>3.8</v>
      </c>
      <c r="K630" s="439">
        <v>3.8</v>
      </c>
      <c r="L630" s="439" t="s">
        <v>4603</v>
      </c>
      <c r="M630" s="439">
        <v>0</v>
      </c>
      <c r="N630" s="439" t="s">
        <v>4603</v>
      </c>
      <c r="O630" s="439">
        <v>0</v>
      </c>
      <c r="P630" s="512">
        <v>0</v>
      </c>
      <c r="Q630" s="512">
        <f t="shared" si="141"/>
        <v>0</v>
      </c>
      <c r="R630" s="514"/>
      <c r="S630" s="512">
        <v>0</v>
      </c>
      <c r="T630" s="512">
        <v>0</v>
      </c>
      <c r="V630" s="446">
        <f>VLOOKUP(E630,[3]INVENTARIO!$B$4:$P$1048576,15,0)</f>
        <v>0.75</v>
      </c>
      <c r="X630" s="443">
        <f>VLOOKUP(E630,[3]INVENTARIO!$B$114:$R$4077,17,0)</f>
        <v>0</v>
      </c>
      <c r="Y630" s="443">
        <f t="shared" si="136"/>
        <v>0</v>
      </c>
      <c r="AA630" s="432">
        <f>VLOOKUP(E630,[3]INVENTARIO!$B$4:$U$4077,20,0)</f>
        <v>0</v>
      </c>
      <c r="AB630" s="432">
        <f t="shared" si="137"/>
        <v>0</v>
      </c>
      <c r="AD630" s="432">
        <f>VLOOKUP(E630,[3]INVENTARIO!$B$4:$X$4077,23,0)</f>
        <v>0</v>
      </c>
      <c r="AE630" s="432">
        <f t="shared" si="138"/>
        <v>0</v>
      </c>
      <c r="AG630" s="432">
        <f>VLOOKUP(E630,[3]INVENTARIO!$B$4:$AA$1048576,26,0)</f>
        <v>0</v>
      </c>
      <c r="AH630" s="432">
        <f t="shared" si="139"/>
        <v>0</v>
      </c>
      <c r="AJ630" s="432">
        <f>VLOOKUP(E630,[3]INVENTARIO!$B$4:$AD$1048576,29,0)</f>
        <v>0</v>
      </c>
      <c r="AK630" s="432">
        <f t="shared" si="140"/>
        <v>0</v>
      </c>
      <c r="AT630" s="489"/>
    </row>
    <row r="631" spans="1:46" ht="24" customHeight="1" outlineLevel="1" x14ac:dyDescent="0.25">
      <c r="A631" s="440" t="s">
        <v>19351</v>
      </c>
      <c r="B631" s="441">
        <v>626</v>
      </c>
      <c r="C631" s="440" t="s">
        <v>23993</v>
      </c>
      <c r="D631" s="440" t="s">
        <v>23991</v>
      </c>
      <c r="E631" s="441" t="s">
        <v>19234</v>
      </c>
      <c r="F631" s="440">
        <f>VLOOKUP(E631,[3]INVENTARIO!$B$4:$D$1048576,3,0)</f>
        <v>0</v>
      </c>
      <c r="G631" s="442" t="s">
        <v>19240</v>
      </c>
      <c r="H631" s="440" t="s">
        <v>4449</v>
      </c>
      <c r="I631" s="440" t="s">
        <v>24018</v>
      </c>
      <c r="J631" s="439">
        <v>3.8</v>
      </c>
      <c r="K631" s="439">
        <v>3.8</v>
      </c>
      <c r="L631" s="439" t="s">
        <v>4603</v>
      </c>
      <c r="M631" s="439">
        <v>0</v>
      </c>
      <c r="N631" s="439" t="s">
        <v>4603</v>
      </c>
      <c r="O631" s="439">
        <v>0</v>
      </c>
      <c r="P631" s="512">
        <v>0</v>
      </c>
      <c r="Q631" s="512">
        <f t="shared" si="141"/>
        <v>0</v>
      </c>
      <c r="R631" s="514"/>
      <c r="S631" s="512">
        <v>0</v>
      </c>
      <c r="T631" s="512">
        <v>0</v>
      </c>
      <c r="V631" s="446">
        <f>VLOOKUP(E631,[3]INVENTARIO!$B$4:$P$1048576,15,0)</f>
        <v>0.63</v>
      </c>
      <c r="X631" s="443">
        <f>VLOOKUP(E631,[3]INVENTARIO!$B$114:$R$4077,17,0)</f>
        <v>0</v>
      </c>
      <c r="Y631" s="443">
        <f t="shared" si="136"/>
        <v>0</v>
      </c>
      <c r="AA631" s="432">
        <f>VLOOKUP(E631,[3]INVENTARIO!$B$4:$U$4077,20,0)</f>
        <v>0</v>
      </c>
      <c r="AB631" s="432">
        <f t="shared" si="137"/>
        <v>0</v>
      </c>
      <c r="AD631" s="432">
        <f>VLOOKUP(E631,[3]INVENTARIO!$B$4:$X$4077,23,0)</f>
        <v>0</v>
      </c>
      <c r="AE631" s="432">
        <f t="shared" si="138"/>
        <v>0</v>
      </c>
      <c r="AG631" s="432">
        <f>VLOOKUP(E631,[3]INVENTARIO!$B$4:$AA$1048576,26,0)</f>
        <v>0</v>
      </c>
      <c r="AH631" s="432">
        <f t="shared" si="139"/>
        <v>0</v>
      </c>
      <c r="AJ631" s="432">
        <f>VLOOKUP(E631,[3]INVENTARIO!$B$4:$AD$1048576,29,0)</f>
        <v>0</v>
      </c>
      <c r="AK631" s="432">
        <f t="shared" si="140"/>
        <v>0</v>
      </c>
      <c r="AT631" s="489"/>
    </row>
    <row r="632" spans="1:46" ht="24" customHeight="1" outlineLevel="1" x14ac:dyDescent="0.25">
      <c r="A632" s="440" t="s">
        <v>19145</v>
      </c>
      <c r="B632" s="441">
        <v>627</v>
      </c>
      <c r="C632" s="440" t="s">
        <v>23993</v>
      </c>
      <c r="D632" s="440" t="s">
        <v>23991</v>
      </c>
      <c r="E632" s="441" t="s">
        <v>19235</v>
      </c>
      <c r="F632" s="440">
        <f>VLOOKUP(E632,[3]INVENTARIO!$B$4:$D$1048576,3,0)</f>
        <v>0</v>
      </c>
      <c r="G632" s="442" t="s">
        <v>19242</v>
      </c>
      <c r="H632" s="440" t="s">
        <v>4449</v>
      </c>
      <c r="I632" s="440" t="s">
        <v>24018</v>
      </c>
      <c r="J632" s="439">
        <v>3.8</v>
      </c>
      <c r="K632" s="439">
        <v>3.8</v>
      </c>
      <c r="L632" s="439" t="s">
        <v>4603</v>
      </c>
      <c r="M632" s="439">
        <v>0</v>
      </c>
      <c r="N632" s="439" t="s">
        <v>4603</v>
      </c>
      <c r="O632" s="439">
        <v>0</v>
      </c>
      <c r="P632" s="512">
        <v>0</v>
      </c>
      <c r="Q632" s="512">
        <f t="shared" si="141"/>
        <v>0</v>
      </c>
      <c r="R632" s="514"/>
      <c r="S632" s="512">
        <v>0</v>
      </c>
      <c r="T632" s="512">
        <v>0</v>
      </c>
      <c r="V632" s="446">
        <f>VLOOKUP(E632,[3]INVENTARIO!$B$4:$P$1048576,15,0)</f>
        <v>0.72</v>
      </c>
      <c r="X632" s="443">
        <f>VLOOKUP(E632,[3]INVENTARIO!$B$114:$R$4077,17,0)</f>
        <v>0</v>
      </c>
      <c r="Y632" s="443">
        <f t="shared" si="136"/>
        <v>0</v>
      </c>
      <c r="AA632" s="432">
        <f>VLOOKUP(E632,[3]INVENTARIO!$B$4:$U$4077,20,0)</f>
        <v>0</v>
      </c>
      <c r="AB632" s="432">
        <f t="shared" si="137"/>
        <v>0</v>
      </c>
      <c r="AD632" s="432">
        <f>VLOOKUP(E632,[3]INVENTARIO!$B$4:$X$4077,23,0)</f>
        <v>0</v>
      </c>
      <c r="AE632" s="432">
        <f t="shared" si="138"/>
        <v>0</v>
      </c>
      <c r="AG632" s="432">
        <f>VLOOKUP(E632,[3]INVENTARIO!$B$4:$AA$1048576,26,0)</f>
        <v>0</v>
      </c>
      <c r="AH632" s="432">
        <f t="shared" si="139"/>
        <v>0</v>
      </c>
      <c r="AJ632" s="432">
        <f>VLOOKUP(E632,[3]INVENTARIO!$B$4:$AD$1048576,29,0)</f>
        <v>0</v>
      </c>
      <c r="AK632" s="432">
        <f t="shared" si="140"/>
        <v>0</v>
      </c>
      <c r="AT632" s="489"/>
    </row>
    <row r="633" spans="1:46" ht="24" customHeight="1" outlineLevel="1" x14ac:dyDescent="0.25">
      <c r="A633" s="440" t="s">
        <v>19145</v>
      </c>
      <c r="B633" s="441">
        <v>628</v>
      </c>
      <c r="C633" s="440" t="s">
        <v>23993</v>
      </c>
      <c r="D633" s="440" t="s">
        <v>23991</v>
      </c>
      <c r="E633" s="441" t="s">
        <v>19233</v>
      </c>
      <c r="F633" s="440">
        <f>VLOOKUP(E633,[3]INVENTARIO!$B$4:$D$1048576,3,0)</f>
        <v>0</v>
      </c>
      <c r="G633" s="442" t="s">
        <v>19239</v>
      </c>
      <c r="H633" s="440" t="s">
        <v>4449</v>
      </c>
      <c r="I633" s="440" t="s">
        <v>24018</v>
      </c>
      <c r="J633" s="439">
        <v>3.8</v>
      </c>
      <c r="K633" s="439">
        <v>3.8</v>
      </c>
      <c r="L633" s="439" t="s">
        <v>4603</v>
      </c>
      <c r="M633" s="439">
        <v>0</v>
      </c>
      <c r="N633" s="439" t="s">
        <v>4603</v>
      </c>
      <c r="O633" s="439">
        <v>0</v>
      </c>
      <c r="P633" s="512">
        <v>0</v>
      </c>
      <c r="Q633" s="512">
        <f t="shared" si="141"/>
        <v>0</v>
      </c>
      <c r="R633" s="514"/>
      <c r="S633" s="512">
        <v>0</v>
      </c>
      <c r="T633" s="512">
        <v>0</v>
      </c>
      <c r="V633" s="446">
        <f>VLOOKUP(E633,[3]INVENTARIO!$B$4:$P$1048576,15,0)</f>
        <v>0.63</v>
      </c>
      <c r="X633" s="443">
        <f>VLOOKUP(E633,[3]INVENTARIO!$B$114:$R$4077,17,0)</f>
        <v>0</v>
      </c>
      <c r="Y633" s="443">
        <f t="shared" si="136"/>
        <v>0</v>
      </c>
      <c r="AA633" s="432">
        <f>VLOOKUP(E633,[3]INVENTARIO!$B$4:$U$4077,20,0)</f>
        <v>0</v>
      </c>
      <c r="AB633" s="432">
        <f t="shared" si="137"/>
        <v>0</v>
      </c>
      <c r="AD633" s="432">
        <f>VLOOKUP(E633,[3]INVENTARIO!$B$4:$X$4077,23,0)</f>
        <v>0</v>
      </c>
      <c r="AE633" s="432">
        <f t="shared" si="138"/>
        <v>0</v>
      </c>
      <c r="AG633" s="432">
        <f>VLOOKUP(E633,[3]INVENTARIO!$B$4:$AA$1048576,26,0)</f>
        <v>0</v>
      </c>
      <c r="AH633" s="432">
        <f t="shared" si="139"/>
        <v>0</v>
      </c>
      <c r="AJ633" s="432">
        <f>VLOOKUP(E633,[3]INVENTARIO!$B$4:$AD$1048576,29,0)</f>
        <v>0</v>
      </c>
      <c r="AK633" s="432">
        <f t="shared" si="140"/>
        <v>0</v>
      </c>
      <c r="AT633" s="489"/>
    </row>
    <row r="634" spans="1:46" ht="24" customHeight="1" outlineLevel="1" x14ac:dyDescent="0.25">
      <c r="A634" s="440" t="s">
        <v>19145</v>
      </c>
      <c r="B634" s="441">
        <v>629</v>
      </c>
      <c r="C634" s="440" t="s">
        <v>23993</v>
      </c>
      <c r="D634" s="440" t="s">
        <v>23991</v>
      </c>
      <c r="E634" s="441" t="s">
        <v>19236</v>
      </c>
      <c r="F634" s="440">
        <f>VLOOKUP(E634,[3]INVENTARIO!$B$4:$D$1048576,3,0)</f>
        <v>0</v>
      </c>
      <c r="G634" s="442" t="s">
        <v>19241</v>
      </c>
      <c r="H634" s="440" t="s">
        <v>4449</v>
      </c>
      <c r="I634" s="440" t="s">
        <v>24018</v>
      </c>
      <c r="J634" s="439">
        <v>3.8</v>
      </c>
      <c r="K634" s="439">
        <v>3.8</v>
      </c>
      <c r="L634" s="439" t="s">
        <v>4603</v>
      </c>
      <c r="M634" s="439">
        <v>0</v>
      </c>
      <c r="N634" s="439" t="s">
        <v>4603</v>
      </c>
      <c r="O634" s="439">
        <v>0</v>
      </c>
      <c r="P634" s="512">
        <v>0</v>
      </c>
      <c r="Q634" s="512">
        <f t="shared" si="141"/>
        <v>0</v>
      </c>
      <c r="R634" s="514"/>
      <c r="S634" s="512">
        <v>0</v>
      </c>
      <c r="T634" s="512">
        <v>0</v>
      </c>
      <c r="V634" s="446">
        <f>VLOOKUP(E634,[3]INVENTARIO!$B$4:$P$1048576,15,0)</f>
        <v>0.75</v>
      </c>
      <c r="X634" s="443">
        <f>VLOOKUP(E634,[3]INVENTARIO!$B$114:$R$4077,17,0)</f>
        <v>0</v>
      </c>
      <c r="Y634" s="443">
        <f t="shared" si="136"/>
        <v>0</v>
      </c>
      <c r="AA634" s="432">
        <f>VLOOKUP(E634,[3]INVENTARIO!$B$4:$U$4077,20,0)</f>
        <v>0</v>
      </c>
      <c r="AB634" s="432">
        <f t="shared" si="137"/>
        <v>0</v>
      </c>
      <c r="AD634" s="432">
        <f>VLOOKUP(E634,[3]INVENTARIO!$B$4:$X$4077,23,0)</f>
        <v>0</v>
      </c>
      <c r="AE634" s="432">
        <f t="shared" si="138"/>
        <v>0</v>
      </c>
      <c r="AG634" s="432">
        <f>VLOOKUP(E634,[3]INVENTARIO!$B$4:$AA$1048576,26,0)</f>
        <v>0</v>
      </c>
      <c r="AH634" s="432">
        <f t="shared" si="139"/>
        <v>0</v>
      </c>
      <c r="AJ634" s="432">
        <f>VLOOKUP(E634,[3]INVENTARIO!$B$4:$AD$1048576,29,0)</f>
        <v>0</v>
      </c>
      <c r="AK634" s="432">
        <f t="shared" si="140"/>
        <v>0</v>
      </c>
      <c r="AT634" s="489"/>
    </row>
    <row r="635" spans="1:46" ht="24" customHeight="1" outlineLevel="1" x14ac:dyDescent="0.25">
      <c r="A635" s="440" t="s">
        <v>24218</v>
      </c>
      <c r="C635" s="440" t="s">
        <v>23993</v>
      </c>
      <c r="D635" s="440" t="s">
        <v>23991</v>
      </c>
      <c r="E635" s="441" t="s">
        <v>24226</v>
      </c>
      <c r="F635" s="440">
        <v>0</v>
      </c>
      <c r="G635" s="442" t="s">
        <v>24227</v>
      </c>
      <c r="H635" s="440" t="s">
        <v>4449</v>
      </c>
      <c r="I635" s="440" t="s">
        <v>24018</v>
      </c>
      <c r="J635" s="439">
        <v>1.8</v>
      </c>
      <c r="K635" s="439">
        <v>0.9</v>
      </c>
      <c r="L635" s="439" t="s">
        <v>4603</v>
      </c>
      <c r="M635" s="439">
        <v>0</v>
      </c>
      <c r="N635" s="439" t="s">
        <v>4603</v>
      </c>
      <c r="O635" s="439">
        <v>0</v>
      </c>
      <c r="P635" s="531">
        <v>2926.91</v>
      </c>
      <c r="Q635" s="531">
        <f t="shared" si="141"/>
        <v>2195.1824999999999</v>
      </c>
      <c r="R635" s="532"/>
      <c r="S635" s="531"/>
      <c r="T635" s="531"/>
      <c r="U635" s="474"/>
      <c r="V635" s="446">
        <f>VLOOKUP(E635,[3]INVENTARIO!$B$4:$P$1048576,15,0)</f>
        <v>0.75</v>
      </c>
      <c r="W635" s="474"/>
      <c r="X635" s="443"/>
      <c r="Y635" s="443"/>
      <c r="Z635" s="474"/>
      <c r="AA635" s="533"/>
      <c r="AB635" s="533"/>
      <c r="AC635" s="474"/>
      <c r="AD635" s="533"/>
      <c r="AE635" s="533"/>
      <c r="AF635" s="474"/>
      <c r="AG635" s="533"/>
      <c r="AH635" s="533"/>
      <c r="AI635" s="474"/>
      <c r="AJ635" s="533"/>
      <c r="AK635" s="533"/>
      <c r="AL635" s="485"/>
      <c r="AT635" s="489"/>
    </row>
    <row r="636" spans="1:46" ht="24" customHeight="1" outlineLevel="1" x14ac:dyDescent="0.25">
      <c r="A636" s="440" t="s">
        <v>24218</v>
      </c>
      <c r="C636" s="440" t="s">
        <v>23993</v>
      </c>
      <c r="D636" s="440" t="s">
        <v>23991</v>
      </c>
      <c r="E636" s="441" t="s">
        <v>24228</v>
      </c>
      <c r="F636" s="440">
        <v>0</v>
      </c>
      <c r="G636" s="442" t="s">
        <v>24229</v>
      </c>
      <c r="H636" s="440" t="s">
        <v>4449</v>
      </c>
      <c r="I636" s="440" t="s">
        <v>24018</v>
      </c>
      <c r="J636" s="439">
        <v>2.25</v>
      </c>
      <c r="K636" s="439">
        <v>1.1299999999999999</v>
      </c>
      <c r="L636" s="439" t="s">
        <v>4603</v>
      </c>
      <c r="M636" s="439">
        <v>0</v>
      </c>
      <c r="N636" s="439" t="s">
        <v>4603</v>
      </c>
      <c r="O636" s="439">
        <v>0</v>
      </c>
      <c r="P636" s="531">
        <v>4404.57</v>
      </c>
      <c r="Q636" s="531">
        <f t="shared" si="141"/>
        <v>3303.4274999999998</v>
      </c>
      <c r="R636" s="532"/>
      <c r="S636" s="531"/>
      <c r="T636" s="531"/>
      <c r="U636" s="474"/>
      <c r="V636" s="446">
        <f>VLOOKUP(E636,[3]INVENTARIO!$B$4:$P$1048576,15,0)</f>
        <v>0.75</v>
      </c>
      <c r="W636" s="474"/>
      <c r="X636" s="443"/>
      <c r="Y636" s="443"/>
      <c r="Z636" s="474"/>
      <c r="AA636" s="533"/>
      <c r="AB636" s="533"/>
      <c r="AC636" s="474"/>
      <c r="AD636" s="533"/>
      <c r="AE636" s="533"/>
      <c r="AF636" s="474"/>
      <c r="AG636" s="533"/>
      <c r="AH636" s="533"/>
      <c r="AI636" s="474"/>
      <c r="AJ636" s="533"/>
      <c r="AK636" s="533"/>
      <c r="AL636" s="485"/>
      <c r="AT636" s="489"/>
    </row>
    <row r="637" spans="1:46" ht="24" customHeight="1" outlineLevel="1" x14ac:dyDescent="0.25">
      <c r="A637" s="440" t="s">
        <v>24218</v>
      </c>
      <c r="C637" s="440" t="s">
        <v>23993</v>
      </c>
      <c r="D637" s="440" t="s">
        <v>23991</v>
      </c>
      <c r="E637" s="441" t="s">
        <v>24230</v>
      </c>
      <c r="F637" s="440">
        <v>0</v>
      </c>
      <c r="G637" s="442" t="s">
        <v>24231</v>
      </c>
      <c r="H637" s="440" t="s">
        <v>4449</v>
      </c>
      <c r="I637" s="440" t="s">
        <v>24018</v>
      </c>
      <c r="J637" s="439">
        <v>1.8</v>
      </c>
      <c r="K637" s="439">
        <v>1.27</v>
      </c>
      <c r="L637" s="439" t="s">
        <v>4603</v>
      </c>
      <c r="M637" s="439">
        <v>0</v>
      </c>
      <c r="N637" s="439" t="s">
        <v>4603</v>
      </c>
      <c r="O637" s="439">
        <v>0</v>
      </c>
      <c r="P637" s="531">
        <v>3716.35</v>
      </c>
      <c r="Q637" s="531">
        <f t="shared" si="141"/>
        <v>2787.2624999999998</v>
      </c>
      <c r="R637" s="532"/>
      <c r="S637" s="531"/>
      <c r="T637" s="531"/>
      <c r="U637" s="474"/>
      <c r="V637" s="446">
        <f>VLOOKUP(E637,[3]INVENTARIO!$B$4:$P$1048576,15,0)</f>
        <v>0.75</v>
      </c>
      <c r="W637" s="474"/>
      <c r="X637" s="443"/>
      <c r="Y637" s="443"/>
      <c r="Z637" s="474"/>
      <c r="AA637" s="533"/>
      <c r="AB637" s="533"/>
      <c r="AC637" s="474"/>
      <c r="AD637" s="533"/>
      <c r="AE637" s="533"/>
      <c r="AF637" s="474"/>
      <c r="AG637" s="533"/>
      <c r="AH637" s="533"/>
      <c r="AI637" s="474"/>
      <c r="AJ637" s="533"/>
      <c r="AK637" s="533"/>
      <c r="AL637" s="485"/>
      <c r="AT637" s="489"/>
    </row>
    <row r="638" spans="1:46" ht="24" customHeight="1" outlineLevel="1" x14ac:dyDescent="0.25">
      <c r="A638" s="440" t="s">
        <v>24218</v>
      </c>
      <c r="C638" s="440" t="s">
        <v>23993</v>
      </c>
      <c r="D638" s="440" t="s">
        <v>23991</v>
      </c>
      <c r="E638" s="441" t="s">
        <v>24232</v>
      </c>
      <c r="F638" s="440">
        <v>0</v>
      </c>
      <c r="G638" s="442" t="s">
        <v>24231</v>
      </c>
      <c r="H638" s="440" t="s">
        <v>4449</v>
      </c>
      <c r="I638" s="440" t="s">
        <v>24018</v>
      </c>
      <c r="J638" s="439">
        <v>2.8</v>
      </c>
      <c r="K638" s="439">
        <v>1.9</v>
      </c>
      <c r="L638" s="439" t="s">
        <v>4603</v>
      </c>
      <c r="M638" s="439">
        <v>0</v>
      </c>
      <c r="N638" s="439" t="s">
        <v>4603</v>
      </c>
      <c r="O638" s="439">
        <v>0</v>
      </c>
      <c r="P638" s="531">
        <v>6026.97</v>
      </c>
      <c r="Q638" s="531">
        <f>P638*V638</f>
        <v>4520.2275</v>
      </c>
      <c r="R638" s="532"/>
      <c r="S638" s="531"/>
      <c r="T638" s="531"/>
      <c r="U638" s="474"/>
      <c r="V638" s="446">
        <f>VLOOKUP(E638,[3]INVENTARIO!$B$4:$P$1048576,15,0)</f>
        <v>0.75</v>
      </c>
      <c r="W638" s="474"/>
      <c r="X638" s="443"/>
      <c r="Y638" s="443"/>
      <c r="Z638" s="474"/>
      <c r="AA638" s="533"/>
      <c r="AB638" s="533"/>
      <c r="AC638" s="474"/>
      <c r="AD638" s="533"/>
      <c r="AE638" s="533"/>
      <c r="AF638" s="474"/>
      <c r="AG638" s="533"/>
      <c r="AH638" s="533"/>
      <c r="AI638" s="474"/>
      <c r="AJ638" s="533"/>
      <c r="AK638" s="533"/>
      <c r="AL638" s="485"/>
      <c r="AT638" s="489"/>
    </row>
    <row r="639" spans="1:46" ht="24" customHeight="1" outlineLevel="1" x14ac:dyDescent="0.25">
      <c r="B639" s="441">
        <v>630</v>
      </c>
      <c r="C639" s="440" t="s">
        <v>23997</v>
      </c>
      <c r="D639" s="440" t="s">
        <v>23991</v>
      </c>
      <c r="E639" s="441" t="s">
        <v>8411</v>
      </c>
      <c r="F639" s="440">
        <f>VLOOKUP(E639,[3]INVENTARIO!$B$4:$D$1048576,3,0)</f>
        <v>0</v>
      </c>
      <c r="G639" s="442" t="s">
        <v>11338</v>
      </c>
      <c r="H639" s="440" t="s">
        <v>4449</v>
      </c>
      <c r="I639" s="440" t="s">
        <v>24018</v>
      </c>
      <c r="J639" s="439">
        <v>4.3499999999999996</v>
      </c>
      <c r="K639" s="439">
        <v>1.55</v>
      </c>
      <c r="L639" s="439" t="s">
        <v>4603</v>
      </c>
      <c r="M639" s="439">
        <v>512</v>
      </c>
      <c r="N639" s="439" t="s">
        <v>4603</v>
      </c>
      <c r="O639" s="439">
        <f>VLOOKUP(E639,[3]INVENTARIO!$B$4:$L$1048576,11,0)</f>
        <v>15.2</v>
      </c>
      <c r="P639" s="512">
        <v>4487.9639999999999</v>
      </c>
      <c r="Q639" s="512">
        <f t="shared" si="141"/>
        <v>2692.7783999999997</v>
      </c>
      <c r="R639" s="514"/>
      <c r="S639" s="512">
        <v>3452.28</v>
      </c>
      <c r="T639" s="512">
        <v>2071.3679999999999</v>
      </c>
      <c r="V639" s="446">
        <f>VLOOKUP(E639,[3]INVENTARIO!$B$4:$P$1048576,15,0)</f>
        <v>0.6</v>
      </c>
      <c r="X639" s="443">
        <f>VLOOKUP(E639,[3]INVENTARIO!$B$114:$R$4077,17,0)</f>
        <v>2788.38</v>
      </c>
      <c r="Y639" s="443">
        <f t="shared" si="136"/>
        <v>1673.028</v>
      </c>
      <c r="AA639" s="432">
        <f>VLOOKUP(E639,[3]INVENTARIO!$B$4:$U$4077,20,0)</f>
        <v>2788.38</v>
      </c>
      <c r="AB639" s="432">
        <f t="shared" si="137"/>
        <v>1673.028</v>
      </c>
      <c r="AD639" s="432">
        <f>VLOOKUP(E639,[3]INVENTARIO!$B$4:$X$4077,23,0)</f>
        <v>2655.6</v>
      </c>
      <c r="AE639" s="432">
        <f t="shared" si="138"/>
        <v>1593.36</v>
      </c>
      <c r="AG639" s="432">
        <f>VLOOKUP(E639,[3]INVENTARIO!$B$4:$AA$1048576,26,0)</f>
        <v>2309.1999999999998</v>
      </c>
      <c r="AH639" s="432">
        <f t="shared" si="139"/>
        <v>1385.5199999999998</v>
      </c>
      <c r="AJ639" s="432">
        <f>VLOOKUP(E639,[3]INVENTARIO!$B$4:$AD$1048576,29,0)</f>
        <v>2008</v>
      </c>
      <c r="AK639" s="432">
        <f t="shared" si="140"/>
        <v>1204.8</v>
      </c>
      <c r="AT639" s="489"/>
    </row>
    <row r="640" spans="1:46" ht="24" customHeight="1" outlineLevel="1" x14ac:dyDescent="0.25">
      <c r="B640" s="441">
        <v>631</v>
      </c>
      <c r="C640" s="440" t="s">
        <v>23997</v>
      </c>
      <c r="D640" s="440" t="s">
        <v>23991</v>
      </c>
      <c r="E640" s="441" t="s">
        <v>8416</v>
      </c>
      <c r="F640" s="440">
        <f>VLOOKUP(E640,[3]INVENTARIO!$B$4:$D$1048576,3,0)</f>
        <v>0</v>
      </c>
      <c r="G640" s="442" t="s">
        <v>11343</v>
      </c>
      <c r="H640" s="440" t="s">
        <v>4449</v>
      </c>
      <c r="I640" s="440" t="s">
        <v>24018</v>
      </c>
      <c r="J640" s="439">
        <v>4.3499999999999996</v>
      </c>
      <c r="K640" s="439">
        <v>1.55</v>
      </c>
      <c r="L640" s="439" t="s">
        <v>4603</v>
      </c>
      <c r="M640" s="439">
        <v>0</v>
      </c>
      <c r="N640" s="439" t="s">
        <v>4603</v>
      </c>
      <c r="O640" s="439">
        <v>0</v>
      </c>
      <c r="P640" s="512">
        <v>4894.2139999999999</v>
      </c>
      <c r="Q640" s="512">
        <f t="shared" si="141"/>
        <v>3523.8340799999996</v>
      </c>
      <c r="R640" s="514"/>
      <c r="S640" s="512">
        <v>3764.78</v>
      </c>
      <c r="T640" s="512">
        <v>2710.6415999999999</v>
      </c>
      <c r="V640" s="446">
        <f>VLOOKUP(E640,[3]INVENTARIO!$B$4:$P$1048576,15,0)</f>
        <v>0.72</v>
      </c>
      <c r="X640" s="443">
        <f>VLOOKUP(E640,[3]INVENTARIO!$B$114:$R$4077,17,0)</f>
        <v>0</v>
      </c>
      <c r="Y640" s="443">
        <f t="shared" si="136"/>
        <v>0</v>
      </c>
      <c r="AA640" s="432">
        <f>VLOOKUP(E640,[3]INVENTARIO!$B$4:$U$4077,20,0)</f>
        <v>0</v>
      </c>
      <c r="AB640" s="432">
        <f t="shared" si="137"/>
        <v>0</v>
      </c>
      <c r="AD640" s="432">
        <f>VLOOKUP(E640,[3]INVENTARIO!$B$4:$X$4077,23,0)</f>
        <v>0</v>
      </c>
      <c r="AE640" s="432">
        <f t="shared" si="138"/>
        <v>0</v>
      </c>
      <c r="AG640" s="432">
        <f>VLOOKUP(E640,[3]INVENTARIO!$B$4:$AA$1048576,26,0)</f>
        <v>0</v>
      </c>
      <c r="AH640" s="432">
        <f t="shared" si="139"/>
        <v>0</v>
      </c>
      <c r="AJ640" s="432">
        <f>VLOOKUP(E640,[3]INVENTARIO!$B$4:$AD$1048576,29,0)</f>
        <v>0</v>
      </c>
      <c r="AK640" s="432">
        <f t="shared" si="140"/>
        <v>0</v>
      </c>
      <c r="AT640" s="489"/>
    </row>
    <row r="641" spans="1:46" ht="24" customHeight="1" outlineLevel="1" x14ac:dyDescent="0.25">
      <c r="B641" s="441">
        <v>632</v>
      </c>
      <c r="C641" s="440" t="s">
        <v>23997</v>
      </c>
      <c r="D641" s="440" t="s">
        <v>23991</v>
      </c>
      <c r="E641" s="441" t="s">
        <v>19580</v>
      </c>
      <c r="F641" s="440">
        <f>VLOOKUP(E641,[3]INVENTARIO!$B$4:$D$1048576,3,0)</f>
        <v>0</v>
      </c>
      <c r="G641" s="442" t="s">
        <v>19581</v>
      </c>
      <c r="H641" s="440" t="s">
        <v>4449</v>
      </c>
      <c r="I641" s="440" t="s">
        <v>24018</v>
      </c>
      <c r="J641" s="439">
        <v>4.3499999999999996</v>
      </c>
      <c r="K641" s="439">
        <v>1.55</v>
      </c>
      <c r="L641" s="439" t="s">
        <v>4603</v>
      </c>
      <c r="M641" s="439">
        <v>0</v>
      </c>
      <c r="N641" s="439" t="s">
        <v>4603</v>
      </c>
      <c r="O641" s="439">
        <v>0</v>
      </c>
      <c r="P641" s="512">
        <v>5180.2139999999999</v>
      </c>
      <c r="Q641" s="512">
        <f t="shared" si="141"/>
        <v>3885.1605</v>
      </c>
      <c r="R641" s="514"/>
      <c r="S641" s="512">
        <v>3984.78</v>
      </c>
      <c r="T641" s="512">
        <v>2988.585</v>
      </c>
      <c r="V641" s="446">
        <f>VLOOKUP(E641,[3]INVENTARIO!$B$4:$P$1048576,15,0)</f>
        <v>0.75</v>
      </c>
      <c r="X641" s="443">
        <f>VLOOKUP(E641,[3]INVENTARIO!$B$114:$R$4077,17,0)</f>
        <v>0</v>
      </c>
      <c r="Y641" s="443">
        <f t="shared" si="136"/>
        <v>0</v>
      </c>
      <c r="AA641" s="432">
        <f>VLOOKUP(E641,[3]INVENTARIO!$B$4:$U$4077,20,0)</f>
        <v>0</v>
      </c>
      <c r="AB641" s="432">
        <f t="shared" si="137"/>
        <v>0</v>
      </c>
      <c r="AD641" s="432">
        <f>VLOOKUP(E641,[3]INVENTARIO!$B$4:$X$4077,23,0)</f>
        <v>0</v>
      </c>
      <c r="AE641" s="432">
        <f t="shared" si="138"/>
        <v>0</v>
      </c>
      <c r="AG641" s="432">
        <f>VLOOKUP(E641,[3]INVENTARIO!$B$4:$AA$1048576,26,0)</f>
        <v>0</v>
      </c>
      <c r="AH641" s="432">
        <f t="shared" si="139"/>
        <v>0</v>
      </c>
      <c r="AJ641" s="432">
        <f>VLOOKUP(E641,[3]INVENTARIO!$B$4:$AD$1048576,29,0)</f>
        <v>0</v>
      </c>
      <c r="AK641" s="432">
        <f t="shared" si="140"/>
        <v>0</v>
      </c>
      <c r="AT641" s="489"/>
    </row>
    <row r="642" spans="1:46" ht="24" customHeight="1" outlineLevel="1" x14ac:dyDescent="0.25">
      <c r="A642" s="440" t="s">
        <v>23907</v>
      </c>
      <c r="B642" s="441">
        <v>633</v>
      </c>
      <c r="C642" s="440" t="s">
        <v>23997</v>
      </c>
      <c r="D642" s="440" t="s">
        <v>23991</v>
      </c>
      <c r="E642" s="441" t="s">
        <v>8415</v>
      </c>
      <c r="F642" s="440">
        <f>VLOOKUP(E642,[3]INVENTARIO!$B$4:$D$1048576,3,0)</f>
        <v>0</v>
      </c>
      <c r="G642" s="442" t="s">
        <v>11342</v>
      </c>
      <c r="H642" s="440" t="s">
        <v>4449</v>
      </c>
      <c r="I642" s="440" t="s">
        <v>24018</v>
      </c>
      <c r="J642" s="439">
        <v>4.3499999999999996</v>
      </c>
      <c r="K642" s="439">
        <v>1.55</v>
      </c>
      <c r="L642" s="439" t="s">
        <v>4603</v>
      </c>
      <c r="M642" s="439">
        <v>96</v>
      </c>
      <c r="N642" s="439" t="s">
        <v>4603</v>
      </c>
      <c r="O642" s="439">
        <v>0</v>
      </c>
      <c r="P642" s="512">
        <v>5073.549</v>
      </c>
      <c r="Q642" s="512">
        <f t="shared" si="141"/>
        <v>3196.3358699999999</v>
      </c>
      <c r="R642" s="514"/>
      <c r="S642" s="512">
        <v>3902.73</v>
      </c>
      <c r="T642" s="512">
        <v>2458.7199000000001</v>
      </c>
      <c r="V642" s="446">
        <f>VLOOKUP(E642,[3]INVENTARIO!$B$4:$P$1048576,15,0)</f>
        <v>0.63</v>
      </c>
      <c r="X642" s="443">
        <f>VLOOKUP(E642,[3]INVENTARIO!$B$114:$R$4077,17,0)</f>
        <v>3152.21</v>
      </c>
      <c r="Y642" s="443">
        <f t="shared" si="136"/>
        <v>1891.326</v>
      </c>
      <c r="AA642" s="432">
        <f>VLOOKUP(E642,[3]INVENTARIO!$B$4:$U$4077,20,0)</f>
        <v>3152.21</v>
      </c>
      <c r="AB642" s="432">
        <f t="shared" si="137"/>
        <v>1891.326</v>
      </c>
      <c r="AD642" s="432">
        <f>VLOOKUP(E642,[3]INVENTARIO!$B$4:$X$4077,23,0)</f>
        <v>3002.1</v>
      </c>
      <c r="AE642" s="432">
        <f t="shared" si="138"/>
        <v>1801.26</v>
      </c>
      <c r="AG642" s="432">
        <f>VLOOKUP(E642,[3]INVENTARIO!$B$4:$AA$1048576,26,0)</f>
        <v>2610.5</v>
      </c>
      <c r="AH642" s="432">
        <f t="shared" si="139"/>
        <v>1566.3</v>
      </c>
      <c r="AJ642" s="432">
        <f>VLOOKUP(E642,[3]INVENTARIO!$B$4:$AD$1048576,29,0)</f>
        <v>2270</v>
      </c>
      <c r="AK642" s="432">
        <f t="shared" si="140"/>
        <v>1362</v>
      </c>
      <c r="AT642" s="489"/>
    </row>
    <row r="643" spans="1:46" ht="24" customHeight="1" outlineLevel="1" x14ac:dyDescent="0.25">
      <c r="A643" s="440" t="s">
        <v>19145</v>
      </c>
      <c r="B643" s="441">
        <v>634</v>
      </c>
      <c r="C643" s="440" t="s">
        <v>23997</v>
      </c>
      <c r="D643" s="440" t="s">
        <v>23991</v>
      </c>
      <c r="E643" s="441" t="s">
        <v>8413</v>
      </c>
      <c r="F643" s="440">
        <f>VLOOKUP(E643,[3]INVENTARIO!$B$4:$D$1048576,3,0)</f>
        <v>0</v>
      </c>
      <c r="G643" s="442" t="s">
        <v>11340</v>
      </c>
      <c r="H643" s="440" t="s">
        <v>4449</v>
      </c>
      <c r="I643" s="440" t="s">
        <v>24018</v>
      </c>
      <c r="J643" s="439">
        <v>4.3499999999999996</v>
      </c>
      <c r="K643" s="439">
        <v>1.55</v>
      </c>
      <c r="L643" s="439" t="s">
        <v>4603</v>
      </c>
      <c r="M643" s="439">
        <v>517</v>
      </c>
      <c r="N643" s="439" t="s">
        <v>4603</v>
      </c>
      <c r="O643" s="439">
        <v>0</v>
      </c>
      <c r="P643" s="512">
        <v>5946.0959999999995</v>
      </c>
      <c r="Q643" s="512">
        <f t="shared" si="141"/>
        <v>4281.1891199999991</v>
      </c>
      <c r="R643" s="514"/>
      <c r="S643" s="512">
        <v>4573.92</v>
      </c>
      <c r="T643" s="512">
        <v>3293.2224000000001</v>
      </c>
      <c r="V643" s="446">
        <f>VLOOKUP(E643,[3]INVENTARIO!$B$4:$P$1048576,15,0)</f>
        <v>0.72</v>
      </c>
      <c r="X643" s="443">
        <f>VLOOKUP(E643,[3]INVENTARIO!$B$114:$R$4077,17,0)</f>
        <v>3694.32</v>
      </c>
      <c r="Y643" s="443">
        <f t="shared" si="136"/>
        <v>2216.5920000000001</v>
      </c>
      <c r="AA643" s="432">
        <f>VLOOKUP(E643,[3]INVENTARIO!$B$4:$U$4077,20,0)</f>
        <v>3694.32</v>
      </c>
      <c r="AB643" s="432">
        <f t="shared" si="137"/>
        <v>2216.5920000000001</v>
      </c>
      <c r="AD643" s="432">
        <f>VLOOKUP(E643,[3]INVENTARIO!$B$4:$X$4077,23,0)</f>
        <v>3518.4</v>
      </c>
      <c r="AE643" s="432">
        <f t="shared" si="138"/>
        <v>2111.04</v>
      </c>
      <c r="AG643" s="432">
        <f>VLOOKUP(E643,[3]INVENTARIO!$B$4:$AA$1048576,26,0)</f>
        <v>3059.46</v>
      </c>
      <c r="AH643" s="432">
        <f t="shared" si="139"/>
        <v>1835.6759999999999</v>
      </c>
      <c r="AJ643" s="432">
        <f>VLOOKUP(E643,[3]INVENTARIO!$B$4:$AD$1048576,29,0)</f>
        <v>2660.4</v>
      </c>
      <c r="AK643" s="432">
        <f t="shared" si="140"/>
        <v>1596.24</v>
      </c>
      <c r="AT643" s="489"/>
    </row>
    <row r="644" spans="1:46" ht="24" customHeight="1" outlineLevel="1" x14ac:dyDescent="0.25">
      <c r="A644" s="440" t="s">
        <v>19145</v>
      </c>
      <c r="B644" s="441">
        <v>635</v>
      </c>
      <c r="C644" s="440" t="s">
        <v>23997</v>
      </c>
      <c r="D644" s="440" t="s">
        <v>23991</v>
      </c>
      <c r="E644" s="441" t="s">
        <v>8414</v>
      </c>
      <c r="F644" s="440">
        <f>VLOOKUP(E644,[3]INVENTARIO!$B$4:$D$1048576,3,0)</f>
        <v>0</v>
      </c>
      <c r="G644" s="442" t="s">
        <v>11341</v>
      </c>
      <c r="H644" s="440" t="s">
        <v>4449</v>
      </c>
      <c r="I644" s="440" t="s">
        <v>24018</v>
      </c>
      <c r="J644" s="439">
        <v>4.3499999999999996</v>
      </c>
      <c r="K644" s="439">
        <v>1.55</v>
      </c>
      <c r="L644" s="439" t="s">
        <v>4603</v>
      </c>
      <c r="M644" s="439">
        <v>536</v>
      </c>
      <c r="N644" s="439" t="s">
        <v>4603</v>
      </c>
      <c r="O644" s="439">
        <v>0</v>
      </c>
      <c r="P644" s="512">
        <v>4818.6970000000001</v>
      </c>
      <c r="Q644" s="512">
        <f t="shared" si="141"/>
        <v>3035.7791099999999</v>
      </c>
      <c r="R644" s="514"/>
      <c r="S644" s="512">
        <v>3706.6900000000005</v>
      </c>
      <c r="T644" s="512">
        <v>2335.2147000000004</v>
      </c>
      <c r="V644" s="446">
        <f>VLOOKUP(E644,[3]INVENTARIO!$B$4:$P$1048576,15,0)</f>
        <v>0.63</v>
      </c>
      <c r="X644" s="443">
        <f>VLOOKUP(E644,[3]INVENTARIO!$B$114:$R$4077,17,0)</f>
        <v>2993.87</v>
      </c>
      <c r="Y644" s="443">
        <f t="shared" si="136"/>
        <v>1796.3219999999999</v>
      </c>
      <c r="AA644" s="432">
        <f>VLOOKUP(E644,[3]INVENTARIO!$B$4:$U$4077,20,0)</f>
        <v>2993.87</v>
      </c>
      <c r="AB644" s="432">
        <f t="shared" si="137"/>
        <v>1796.3219999999999</v>
      </c>
      <c r="AD644" s="432">
        <f>VLOOKUP(E644,[3]INVENTARIO!$B$4:$X$4077,23,0)</f>
        <v>2851.3</v>
      </c>
      <c r="AE644" s="432">
        <f t="shared" si="138"/>
        <v>1710.78</v>
      </c>
      <c r="AG644" s="432">
        <f>VLOOKUP(E644,[3]INVENTARIO!$B$4:$AA$1048576,26,0)</f>
        <v>2479.4</v>
      </c>
      <c r="AH644" s="432">
        <f t="shared" si="139"/>
        <v>1487.64</v>
      </c>
      <c r="AJ644" s="432">
        <f>VLOOKUP(E644,[3]INVENTARIO!$B$4:$AD$1048576,29,0)</f>
        <v>2156</v>
      </c>
      <c r="AK644" s="432">
        <f t="shared" si="140"/>
        <v>1293.5999999999999</v>
      </c>
      <c r="AT644" s="489"/>
    </row>
    <row r="645" spans="1:46" ht="24" customHeight="1" outlineLevel="1" x14ac:dyDescent="0.25">
      <c r="A645" s="440" t="s">
        <v>19145</v>
      </c>
      <c r="B645" s="441">
        <v>636</v>
      </c>
      <c r="C645" s="440" t="s">
        <v>23997</v>
      </c>
      <c r="D645" s="440" t="s">
        <v>23991</v>
      </c>
      <c r="E645" s="441" t="s">
        <v>8412</v>
      </c>
      <c r="F645" s="440">
        <f>VLOOKUP(E645,[3]INVENTARIO!$B$4:$D$1048576,3,0)</f>
        <v>0</v>
      </c>
      <c r="G645" s="442" t="s">
        <v>11339</v>
      </c>
      <c r="H645" s="440" t="s">
        <v>4449</v>
      </c>
      <c r="I645" s="440" t="s">
        <v>24018</v>
      </c>
      <c r="J645" s="439">
        <v>4.3499999999999996</v>
      </c>
      <c r="K645" s="439">
        <v>1.55</v>
      </c>
      <c r="L645" s="439" t="s">
        <v>4603</v>
      </c>
      <c r="M645" s="439">
        <v>541</v>
      </c>
      <c r="N645" s="439" t="s">
        <v>4603</v>
      </c>
      <c r="O645" s="439">
        <v>0</v>
      </c>
      <c r="P645" s="512">
        <v>6276.8289999999997</v>
      </c>
      <c r="Q645" s="512">
        <f t="shared" si="141"/>
        <v>4707.6217500000002</v>
      </c>
      <c r="R645" s="514"/>
      <c r="S645" s="512">
        <v>4828.33</v>
      </c>
      <c r="T645" s="512">
        <v>3621.2474999999999</v>
      </c>
      <c r="V645" s="446">
        <f>VLOOKUP(E645,[3]INVENTARIO!$B$4:$P$1048576,15,0)</f>
        <v>0.75</v>
      </c>
      <c r="X645" s="443">
        <f>VLOOKUP(E645,[3]INVENTARIO!$B$114:$R$4077,17,0)</f>
        <v>3899.81</v>
      </c>
      <c r="Y645" s="443">
        <f t="shared" si="136"/>
        <v>2339.886</v>
      </c>
      <c r="AA645" s="432">
        <f>VLOOKUP(E645,[3]INVENTARIO!$B$4:$U$4077,20,0)</f>
        <v>3899.81</v>
      </c>
      <c r="AB645" s="432">
        <f t="shared" si="137"/>
        <v>2339.886</v>
      </c>
      <c r="AD645" s="432">
        <f>VLOOKUP(E645,[3]INVENTARIO!$B$4:$X$4077,23,0)</f>
        <v>3714.1</v>
      </c>
      <c r="AE645" s="432">
        <f t="shared" si="138"/>
        <v>2228.46</v>
      </c>
      <c r="AG645" s="432">
        <f>VLOOKUP(E645,[3]INVENTARIO!$B$4:$AA$1048576,26,0)</f>
        <v>3229.66</v>
      </c>
      <c r="AH645" s="432">
        <f t="shared" si="139"/>
        <v>1937.7959999999998</v>
      </c>
      <c r="AJ645" s="432">
        <f>VLOOKUP(E645,[3]INVENTARIO!$B$4:$AD$1048576,29,0)</f>
        <v>2808.4</v>
      </c>
      <c r="AK645" s="432">
        <f t="shared" si="140"/>
        <v>1685.04</v>
      </c>
      <c r="AT645" s="489"/>
    </row>
    <row r="646" spans="1:46" ht="24" customHeight="1" outlineLevel="1" x14ac:dyDescent="0.25">
      <c r="A646" s="440" t="s">
        <v>22971</v>
      </c>
      <c r="B646" s="441">
        <v>637</v>
      </c>
      <c r="C646" s="440" t="s">
        <v>24000</v>
      </c>
      <c r="D646" s="440" t="s">
        <v>23991</v>
      </c>
      <c r="E646" s="441" t="s">
        <v>8455</v>
      </c>
      <c r="F646" s="440">
        <f>VLOOKUP(E646,[3]INVENTARIO!$B$4:$D$1048576,3,0)</f>
        <v>0</v>
      </c>
      <c r="G646" s="442" t="s">
        <v>11338</v>
      </c>
      <c r="H646" s="440" t="s">
        <v>4449</v>
      </c>
      <c r="I646" s="440" t="s">
        <v>24018</v>
      </c>
      <c r="J646" s="439">
        <v>1</v>
      </c>
      <c r="K646" s="439">
        <v>5</v>
      </c>
      <c r="L646" s="439" t="s">
        <v>4603</v>
      </c>
      <c r="M646" s="439">
        <v>640</v>
      </c>
      <c r="N646" s="439" t="s">
        <v>4603</v>
      </c>
      <c r="O646" s="439">
        <v>0</v>
      </c>
      <c r="P646" s="512">
        <v>6369.7789999999995</v>
      </c>
      <c r="Q646" s="512">
        <f t="shared" si="141"/>
        <v>3821.8673999999996</v>
      </c>
      <c r="R646" s="514"/>
      <c r="S646" s="512">
        <v>4899.83</v>
      </c>
      <c r="T646" s="512">
        <v>2939.8979999999997</v>
      </c>
      <c r="V646" s="446">
        <f>VLOOKUP(E646,[3]INVENTARIO!$B$4:$P$1048576,15,0)</f>
        <v>0.6</v>
      </c>
      <c r="X646" s="443">
        <f>VLOOKUP(E646,[3]INVENTARIO!$B$114:$R$4077,17,0)</f>
        <v>3957.56</v>
      </c>
      <c r="Y646" s="443">
        <f t="shared" si="136"/>
        <v>2374.5360000000001</v>
      </c>
      <c r="AA646" s="432">
        <f>VLOOKUP(E646,[3]INVENTARIO!$B$4:$U$4077,20,0)</f>
        <v>3957.56</v>
      </c>
      <c r="AB646" s="432">
        <f t="shared" si="137"/>
        <v>2374.5360000000001</v>
      </c>
      <c r="AD646" s="432">
        <f>VLOOKUP(E646,[3]INVENTARIO!$B$4:$X$4077,23,0)</f>
        <v>3769.1</v>
      </c>
      <c r="AE646" s="432">
        <f t="shared" si="138"/>
        <v>2261.46</v>
      </c>
      <c r="AG646" s="432">
        <f>VLOOKUP(E646,[3]INVENTARIO!$B$4:$AA$1048576,26,0)</f>
        <v>3277.5</v>
      </c>
      <c r="AH646" s="432">
        <f t="shared" si="139"/>
        <v>1966.5</v>
      </c>
      <c r="AJ646" s="432">
        <f>VLOOKUP(E646,[3]INVENTARIO!$B$4:$AD$1048576,29,0)</f>
        <v>2850</v>
      </c>
      <c r="AK646" s="432">
        <f t="shared" si="140"/>
        <v>1710</v>
      </c>
      <c r="AT646" s="489"/>
    </row>
    <row r="647" spans="1:46" ht="24" customHeight="1" outlineLevel="1" x14ac:dyDescent="0.25">
      <c r="A647" s="440" t="s">
        <v>23907</v>
      </c>
      <c r="B647" s="441">
        <v>638</v>
      </c>
      <c r="C647" s="440" t="s">
        <v>24000</v>
      </c>
      <c r="D647" s="440" t="s">
        <v>23991</v>
      </c>
      <c r="E647" s="441" t="s">
        <v>8460</v>
      </c>
      <c r="F647" s="440">
        <f>VLOOKUP(E647,[3]INVENTARIO!$B$4:$D$1048576,3,0)</f>
        <v>0</v>
      </c>
      <c r="G647" s="442" t="s">
        <v>11343</v>
      </c>
      <c r="H647" s="440" t="s">
        <v>4449</v>
      </c>
      <c r="I647" s="440" t="s">
        <v>24018</v>
      </c>
      <c r="J647" s="439">
        <v>1</v>
      </c>
      <c r="K647" s="439">
        <v>5</v>
      </c>
      <c r="L647" s="439" t="s">
        <v>4603</v>
      </c>
      <c r="M647" s="439">
        <v>0</v>
      </c>
      <c r="N647" s="439" t="s">
        <v>4603</v>
      </c>
      <c r="O647" s="439">
        <v>0</v>
      </c>
      <c r="P647" s="512">
        <v>0</v>
      </c>
      <c r="Q647" s="512">
        <f t="shared" si="141"/>
        <v>0</v>
      </c>
      <c r="R647" s="514"/>
      <c r="S647" s="512">
        <v>0</v>
      </c>
      <c r="T647" s="512">
        <v>0</v>
      </c>
      <c r="V647" s="446">
        <f>VLOOKUP(E647,[3]INVENTARIO!$B$4:$P$1048576,15,0)</f>
        <v>0.72</v>
      </c>
      <c r="X647" s="443">
        <f>VLOOKUP(E647,[3]INVENTARIO!$B$114:$R$4077,17,0)</f>
        <v>0</v>
      </c>
      <c r="Y647" s="443">
        <f t="shared" ref="Y647:Y657" si="142">X647*60%</f>
        <v>0</v>
      </c>
      <c r="AA647" s="432">
        <f>VLOOKUP(E647,[3]INVENTARIO!$B$4:$U$4077,20,0)</f>
        <v>0</v>
      </c>
      <c r="AB647" s="432">
        <f t="shared" ref="AB647:AB657" si="143">AA647*60%</f>
        <v>0</v>
      </c>
      <c r="AD647" s="432">
        <f>VLOOKUP(E647,[3]INVENTARIO!$B$4:$X$4077,23,0)</f>
        <v>0</v>
      </c>
      <c r="AE647" s="432">
        <f t="shared" ref="AE647:AE657" si="144">AD647*60%</f>
        <v>0</v>
      </c>
      <c r="AG647" s="432">
        <f>VLOOKUP(E647,[3]INVENTARIO!$B$4:$AA$1048576,26,0)</f>
        <v>0</v>
      </c>
      <c r="AH647" s="432">
        <f t="shared" ref="AH647:AH657" si="145">AG647*60%</f>
        <v>0</v>
      </c>
      <c r="AJ647" s="432">
        <f>VLOOKUP(E647,[3]INVENTARIO!$B$4:$AD$1048576,29,0)</f>
        <v>0</v>
      </c>
      <c r="AK647" s="432">
        <f t="shared" ref="AK647:AK657" si="146">AJ647*60%</f>
        <v>0</v>
      </c>
      <c r="AT647" s="489"/>
    </row>
    <row r="648" spans="1:46" ht="24" customHeight="1" outlineLevel="1" x14ac:dyDescent="0.25">
      <c r="A648" s="440" t="s">
        <v>23907</v>
      </c>
      <c r="B648" s="441">
        <v>639</v>
      </c>
      <c r="C648" s="440" t="s">
        <v>24000</v>
      </c>
      <c r="D648" s="440" t="s">
        <v>23991</v>
      </c>
      <c r="E648" s="441" t="s">
        <v>19619</v>
      </c>
      <c r="F648" s="440">
        <f>VLOOKUP(E648,[3]INVENTARIO!$B$4:$D$1048576,3,0)</f>
        <v>0</v>
      </c>
      <c r="G648" s="442" t="s">
        <v>19581</v>
      </c>
      <c r="H648" s="440" t="s">
        <v>4449</v>
      </c>
      <c r="I648" s="440" t="s">
        <v>24018</v>
      </c>
      <c r="J648" s="439">
        <v>1</v>
      </c>
      <c r="K648" s="439">
        <v>5</v>
      </c>
      <c r="L648" s="439" t="s">
        <v>4603</v>
      </c>
      <c r="M648" s="439">
        <v>0</v>
      </c>
      <c r="N648" s="439" t="s">
        <v>4603</v>
      </c>
      <c r="O648" s="439">
        <v>0</v>
      </c>
      <c r="P648" s="512">
        <v>0</v>
      </c>
      <c r="Q648" s="512">
        <f t="shared" si="141"/>
        <v>0</v>
      </c>
      <c r="R648" s="514"/>
      <c r="S648" s="512">
        <v>0</v>
      </c>
      <c r="T648" s="512">
        <v>0</v>
      </c>
      <c r="V648" s="446">
        <f>VLOOKUP(E648,[3]INVENTARIO!$B$4:$P$1048576,15,0)</f>
        <v>0.75</v>
      </c>
      <c r="X648" s="443">
        <f>VLOOKUP(E648,[3]INVENTARIO!$B$114:$R$4077,17,0)</f>
        <v>0</v>
      </c>
      <c r="Y648" s="443">
        <f t="shared" si="142"/>
        <v>0</v>
      </c>
      <c r="AA648" s="432">
        <f>VLOOKUP(E648,[3]INVENTARIO!$B$4:$U$4077,20,0)</f>
        <v>0</v>
      </c>
      <c r="AB648" s="432">
        <f t="shared" si="143"/>
        <v>0</v>
      </c>
      <c r="AD648" s="432">
        <f>VLOOKUP(E648,[3]INVENTARIO!$B$4:$X$4077,23,0)</f>
        <v>0</v>
      </c>
      <c r="AE648" s="432">
        <f t="shared" si="144"/>
        <v>0</v>
      </c>
      <c r="AG648" s="432">
        <f>VLOOKUP(E648,[3]INVENTARIO!$B$4:$AA$1048576,26,0)</f>
        <v>0</v>
      </c>
      <c r="AH648" s="432">
        <f t="shared" si="145"/>
        <v>0</v>
      </c>
      <c r="AJ648" s="432">
        <f>VLOOKUP(E648,[3]INVENTARIO!$B$4:$AD$1048576,29,0)</f>
        <v>0</v>
      </c>
      <c r="AK648" s="432">
        <f t="shared" si="146"/>
        <v>0</v>
      </c>
      <c r="AT648" s="489"/>
    </row>
    <row r="649" spans="1:46" ht="24" customHeight="1" outlineLevel="1" x14ac:dyDescent="0.25">
      <c r="A649" s="440" t="s">
        <v>23907</v>
      </c>
      <c r="B649" s="441">
        <v>640</v>
      </c>
      <c r="C649" s="440" t="s">
        <v>24000</v>
      </c>
      <c r="D649" s="440" t="s">
        <v>23991</v>
      </c>
      <c r="E649" s="441" t="s">
        <v>8459</v>
      </c>
      <c r="F649" s="440">
        <f>VLOOKUP(E649,[3]INVENTARIO!$B$4:$D$1048576,3,0)</f>
        <v>0</v>
      </c>
      <c r="G649" s="442" t="s">
        <v>11342</v>
      </c>
      <c r="H649" s="440" t="s">
        <v>4449</v>
      </c>
      <c r="I649" s="440" t="s">
        <v>24018</v>
      </c>
      <c r="J649" s="439">
        <v>1</v>
      </c>
      <c r="K649" s="439">
        <v>5</v>
      </c>
      <c r="L649" s="439" t="s">
        <v>4603</v>
      </c>
      <c r="M649" s="439">
        <v>120</v>
      </c>
      <c r="N649" s="439" t="s">
        <v>4603</v>
      </c>
      <c r="O649" s="439">
        <v>0</v>
      </c>
      <c r="P649" s="512">
        <v>7199.0620000000008</v>
      </c>
      <c r="Q649" s="512">
        <f t="shared" si="141"/>
        <v>4535.4090600000009</v>
      </c>
      <c r="R649" s="514"/>
      <c r="S649" s="512">
        <v>5537.7400000000007</v>
      </c>
      <c r="T649" s="512">
        <v>3488.7762000000002</v>
      </c>
      <c r="V649" s="446">
        <f>VLOOKUP(E649,[3]INVENTARIO!$B$4:$P$1048576,15,0)</f>
        <v>0.63</v>
      </c>
      <c r="X649" s="443">
        <f>VLOOKUP(E649,[3]INVENTARIO!$B$114:$R$4077,17,0)</f>
        <v>4472.79</v>
      </c>
      <c r="Y649" s="443">
        <f t="shared" si="142"/>
        <v>2683.674</v>
      </c>
      <c r="AA649" s="432">
        <f>VLOOKUP(E649,[3]INVENTARIO!$B$4:$U$4077,20,0)</f>
        <v>4472.79</v>
      </c>
      <c r="AB649" s="432">
        <f t="shared" si="143"/>
        <v>2683.674</v>
      </c>
      <c r="AD649" s="432">
        <f>VLOOKUP(E649,[3]INVENTARIO!$B$4:$X$4077,23,0)</f>
        <v>4259.8</v>
      </c>
      <c r="AE649" s="432">
        <f t="shared" si="144"/>
        <v>2555.88</v>
      </c>
      <c r="AG649" s="432">
        <f>VLOOKUP(E649,[3]INVENTARIO!$B$4:$AA$1048576,26,0)</f>
        <v>3704.15</v>
      </c>
      <c r="AH649" s="432">
        <f t="shared" si="145"/>
        <v>2222.4899999999998</v>
      </c>
      <c r="AJ649" s="432">
        <f>VLOOKUP(E649,[3]INVENTARIO!$B$4:$AD$1048576,29,0)</f>
        <v>3221</v>
      </c>
      <c r="AK649" s="432">
        <f t="shared" si="146"/>
        <v>1932.6</v>
      </c>
      <c r="AT649" s="489"/>
    </row>
    <row r="650" spans="1:46" ht="24" customHeight="1" outlineLevel="1" x14ac:dyDescent="0.25">
      <c r="A650" s="440" t="s">
        <v>22209</v>
      </c>
      <c r="B650" s="441">
        <v>641</v>
      </c>
      <c r="C650" s="440" t="s">
        <v>24000</v>
      </c>
      <c r="D650" s="440" t="s">
        <v>23991</v>
      </c>
      <c r="E650" s="441" t="s">
        <v>8457</v>
      </c>
      <c r="F650" s="440">
        <f>VLOOKUP(E650,[3]INVENTARIO!$B$4:$D$1048576,3,0)</f>
        <v>0</v>
      </c>
      <c r="G650" s="442" t="s">
        <v>11340</v>
      </c>
      <c r="H650" s="440" t="s">
        <v>4449</v>
      </c>
      <c r="I650" s="440" t="s">
        <v>24018</v>
      </c>
      <c r="J650" s="439">
        <v>1</v>
      </c>
      <c r="K650" s="439">
        <v>5</v>
      </c>
      <c r="L650" s="439" t="s">
        <v>4603</v>
      </c>
      <c r="M650" s="439">
        <v>649</v>
      </c>
      <c r="N650" s="439" t="s">
        <v>4603</v>
      </c>
      <c r="O650" s="439">
        <v>0</v>
      </c>
      <c r="P650" s="512">
        <v>8719.893</v>
      </c>
      <c r="Q650" s="512">
        <f t="shared" si="141"/>
        <v>6278.3229599999995</v>
      </c>
      <c r="R650" s="514"/>
      <c r="S650" s="512">
        <v>6707.61</v>
      </c>
      <c r="T650" s="512">
        <v>4829.4791999999998</v>
      </c>
      <c r="V650" s="446">
        <f>VLOOKUP(E650,[3]INVENTARIO!$B$4:$P$1048576,15,0)</f>
        <v>0.72</v>
      </c>
      <c r="X650" s="443">
        <f>VLOOKUP(E650,[3]INVENTARIO!$B$114:$R$4077,17,0)</f>
        <v>5417.69</v>
      </c>
      <c r="Y650" s="443">
        <f t="shared" si="142"/>
        <v>3250.6139999999996</v>
      </c>
      <c r="AA650" s="432">
        <f>VLOOKUP(E650,[3]INVENTARIO!$B$4:$U$4077,20,0)</f>
        <v>5417.69</v>
      </c>
      <c r="AB650" s="432">
        <f t="shared" si="143"/>
        <v>3250.6139999999996</v>
      </c>
      <c r="AD650" s="432">
        <f>VLOOKUP(E650,[3]INVENTARIO!$B$4:$X$4077,23,0)</f>
        <v>5159.7</v>
      </c>
      <c r="AE650" s="432">
        <f t="shared" si="144"/>
        <v>3095.8199999999997</v>
      </c>
      <c r="AG650" s="432">
        <f>VLOOKUP(E650,[3]INVENTARIO!$B$4:$AA$1048576,26,0)</f>
        <v>4486.7299999999996</v>
      </c>
      <c r="AH650" s="432">
        <f t="shared" si="145"/>
        <v>2692.0379999999996</v>
      </c>
      <c r="AJ650" s="432">
        <f>VLOOKUP(E650,[3]INVENTARIO!$B$4:$AD$1048576,29,0)</f>
        <v>3901.5</v>
      </c>
      <c r="AK650" s="432">
        <f t="shared" si="146"/>
        <v>2340.9</v>
      </c>
      <c r="AT650" s="489"/>
    </row>
    <row r="651" spans="1:46" ht="24" customHeight="1" outlineLevel="1" x14ac:dyDescent="0.25">
      <c r="A651" s="440" t="s">
        <v>22209</v>
      </c>
      <c r="B651" s="441">
        <v>642</v>
      </c>
      <c r="C651" s="440" t="s">
        <v>24000</v>
      </c>
      <c r="D651" s="440" t="s">
        <v>23991</v>
      </c>
      <c r="E651" s="441" t="s">
        <v>8458</v>
      </c>
      <c r="F651" s="440">
        <f>VLOOKUP(E651,[3]INVENTARIO!$B$4:$D$1048576,3,0)</f>
        <v>0</v>
      </c>
      <c r="G651" s="442" t="s">
        <v>11341</v>
      </c>
      <c r="H651" s="440" t="s">
        <v>4449</v>
      </c>
      <c r="I651" s="440" t="s">
        <v>24018</v>
      </c>
      <c r="J651" s="439">
        <v>1</v>
      </c>
      <c r="K651" s="439">
        <v>5</v>
      </c>
      <c r="L651" s="439" t="s">
        <v>4603</v>
      </c>
      <c r="M651" s="439">
        <v>676</v>
      </c>
      <c r="N651" s="439" t="s">
        <v>4603</v>
      </c>
      <c r="O651" s="439">
        <v>0</v>
      </c>
      <c r="P651" s="512">
        <v>6865.9629999999997</v>
      </c>
      <c r="Q651" s="512">
        <f t="shared" si="141"/>
        <v>4325.5566899999994</v>
      </c>
      <c r="R651" s="514"/>
      <c r="S651" s="512">
        <v>5281.51</v>
      </c>
      <c r="T651" s="512">
        <v>3327.3513000000003</v>
      </c>
      <c r="V651" s="446">
        <f>VLOOKUP(E651,[3]INVENTARIO!$B$4:$P$1048576,15,0)</f>
        <v>0.63</v>
      </c>
      <c r="X651" s="443">
        <f>VLOOKUP(E651,[3]INVENTARIO!$B$114:$R$4077,17,0)</f>
        <v>4265.84</v>
      </c>
      <c r="Y651" s="443">
        <f t="shared" si="142"/>
        <v>2559.5039999999999</v>
      </c>
      <c r="AA651" s="432">
        <f>VLOOKUP(E651,[3]INVENTARIO!$B$4:$U$4077,20,0)</f>
        <v>4265.84</v>
      </c>
      <c r="AB651" s="432">
        <f t="shared" si="143"/>
        <v>2559.5039999999999</v>
      </c>
      <c r="AD651" s="432">
        <f>VLOOKUP(E651,[3]INVENTARIO!$B$4:$X$4077,23,0)</f>
        <v>4062.7</v>
      </c>
      <c r="AE651" s="432">
        <f t="shared" si="144"/>
        <v>2437.62</v>
      </c>
      <c r="AG651" s="432">
        <f>VLOOKUP(E651,[3]INVENTARIO!$B$4:$AA$1048576,26,0)</f>
        <v>3532.8</v>
      </c>
      <c r="AH651" s="432">
        <f t="shared" si="145"/>
        <v>2119.6799999999998</v>
      </c>
      <c r="AJ651" s="432">
        <f>VLOOKUP(E651,[3]INVENTARIO!$B$4:$AD$1048576,29,0)</f>
        <v>3072</v>
      </c>
      <c r="AK651" s="432">
        <f t="shared" si="146"/>
        <v>1843.1999999999998</v>
      </c>
      <c r="AT651" s="489"/>
    </row>
    <row r="652" spans="1:46" ht="24" customHeight="1" outlineLevel="1" x14ac:dyDescent="0.25">
      <c r="A652" s="440" t="s">
        <v>22209</v>
      </c>
      <c r="B652" s="441">
        <v>643</v>
      </c>
      <c r="C652" s="440" t="s">
        <v>24000</v>
      </c>
      <c r="D652" s="440" t="s">
        <v>23991</v>
      </c>
      <c r="E652" s="441" t="s">
        <v>8456</v>
      </c>
      <c r="F652" s="440">
        <f>VLOOKUP(E652,[3]INVENTARIO!$B$4:$D$1048576,3,0)</f>
        <v>0</v>
      </c>
      <c r="G652" s="442" t="s">
        <v>11339</v>
      </c>
      <c r="H652" s="440" t="s">
        <v>4449</v>
      </c>
      <c r="I652" s="440" t="s">
        <v>24018</v>
      </c>
      <c r="J652" s="439">
        <v>1</v>
      </c>
      <c r="K652" s="439">
        <v>5</v>
      </c>
      <c r="L652" s="439" t="s">
        <v>4603</v>
      </c>
      <c r="M652" s="439">
        <v>685</v>
      </c>
      <c r="N652" s="439" t="s">
        <v>4603</v>
      </c>
      <c r="O652" s="439">
        <v>0</v>
      </c>
      <c r="P652" s="512">
        <v>9216.0770000000011</v>
      </c>
      <c r="Q652" s="512">
        <f t="shared" si="141"/>
        <v>6912.0577500000009</v>
      </c>
      <c r="R652" s="514"/>
      <c r="S652" s="512">
        <v>7089.2900000000009</v>
      </c>
      <c r="T652" s="512">
        <v>5316.9675000000007</v>
      </c>
      <c r="V652" s="446">
        <f>VLOOKUP(E652,[3]INVENTARIO!$B$4:$P$1048576,15,0)</f>
        <v>0.75</v>
      </c>
      <c r="X652" s="443">
        <f>VLOOKUP(E652,[3]INVENTARIO!$B$114:$R$4077,17,0)</f>
        <v>5725.97</v>
      </c>
      <c r="Y652" s="443">
        <f t="shared" si="142"/>
        <v>3435.5819999999999</v>
      </c>
      <c r="AA652" s="432">
        <f>VLOOKUP(E652,[3]INVENTARIO!$B$4:$U$4077,20,0)</f>
        <v>5725.97</v>
      </c>
      <c r="AB652" s="432">
        <f t="shared" si="143"/>
        <v>3435.5819999999999</v>
      </c>
      <c r="AD652" s="432">
        <f>VLOOKUP(E652,[3]INVENTARIO!$B$4:$X$4077,23,0)</f>
        <v>5453.3</v>
      </c>
      <c r="AE652" s="432">
        <f t="shared" si="144"/>
        <v>3271.98</v>
      </c>
      <c r="AG652" s="432">
        <f>VLOOKUP(E652,[3]INVENTARIO!$B$4:$AA$1048576,26,0)</f>
        <v>4742.03</v>
      </c>
      <c r="AH652" s="432">
        <f t="shared" si="145"/>
        <v>2845.2179999999998</v>
      </c>
      <c r="AJ652" s="432">
        <f>VLOOKUP(E652,[3]INVENTARIO!$B$4:$AD$1048576,29,0)</f>
        <v>4123.5</v>
      </c>
      <c r="AK652" s="432">
        <f t="shared" si="146"/>
        <v>2474.1</v>
      </c>
      <c r="AT652" s="489"/>
    </row>
    <row r="653" spans="1:46" ht="24" customHeight="1" outlineLevel="1" x14ac:dyDescent="0.25">
      <c r="A653" s="440" t="s">
        <v>22284</v>
      </c>
      <c r="B653" s="441">
        <v>644</v>
      </c>
      <c r="C653" s="440" t="s">
        <v>24001</v>
      </c>
      <c r="D653" s="440" t="s">
        <v>24004</v>
      </c>
      <c r="E653" s="441" t="s">
        <v>24027</v>
      </c>
      <c r="F653" s="440">
        <v>0</v>
      </c>
      <c r="G653" s="442" t="s">
        <v>23940</v>
      </c>
      <c r="H653" s="440" t="s">
        <v>24023</v>
      </c>
      <c r="I653" s="440" t="s">
        <v>23957</v>
      </c>
      <c r="J653" s="439" t="s">
        <v>4603</v>
      </c>
      <c r="K653" s="439" t="s">
        <v>4603</v>
      </c>
      <c r="L653" s="439" t="s">
        <v>4603</v>
      </c>
      <c r="M653" s="439">
        <v>0</v>
      </c>
      <c r="N653" s="439" t="s">
        <v>4603</v>
      </c>
      <c r="O653" s="439">
        <v>0</v>
      </c>
      <c r="P653" s="512">
        <v>5.85</v>
      </c>
      <c r="Q653" s="512" t="e">
        <f t="shared" si="141"/>
        <v>#N/A</v>
      </c>
      <c r="R653" s="514"/>
      <c r="S653" s="512">
        <f>VLOOKUP(E653,[2]SEP!$C$11:$G$4122,5,0)</f>
        <v>4.5</v>
      </c>
      <c r="T653" s="512">
        <f>VLOOKUP(E653,[2]SEP!$C$11:$H$4122,6,0)</f>
        <v>4.5</v>
      </c>
      <c r="V653" s="446" t="e">
        <f>VLOOKUP(E653,[3]INVENTARIO!$B$4:$P$1048576,15,0)</f>
        <v>#N/A</v>
      </c>
      <c r="X653" s="443">
        <v>0</v>
      </c>
      <c r="Y653" s="443">
        <f t="shared" si="142"/>
        <v>0</v>
      </c>
      <c r="AA653" s="432">
        <v>0</v>
      </c>
      <c r="AB653" s="432">
        <f t="shared" si="143"/>
        <v>0</v>
      </c>
      <c r="AD653" s="432">
        <v>0</v>
      </c>
      <c r="AE653" s="432">
        <f t="shared" si="144"/>
        <v>0</v>
      </c>
      <c r="AG653" s="432" t="e">
        <f>VLOOKUP(E653,[3]INVENTARIO!$B$4:$AA$1048576,26,0)</f>
        <v>#N/A</v>
      </c>
      <c r="AH653" s="432" t="e">
        <f t="shared" si="145"/>
        <v>#N/A</v>
      </c>
      <c r="AJ653" s="432">
        <v>0</v>
      </c>
      <c r="AK653" s="432">
        <f t="shared" si="146"/>
        <v>0</v>
      </c>
      <c r="AT653" s="489"/>
    </row>
    <row r="654" spans="1:46" ht="24" customHeight="1" outlineLevel="1" x14ac:dyDescent="0.25">
      <c r="A654" s="440" t="s">
        <v>19351</v>
      </c>
      <c r="B654" s="441">
        <v>645</v>
      </c>
      <c r="C654" s="440" t="s">
        <v>24001</v>
      </c>
      <c r="D654" s="440" t="s">
        <v>24004</v>
      </c>
      <c r="E654" s="441" t="s">
        <v>23897</v>
      </c>
      <c r="F654" s="440">
        <v>0</v>
      </c>
      <c r="G654" s="442" t="s">
        <v>23942</v>
      </c>
      <c r="H654" s="440" t="s">
        <v>24023</v>
      </c>
      <c r="I654" s="440" t="s">
        <v>23957</v>
      </c>
      <c r="J654" s="439" t="s">
        <v>4603</v>
      </c>
      <c r="K654" s="439" t="s">
        <v>4603</v>
      </c>
      <c r="L654" s="439" t="s">
        <v>4603</v>
      </c>
      <c r="M654" s="439">
        <v>0</v>
      </c>
      <c r="N654" s="439" t="s">
        <v>4603</v>
      </c>
      <c r="O654" s="439">
        <v>0</v>
      </c>
      <c r="P654" s="512">
        <v>57.2</v>
      </c>
      <c r="Q654" s="512" t="e">
        <f t="shared" si="141"/>
        <v>#N/A</v>
      </c>
      <c r="R654" s="514"/>
      <c r="S654" s="512">
        <f>VLOOKUP(E654,[2]SEP!$C$11:$G$4122,5,0)</f>
        <v>44</v>
      </c>
      <c r="T654" s="512">
        <f>VLOOKUP(E654,[2]SEP!$C$11:$H$4122,6,0)</f>
        <v>44</v>
      </c>
      <c r="V654" s="446" t="e">
        <f>VLOOKUP(E654,[3]INVENTARIO!$B$4:$P$1048576,15,0)</f>
        <v>#N/A</v>
      </c>
      <c r="X654" s="443">
        <v>0</v>
      </c>
      <c r="Y654" s="443">
        <f t="shared" si="142"/>
        <v>0</v>
      </c>
      <c r="AA654" s="432">
        <v>0</v>
      </c>
      <c r="AB654" s="432">
        <f t="shared" si="143"/>
        <v>0</v>
      </c>
      <c r="AD654" s="432">
        <v>0</v>
      </c>
      <c r="AE654" s="432">
        <f t="shared" si="144"/>
        <v>0</v>
      </c>
      <c r="AG654" s="432" t="e">
        <f>VLOOKUP(E654,[3]INVENTARIO!$B$4:$AA$1048576,26,0)</f>
        <v>#N/A</v>
      </c>
      <c r="AH654" s="432" t="e">
        <f t="shared" si="145"/>
        <v>#N/A</v>
      </c>
      <c r="AJ654" s="432">
        <v>0</v>
      </c>
      <c r="AK654" s="432">
        <f t="shared" si="146"/>
        <v>0</v>
      </c>
    </row>
    <row r="655" spans="1:46" ht="24" customHeight="1" outlineLevel="1" x14ac:dyDescent="0.25">
      <c r="A655" s="440" t="s">
        <v>19145</v>
      </c>
      <c r="B655" s="441">
        <v>646</v>
      </c>
      <c r="C655" s="440" t="s">
        <v>24001</v>
      </c>
      <c r="D655" s="440" t="s">
        <v>24004</v>
      </c>
      <c r="E655" s="441" t="s">
        <v>23896</v>
      </c>
      <c r="F655" s="440">
        <v>0</v>
      </c>
      <c r="G655" s="442" t="s">
        <v>23941</v>
      </c>
      <c r="H655" s="440" t="s">
        <v>24023</v>
      </c>
      <c r="I655" s="440" t="s">
        <v>23957</v>
      </c>
      <c r="J655" s="439" t="s">
        <v>4603</v>
      </c>
      <c r="K655" s="439" t="s">
        <v>4603</v>
      </c>
      <c r="L655" s="439" t="s">
        <v>4603</v>
      </c>
      <c r="M655" s="439">
        <v>0</v>
      </c>
      <c r="N655" s="439" t="s">
        <v>4603</v>
      </c>
      <c r="O655" s="439">
        <v>0</v>
      </c>
      <c r="P655" s="512">
        <v>3.0874999999999999</v>
      </c>
      <c r="Q655" s="512" t="e">
        <f t="shared" si="141"/>
        <v>#N/A</v>
      </c>
      <c r="R655" s="514"/>
      <c r="S655" s="512">
        <f>VLOOKUP(E655,[2]SEP!$C$11:$G$4122,5,0)</f>
        <v>2.375</v>
      </c>
      <c r="T655" s="512">
        <f>VLOOKUP(E655,[2]SEP!$C$11:$H$4122,6,0)</f>
        <v>2.375</v>
      </c>
      <c r="V655" s="446" t="e">
        <f>VLOOKUP(E655,[3]INVENTARIO!$B$4:$P$1048576,15,0)</f>
        <v>#N/A</v>
      </c>
      <c r="X655" s="443">
        <v>0</v>
      </c>
      <c r="Y655" s="443">
        <f t="shared" si="142"/>
        <v>0</v>
      </c>
      <c r="AA655" s="432">
        <v>0</v>
      </c>
      <c r="AB655" s="432">
        <f t="shared" si="143"/>
        <v>0</v>
      </c>
      <c r="AD655" s="432">
        <v>0</v>
      </c>
      <c r="AE655" s="432">
        <f t="shared" si="144"/>
        <v>0</v>
      </c>
      <c r="AG655" s="432" t="e">
        <f>VLOOKUP(E655,[3]INVENTARIO!$B$4:$AA$1048576,26,0)</f>
        <v>#N/A</v>
      </c>
      <c r="AH655" s="432" t="e">
        <f t="shared" si="145"/>
        <v>#N/A</v>
      </c>
      <c r="AJ655" s="432">
        <v>0</v>
      </c>
      <c r="AK655" s="432">
        <f t="shared" si="146"/>
        <v>0</v>
      </c>
      <c r="AT655" s="489"/>
    </row>
    <row r="656" spans="1:46" ht="24" customHeight="1" outlineLevel="1" x14ac:dyDescent="0.25">
      <c r="A656" s="440" t="s">
        <v>23907</v>
      </c>
      <c r="B656" s="441">
        <v>647</v>
      </c>
      <c r="C656" s="440" t="s">
        <v>24001</v>
      </c>
      <c r="D656" s="440" t="s">
        <v>23981</v>
      </c>
      <c r="E656" s="441" t="s">
        <v>4351</v>
      </c>
      <c r="F656" s="440">
        <f>VLOOKUP(E656,[3]INVENTARIO!$B$4:$D$1048576,3,0)</f>
        <v>0</v>
      </c>
      <c r="G656" s="442" t="s">
        <v>4352</v>
      </c>
      <c r="H656" s="440" t="s">
        <v>24023</v>
      </c>
      <c r="I656" s="440" t="s">
        <v>23957</v>
      </c>
      <c r="J656" s="439" t="s">
        <v>4603</v>
      </c>
      <c r="K656" s="439">
        <v>1</v>
      </c>
      <c r="L656" s="439" t="s">
        <v>4603</v>
      </c>
      <c r="M656" s="439">
        <v>0</v>
      </c>
      <c r="N656" s="439" t="s">
        <v>4603</v>
      </c>
      <c r="O656" s="439">
        <v>0</v>
      </c>
      <c r="P656" s="512">
        <v>17.880199999999995</v>
      </c>
      <c r="Q656" s="512">
        <f t="shared" si="141"/>
        <v>17.880199999999995</v>
      </c>
      <c r="R656" s="514"/>
      <c r="S656" s="512">
        <v>13.753999999999998</v>
      </c>
      <c r="T656" s="512">
        <v>13.753999999999998</v>
      </c>
      <c r="V656" s="446">
        <f>VLOOKUP(E656,[3]INVENTARIO!$B$4:$P$1048576,15,0)</f>
        <v>1</v>
      </c>
      <c r="X656" s="443">
        <f>VLOOKUP(E656,[3]INVENTARIO!$B$114:$R$4077,17,0)</f>
        <v>10.579999999999998</v>
      </c>
      <c r="Y656" s="443">
        <f t="shared" si="142"/>
        <v>6.347999999999999</v>
      </c>
      <c r="AA656" s="432">
        <f>VLOOKUP(E656,[3]INVENTARIO!$B$4:$U$4077,20,0)</f>
        <v>10.579999999999998</v>
      </c>
      <c r="AB656" s="432">
        <f t="shared" si="143"/>
        <v>6.347999999999999</v>
      </c>
      <c r="AD656" s="432">
        <f>VLOOKUP(E656,[3]INVENTARIO!$B$4:$X$4077,23,0)</f>
        <v>10.579999999999998</v>
      </c>
      <c r="AE656" s="432">
        <f t="shared" si="144"/>
        <v>6.347999999999999</v>
      </c>
      <c r="AG656" s="432">
        <f>VLOOKUP(E656,[3]INVENTARIO!$B$4:$AA$1048576,26,0)</f>
        <v>9.1999999999999993</v>
      </c>
      <c r="AH656" s="432">
        <f t="shared" si="145"/>
        <v>5.52</v>
      </c>
      <c r="AJ656" s="432">
        <f>VLOOKUP(E656,[3]INVENTARIO!$B$4:$AD$1048576,29,0)</f>
        <v>8</v>
      </c>
      <c r="AK656" s="432">
        <f t="shared" si="146"/>
        <v>4.8</v>
      </c>
      <c r="AT656" s="489"/>
    </row>
    <row r="657" spans="1:46" ht="24" customHeight="1" outlineLevel="1" x14ac:dyDescent="0.25">
      <c r="A657" s="440" t="s">
        <v>22209</v>
      </c>
      <c r="B657" s="441">
        <v>648</v>
      </c>
      <c r="C657" s="440" t="s">
        <v>24001</v>
      </c>
      <c r="D657" s="440" t="s">
        <v>24002</v>
      </c>
      <c r="E657" s="441" t="s">
        <v>17911</v>
      </c>
      <c r="F657" s="440">
        <f>VLOOKUP(E657,[3]INVENTARIO!$B$4:$D$1048576,3,0)</f>
        <v>0</v>
      </c>
      <c r="G657" s="442" t="s">
        <v>17912</v>
      </c>
      <c r="H657" s="440" t="s">
        <v>24023</v>
      </c>
      <c r="I657" s="440" t="s">
        <v>23957</v>
      </c>
      <c r="J657" s="439" t="s">
        <v>4603</v>
      </c>
      <c r="K657" s="439" t="s">
        <v>4603</v>
      </c>
      <c r="L657" s="439" t="s">
        <v>4603</v>
      </c>
      <c r="M657" s="439">
        <v>0</v>
      </c>
      <c r="N657" s="439" t="s">
        <v>4603</v>
      </c>
      <c r="O657" s="439">
        <v>0</v>
      </c>
      <c r="P657" s="512">
        <v>853.45</v>
      </c>
      <c r="Q657" s="512">
        <f t="shared" si="141"/>
        <v>853.45</v>
      </c>
      <c r="R657" s="514"/>
      <c r="S657" s="512">
        <v>570.65</v>
      </c>
      <c r="T657" s="512">
        <v>570.65</v>
      </c>
      <c r="V657" s="446">
        <f>VLOOKUP(E657,[3]INVENTARIO!$B$4:$P$1048576,15,0)</f>
        <v>1</v>
      </c>
      <c r="X657" s="443">
        <f>VLOOKUP(E657,[3]INVENTARIO!$B$114:$R$4077,17,0)</f>
        <v>505</v>
      </c>
      <c r="Y657" s="443">
        <f t="shared" si="142"/>
        <v>303</v>
      </c>
      <c r="AA657" s="432">
        <f>VLOOKUP(E657,[3]INVENTARIO!$B$4:$U$4077,20,0)</f>
        <v>440</v>
      </c>
      <c r="AB657" s="432">
        <f t="shared" si="143"/>
        <v>264</v>
      </c>
      <c r="AD657" s="432">
        <f>VLOOKUP(E657,[3]INVENTARIO!$B$4:$X$4077,23,0)</f>
        <v>440</v>
      </c>
      <c r="AE657" s="432">
        <f t="shared" si="144"/>
        <v>264</v>
      </c>
      <c r="AG657" s="432">
        <f>VLOOKUP(E657,[3]INVENTARIO!$B$4:$AA$1048576,26,0)</f>
        <v>440</v>
      </c>
      <c r="AH657" s="432">
        <f t="shared" si="145"/>
        <v>264</v>
      </c>
      <c r="AJ657" s="432">
        <f>VLOOKUP(E657,[3]INVENTARIO!$B$4:$AD$1048576,29,0)</f>
        <v>440</v>
      </c>
      <c r="AK657" s="432">
        <f t="shared" si="146"/>
        <v>264</v>
      </c>
      <c r="AT657" s="489"/>
    </row>
    <row r="658" spans="1:46" ht="24" customHeight="1" outlineLevel="1" x14ac:dyDescent="0.25">
      <c r="A658" s="440" t="s">
        <v>19145</v>
      </c>
      <c r="B658" s="441">
        <v>649</v>
      </c>
      <c r="C658" s="440" t="s">
        <v>24001</v>
      </c>
      <c r="D658" s="440" t="s">
        <v>24089</v>
      </c>
      <c r="E658" s="441" t="s">
        <v>19926</v>
      </c>
      <c r="G658" s="442" t="s">
        <v>19927</v>
      </c>
      <c r="H658" s="440" t="s">
        <v>24023</v>
      </c>
      <c r="I658" s="440" t="s">
        <v>23957</v>
      </c>
      <c r="J658" s="439" t="s">
        <v>4603</v>
      </c>
      <c r="K658" s="439" t="s">
        <v>4603</v>
      </c>
      <c r="L658" s="439" t="s">
        <v>4603</v>
      </c>
      <c r="M658" s="439">
        <v>0</v>
      </c>
      <c r="N658" s="439" t="s">
        <v>4603</v>
      </c>
      <c r="O658" s="439">
        <v>0</v>
      </c>
      <c r="P658" s="512">
        <v>15043.4375</v>
      </c>
      <c r="Q658" s="512">
        <f t="shared" si="141"/>
        <v>10530.40625</v>
      </c>
      <c r="R658" s="514"/>
      <c r="S658" s="513">
        <v>13081.25</v>
      </c>
      <c r="T658" s="513">
        <v>9156.875</v>
      </c>
      <c r="V658" s="447">
        <v>0.7</v>
      </c>
      <c r="X658" s="432">
        <v>10062.5</v>
      </c>
      <c r="Y658" s="432">
        <v>5318.75</v>
      </c>
      <c r="AA658" s="432">
        <v>10062.5</v>
      </c>
      <c r="AB658" s="432">
        <v>5318.75</v>
      </c>
      <c r="AD658" s="432">
        <v>10062.5</v>
      </c>
      <c r="AE658" s="432">
        <v>5318.75</v>
      </c>
      <c r="AG658" s="432">
        <v>10062.5</v>
      </c>
      <c r="AH658" s="432">
        <v>5318.75</v>
      </c>
      <c r="AJ658" s="432">
        <v>8750</v>
      </c>
      <c r="AK658" s="432">
        <v>4625</v>
      </c>
      <c r="AT658" s="489"/>
    </row>
    <row r="659" spans="1:46" ht="24" customHeight="1" outlineLevel="1" x14ac:dyDescent="0.25">
      <c r="A659" s="440" t="s">
        <v>19145</v>
      </c>
      <c r="B659" s="441">
        <v>650</v>
      </c>
      <c r="C659" s="440" t="s">
        <v>24001</v>
      </c>
      <c r="D659" s="440" t="s">
        <v>24089</v>
      </c>
      <c r="E659" s="441" t="s">
        <v>19928</v>
      </c>
      <c r="G659" s="444" t="s">
        <v>19929</v>
      </c>
      <c r="H659" s="440" t="s">
        <v>24023</v>
      </c>
      <c r="I659" s="440" t="s">
        <v>23957</v>
      </c>
      <c r="J659" s="439" t="s">
        <v>4603</v>
      </c>
      <c r="K659" s="439" t="s">
        <v>4603</v>
      </c>
      <c r="L659" s="439" t="s">
        <v>4603</v>
      </c>
      <c r="M659" s="439">
        <v>0</v>
      </c>
      <c r="N659" s="439" t="s">
        <v>4603</v>
      </c>
      <c r="O659" s="439">
        <v>23</v>
      </c>
      <c r="P659" s="512">
        <v>16762.6875</v>
      </c>
      <c r="Q659" s="512">
        <f t="shared" si="141"/>
        <v>11733.881249999999</v>
      </c>
      <c r="R659" s="514"/>
      <c r="S659" s="432">
        <v>14576.25</v>
      </c>
      <c r="T659" s="432">
        <v>10203.375000000002</v>
      </c>
      <c r="V659" s="447">
        <v>0.7</v>
      </c>
      <c r="X659" s="432">
        <v>11212.5</v>
      </c>
      <c r="Y659" s="432">
        <v>6468.75</v>
      </c>
      <c r="AA659" s="432">
        <v>11212.5</v>
      </c>
      <c r="AB659" s="432">
        <v>6468.75</v>
      </c>
      <c r="AD659" s="432">
        <v>11212.5</v>
      </c>
      <c r="AE659" s="432">
        <v>6468.75</v>
      </c>
      <c r="AG659" s="432">
        <v>11212.5</v>
      </c>
      <c r="AH659" s="432">
        <v>6468.75</v>
      </c>
      <c r="AJ659" s="432">
        <v>9750</v>
      </c>
      <c r="AK659" s="432">
        <v>5625</v>
      </c>
      <c r="AT659" s="489"/>
    </row>
    <row r="660" spans="1:46" ht="24" customHeight="1" outlineLevel="1" x14ac:dyDescent="0.25">
      <c r="A660" s="440" t="s">
        <v>23907</v>
      </c>
      <c r="B660" s="441">
        <v>651</v>
      </c>
      <c r="C660" s="440" t="s">
        <v>24001</v>
      </c>
      <c r="D660" s="440" t="s">
        <v>24010</v>
      </c>
      <c r="E660" s="441" t="s">
        <v>24095</v>
      </c>
      <c r="F660" s="440">
        <v>0</v>
      </c>
      <c r="G660" s="442" t="s">
        <v>23946</v>
      </c>
      <c r="H660" s="440" t="s">
        <v>24023</v>
      </c>
      <c r="I660" s="440" t="s">
        <v>24018</v>
      </c>
      <c r="J660" s="439" t="s">
        <v>4603</v>
      </c>
      <c r="K660" s="439" t="s">
        <v>4603</v>
      </c>
      <c r="L660" s="439" t="s">
        <v>4603</v>
      </c>
      <c r="M660" s="439">
        <v>0</v>
      </c>
      <c r="N660" s="439" t="s">
        <v>4603</v>
      </c>
      <c r="O660" s="439">
        <v>0</v>
      </c>
      <c r="P660" s="512">
        <v>0</v>
      </c>
      <c r="Q660" s="512" t="e">
        <f t="shared" si="141"/>
        <v>#N/A</v>
      </c>
      <c r="R660" s="514"/>
      <c r="S660" s="512" t="e">
        <f>VLOOKUP(E660,[2]SEP!$C$11:$G$4122,5,0)</f>
        <v>#N/A</v>
      </c>
      <c r="T660" s="512" t="e">
        <f>VLOOKUP(E660,[2]SEP!$C$11:$H$4122,6,0)</f>
        <v>#N/A</v>
      </c>
      <c r="V660" s="446" t="e">
        <f>VLOOKUP(E660,[3]INVENTARIO!$B$4:$P$1048576,15,0)</f>
        <v>#N/A</v>
      </c>
      <c r="X660" s="443">
        <v>0</v>
      </c>
      <c r="Y660" s="443">
        <f t="shared" ref="Y660:Y691" si="147">X660*60%</f>
        <v>0</v>
      </c>
      <c r="AA660" s="432">
        <v>0</v>
      </c>
      <c r="AB660" s="432">
        <f t="shared" ref="AB660:AB691" si="148">AA660*60%</f>
        <v>0</v>
      </c>
      <c r="AD660" s="432">
        <v>0</v>
      </c>
      <c r="AE660" s="432">
        <f t="shared" ref="AE660:AE691" si="149">AD660*60%</f>
        <v>0</v>
      </c>
      <c r="AG660" s="432" t="e">
        <f>VLOOKUP(E660,[3]INVENTARIO!$B$4:$AA$1048576,26,0)</f>
        <v>#N/A</v>
      </c>
      <c r="AH660" s="432" t="e">
        <f t="shared" ref="AH660:AH691" si="150">AG660*60%</f>
        <v>#N/A</v>
      </c>
      <c r="AJ660" s="432">
        <v>0</v>
      </c>
      <c r="AK660" s="432">
        <f t="shared" ref="AK660:AK691" si="151">AJ660*60%</f>
        <v>0</v>
      </c>
      <c r="AT660" s="489"/>
    </row>
    <row r="661" spans="1:46" ht="24" customHeight="1" outlineLevel="1" x14ac:dyDescent="0.25">
      <c r="A661" s="440" t="s">
        <v>19351</v>
      </c>
      <c r="B661" s="441">
        <v>652</v>
      </c>
      <c r="C661" s="440" t="s">
        <v>24001</v>
      </c>
      <c r="D661" s="440" t="s">
        <v>24010</v>
      </c>
      <c r="E661" s="441" t="s">
        <v>23900</v>
      </c>
      <c r="F661" s="440">
        <v>0</v>
      </c>
      <c r="G661" s="442" t="s">
        <v>23944</v>
      </c>
      <c r="H661" s="440" t="s">
        <v>24023</v>
      </c>
      <c r="I661" s="440" t="s">
        <v>24018</v>
      </c>
      <c r="J661" s="439" t="s">
        <v>4603</v>
      </c>
      <c r="K661" s="439" t="s">
        <v>4603</v>
      </c>
      <c r="L661" s="439" t="s">
        <v>4603</v>
      </c>
      <c r="M661" s="439">
        <v>0</v>
      </c>
      <c r="N661" s="439" t="s">
        <v>4603</v>
      </c>
      <c r="O661" s="439">
        <v>0</v>
      </c>
      <c r="P661" s="512">
        <v>0</v>
      </c>
      <c r="Q661" s="512">
        <f t="shared" ref="Q661:Q692" si="152">P661*V661</f>
        <v>0</v>
      </c>
      <c r="R661" s="514"/>
      <c r="S661" s="512">
        <f>VLOOKUP(E661,[2]SEP!$C$11:$G$4122,5,0)</f>
        <v>0</v>
      </c>
      <c r="T661" s="512">
        <f>VLOOKUP(E661,[2]SEP!$C$11:$H$4122,6,0)</f>
        <v>0</v>
      </c>
      <c r="V661" s="446">
        <v>0.8</v>
      </c>
      <c r="X661" s="443">
        <v>0</v>
      </c>
      <c r="Y661" s="443">
        <f t="shared" si="147"/>
        <v>0</v>
      </c>
      <c r="AA661" s="432">
        <v>0</v>
      </c>
      <c r="AB661" s="432">
        <f t="shared" si="148"/>
        <v>0</v>
      </c>
      <c r="AD661" s="432">
        <v>0</v>
      </c>
      <c r="AE661" s="432">
        <f t="shared" si="149"/>
        <v>0</v>
      </c>
      <c r="AG661" s="432" t="e">
        <f>VLOOKUP(E661,[3]INVENTARIO!$B$4:$AA$1048576,26,0)</f>
        <v>#N/A</v>
      </c>
      <c r="AH661" s="432" t="e">
        <f t="shared" si="150"/>
        <v>#N/A</v>
      </c>
      <c r="AJ661" s="432">
        <v>0</v>
      </c>
      <c r="AK661" s="432">
        <f t="shared" si="151"/>
        <v>0</v>
      </c>
    </row>
    <row r="662" spans="1:46" ht="24" customHeight="1" outlineLevel="1" x14ac:dyDescent="0.25">
      <c r="B662" s="441">
        <v>653</v>
      </c>
      <c r="C662" s="440" t="s">
        <v>24001</v>
      </c>
      <c r="D662" s="440" t="s">
        <v>24010</v>
      </c>
      <c r="E662" s="441" t="s">
        <v>23901</v>
      </c>
      <c r="F662" s="440">
        <v>0</v>
      </c>
      <c r="G662" s="442" t="s">
        <v>23945</v>
      </c>
      <c r="H662" s="440" t="s">
        <v>24023</v>
      </c>
      <c r="I662" s="440" t="s">
        <v>24018</v>
      </c>
      <c r="J662" s="439" t="s">
        <v>4603</v>
      </c>
      <c r="K662" s="439" t="s">
        <v>4603</v>
      </c>
      <c r="L662" s="439" t="s">
        <v>4603</v>
      </c>
      <c r="M662" s="439">
        <v>0</v>
      </c>
      <c r="N662" s="439" t="s">
        <v>4603</v>
      </c>
      <c r="O662" s="439">
        <v>0</v>
      </c>
      <c r="P662" s="512">
        <v>32500</v>
      </c>
      <c r="Q662" s="512" t="e">
        <f t="shared" si="152"/>
        <v>#N/A</v>
      </c>
      <c r="R662" s="514"/>
      <c r="S662" s="512">
        <f>VLOOKUP(E662,[2]SEP!$C$11:$G$4122,5,0)</f>
        <v>25000</v>
      </c>
      <c r="T662" s="512">
        <f>VLOOKUP(E662,[2]SEP!$C$11:$H$4122,6,0)</f>
        <v>25000</v>
      </c>
      <c r="V662" s="446" t="e">
        <f>VLOOKUP(E662,[3]INVENTARIO!$B$4:$P$1048576,15,0)</f>
        <v>#N/A</v>
      </c>
      <c r="X662" s="443">
        <v>0</v>
      </c>
      <c r="Y662" s="443">
        <f t="shared" si="147"/>
        <v>0</v>
      </c>
      <c r="AA662" s="432">
        <v>0</v>
      </c>
      <c r="AB662" s="432">
        <f t="shared" si="148"/>
        <v>0</v>
      </c>
      <c r="AD662" s="432">
        <v>0</v>
      </c>
      <c r="AE662" s="432">
        <f t="shared" si="149"/>
        <v>0</v>
      </c>
      <c r="AG662" s="432" t="e">
        <f>VLOOKUP(E662,[3]INVENTARIO!$B$4:$AA$1048576,26,0)</f>
        <v>#N/A</v>
      </c>
      <c r="AH662" s="432" t="e">
        <f t="shared" si="150"/>
        <v>#N/A</v>
      </c>
      <c r="AJ662" s="432">
        <v>0</v>
      </c>
      <c r="AK662" s="432">
        <f t="shared" si="151"/>
        <v>0</v>
      </c>
    </row>
    <row r="663" spans="1:46" ht="24" customHeight="1" outlineLevel="1" x14ac:dyDescent="0.25">
      <c r="A663" s="440" t="s">
        <v>23907</v>
      </c>
      <c r="B663" s="441">
        <v>654</v>
      </c>
      <c r="C663" s="440" t="s">
        <v>24001</v>
      </c>
      <c r="D663" s="440" t="s">
        <v>24003</v>
      </c>
      <c r="E663" s="441" t="s">
        <v>22374</v>
      </c>
      <c r="F663" s="440">
        <f>VLOOKUP(E663,[3]INVENTARIO!$B$4:$D$1048576,3,0)</f>
        <v>0</v>
      </c>
      <c r="G663" s="442" t="s">
        <v>21329</v>
      </c>
      <c r="H663" s="440" t="s">
        <v>24023</v>
      </c>
      <c r="I663" s="440" t="s">
        <v>23957</v>
      </c>
      <c r="J663" s="439">
        <v>0.28000000000000003</v>
      </c>
      <c r="K663" s="439">
        <v>1</v>
      </c>
      <c r="L663" s="439" t="s">
        <v>4603</v>
      </c>
      <c r="M663" s="439">
        <v>0</v>
      </c>
      <c r="N663" s="439" t="s">
        <v>4603</v>
      </c>
      <c r="O663" s="439">
        <v>0</v>
      </c>
      <c r="P663" s="512">
        <v>191.13900000000001</v>
      </c>
      <c r="Q663" s="512">
        <f t="shared" si="152"/>
        <v>191.13900000000001</v>
      </c>
      <c r="R663" s="514"/>
      <c r="S663" s="512">
        <v>147.03</v>
      </c>
      <c r="T663" s="512">
        <v>147.03</v>
      </c>
      <c r="V663" s="446">
        <f>VLOOKUP(E663,[3]INVENTARIO!$B$4:$P$1048576,15,0)</f>
        <v>1</v>
      </c>
      <c r="X663" s="443">
        <f>VLOOKUP(E663,[3]INVENTARIO!$B$114:$R$4077,17,0)</f>
        <v>113.1</v>
      </c>
      <c r="Y663" s="443">
        <f t="shared" si="147"/>
        <v>67.86</v>
      </c>
      <c r="AA663" s="432">
        <f>VLOOKUP(E663,[3]INVENTARIO!$B$4:$U$4077,20,0)</f>
        <v>113.1</v>
      </c>
      <c r="AB663" s="432">
        <f t="shared" si="148"/>
        <v>67.86</v>
      </c>
      <c r="AD663" s="432">
        <f>VLOOKUP(E663,[3]INVENTARIO!$B$4:$X$4077,23,0)</f>
        <v>113.1</v>
      </c>
      <c r="AE663" s="432">
        <f t="shared" si="149"/>
        <v>67.86</v>
      </c>
      <c r="AG663" s="432">
        <f>VLOOKUP(E663,[3]INVENTARIO!$B$4:$AA$1048576,26,0)</f>
        <v>113.1</v>
      </c>
      <c r="AH663" s="432">
        <f t="shared" si="150"/>
        <v>67.86</v>
      </c>
      <c r="AJ663" s="432">
        <f>VLOOKUP(E663,[3]INVENTARIO!$B$4:$AD$1048576,29,0)</f>
        <v>78</v>
      </c>
      <c r="AK663" s="432">
        <f t="shared" si="151"/>
        <v>46.8</v>
      </c>
    </row>
    <row r="664" spans="1:46" ht="24" customHeight="1" outlineLevel="1" x14ac:dyDescent="0.25">
      <c r="A664" s="440" t="s">
        <v>23907</v>
      </c>
      <c r="B664" s="441">
        <v>655</v>
      </c>
      <c r="C664" s="440" t="s">
        <v>24001</v>
      </c>
      <c r="D664" s="440" t="s">
        <v>24003</v>
      </c>
      <c r="E664" s="441" t="s">
        <v>19376</v>
      </c>
      <c r="F664" s="440">
        <f>VLOOKUP(E664,[3]INVENTARIO!$B$4:$D$1048576,3,0)</f>
        <v>0</v>
      </c>
      <c r="G664" s="442" t="s">
        <v>19377</v>
      </c>
      <c r="H664" s="440" t="s">
        <v>24023</v>
      </c>
      <c r="I664" s="440" t="s">
        <v>23957</v>
      </c>
      <c r="J664" s="439">
        <v>0.2</v>
      </c>
      <c r="K664" s="439">
        <v>1</v>
      </c>
      <c r="L664" s="439" t="s">
        <v>4603</v>
      </c>
      <c r="M664" s="439">
        <v>0</v>
      </c>
      <c r="N664" s="439" t="s">
        <v>4603</v>
      </c>
      <c r="O664" s="439">
        <v>0</v>
      </c>
      <c r="P664" s="512">
        <v>100.63949999999998</v>
      </c>
      <c r="Q664" s="512">
        <f t="shared" si="152"/>
        <v>100.63949999999998</v>
      </c>
      <c r="R664" s="514"/>
      <c r="S664" s="512">
        <v>77.414999999999992</v>
      </c>
      <c r="T664" s="512">
        <v>77.414999999999992</v>
      </c>
      <c r="V664" s="446">
        <f>VLOOKUP(E664,[3]INVENTARIO!$B$4:$P$1048576,15,0)</f>
        <v>1</v>
      </c>
      <c r="X664" s="443">
        <f>VLOOKUP(E664,[3]INVENTARIO!$B$114:$R$4077,17,0)</f>
        <v>59.55</v>
      </c>
      <c r="Y664" s="443">
        <f t="shared" si="147"/>
        <v>35.729999999999997</v>
      </c>
      <c r="AA664" s="432">
        <f>VLOOKUP(E664,[3]INVENTARIO!$B$4:$U$4077,20,0)</f>
        <v>59.55</v>
      </c>
      <c r="AB664" s="432">
        <f t="shared" si="148"/>
        <v>35.729999999999997</v>
      </c>
      <c r="AD664" s="432">
        <f>VLOOKUP(E664,[3]INVENTARIO!$B$4:$X$4077,23,0)</f>
        <v>59.55</v>
      </c>
      <c r="AE664" s="432">
        <f t="shared" si="149"/>
        <v>35.729999999999997</v>
      </c>
      <c r="AG664" s="432">
        <f>VLOOKUP(E664,[3]INVENTARIO!$B$4:$AA$1048576,26,0)</f>
        <v>59.55</v>
      </c>
      <c r="AH664" s="432">
        <f t="shared" si="150"/>
        <v>35.729999999999997</v>
      </c>
      <c r="AJ664" s="432">
        <f>VLOOKUP(E664,[3]INVENTARIO!$B$4:$AD$1048576,29,0)</f>
        <v>51.5</v>
      </c>
      <c r="AK664" s="432">
        <f t="shared" si="151"/>
        <v>30.9</v>
      </c>
    </row>
    <row r="665" spans="1:46" ht="24" customHeight="1" outlineLevel="1" x14ac:dyDescent="0.25">
      <c r="A665" s="440" t="s">
        <v>23907</v>
      </c>
      <c r="B665" s="441">
        <v>656</v>
      </c>
      <c r="C665" s="440" t="s">
        <v>24001</v>
      </c>
      <c r="D665" s="440" t="s">
        <v>24003</v>
      </c>
      <c r="E665" s="441" t="s">
        <v>19378</v>
      </c>
      <c r="F665" s="440">
        <f>VLOOKUP(E665,[3]INVENTARIO!$B$4:$D$1048576,3,0)</f>
        <v>0</v>
      </c>
      <c r="G665" s="442" t="s">
        <v>19379</v>
      </c>
      <c r="H665" s="440" t="s">
        <v>24023</v>
      </c>
      <c r="I665" s="440" t="s">
        <v>23957</v>
      </c>
      <c r="J665" s="439">
        <v>0.28000000000000003</v>
      </c>
      <c r="K665" s="439">
        <v>1</v>
      </c>
      <c r="L665" s="439" t="s">
        <v>4603</v>
      </c>
      <c r="M665" s="439">
        <v>0</v>
      </c>
      <c r="N665" s="439" t="s">
        <v>4603</v>
      </c>
      <c r="O665" s="439">
        <v>0</v>
      </c>
      <c r="P665" s="512">
        <v>122.69399999999999</v>
      </c>
      <c r="Q665" s="512">
        <f t="shared" si="152"/>
        <v>122.69399999999999</v>
      </c>
      <c r="R665" s="514"/>
      <c r="S665" s="512">
        <v>94.38</v>
      </c>
      <c r="T665" s="512">
        <v>94.38</v>
      </c>
      <c r="V665" s="446">
        <f>VLOOKUP(E665,[3]INVENTARIO!$B$4:$P$1048576,15,0)</f>
        <v>1</v>
      </c>
      <c r="X665" s="443">
        <f>VLOOKUP(E665,[3]INVENTARIO!$B$114:$R$4077,17,0)</f>
        <v>72.599999999999994</v>
      </c>
      <c r="Y665" s="443">
        <f t="shared" si="147"/>
        <v>43.559999999999995</v>
      </c>
      <c r="AA665" s="432">
        <f>VLOOKUP(E665,[3]INVENTARIO!$B$4:$U$4077,20,0)</f>
        <v>72.599999999999994</v>
      </c>
      <c r="AB665" s="432">
        <f t="shared" si="148"/>
        <v>43.559999999999995</v>
      </c>
      <c r="AD665" s="432">
        <f>VLOOKUP(E665,[3]INVENTARIO!$B$4:$X$4077,23,0)</f>
        <v>72.599999999999994</v>
      </c>
      <c r="AE665" s="432">
        <f t="shared" si="149"/>
        <v>43.559999999999995</v>
      </c>
      <c r="AG665" s="432">
        <f>VLOOKUP(E665,[3]INVENTARIO!$B$4:$AA$1048576,26,0)</f>
        <v>72.599999999999994</v>
      </c>
      <c r="AH665" s="432">
        <f t="shared" si="150"/>
        <v>43.559999999999995</v>
      </c>
      <c r="AJ665" s="432">
        <f>VLOOKUP(E665,[3]INVENTARIO!$B$4:$AD$1048576,29,0)</f>
        <v>62.5</v>
      </c>
      <c r="AK665" s="432">
        <f t="shared" si="151"/>
        <v>37.5</v>
      </c>
    </row>
    <row r="666" spans="1:46" ht="24" customHeight="1" outlineLevel="1" x14ac:dyDescent="0.25">
      <c r="A666" s="440" t="s">
        <v>23907</v>
      </c>
      <c r="B666" s="441">
        <v>657</v>
      </c>
      <c r="C666" s="440" t="s">
        <v>24001</v>
      </c>
      <c r="D666" s="440" t="s">
        <v>24003</v>
      </c>
      <c r="E666" s="441" t="s">
        <v>18245</v>
      </c>
      <c r="F666" s="440">
        <f>VLOOKUP(E666,[3]INVENTARIO!$B$4:$D$1048576,3,0)</f>
        <v>0</v>
      </c>
      <c r="G666" s="442" t="s">
        <v>18246</v>
      </c>
      <c r="H666" s="440" t="s">
        <v>24023</v>
      </c>
      <c r="I666" s="440" t="s">
        <v>23957</v>
      </c>
      <c r="J666" s="439">
        <v>7.0000000000000007E-2</v>
      </c>
      <c r="K666" s="439">
        <v>7.0000000000000007E-2</v>
      </c>
      <c r="L666" s="439">
        <v>1</v>
      </c>
      <c r="M666" s="439">
        <v>0</v>
      </c>
      <c r="N666" s="439" t="s">
        <v>4603</v>
      </c>
      <c r="O666" s="439">
        <v>0</v>
      </c>
      <c r="P666" s="512">
        <v>19.688500000000001</v>
      </c>
      <c r="Q666" s="512">
        <f t="shared" si="152"/>
        <v>15.750800000000002</v>
      </c>
      <c r="R666" s="514"/>
      <c r="S666" s="512">
        <v>15.145000000000001</v>
      </c>
      <c r="T666" s="512">
        <v>12.116000000000001</v>
      </c>
      <c r="V666" s="446">
        <f>VLOOKUP(E666,[3]INVENTARIO!$B$4:$P$1048576,15,0)</f>
        <v>0.8</v>
      </c>
      <c r="X666" s="443">
        <f>VLOOKUP(E666,[3]INVENTARIO!$B$114:$R$4077,17,0)</f>
        <v>11.65</v>
      </c>
      <c r="Y666" s="443">
        <f t="shared" si="147"/>
        <v>6.99</v>
      </c>
      <c r="AA666" s="432">
        <f>VLOOKUP(E666,[3]INVENTARIO!$B$4:$U$4077,20,0)</f>
        <v>11.65</v>
      </c>
      <c r="AB666" s="432">
        <f t="shared" si="148"/>
        <v>6.99</v>
      </c>
      <c r="AD666" s="432">
        <f>VLOOKUP(E666,[3]INVENTARIO!$B$4:$X$4077,23,0)</f>
        <v>11.65</v>
      </c>
      <c r="AE666" s="432">
        <f t="shared" si="149"/>
        <v>6.99</v>
      </c>
      <c r="AG666" s="432">
        <f>VLOOKUP(E666,[3]INVENTARIO!$B$4:$AA$1048576,26,0)</f>
        <v>8.25</v>
      </c>
      <c r="AH666" s="432">
        <f t="shared" si="150"/>
        <v>4.95</v>
      </c>
      <c r="AJ666" s="432">
        <f>VLOOKUP(E666,[3]INVENTARIO!$B$4:$AD$1048576,29,0)</f>
        <v>7.5</v>
      </c>
      <c r="AK666" s="432">
        <f t="shared" si="151"/>
        <v>4.5</v>
      </c>
    </row>
    <row r="667" spans="1:46" ht="24" customHeight="1" outlineLevel="1" x14ac:dyDescent="0.25">
      <c r="A667" s="440" t="s">
        <v>23907</v>
      </c>
      <c r="B667" s="441">
        <v>658</v>
      </c>
      <c r="C667" s="440" t="s">
        <v>24001</v>
      </c>
      <c r="D667" s="440" t="s">
        <v>24003</v>
      </c>
      <c r="E667" s="441" t="s">
        <v>18242</v>
      </c>
      <c r="F667" s="440">
        <f>VLOOKUP(E667,[3]INVENTARIO!$B$4:$D$1048576,3,0)</f>
        <v>0</v>
      </c>
      <c r="G667" s="442" t="s">
        <v>17634</v>
      </c>
      <c r="H667" s="440" t="s">
        <v>24023</v>
      </c>
      <c r="I667" s="440" t="s">
        <v>23957</v>
      </c>
      <c r="J667" s="439">
        <v>0.18</v>
      </c>
      <c r="K667" s="439">
        <v>0.18</v>
      </c>
      <c r="L667" s="439">
        <v>1</v>
      </c>
      <c r="M667" s="439">
        <v>0</v>
      </c>
      <c r="N667" s="439" t="s">
        <v>4603</v>
      </c>
      <c r="O667" s="439">
        <v>0</v>
      </c>
      <c r="P667" s="512">
        <v>37.298300000000005</v>
      </c>
      <c r="Q667" s="512">
        <f t="shared" si="152"/>
        <v>29.838640000000005</v>
      </c>
      <c r="R667" s="514"/>
      <c r="S667" s="512">
        <v>28.691000000000003</v>
      </c>
      <c r="T667" s="512">
        <v>22.952800000000003</v>
      </c>
      <c r="V667" s="446">
        <f>VLOOKUP(E667,[3]INVENTARIO!$B$4:$P$1048576,15,0)</f>
        <v>0.8</v>
      </c>
      <c r="X667" s="443">
        <f>VLOOKUP(E667,[3]INVENTARIO!$B$114:$R$4077,17,0)</f>
        <v>22.07</v>
      </c>
      <c r="Y667" s="443">
        <f t="shared" si="147"/>
        <v>13.241999999999999</v>
      </c>
      <c r="AA667" s="432">
        <f>VLOOKUP(E667,[3]INVENTARIO!$B$4:$U$4077,20,0)</f>
        <v>22.07</v>
      </c>
      <c r="AB667" s="432">
        <f t="shared" si="148"/>
        <v>13.241999999999999</v>
      </c>
      <c r="AD667" s="432">
        <f>VLOOKUP(E667,[3]INVENTARIO!$B$4:$X$4077,23,0)</f>
        <v>22.07</v>
      </c>
      <c r="AE667" s="432">
        <f t="shared" si="149"/>
        <v>13.241999999999999</v>
      </c>
      <c r="AG667" s="432">
        <f>VLOOKUP(E667,[3]INVENTARIO!$B$4:$AA$1048576,26,0)</f>
        <v>15.75</v>
      </c>
      <c r="AH667" s="432">
        <f t="shared" si="150"/>
        <v>9.4499999999999993</v>
      </c>
      <c r="AJ667" s="432">
        <f>VLOOKUP(E667,[3]INVENTARIO!$B$4:$AD$1048576,29,0)</f>
        <v>14</v>
      </c>
      <c r="AK667" s="432">
        <f t="shared" si="151"/>
        <v>8.4</v>
      </c>
    </row>
    <row r="668" spans="1:46" ht="24" customHeight="1" x14ac:dyDescent="0.25">
      <c r="A668" s="440" t="s">
        <v>23907</v>
      </c>
      <c r="B668" s="441">
        <v>659</v>
      </c>
      <c r="C668" s="440" t="s">
        <v>24001</v>
      </c>
      <c r="D668" s="440" t="s">
        <v>24005</v>
      </c>
      <c r="E668" s="441" t="s">
        <v>23898</v>
      </c>
      <c r="F668" s="440">
        <v>0</v>
      </c>
      <c r="G668" s="442" t="s">
        <v>23943</v>
      </c>
      <c r="H668" s="440" t="s">
        <v>24023</v>
      </c>
      <c r="I668" s="440" t="s">
        <v>23957</v>
      </c>
      <c r="J668" s="439" t="s">
        <v>4603</v>
      </c>
      <c r="K668" s="439" t="s">
        <v>4603</v>
      </c>
      <c r="L668" s="439" t="s">
        <v>4603</v>
      </c>
      <c r="M668" s="439">
        <v>0</v>
      </c>
      <c r="N668" s="439" t="s">
        <v>4603</v>
      </c>
      <c r="O668" s="439">
        <v>0</v>
      </c>
      <c r="P668" s="512">
        <v>159</v>
      </c>
      <c r="Q668" s="512">
        <v>159</v>
      </c>
      <c r="R668" s="514"/>
      <c r="S668" s="512">
        <v>132</v>
      </c>
      <c r="T668" s="512">
        <f>VLOOKUP(E668,[2]SEP!$C$11:$H$4122,6,0)</f>
        <v>132</v>
      </c>
      <c r="V668" s="446">
        <v>1</v>
      </c>
      <c r="X668" s="443">
        <v>0</v>
      </c>
      <c r="Y668" s="443">
        <f t="shared" si="147"/>
        <v>0</v>
      </c>
      <c r="AA668" s="432">
        <v>0</v>
      </c>
      <c r="AB668" s="432">
        <f t="shared" si="148"/>
        <v>0</v>
      </c>
      <c r="AD668" s="432">
        <v>0</v>
      </c>
      <c r="AE668" s="432">
        <f t="shared" si="149"/>
        <v>0</v>
      </c>
      <c r="AG668" s="432" t="e">
        <f>VLOOKUP(E668,[3]INVENTARIO!$B$4:$AA$1048576,26,0)</f>
        <v>#N/A</v>
      </c>
      <c r="AH668" s="432" t="e">
        <f t="shared" si="150"/>
        <v>#N/A</v>
      </c>
      <c r="AJ668" s="432">
        <v>0</v>
      </c>
      <c r="AK668" s="432">
        <f t="shared" si="151"/>
        <v>0</v>
      </c>
    </row>
    <row r="669" spans="1:46" ht="24" customHeight="1" x14ac:dyDescent="0.25">
      <c r="A669" s="440" t="s">
        <v>19351</v>
      </c>
      <c r="B669" s="441">
        <v>660</v>
      </c>
      <c r="C669" s="440" t="s">
        <v>24001</v>
      </c>
      <c r="D669" s="440" t="s">
        <v>24005</v>
      </c>
      <c r="E669" s="441" t="s">
        <v>16730</v>
      </c>
      <c r="F669" s="440">
        <f>VLOOKUP(E669,[3]INVENTARIO!$B$4:$D$1048576,3,0)</f>
        <v>0</v>
      </c>
      <c r="G669" s="442" t="s">
        <v>16731</v>
      </c>
      <c r="H669" s="440" t="s">
        <v>24023</v>
      </c>
      <c r="I669" s="440" t="s">
        <v>23957</v>
      </c>
      <c r="J669" s="439" t="s">
        <v>4603</v>
      </c>
      <c r="K669" s="439" t="s">
        <v>4603</v>
      </c>
      <c r="L669" s="439" t="s">
        <v>4603</v>
      </c>
      <c r="M669" s="439">
        <v>0</v>
      </c>
      <c r="N669" s="439" t="s">
        <v>4603</v>
      </c>
      <c r="O669" s="439">
        <v>0</v>
      </c>
      <c r="P669" s="512">
        <v>159</v>
      </c>
      <c r="Q669" s="512">
        <v>159</v>
      </c>
      <c r="R669" s="514"/>
      <c r="S669" s="512">
        <v>132</v>
      </c>
      <c r="T669" s="512">
        <v>132</v>
      </c>
      <c r="V669" s="446">
        <f>VLOOKUP(E669,[3]INVENTARIO!$B$4:$P$1048576,15,0)</f>
        <v>1</v>
      </c>
      <c r="X669" s="443">
        <f>VLOOKUP(E669,[3]INVENTARIO!$B$114:$R$4077,17,0)</f>
        <v>115</v>
      </c>
      <c r="Y669" s="443">
        <f t="shared" si="147"/>
        <v>69</v>
      </c>
      <c r="AA669" s="432">
        <f>VLOOKUP(E669,[3]INVENTARIO!$B$4:$U$4077,20,0)</f>
        <v>115</v>
      </c>
      <c r="AB669" s="432">
        <f t="shared" si="148"/>
        <v>69</v>
      </c>
      <c r="AD669" s="432">
        <f>VLOOKUP(E669,[3]INVENTARIO!$B$4:$X$4077,23,0)</f>
        <v>115</v>
      </c>
      <c r="AE669" s="432">
        <f t="shared" si="149"/>
        <v>69</v>
      </c>
      <c r="AG669" s="432">
        <f>VLOOKUP(E669,[3]INVENTARIO!$B$4:$AA$1048576,26,0)</f>
        <v>80</v>
      </c>
      <c r="AH669" s="432">
        <f t="shared" si="150"/>
        <v>48</v>
      </c>
      <c r="AJ669" s="432">
        <f>VLOOKUP(E669,[3]INVENTARIO!$B$4:$AD$1048576,29,0)</f>
        <v>60</v>
      </c>
      <c r="AK669" s="432">
        <f t="shared" si="151"/>
        <v>36</v>
      </c>
    </row>
    <row r="670" spans="1:46" ht="24" customHeight="1" x14ac:dyDescent="0.25">
      <c r="A670" s="440" t="s">
        <v>23907</v>
      </c>
      <c r="B670" s="441">
        <v>661</v>
      </c>
      <c r="C670" s="440" t="s">
        <v>24001</v>
      </c>
      <c r="D670" s="440" t="s">
        <v>24005</v>
      </c>
      <c r="E670" s="441" t="s">
        <v>14015</v>
      </c>
      <c r="F670" s="440">
        <f>VLOOKUP(E670,[3]INVENTARIO!$B$4:$D$1048576,3,0)</f>
        <v>0</v>
      </c>
      <c r="G670" s="442" t="s">
        <v>14017</v>
      </c>
      <c r="H670" s="440" t="s">
        <v>24023</v>
      </c>
      <c r="I670" s="440" t="s">
        <v>23957</v>
      </c>
      <c r="J670" s="439" t="s">
        <v>4603</v>
      </c>
      <c r="K670" s="439" t="s">
        <v>4603</v>
      </c>
      <c r="L670" s="439" t="s">
        <v>4603</v>
      </c>
      <c r="M670" s="439">
        <v>0</v>
      </c>
      <c r="N670" s="439" t="s">
        <v>4603</v>
      </c>
      <c r="O670" s="439">
        <v>0</v>
      </c>
      <c r="P670" s="512">
        <v>109</v>
      </c>
      <c r="Q670" s="512">
        <v>109</v>
      </c>
      <c r="R670" s="514"/>
      <c r="S670" s="512">
        <v>100</v>
      </c>
      <c r="T670" s="512">
        <v>100</v>
      </c>
      <c r="V670" s="446">
        <f>VLOOKUP(E670,[3]INVENTARIO!$B$4:$P$1048576,15,0)</f>
        <v>1</v>
      </c>
      <c r="X670" s="443">
        <f>VLOOKUP(E670,[3]INVENTARIO!$B$114:$R$4077,17,0)</f>
        <v>100</v>
      </c>
      <c r="Y670" s="443">
        <f t="shared" si="147"/>
        <v>60</v>
      </c>
      <c r="AA670" s="432">
        <f>VLOOKUP(E670,[3]INVENTARIO!$B$4:$U$4077,20,0)</f>
        <v>100</v>
      </c>
      <c r="AB670" s="432">
        <f t="shared" si="148"/>
        <v>60</v>
      </c>
      <c r="AD670" s="432">
        <f>VLOOKUP(E670,[3]INVENTARIO!$B$4:$X$4077,23,0)</f>
        <v>100</v>
      </c>
      <c r="AE670" s="432">
        <f t="shared" si="149"/>
        <v>60</v>
      </c>
      <c r="AG670" s="432">
        <f>VLOOKUP(E670,[3]INVENTARIO!$B$4:$AA$1048576,26,0)</f>
        <v>60</v>
      </c>
      <c r="AH670" s="432">
        <f t="shared" si="150"/>
        <v>36</v>
      </c>
      <c r="AJ670" s="432">
        <f>VLOOKUP(E670,[3]INVENTARIO!$B$4:$AD$1048576,29,0)</f>
        <v>55</v>
      </c>
      <c r="AK670" s="432">
        <f t="shared" si="151"/>
        <v>33</v>
      </c>
    </row>
    <row r="671" spans="1:46" ht="24" customHeight="1" x14ac:dyDescent="0.25">
      <c r="A671" s="440" t="s">
        <v>19351</v>
      </c>
      <c r="B671" s="441">
        <v>662</v>
      </c>
      <c r="C671" s="440" t="s">
        <v>24001</v>
      </c>
      <c r="D671" s="440" t="s">
        <v>24005</v>
      </c>
      <c r="E671" s="441" t="s">
        <v>14016</v>
      </c>
      <c r="F671" s="440">
        <f>VLOOKUP(E671,[3]INVENTARIO!$B$4:$D$1048576,3,0)</f>
        <v>0</v>
      </c>
      <c r="G671" s="442" t="s">
        <v>14018</v>
      </c>
      <c r="H671" s="440" t="s">
        <v>24023</v>
      </c>
      <c r="I671" s="440" t="s">
        <v>23957</v>
      </c>
      <c r="J671" s="439" t="s">
        <v>4603</v>
      </c>
      <c r="K671" s="439" t="s">
        <v>4603</v>
      </c>
      <c r="L671" s="439" t="s">
        <v>4603</v>
      </c>
      <c r="M671" s="439">
        <v>0</v>
      </c>
      <c r="N671" s="439" t="s">
        <v>4603</v>
      </c>
      <c r="O671" s="439">
        <v>0</v>
      </c>
      <c r="P671" s="512">
        <v>159</v>
      </c>
      <c r="Q671" s="512">
        <v>159</v>
      </c>
      <c r="R671" s="514"/>
      <c r="S671" s="512">
        <v>132</v>
      </c>
      <c r="T671" s="512">
        <v>132</v>
      </c>
      <c r="V671" s="446">
        <f>VLOOKUP(E671,[3]INVENTARIO!$B$4:$P$1048576,15,0)</f>
        <v>1</v>
      </c>
      <c r="X671" s="443">
        <f>VLOOKUP(E671,[3]INVENTARIO!$B$114:$R$4077,17,0)</f>
        <v>115</v>
      </c>
      <c r="Y671" s="443">
        <f t="shared" si="147"/>
        <v>69</v>
      </c>
      <c r="AA671" s="432">
        <f>VLOOKUP(E671,[3]INVENTARIO!$B$4:$U$4077,20,0)</f>
        <v>115</v>
      </c>
      <c r="AB671" s="432">
        <f t="shared" si="148"/>
        <v>69</v>
      </c>
      <c r="AD671" s="432">
        <f>VLOOKUP(E671,[3]INVENTARIO!$B$4:$X$4077,23,0)</f>
        <v>115</v>
      </c>
      <c r="AE671" s="432">
        <f t="shared" si="149"/>
        <v>69</v>
      </c>
      <c r="AG671" s="432">
        <f>VLOOKUP(E671,[3]INVENTARIO!$B$4:$AA$1048576,26,0)</f>
        <v>80</v>
      </c>
      <c r="AH671" s="432">
        <f t="shared" si="150"/>
        <v>48</v>
      </c>
      <c r="AJ671" s="432">
        <f>VLOOKUP(E671,[3]INVENTARIO!$B$4:$AD$1048576,29,0)</f>
        <v>60</v>
      </c>
      <c r="AK671" s="432">
        <f t="shared" si="151"/>
        <v>36</v>
      </c>
    </row>
    <row r="672" spans="1:46" ht="24" customHeight="1" x14ac:dyDescent="0.25">
      <c r="A672" s="440" t="s">
        <v>23907</v>
      </c>
      <c r="B672" s="441">
        <v>663</v>
      </c>
      <c r="C672" s="440" t="s">
        <v>24001</v>
      </c>
      <c r="D672" s="440" t="s">
        <v>24006</v>
      </c>
      <c r="E672" s="441" t="s">
        <v>270</v>
      </c>
      <c r="F672" s="440">
        <f>VLOOKUP(E672,[3]INVENTARIO!$B$4:$D$1048576,3,0)</f>
        <v>0</v>
      </c>
      <c r="G672" s="442" t="s">
        <v>3883</v>
      </c>
      <c r="H672" s="440" t="s">
        <v>9144</v>
      </c>
      <c r="I672" s="440" t="s">
        <v>24018</v>
      </c>
      <c r="J672" s="439" t="s">
        <v>4603</v>
      </c>
      <c r="K672" s="439">
        <v>0.1</v>
      </c>
      <c r="L672" s="439" t="s">
        <v>4603</v>
      </c>
      <c r="M672" s="439">
        <v>0</v>
      </c>
      <c r="N672" s="439" t="s">
        <v>4603</v>
      </c>
      <c r="O672" s="439">
        <v>0</v>
      </c>
      <c r="P672" s="512">
        <v>22.350249999999999</v>
      </c>
      <c r="Q672" s="512">
        <f t="shared" si="152"/>
        <v>22.350249999999999</v>
      </c>
      <c r="R672" s="514"/>
      <c r="S672" s="512">
        <v>17.192499999999999</v>
      </c>
      <c r="T672" s="512">
        <v>17.192499999999999</v>
      </c>
      <c r="V672" s="446">
        <f>VLOOKUP(E672,[3]INVENTARIO!$B$4:$P$1048576,15,0)</f>
        <v>1</v>
      </c>
      <c r="X672" s="443">
        <f>VLOOKUP(E672,[3]INVENTARIO!$B$114:$R$4077,17,0)</f>
        <v>13.225</v>
      </c>
      <c r="Y672" s="443">
        <f t="shared" si="147"/>
        <v>7.9349999999999996</v>
      </c>
      <c r="AA672" s="432">
        <f>VLOOKUP(E672,[3]INVENTARIO!$B$4:$U$4077,20,0)</f>
        <v>13.225</v>
      </c>
      <c r="AB672" s="432">
        <f t="shared" si="148"/>
        <v>7.9349999999999996</v>
      </c>
      <c r="AD672" s="432">
        <f>VLOOKUP(E672,[3]INVENTARIO!$B$4:$X$4077,23,0)</f>
        <v>13.225</v>
      </c>
      <c r="AE672" s="432">
        <f t="shared" si="149"/>
        <v>7.9349999999999996</v>
      </c>
      <c r="AG672" s="432">
        <f>VLOOKUP(E672,[3]INVENTARIO!$B$4:$AA$1048576,26,0)</f>
        <v>11.5</v>
      </c>
      <c r="AH672" s="432">
        <f t="shared" si="150"/>
        <v>6.8999999999999995</v>
      </c>
      <c r="AJ672" s="432">
        <f>VLOOKUP(E672,[3]INVENTARIO!$B$4:$AD$1048576,29,0)</f>
        <v>10</v>
      </c>
      <c r="AK672" s="432">
        <f t="shared" si="151"/>
        <v>6</v>
      </c>
    </row>
    <row r="673" spans="1:38" ht="24" customHeight="1" x14ac:dyDescent="0.25">
      <c r="A673" s="440" t="s">
        <v>19351</v>
      </c>
      <c r="B673" s="441">
        <v>664</v>
      </c>
      <c r="C673" s="440" t="s">
        <v>24001</v>
      </c>
      <c r="D673" s="440" t="s">
        <v>24006</v>
      </c>
      <c r="E673" s="441" t="s">
        <v>272</v>
      </c>
      <c r="F673" s="440">
        <f>VLOOKUP(E673,[3]INVENTARIO!$B$4:$D$1048576,3,0)</f>
        <v>0</v>
      </c>
      <c r="G673" s="442" t="s">
        <v>3885</v>
      </c>
      <c r="H673" s="440" t="s">
        <v>9144</v>
      </c>
      <c r="I673" s="440" t="s">
        <v>24018</v>
      </c>
      <c r="J673" s="439" t="s">
        <v>4603</v>
      </c>
      <c r="K673" s="439">
        <v>0.17</v>
      </c>
      <c r="L673" s="439" t="s">
        <v>4603</v>
      </c>
      <c r="M673" s="439">
        <v>0</v>
      </c>
      <c r="N673" s="439" t="s">
        <v>4603</v>
      </c>
      <c r="O673" s="439">
        <v>0</v>
      </c>
      <c r="P673" s="512">
        <v>31.290350000000004</v>
      </c>
      <c r="Q673" s="512">
        <f t="shared" si="152"/>
        <v>31.290350000000004</v>
      </c>
      <c r="R673" s="514"/>
      <c r="S673" s="512">
        <v>24.069500000000001</v>
      </c>
      <c r="T673" s="512">
        <v>24.069500000000001</v>
      </c>
      <c r="V673" s="446">
        <f>VLOOKUP(E673,[3]INVENTARIO!$B$4:$P$1048576,15,0)</f>
        <v>1</v>
      </c>
      <c r="X673" s="443">
        <f>VLOOKUP(E673,[3]INVENTARIO!$B$114:$R$4077,17,0)</f>
        <v>18.515000000000001</v>
      </c>
      <c r="Y673" s="443">
        <f t="shared" si="147"/>
        <v>11.109</v>
      </c>
      <c r="AA673" s="432">
        <f>VLOOKUP(E673,[3]INVENTARIO!$B$4:$U$4077,20,0)</f>
        <v>18.515000000000001</v>
      </c>
      <c r="AB673" s="432">
        <f t="shared" si="148"/>
        <v>11.109</v>
      </c>
      <c r="AD673" s="432">
        <f>VLOOKUP(E673,[3]INVENTARIO!$B$4:$X$4077,23,0)</f>
        <v>18.515000000000001</v>
      </c>
      <c r="AE673" s="432">
        <f t="shared" si="149"/>
        <v>11.109</v>
      </c>
      <c r="AF673" s="476"/>
      <c r="AG673" s="432">
        <f>VLOOKUP(E673,[3]INVENTARIO!$B$4:$AA$1048576,26,0)</f>
        <v>16.100000000000001</v>
      </c>
      <c r="AH673" s="432">
        <f t="shared" si="150"/>
        <v>9.66</v>
      </c>
      <c r="AI673" s="476"/>
      <c r="AJ673" s="432">
        <f>VLOOKUP(E673,[3]INVENTARIO!$B$4:$AD$1048576,29,0)</f>
        <v>14</v>
      </c>
      <c r="AK673" s="432">
        <f t="shared" si="151"/>
        <v>8.4</v>
      </c>
      <c r="AL673" s="476" t="e">
        <f>IF(E673=0,"",VLOOKUP(E673,'Tabela de Páscoa 2020'!A:D,3,0))</f>
        <v>#N/A</v>
      </c>
    </row>
    <row r="674" spans="1:38" ht="24" customHeight="1" x14ac:dyDescent="0.25">
      <c r="A674" s="440" t="s">
        <v>23907</v>
      </c>
      <c r="B674" s="441">
        <v>665</v>
      </c>
      <c r="C674" s="440" t="s">
        <v>24001</v>
      </c>
      <c r="D674" s="440" t="s">
        <v>24006</v>
      </c>
      <c r="E674" s="441" t="s">
        <v>273</v>
      </c>
      <c r="F674" s="440">
        <f>VLOOKUP(E674,[3]INVENTARIO!$B$4:$D$1048576,3,0)</f>
        <v>0</v>
      </c>
      <c r="G674" s="442" t="s">
        <v>3886</v>
      </c>
      <c r="H674" s="440" t="s">
        <v>9144</v>
      </c>
      <c r="I674" s="440" t="s">
        <v>24018</v>
      </c>
      <c r="J674" s="439" t="s">
        <v>4603</v>
      </c>
      <c r="K674" s="439">
        <v>0.2</v>
      </c>
      <c r="L674" s="439" t="s">
        <v>4603</v>
      </c>
      <c r="M674" s="439">
        <v>0</v>
      </c>
      <c r="N674" s="439" t="s">
        <v>4603</v>
      </c>
      <c r="O674" s="439">
        <v>0</v>
      </c>
      <c r="P674" s="512">
        <v>44.700499999999998</v>
      </c>
      <c r="Q674" s="512">
        <f t="shared" si="152"/>
        <v>44.700499999999998</v>
      </c>
      <c r="R674" s="514"/>
      <c r="S674" s="512">
        <v>34.384999999999998</v>
      </c>
      <c r="T674" s="512">
        <v>34.384999999999998</v>
      </c>
      <c r="V674" s="446">
        <f>VLOOKUP(E674,[3]INVENTARIO!$B$4:$P$1048576,15,0)</f>
        <v>1</v>
      </c>
      <c r="X674" s="443">
        <f>VLOOKUP(E674,[3]INVENTARIO!$B$114:$R$4077,17,0)</f>
        <v>26.45</v>
      </c>
      <c r="Y674" s="443">
        <f t="shared" si="147"/>
        <v>15.87</v>
      </c>
      <c r="AA674" s="432">
        <f>VLOOKUP(E674,[3]INVENTARIO!$B$4:$U$4077,20,0)</f>
        <v>26.45</v>
      </c>
      <c r="AB674" s="432">
        <f t="shared" si="148"/>
        <v>15.87</v>
      </c>
      <c r="AD674" s="432">
        <f>VLOOKUP(E674,[3]INVENTARIO!$B$4:$X$4077,23,0)</f>
        <v>26.45</v>
      </c>
      <c r="AE674" s="432">
        <f t="shared" si="149"/>
        <v>15.87</v>
      </c>
      <c r="AG674" s="432">
        <f>VLOOKUP(E674,[3]INVENTARIO!$B$4:$AA$1048576,26,0)</f>
        <v>23</v>
      </c>
      <c r="AH674" s="432">
        <f t="shared" si="150"/>
        <v>13.799999999999999</v>
      </c>
      <c r="AJ674" s="432">
        <f>VLOOKUP(E674,[3]INVENTARIO!$B$4:$AD$1048576,29,0)</f>
        <v>20</v>
      </c>
      <c r="AK674" s="432">
        <f t="shared" si="151"/>
        <v>12</v>
      </c>
    </row>
    <row r="675" spans="1:38" ht="24" customHeight="1" x14ac:dyDescent="0.25">
      <c r="A675" s="440" t="s">
        <v>19351</v>
      </c>
      <c r="B675" s="441">
        <v>666</v>
      </c>
      <c r="C675" s="440" t="s">
        <v>24001</v>
      </c>
      <c r="D675" s="440" t="s">
        <v>24006</v>
      </c>
      <c r="E675" s="441" t="s">
        <v>274</v>
      </c>
      <c r="F675" s="440">
        <f>VLOOKUP(E675,[3]INVENTARIO!$B$4:$D$1048576,3,0)</f>
        <v>0</v>
      </c>
      <c r="G675" s="442" t="s">
        <v>3887</v>
      </c>
      <c r="H675" s="440" t="s">
        <v>9144</v>
      </c>
      <c r="I675" s="440" t="s">
        <v>24018</v>
      </c>
      <c r="J675" s="439" t="s">
        <v>4603</v>
      </c>
      <c r="K675" s="439">
        <v>0.32</v>
      </c>
      <c r="L675" s="439" t="s">
        <v>4603</v>
      </c>
      <c r="M675" s="439">
        <v>0</v>
      </c>
      <c r="N675" s="439" t="s">
        <v>4603</v>
      </c>
      <c r="O675" s="439">
        <v>0</v>
      </c>
      <c r="P675" s="512">
        <v>64.815725</v>
      </c>
      <c r="Q675" s="512">
        <f t="shared" si="152"/>
        <v>64.815725</v>
      </c>
      <c r="R675" s="514"/>
      <c r="S675" s="512">
        <v>49.858249999999998</v>
      </c>
      <c r="T675" s="512">
        <v>49.858249999999998</v>
      </c>
      <c r="V675" s="446">
        <f>VLOOKUP(E675,[3]INVENTARIO!$B$4:$P$1048576,15,0)</f>
        <v>1</v>
      </c>
      <c r="X675" s="443">
        <f>VLOOKUP(E675,[3]INVENTARIO!$B$114:$R$4077,17,0)</f>
        <v>38.352499999999999</v>
      </c>
      <c r="Y675" s="443">
        <f t="shared" si="147"/>
        <v>23.011499999999998</v>
      </c>
      <c r="AA675" s="432">
        <f>VLOOKUP(E675,[3]INVENTARIO!$B$4:$U$4077,20,0)</f>
        <v>38.352499999999999</v>
      </c>
      <c r="AB675" s="432">
        <f t="shared" si="148"/>
        <v>23.011499999999998</v>
      </c>
      <c r="AD675" s="432">
        <f>VLOOKUP(E675,[3]INVENTARIO!$B$4:$X$4077,23,0)</f>
        <v>38.352499999999999</v>
      </c>
      <c r="AE675" s="432">
        <f t="shared" si="149"/>
        <v>23.011499999999998</v>
      </c>
      <c r="AF675" s="476"/>
      <c r="AG675" s="432">
        <f>VLOOKUP(E675,[3]INVENTARIO!$B$4:$AA$1048576,26,0)</f>
        <v>33.35</v>
      </c>
      <c r="AH675" s="432">
        <f t="shared" si="150"/>
        <v>20.010000000000002</v>
      </c>
      <c r="AI675" s="476"/>
      <c r="AJ675" s="432">
        <f>VLOOKUP(E675,[3]INVENTARIO!$B$4:$AD$1048576,29,0)</f>
        <v>29</v>
      </c>
      <c r="AK675" s="432">
        <f t="shared" si="151"/>
        <v>17.399999999999999</v>
      </c>
      <c r="AL675" s="476" t="e">
        <f>IF(E675=0,"",VLOOKUP(E675,'Tabela de Páscoa 2020'!A:D,3,0))</f>
        <v>#N/A</v>
      </c>
    </row>
    <row r="676" spans="1:38" ht="24" customHeight="1" x14ac:dyDescent="0.25">
      <c r="A676" s="440" t="s">
        <v>23907</v>
      </c>
      <c r="B676" s="441">
        <v>667</v>
      </c>
      <c r="C676" s="440" t="s">
        <v>24001</v>
      </c>
      <c r="D676" s="440" t="s">
        <v>24006</v>
      </c>
      <c r="E676" s="441" t="s">
        <v>268</v>
      </c>
      <c r="F676" s="440">
        <f>VLOOKUP(E676,[3]INVENTARIO!$B$4:$D$1048576,3,0)</f>
        <v>0</v>
      </c>
      <c r="G676" s="442" t="s">
        <v>3881</v>
      </c>
      <c r="H676" s="440" t="s">
        <v>9144</v>
      </c>
      <c r="I676" s="440" t="s">
        <v>24018</v>
      </c>
      <c r="J676" s="439" t="s">
        <v>4603</v>
      </c>
      <c r="K676" s="439">
        <v>0.05</v>
      </c>
      <c r="L676" s="439" t="s">
        <v>4603</v>
      </c>
      <c r="M676" s="439">
        <v>0</v>
      </c>
      <c r="N676" s="439" t="s">
        <v>4603</v>
      </c>
      <c r="O676" s="439">
        <v>0</v>
      </c>
      <c r="P676" s="512">
        <v>13.41015</v>
      </c>
      <c r="Q676" s="512">
        <f t="shared" si="152"/>
        <v>13.41015</v>
      </c>
      <c r="R676" s="514"/>
      <c r="S676" s="512">
        <v>10.3155</v>
      </c>
      <c r="T676" s="512">
        <v>10.3155</v>
      </c>
      <c r="V676" s="446">
        <f>VLOOKUP(E676,[3]INVENTARIO!$B$4:$P$1048576,15,0)</f>
        <v>1</v>
      </c>
      <c r="X676" s="443">
        <f>VLOOKUP(E676,[3]INVENTARIO!$B$114:$R$4077,17,0)</f>
        <v>7.9350000000000005</v>
      </c>
      <c r="Y676" s="443">
        <f t="shared" si="147"/>
        <v>4.7610000000000001</v>
      </c>
      <c r="AA676" s="432">
        <f>VLOOKUP(E676,[3]INVENTARIO!$B$4:$U$4077,20,0)</f>
        <v>7.9350000000000005</v>
      </c>
      <c r="AB676" s="432">
        <f t="shared" si="148"/>
        <v>4.7610000000000001</v>
      </c>
      <c r="AD676" s="432">
        <f>VLOOKUP(E676,[3]INVENTARIO!$B$4:$X$4077,23,0)</f>
        <v>7.9350000000000005</v>
      </c>
      <c r="AE676" s="432">
        <f t="shared" si="149"/>
        <v>4.7610000000000001</v>
      </c>
      <c r="AG676" s="432">
        <f>VLOOKUP(E676,[3]INVENTARIO!$B$4:$AA$1048576,26,0)</f>
        <v>6.9</v>
      </c>
      <c r="AH676" s="432">
        <f t="shared" si="150"/>
        <v>4.1399999999999997</v>
      </c>
      <c r="AJ676" s="432">
        <f>VLOOKUP(E676,[3]INVENTARIO!$B$4:$AD$1048576,29,0)</f>
        <v>6</v>
      </c>
      <c r="AK676" s="432">
        <f t="shared" si="151"/>
        <v>3.5999999999999996</v>
      </c>
    </row>
    <row r="677" spans="1:38" ht="24" customHeight="1" x14ac:dyDescent="0.25">
      <c r="A677" s="440" t="s">
        <v>19351</v>
      </c>
      <c r="B677" s="441">
        <v>668</v>
      </c>
      <c r="C677" s="440" t="s">
        <v>24001</v>
      </c>
      <c r="D677" s="440" t="s">
        <v>24006</v>
      </c>
      <c r="E677" s="441" t="s">
        <v>275</v>
      </c>
      <c r="F677" s="440">
        <f>VLOOKUP(E677,[3]INVENTARIO!$B$4:$D$1048576,3,0)</f>
        <v>0</v>
      </c>
      <c r="G677" s="442" t="s">
        <v>3888</v>
      </c>
      <c r="H677" s="440" t="s">
        <v>9144</v>
      </c>
      <c r="I677" s="440" t="s">
        <v>24018</v>
      </c>
      <c r="J677" s="439" t="s">
        <v>4603</v>
      </c>
      <c r="K677" s="439">
        <v>0.5</v>
      </c>
      <c r="L677" s="439" t="s">
        <v>4603</v>
      </c>
      <c r="M677" s="439">
        <v>0</v>
      </c>
      <c r="N677" s="439" t="s">
        <v>4603</v>
      </c>
      <c r="O677" s="439">
        <v>0</v>
      </c>
      <c r="P677" s="512">
        <v>113.98627499999999</v>
      </c>
      <c r="Q677" s="512">
        <f t="shared" si="152"/>
        <v>113.98627499999999</v>
      </c>
      <c r="R677" s="514"/>
      <c r="S677" s="512">
        <v>87.681749999999994</v>
      </c>
      <c r="T677" s="512">
        <v>87.681749999999994</v>
      </c>
      <c r="V677" s="446">
        <f>VLOOKUP(E677,[3]INVENTARIO!$B$4:$P$1048576,15,0)</f>
        <v>1</v>
      </c>
      <c r="X677" s="443">
        <f>VLOOKUP(E677,[3]INVENTARIO!$B$114:$R$4077,17,0)</f>
        <v>67.447499999999991</v>
      </c>
      <c r="Y677" s="443">
        <f t="shared" si="147"/>
        <v>40.468499999999992</v>
      </c>
      <c r="AA677" s="432">
        <f>VLOOKUP(E677,[3]INVENTARIO!$B$4:$U$4077,20,0)</f>
        <v>67.447499999999991</v>
      </c>
      <c r="AB677" s="432">
        <f t="shared" si="148"/>
        <v>40.468499999999992</v>
      </c>
      <c r="AD677" s="432">
        <f>VLOOKUP(E677,[3]INVENTARIO!$B$4:$X$4077,23,0)</f>
        <v>67.447499999999991</v>
      </c>
      <c r="AE677" s="432">
        <f t="shared" si="149"/>
        <v>40.468499999999992</v>
      </c>
      <c r="AF677" s="476"/>
      <c r="AG677" s="432">
        <f>VLOOKUP(E677,[3]INVENTARIO!$B$4:$AA$1048576,26,0)</f>
        <v>58.65</v>
      </c>
      <c r="AH677" s="432">
        <f t="shared" si="150"/>
        <v>35.19</v>
      </c>
      <c r="AI677" s="476"/>
      <c r="AJ677" s="432">
        <f>VLOOKUP(E677,[3]INVENTARIO!$B$4:$AD$1048576,29,0)</f>
        <v>51</v>
      </c>
      <c r="AK677" s="432">
        <f t="shared" si="151"/>
        <v>30.599999999999998</v>
      </c>
      <c r="AL677" s="476" t="e">
        <f>IF(E677=0,"",VLOOKUP(E677,'Tabela de Páscoa 2020'!A:D,3,0))</f>
        <v>#N/A</v>
      </c>
    </row>
    <row r="678" spans="1:38" ht="24" customHeight="1" x14ac:dyDescent="0.25">
      <c r="A678" s="440" t="s">
        <v>23907</v>
      </c>
      <c r="B678" s="441">
        <v>669</v>
      </c>
      <c r="C678" s="440" t="s">
        <v>24001</v>
      </c>
      <c r="D678" s="440" t="s">
        <v>24006</v>
      </c>
      <c r="E678" s="441" t="s">
        <v>269</v>
      </c>
      <c r="F678" s="440">
        <f>VLOOKUP(E678,[3]INVENTARIO!$B$4:$D$1048576,3,0)</f>
        <v>0</v>
      </c>
      <c r="G678" s="442" t="s">
        <v>3882</v>
      </c>
      <c r="H678" s="440" t="s">
        <v>9144</v>
      </c>
      <c r="I678" s="440" t="s">
        <v>24018</v>
      </c>
      <c r="J678" s="439" t="s">
        <v>4603</v>
      </c>
      <c r="K678" s="439">
        <v>7.0000000000000007E-2</v>
      </c>
      <c r="L678" s="439" t="s">
        <v>4603</v>
      </c>
      <c r="M678" s="439">
        <v>0</v>
      </c>
      <c r="N678" s="439" t="s">
        <v>4603</v>
      </c>
      <c r="O678" s="439">
        <v>0</v>
      </c>
      <c r="P678" s="512">
        <v>15.645175000000002</v>
      </c>
      <c r="Q678" s="512">
        <f t="shared" si="152"/>
        <v>15.645175000000002</v>
      </c>
      <c r="R678" s="514"/>
      <c r="S678" s="512">
        <v>12.034750000000001</v>
      </c>
      <c r="T678" s="512">
        <v>12.034750000000001</v>
      </c>
      <c r="V678" s="446">
        <f>VLOOKUP(E678,[3]INVENTARIO!$B$4:$P$1048576,15,0)</f>
        <v>1</v>
      </c>
      <c r="X678" s="443">
        <f>VLOOKUP(E678,[3]INVENTARIO!$B$114:$R$4077,17,0)</f>
        <v>9.2575000000000003</v>
      </c>
      <c r="Y678" s="443">
        <f t="shared" si="147"/>
        <v>5.5545</v>
      </c>
      <c r="AA678" s="432">
        <f>VLOOKUP(E678,[3]INVENTARIO!$B$4:$U$4077,20,0)</f>
        <v>9.2575000000000003</v>
      </c>
      <c r="AB678" s="432">
        <f t="shared" si="148"/>
        <v>5.5545</v>
      </c>
      <c r="AD678" s="432">
        <f>VLOOKUP(E678,[3]INVENTARIO!$B$4:$X$4077,23,0)</f>
        <v>9.2575000000000003</v>
      </c>
      <c r="AE678" s="432">
        <f t="shared" si="149"/>
        <v>5.5545</v>
      </c>
      <c r="AG678" s="432">
        <f>VLOOKUP(E678,[3]INVENTARIO!$B$4:$AA$1048576,26,0)</f>
        <v>8.0500000000000007</v>
      </c>
      <c r="AH678" s="432">
        <f t="shared" si="150"/>
        <v>4.83</v>
      </c>
      <c r="AJ678" s="432">
        <f>VLOOKUP(E678,[3]INVENTARIO!$B$4:$AD$1048576,29,0)</f>
        <v>7</v>
      </c>
      <c r="AK678" s="432">
        <f t="shared" si="151"/>
        <v>4.2</v>
      </c>
    </row>
    <row r="679" spans="1:38" ht="24" customHeight="1" x14ac:dyDescent="0.25">
      <c r="B679" s="441">
        <v>670</v>
      </c>
      <c r="C679" s="440" t="s">
        <v>24001</v>
      </c>
      <c r="D679" s="440" t="s">
        <v>24007</v>
      </c>
      <c r="E679" s="441" t="s">
        <v>18006</v>
      </c>
      <c r="F679" s="440">
        <f>VLOOKUP(E679,[3]INVENTARIO!$B$4:$D$1048576,3,0)</f>
        <v>0</v>
      </c>
      <c r="G679" s="442" t="s">
        <v>22344</v>
      </c>
      <c r="H679" s="440" t="s">
        <v>24023</v>
      </c>
      <c r="I679" s="440" t="s">
        <v>23957</v>
      </c>
      <c r="J679" s="439">
        <v>1.8</v>
      </c>
      <c r="K679" s="439" t="s">
        <v>4603</v>
      </c>
      <c r="L679" s="439" t="s">
        <v>4603</v>
      </c>
      <c r="M679" s="439">
        <v>0</v>
      </c>
      <c r="N679" s="439" t="s">
        <v>4603</v>
      </c>
      <c r="O679" s="439">
        <v>0</v>
      </c>
      <c r="P679" s="512">
        <v>1814.2149999999999</v>
      </c>
      <c r="Q679" s="512">
        <f t="shared" si="152"/>
        <v>1360.6612499999999</v>
      </c>
      <c r="R679" s="514"/>
      <c r="S679" s="512">
        <v>1395.55</v>
      </c>
      <c r="T679" s="512">
        <v>1046.6624999999999</v>
      </c>
      <c r="V679" s="446">
        <f>VLOOKUP(E679,[3]INVENTARIO!$B$4:$P$1048576,15,0)</f>
        <v>0.75</v>
      </c>
      <c r="X679" s="443">
        <f>VLOOKUP(E679,[3]INVENTARIO!$B$114:$R$4077,17,0)</f>
        <v>1073.5</v>
      </c>
      <c r="Y679" s="443">
        <f t="shared" si="147"/>
        <v>644.1</v>
      </c>
      <c r="AA679" s="432">
        <f>VLOOKUP(E679,[3]INVENTARIO!$B$4:$U$4077,20,0)</f>
        <v>1073.5</v>
      </c>
      <c r="AB679" s="432">
        <f t="shared" si="148"/>
        <v>644.1</v>
      </c>
      <c r="AD679" s="432">
        <f>VLOOKUP(E679,[3]INVENTARIO!$B$4:$X$4077,23,0)</f>
        <v>1073.5</v>
      </c>
      <c r="AE679" s="432">
        <f t="shared" si="149"/>
        <v>644.1</v>
      </c>
      <c r="AG679" s="432">
        <f>VLOOKUP(E679,[3]INVENTARIO!$B$4:$AA$1048576,26,0)</f>
        <v>1836.78</v>
      </c>
      <c r="AH679" s="432">
        <f t="shared" si="150"/>
        <v>1102.068</v>
      </c>
      <c r="AJ679" s="432">
        <f>VLOOKUP(E679,[3]INVENTARIO!$B$4:$AD$1048576,29,0)</f>
        <v>1597.2</v>
      </c>
      <c r="AK679" s="432">
        <f t="shared" si="151"/>
        <v>958.31999999999994</v>
      </c>
    </row>
    <row r="680" spans="1:38" ht="24" customHeight="1" x14ac:dyDescent="0.25">
      <c r="A680" s="440" t="s">
        <v>23907</v>
      </c>
      <c r="B680" s="441">
        <v>671</v>
      </c>
      <c r="C680" s="440" t="s">
        <v>24001</v>
      </c>
      <c r="D680" s="440" t="s">
        <v>24007</v>
      </c>
      <c r="E680" s="441" t="s">
        <v>18007</v>
      </c>
      <c r="F680" s="440">
        <f>VLOOKUP(E680,[3]INVENTARIO!$B$4:$D$1048576,3,0)</f>
        <v>0</v>
      </c>
      <c r="G680" s="442" t="s">
        <v>22345</v>
      </c>
      <c r="H680" s="440" t="s">
        <v>24023</v>
      </c>
      <c r="I680" s="440" t="s">
        <v>23957</v>
      </c>
      <c r="J680" s="439">
        <v>2.1</v>
      </c>
      <c r="K680" s="439" t="s">
        <v>4603</v>
      </c>
      <c r="L680" s="439" t="s">
        <v>4603</v>
      </c>
      <c r="M680" s="439">
        <v>0</v>
      </c>
      <c r="N680" s="439" t="s">
        <v>4603</v>
      </c>
      <c r="O680" s="439">
        <v>0</v>
      </c>
      <c r="P680" s="512">
        <v>2799.4850000000006</v>
      </c>
      <c r="Q680" s="512">
        <f t="shared" si="152"/>
        <v>2099.6137500000004</v>
      </c>
      <c r="R680" s="514"/>
      <c r="S680" s="512">
        <v>2153.4500000000003</v>
      </c>
      <c r="T680" s="512">
        <v>1615.0875000000001</v>
      </c>
      <c r="V680" s="446">
        <f>VLOOKUP(E680,[3]INVENTARIO!$B$4:$P$1048576,15,0)</f>
        <v>0.75</v>
      </c>
      <c r="X680" s="443">
        <f>VLOOKUP(E680,[3]INVENTARIO!$B$114:$R$4077,17,0)</f>
        <v>1656.5</v>
      </c>
      <c r="Y680" s="443">
        <f t="shared" si="147"/>
        <v>993.9</v>
      </c>
      <c r="AA680" s="432">
        <f>VLOOKUP(E680,[3]INVENTARIO!$B$4:$U$4077,20,0)</f>
        <v>1656.5</v>
      </c>
      <c r="AB680" s="432">
        <f t="shared" si="148"/>
        <v>993.9</v>
      </c>
      <c r="AD680" s="432">
        <f>VLOOKUP(E680,[3]INVENTARIO!$B$4:$X$4077,23,0)</f>
        <v>1656.5</v>
      </c>
      <c r="AE680" s="432">
        <f t="shared" si="149"/>
        <v>993.9</v>
      </c>
      <c r="AG680" s="432">
        <f>VLOOKUP(E680,[3]INVENTARIO!$B$4:$AA$1048576,26,0)</f>
        <v>2204.14</v>
      </c>
      <c r="AH680" s="432">
        <f t="shared" si="150"/>
        <v>1322.4839999999999</v>
      </c>
      <c r="AJ680" s="432">
        <f>VLOOKUP(E680,[3]INVENTARIO!$B$4:$AD$1048576,29,0)</f>
        <v>1916.64</v>
      </c>
      <c r="AK680" s="432">
        <f t="shared" si="151"/>
        <v>1149.9839999999999</v>
      </c>
    </row>
    <row r="681" spans="1:38" ht="24" customHeight="1" x14ac:dyDescent="0.25">
      <c r="A681" s="440" t="s">
        <v>23907</v>
      </c>
      <c r="B681" s="441">
        <v>672</v>
      </c>
      <c r="C681" s="440" t="s">
        <v>24001</v>
      </c>
      <c r="D681" s="440" t="s">
        <v>24007</v>
      </c>
      <c r="E681" s="441" t="s">
        <v>18008</v>
      </c>
      <c r="F681" s="440">
        <f>VLOOKUP(E681,[3]INVENTARIO!$B$4:$D$1048576,3,0)</f>
        <v>0</v>
      </c>
      <c r="G681" s="442" t="s">
        <v>22346</v>
      </c>
      <c r="H681" s="440" t="s">
        <v>24023</v>
      </c>
      <c r="I681" s="440" t="s">
        <v>23957</v>
      </c>
      <c r="J681" s="439">
        <v>2.4</v>
      </c>
      <c r="K681" s="439" t="s">
        <v>4603</v>
      </c>
      <c r="L681" s="439" t="s">
        <v>4603</v>
      </c>
      <c r="M681" s="439">
        <v>0</v>
      </c>
      <c r="N681" s="439" t="s">
        <v>4603</v>
      </c>
      <c r="O681" s="439">
        <v>0</v>
      </c>
      <c r="P681" s="512">
        <v>3761.94</v>
      </c>
      <c r="Q681" s="512">
        <f t="shared" si="152"/>
        <v>2821.4549999999999</v>
      </c>
      <c r="R681" s="514"/>
      <c r="S681" s="512">
        <v>2893.8</v>
      </c>
      <c r="T681" s="512">
        <v>2170.3500000000004</v>
      </c>
      <c r="V681" s="446">
        <f>VLOOKUP(E681,[3]INVENTARIO!$B$4:$P$1048576,15,0)</f>
        <v>0.75</v>
      </c>
      <c r="X681" s="443">
        <f>VLOOKUP(E681,[3]INVENTARIO!$B$114:$R$4077,17,0)</f>
        <v>2226</v>
      </c>
      <c r="Y681" s="443">
        <f t="shared" si="147"/>
        <v>1335.6</v>
      </c>
      <c r="AA681" s="432">
        <f>VLOOKUP(E681,[3]INVENTARIO!$B$4:$U$4077,20,0)</f>
        <v>2226</v>
      </c>
      <c r="AB681" s="432">
        <f t="shared" si="148"/>
        <v>1335.6</v>
      </c>
      <c r="AD681" s="432">
        <f>VLOOKUP(E681,[3]INVENTARIO!$B$4:$X$4077,23,0)</f>
        <v>2226</v>
      </c>
      <c r="AE681" s="432">
        <f t="shared" si="149"/>
        <v>1335.6</v>
      </c>
      <c r="AG681" s="432">
        <f>VLOOKUP(E681,[3]INVENTARIO!$B$4:$AA$1048576,26,0)</f>
        <v>2602.11</v>
      </c>
      <c r="AH681" s="432">
        <f t="shared" si="150"/>
        <v>1561.2660000000001</v>
      </c>
      <c r="AJ681" s="432">
        <f>VLOOKUP(E681,[3]INVENTARIO!$B$4:$AD$1048576,29,0)</f>
        <v>2262.6999999999998</v>
      </c>
      <c r="AK681" s="432">
        <f t="shared" si="151"/>
        <v>1357.62</v>
      </c>
    </row>
    <row r="682" spans="1:38" ht="24" customHeight="1" x14ac:dyDescent="0.25">
      <c r="A682" s="440" t="s">
        <v>23907</v>
      </c>
      <c r="B682" s="441">
        <v>673</v>
      </c>
      <c r="C682" s="440" t="s">
        <v>24001</v>
      </c>
      <c r="D682" s="440" t="s">
        <v>24007</v>
      </c>
      <c r="E682" s="441" t="s">
        <v>18009</v>
      </c>
      <c r="F682" s="440">
        <f>VLOOKUP(E682,[3]INVENTARIO!$B$4:$D$1048576,3,0)</f>
        <v>0</v>
      </c>
      <c r="G682" s="442" t="s">
        <v>22347</v>
      </c>
      <c r="H682" s="440" t="s">
        <v>24023</v>
      </c>
      <c r="I682" s="440" t="s">
        <v>23957</v>
      </c>
      <c r="J682" s="439">
        <v>2.7</v>
      </c>
      <c r="K682" s="439" t="s">
        <v>4603</v>
      </c>
      <c r="L682" s="439" t="s">
        <v>4603</v>
      </c>
      <c r="M682" s="439">
        <v>0</v>
      </c>
      <c r="N682" s="439" t="s">
        <v>4603</v>
      </c>
      <c r="O682" s="439">
        <v>0</v>
      </c>
      <c r="P682" s="512">
        <v>4677.92</v>
      </c>
      <c r="Q682" s="512">
        <f t="shared" si="152"/>
        <v>3508.44</v>
      </c>
      <c r="R682" s="514"/>
      <c r="S682" s="512">
        <v>3598.4</v>
      </c>
      <c r="T682" s="512">
        <v>2698.8</v>
      </c>
      <c r="V682" s="446">
        <f>VLOOKUP(E682,[3]INVENTARIO!$B$4:$P$1048576,15,0)</f>
        <v>0.75</v>
      </c>
      <c r="X682" s="443">
        <f>VLOOKUP(E682,[3]INVENTARIO!$B$114:$R$4077,17,0)</f>
        <v>2768</v>
      </c>
      <c r="Y682" s="443">
        <f t="shared" si="147"/>
        <v>1660.8</v>
      </c>
      <c r="AA682" s="432">
        <f>VLOOKUP(E682,[3]INVENTARIO!$B$4:$U$4077,20,0)</f>
        <v>2768</v>
      </c>
      <c r="AB682" s="432">
        <f t="shared" si="148"/>
        <v>1660.8</v>
      </c>
      <c r="AD682" s="432">
        <f>VLOOKUP(E682,[3]INVENTARIO!$B$4:$X$4077,23,0)</f>
        <v>2768</v>
      </c>
      <c r="AE682" s="432">
        <f t="shared" si="149"/>
        <v>1660.8</v>
      </c>
      <c r="AG682" s="432">
        <f>VLOOKUP(E682,[3]INVENTARIO!$B$4:$AA$1048576,26,0)</f>
        <v>3137.83</v>
      </c>
      <c r="AH682" s="432">
        <f t="shared" si="150"/>
        <v>1882.6979999999999</v>
      </c>
      <c r="AJ682" s="432">
        <f>VLOOKUP(E682,[3]INVENTARIO!$B$4:$AD$1048576,29,0)</f>
        <v>2728.55</v>
      </c>
      <c r="AK682" s="432">
        <f t="shared" si="151"/>
        <v>1637.13</v>
      </c>
    </row>
    <row r="683" spans="1:38" ht="24" customHeight="1" x14ac:dyDescent="0.25">
      <c r="A683" s="440" t="s">
        <v>23907</v>
      </c>
      <c r="B683" s="441">
        <v>674</v>
      </c>
      <c r="C683" s="440" t="s">
        <v>24001</v>
      </c>
      <c r="D683" s="440" t="s">
        <v>23981</v>
      </c>
      <c r="E683" s="441" t="s">
        <v>20936</v>
      </c>
      <c r="F683" s="440">
        <f>VLOOKUP(E683,[3]INVENTARIO!$B$4:$D$1048576,3,0)</f>
        <v>0</v>
      </c>
      <c r="G683" s="442" t="s">
        <v>20937</v>
      </c>
      <c r="H683" s="440" t="s">
        <v>24022</v>
      </c>
      <c r="I683" s="440" t="s">
        <v>24021</v>
      </c>
      <c r="J683" s="439" t="s">
        <v>4603</v>
      </c>
      <c r="K683" s="439" t="s">
        <v>4603</v>
      </c>
      <c r="L683" s="439" t="s">
        <v>4603</v>
      </c>
      <c r="M683" s="439">
        <v>0</v>
      </c>
      <c r="N683" s="439" t="s">
        <v>4603</v>
      </c>
      <c r="O683" s="439">
        <v>0</v>
      </c>
      <c r="P683" s="512">
        <v>25.340249999999997</v>
      </c>
      <c r="Q683" s="512">
        <f t="shared" si="152"/>
        <v>25.340249999999997</v>
      </c>
      <c r="R683" s="514"/>
      <c r="S683" s="512">
        <v>19.4925</v>
      </c>
      <c r="T683" s="512">
        <v>19.4925</v>
      </c>
      <c r="V683" s="446">
        <f>VLOOKUP(E683,[3]INVENTARIO!$B$4:$P$1048576,15,0)</f>
        <v>1</v>
      </c>
      <c r="X683" s="443">
        <f>VLOOKUP(E683,[3]INVENTARIO!$B$114:$R$4077,17,0)</f>
        <v>17.25</v>
      </c>
      <c r="Y683" s="443">
        <f t="shared" si="147"/>
        <v>10.35</v>
      </c>
      <c r="AA683" s="432">
        <f>VLOOKUP(E683,[3]INVENTARIO!$B$4:$U$4077,20,0)</f>
        <v>15</v>
      </c>
      <c r="AB683" s="432">
        <f t="shared" si="148"/>
        <v>9</v>
      </c>
      <c r="AD683" s="432">
        <f>VLOOKUP(E683,[3]INVENTARIO!$B$4:$X$4077,23,0)</f>
        <v>15</v>
      </c>
      <c r="AE683" s="432">
        <f t="shared" si="149"/>
        <v>9</v>
      </c>
      <c r="AG683" s="432">
        <f>VLOOKUP(E683,[3]INVENTARIO!$B$4:$AA$1048576,26,0)</f>
        <v>15</v>
      </c>
      <c r="AH683" s="432">
        <f t="shared" si="150"/>
        <v>9</v>
      </c>
      <c r="AJ683" s="432">
        <f>VLOOKUP(E683,[3]INVENTARIO!$B$4:$AD$1048576,29,0)</f>
        <v>15</v>
      </c>
      <c r="AK683" s="432">
        <f t="shared" si="151"/>
        <v>9</v>
      </c>
    </row>
    <row r="684" spans="1:38" ht="24" customHeight="1" x14ac:dyDescent="0.25">
      <c r="A684" s="440" t="s">
        <v>23907</v>
      </c>
      <c r="B684" s="441">
        <v>675</v>
      </c>
      <c r="C684" s="440" t="s">
        <v>24001</v>
      </c>
      <c r="D684" s="440" t="s">
        <v>23981</v>
      </c>
      <c r="E684" s="441" t="s">
        <v>23233</v>
      </c>
      <c r="F684" s="440">
        <f>VLOOKUP(E684,[3]INVENTARIO!$B$4:$D$1048576,3,0)</f>
        <v>0</v>
      </c>
      <c r="G684" s="442" t="s">
        <v>23234</v>
      </c>
      <c r="H684" s="440" t="s">
        <v>9144</v>
      </c>
      <c r="I684" s="440" t="s">
        <v>23957</v>
      </c>
      <c r="J684" s="439">
        <v>0.6</v>
      </c>
      <c r="K684" s="439" t="s">
        <v>4603</v>
      </c>
      <c r="L684" s="439" t="s">
        <v>4603</v>
      </c>
      <c r="M684" s="439">
        <v>0</v>
      </c>
      <c r="N684" s="439" t="s">
        <v>4603</v>
      </c>
      <c r="O684" s="439">
        <v>0</v>
      </c>
      <c r="P684" s="512">
        <v>58.5</v>
      </c>
      <c r="Q684" s="512">
        <f t="shared" si="152"/>
        <v>58.5</v>
      </c>
      <c r="R684" s="514"/>
      <c r="S684" s="512">
        <v>45</v>
      </c>
      <c r="T684" s="512">
        <v>45</v>
      </c>
      <c r="V684" s="446">
        <f>VLOOKUP(E684,[3]INVENTARIO!$B$4:$P$1048576,15,0)</f>
        <v>1</v>
      </c>
      <c r="X684" s="443">
        <f>VLOOKUP(E684,[3]INVENTARIO!$B$114:$R$4077,17,0)</f>
        <v>0</v>
      </c>
      <c r="Y684" s="443">
        <f t="shared" si="147"/>
        <v>0</v>
      </c>
      <c r="AA684" s="432">
        <f>VLOOKUP(E684,[3]INVENTARIO!$B$4:$U$4077,20,0)</f>
        <v>0</v>
      </c>
      <c r="AB684" s="432">
        <f t="shared" si="148"/>
        <v>0</v>
      </c>
      <c r="AD684" s="432">
        <f>VLOOKUP(E684,[3]INVENTARIO!$B$4:$X$4077,23,0)</f>
        <v>0</v>
      </c>
      <c r="AE684" s="432">
        <f t="shared" si="149"/>
        <v>0</v>
      </c>
      <c r="AG684" s="432">
        <f>VLOOKUP(E684,[3]INVENTARIO!$B$4:$AA$1048576,26,0)</f>
        <v>0</v>
      </c>
      <c r="AH684" s="432">
        <f t="shared" si="150"/>
        <v>0</v>
      </c>
      <c r="AJ684" s="432">
        <f>VLOOKUP(E684,[3]INVENTARIO!$B$4:$AD$1048576,29,0)</f>
        <v>0</v>
      </c>
      <c r="AK684" s="432">
        <f t="shared" si="151"/>
        <v>0</v>
      </c>
    </row>
    <row r="685" spans="1:38" ht="24" customHeight="1" x14ac:dyDescent="0.25">
      <c r="A685" s="450" t="s">
        <v>13501</v>
      </c>
      <c r="B685" s="441">
        <v>676</v>
      </c>
      <c r="C685" s="440" t="s">
        <v>24011</v>
      </c>
      <c r="D685" s="440" t="s">
        <v>24003</v>
      </c>
      <c r="E685" s="441" t="s">
        <v>22375</v>
      </c>
      <c r="F685" s="440">
        <f>VLOOKUP(E685,[3]INVENTARIO!$B$4:$D$1048576,3,0)</f>
        <v>0</v>
      </c>
      <c r="G685" s="442" t="s">
        <v>23168</v>
      </c>
      <c r="H685" s="440" t="s">
        <v>24023</v>
      </c>
      <c r="I685" s="440" t="s">
        <v>24018</v>
      </c>
      <c r="J685" s="439">
        <v>0.28000000000000003</v>
      </c>
      <c r="K685" s="439">
        <v>1</v>
      </c>
      <c r="L685" s="439" t="s">
        <v>4603</v>
      </c>
      <c r="M685" s="439">
        <v>0</v>
      </c>
      <c r="N685" s="439" t="s">
        <v>4603</v>
      </c>
      <c r="O685" s="439">
        <v>0</v>
      </c>
      <c r="P685" s="512">
        <v>153.62100000000001</v>
      </c>
      <c r="Q685" s="512">
        <f t="shared" si="152"/>
        <v>153.62100000000001</v>
      </c>
      <c r="R685" s="514"/>
      <c r="S685" s="512">
        <v>118.17000000000002</v>
      </c>
      <c r="T685" s="512">
        <v>118.17000000000002</v>
      </c>
      <c r="V685" s="446">
        <f>VLOOKUP(E685,[3]INVENTARIO!$B$4:$P$1048576,15,0)</f>
        <v>1</v>
      </c>
      <c r="X685" s="443">
        <f>VLOOKUP(E685,[3]INVENTARIO!$B$114:$R$4077,17,0)</f>
        <v>90.9</v>
      </c>
      <c r="Y685" s="443">
        <f t="shared" si="147"/>
        <v>54.54</v>
      </c>
      <c r="AA685" s="432">
        <f>VLOOKUP(E685,[3]INVENTARIO!$B$4:$U$4077,20,0)</f>
        <v>90.9</v>
      </c>
      <c r="AB685" s="432">
        <f t="shared" si="148"/>
        <v>54.54</v>
      </c>
      <c r="AD685" s="432">
        <f>VLOOKUP(E685,[3]INVENTARIO!$B$4:$X$4077,23,0)</f>
        <v>90.9</v>
      </c>
      <c r="AE685" s="432">
        <f t="shared" si="149"/>
        <v>54.54</v>
      </c>
      <c r="AG685" s="432">
        <f>VLOOKUP(E685,[3]INVENTARIO!$B$4:$AA$1048576,26,0)</f>
        <v>90.9</v>
      </c>
      <c r="AH685" s="432">
        <f t="shared" si="150"/>
        <v>54.54</v>
      </c>
      <c r="AJ685" s="432">
        <f>VLOOKUP(E685,[3]INVENTARIO!$B$4:$AD$1048576,29,0)</f>
        <v>85</v>
      </c>
      <c r="AK685" s="432">
        <f t="shared" si="151"/>
        <v>51</v>
      </c>
    </row>
    <row r="686" spans="1:38" ht="24" customHeight="1" x14ac:dyDescent="0.25">
      <c r="A686" s="450" t="s">
        <v>13501</v>
      </c>
      <c r="B686" s="441">
        <v>677</v>
      </c>
      <c r="C686" s="440" t="s">
        <v>24011</v>
      </c>
      <c r="D686" s="440" t="s">
        <v>24003</v>
      </c>
      <c r="E686" s="441" t="s">
        <v>22376</v>
      </c>
      <c r="F686" s="440">
        <f>VLOOKUP(E686,[3]INVENTARIO!$B$4:$D$1048576,3,0)</f>
        <v>0</v>
      </c>
      <c r="G686" s="442" t="s">
        <v>21327</v>
      </c>
      <c r="H686" s="440" t="s">
        <v>24023</v>
      </c>
      <c r="I686" s="440" t="s">
        <v>24018</v>
      </c>
      <c r="J686" s="439">
        <v>0.28000000000000003</v>
      </c>
      <c r="K686" s="439">
        <v>1</v>
      </c>
      <c r="L686" s="439" t="s">
        <v>4603</v>
      </c>
      <c r="M686" s="439">
        <v>0</v>
      </c>
      <c r="N686" s="439" t="s">
        <v>4603</v>
      </c>
      <c r="O686" s="439">
        <v>0</v>
      </c>
      <c r="P686" s="512">
        <v>166.95510000000002</v>
      </c>
      <c r="Q686" s="512">
        <f t="shared" si="152"/>
        <v>166.95510000000002</v>
      </c>
      <c r="R686" s="514"/>
      <c r="S686" s="512">
        <v>128.42700000000002</v>
      </c>
      <c r="T686" s="512">
        <v>128.42700000000002</v>
      </c>
      <c r="V686" s="446">
        <f>VLOOKUP(E686,[3]INVENTARIO!$B$4:$P$1048576,15,0)</f>
        <v>1</v>
      </c>
      <c r="X686" s="443">
        <f>VLOOKUP(E686,[3]INVENTARIO!$B$114:$R$4077,17,0)</f>
        <v>98.79</v>
      </c>
      <c r="Y686" s="443">
        <f t="shared" si="147"/>
        <v>59.274000000000001</v>
      </c>
      <c r="AA686" s="432">
        <f>VLOOKUP(E686,[3]INVENTARIO!$B$4:$U$4077,20,0)</f>
        <v>98.79</v>
      </c>
      <c r="AB686" s="432">
        <f t="shared" si="148"/>
        <v>59.274000000000001</v>
      </c>
      <c r="AD686" s="432">
        <f>VLOOKUP(E686,[3]INVENTARIO!$B$4:$X$4077,23,0)</f>
        <v>98.79</v>
      </c>
      <c r="AE686" s="432">
        <f t="shared" si="149"/>
        <v>59.274000000000001</v>
      </c>
      <c r="AG686" s="432">
        <f>VLOOKUP(E686,[3]INVENTARIO!$B$4:$AA$1048576,26,0)</f>
        <v>98.79</v>
      </c>
      <c r="AH686" s="432">
        <f t="shared" si="150"/>
        <v>59.274000000000001</v>
      </c>
      <c r="AJ686" s="432">
        <f>VLOOKUP(E686,[3]INVENTARIO!$B$4:$AD$1048576,29,0)</f>
        <v>93</v>
      </c>
      <c r="AK686" s="432">
        <f t="shared" si="151"/>
        <v>55.8</v>
      </c>
    </row>
    <row r="687" spans="1:38" ht="24" customHeight="1" x14ac:dyDescent="0.25">
      <c r="A687" s="450" t="s">
        <v>13501</v>
      </c>
      <c r="B687" s="441">
        <v>678</v>
      </c>
      <c r="C687" s="440" t="s">
        <v>24011</v>
      </c>
      <c r="D687" s="440" t="s">
        <v>24003</v>
      </c>
      <c r="E687" s="441" t="s">
        <v>22377</v>
      </c>
      <c r="F687" s="440">
        <f>VLOOKUP(E687,[3]INVENTARIO!$B$4:$D$1048576,3,0)</f>
        <v>0</v>
      </c>
      <c r="G687" s="442" t="s">
        <v>23169</v>
      </c>
      <c r="H687" s="440" t="s">
        <v>24023</v>
      </c>
      <c r="I687" s="440" t="s">
        <v>24018</v>
      </c>
      <c r="J687" s="439">
        <v>0.28000000000000003</v>
      </c>
      <c r="K687" s="439">
        <v>1</v>
      </c>
      <c r="L687" s="439" t="s">
        <v>4603</v>
      </c>
      <c r="M687" s="439">
        <v>0</v>
      </c>
      <c r="N687" s="439" t="s">
        <v>4603</v>
      </c>
      <c r="O687" s="439">
        <v>0</v>
      </c>
      <c r="P687" s="512">
        <v>264.04560000000004</v>
      </c>
      <c r="Q687" s="512">
        <f t="shared" si="152"/>
        <v>264.04560000000004</v>
      </c>
      <c r="R687" s="514"/>
      <c r="S687" s="512">
        <v>203.11200000000002</v>
      </c>
      <c r="T687" s="512">
        <v>203.11200000000002</v>
      </c>
      <c r="V687" s="446">
        <f>VLOOKUP(E687,[3]INVENTARIO!$B$4:$P$1048576,15,0)</f>
        <v>1</v>
      </c>
      <c r="X687" s="443">
        <f>VLOOKUP(E687,[3]INVENTARIO!$B$114:$R$4077,17,0)</f>
        <v>156.24</v>
      </c>
      <c r="Y687" s="443">
        <f t="shared" si="147"/>
        <v>93.744</v>
      </c>
      <c r="AA687" s="432">
        <f>VLOOKUP(E687,[3]INVENTARIO!$B$4:$U$4077,20,0)</f>
        <v>156.24</v>
      </c>
      <c r="AB687" s="432">
        <f t="shared" si="148"/>
        <v>93.744</v>
      </c>
      <c r="AD687" s="432">
        <f>VLOOKUP(E687,[3]INVENTARIO!$B$4:$X$4077,23,0)</f>
        <v>156.24</v>
      </c>
      <c r="AE687" s="432">
        <f t="shared" si="149"/>
        <v>93.744</v>
      </c>
      <c r="AG687" s="432">
        <f>VLOOKUP(E687,[3]INVENTARIO!$B$4:$AA$1048576,26,0)</f>
        <v>156.24</v>
      </c>
      <c r="AH687" s="432">
        <f t="shared" si="150"/>
        <v>93.744</v>
      </c>
      <c r="AJ687" s="432">
        <f>VLOOKUP(E687,[3]INVENTARIO!$B$4:$AD$1048576,29,0)</f>
        <v>216</v>
      </c>
      <c r="AK687" s="432">
        <f t="shared" si="151"/>
        <v>129.6</v>
      </c>
    </row>
    <row r="688" spans="1:38" ht="24" customHeight="1" x14ac:dyDescent="0.25">
      <c r="A688" s="440" t="s">
        <v>16741</v>
      </c>
      <c r="B688" s="441">
        <v>679</v>
      </c>
      <c r="C688" s="440" t="s">
        <v>24011</v>
      </c>
      <c r="D688" s="440" t="s">
        <v>24003</v>
      </c>
      <c r="E688" s="441" t="s">
        <v>22378</v>
      </c>
      <c r="F688" s="440">
        <f>VLOOKUP(E688,[3]INVENTARIO!$B$4:$D$1048576,3,0)</f>
        <v>0</v>
      </c>
      <c r="G688" s="442" t="s">
        <v>23170</v>
      </c>
      <c r="H688" s="440" t="s">
        <v>24023</v>
      </c>
      <c r="I688" s="440" t="s">
        <v>24018</v>
      </c>
      <c r="J688" s="439">
        <v>0.28000000000000003</v>
      </c>
      <c r="K688" s="439">
        <v>1</v>
      </c>
      <c r="L688" s="439" t="s">
        <v>4603</v>
      </c>
      <c r="M688" s="439">
        <v>0</v>
      </c>
      <c r="N688" s="439" t="s">
        <v>4603</v>
      </c>
      <c r="O688" s="439">
        <v>0</v>
      </c>
      <c r="P688" s="512">
        <v>197.88210000000001</v>
      </c>
      <c r="Q688" s="512">
        <f t="shared" si="152"/>
        <v>197.88210000000001</v>
      </c>
      <c r="R688" s="514"/>
      <c r="S688" s="512">
        <v>152.21700000000001</v>
      </c>
      <c r="T688" s="512">
        <v>152.21700000000001</v>
      </c>
      <c r="V688" s="446">
        <f>VLOOKUP(E688,[3]INVENTARIO!$B$4:$P$1048576,15,0)</f>
        <v>1</v>
      </c>
      <c r="X688" s="443">
        <f>VLOOKUP(E688,[3]INVENTARIO!$B$114:$R$4077,17,0)</f>
        <v>117.09</v>
      </c>
      <c r="Y688" s="443">
        <f t="shared" si="147"/>
        <v>70.254000000000005</v>
      </c>
      <c r="AA688" s="432">
        <f>VLOOKUP(E688,[3]INVENTARIO!$B$4:$U$4077,20,0)</f>
        <v>117.09</v>
      </c>
      <c r="AB688" s="432">
        <f t="shared" si="148"/>
        <v>70.254000000000005</v>
      </c>
      <c r="AD688" s="432">
        <f>VLOOKUP(E688,[3]INVENTARIO!$B$4:$X$4077,23,0)</f>
        <v>117.09</v>
      </c>
      <c r="AE688" s="432">
        <f t="shared" si="149"/>
        <v>70.254000000000005</v>
      </c>
      <c r="AG688" s="432">
        <f>VLOOKUP(E688,[3]INVENTARIO!$B$4:$AA$1048576,26,0)</f>
        <v>117.09</v>
      </c>
      <c r="AH688" s="432">
        <f t="shared" si="150"/>
        <v>70.254000000000005</v>
      </c>
      <c r="AJ688" s="432">
        <f>VLOOKUP(E688,[3]INVENTARIO!$B$4:$AD$1048576,29,0)</f>
        <v>137</v>
      </c>
      <c r="AK688" s="432">
        <f t="shared" si="151"/>
        <v>82.2</v>
      </c>
    </row>
    <row r="689" spans="1:38" ht="24" customHeight="1" x14ac:dyDescent="0.25">
      <c r="A689" s="440" t="s">
        <v>16741</v>
      </c>
      <c r="B689" s="441">
        <v>680</v>
      </c>
      <c r="C689" s="440" t="s">
        <v>24011</v>
      </c>
      <c r="D689" s="440" t="s">
        <v>24003</v>
      </c>
      <c r="E689" s="441" t="s">
        <v>22379</v>
      </c>
      <c r="F689" s="440">
        <f>VLOOKUP(E689,[3]INVENTARIO!$B$4:$D$1048576,3,0)</f>
        <v>0</v>
      </c>
      <c r="G689" s="442" t="s">
        <v>23171</v>
      </c>
      <c r="H689" s="440" t="s">
        <v>24023</v>
      </c>
      <c r="I689" s="440" t="s">
        <v>24018</v>
      </c>
      <c r="J689" s="439">
        <v>0.28000000000000003</v>
      </c>
      <c r="K689" s="439">
        <v>1</v>
      </c>
      <c r="L689" s="439" t="s">
        <v>4603</v>
      </c>
      <c r="M689" s="439">
        <v>0</v>
      </c>
      <c r="N689" s="439" t="s">
        <v>4603</v>
      </c>
      <c r="O689" s="439">
        <v>0</v>
      </c>
      <c r="P689" s="512">
        <v>222.06600000000003</v>
      </c>
      <c r="Q689" s="512">
        <f t="shared" si="152"/>
        <v>222.06600000000003</v>
      </c>
      <c r="R689" s="514"/>
      <c r="S689" s="512">
        <v>170.82000000000002</v>
      </c>
      <c r="T689" s="512">
        <v>170.82000000000002</v>
      </c>
      <c r="V689" s="446">
        <f>VLOOKUP(E689,[3]INVENTARIO!$B$4:$P$1048576,15,0)</f>
        <v>1</v>
      </c>
      <c r="X689" s="443">
        <f>VLOOKUP(E689,[3]INVENTARIO!$B$114:$R$4077,17,0)</f>
        <v>131.4</v>
      </c>
      <c r="Y689" s="443">
        <f t="shared" si="147"/>
        <v>78.84</v>
      </c>
      <c r="AA689" s="432">
        <f>VLOOKUP(E689,[3]INVENTARIO!$B$4:$U$4077,20,0)</f>
        <v>131.4</v>
      </c>
      <c r="AB689" s="432">
        <f t="shared" si="148"/>
        <v>78.84</v>
      </c>
      <c r="AD689" s="432">
        <f>VLOOKUP(E689,[3]INVENTARIO!$B$4:$X$4077,23,0)</f>
        <v>131.4</v>
      </c>
      <c r="AE689" s="432">
        <f t="shared" si="149"/>
        <v>78.84</v>
      </c>
      <c r="AG689" s="432">
        <f>VLOOKUP(E689,[3]INVENTARIO!$B$4:$AA$1048576,26,0)</f>
        <v>131.4</v>
      </c>
      <c r="AH689" s="432">
        <f t="shared" si="150"/>
        <v>78.84</v>
      </c>
      <c r="AJ689" s="432">
        <f>VLOOKUP(E689,[3]INVENTARIO!$B$4:$AD$1048576,29,0)</f>
        <v>180</v>
      </c>
      <c r="AK689" s="432">
        <f t="shared" si="151"/>
        <v>108</v>
      </c>
    </row>
    <row r="690" spans="1:38" ht="24" customHeight="1" x14ac:dyDescent="0.25">
      <c r="A690" s="440" t="s">
        <v>16741</v>
      </c>
      <c r="B690" s="441">
        <v>681</v>
      </c>
      <c r="C690" s="440" t="s">
        <v>24011</v>
      </c>
      <c r="D690" s="440" t="s">
        <v>24003</v>
      </c>
      <c r="E690" s="441" t="s">
        <v>22380</v>
      </c>
      <c r="F690" s="440">
        <f>VLOOKUP(E690,[3]INVENTARIO!$B$4:$D$1048576,3,0)</f>
        <v>0</v>
      </c>
      <c r="G690" s="442" t="s">
        <v>23172</v>
      </c>
      <c r="H690" s="440" t="s">
        <v>24023</v>
      </c>
      <c r="I690" s="440" t="s">
        <v>24018</v>
      </c>
      <c r="J690" s="439">
        <v>0.28000000000000003</v>
      </c>
      <c r="K690" s="439">
        <v>1</v>
      </c>
      <c r="L690" s="439" t="s">
        <v>4603</v>
      </c>
      <c r="M690" s="439">
        <v>0</v>
      </c>
      <c r="N690" s="439" t="s">
        <v>4603</v>
      </c>
      <c r="O690" s="439">
        <v>0</v>
      </c>
      <c r="P690" s="512">
        <v>302.1044</v>
      </c>
      <c r="Q690" s="512">
        <f t="shared" si="152"/>
        <v>302.1044</v>
      </c>
      <c r="R690" s="514"/>
      <c r="S690" s="512">
        <v>232.38800000000001</v>
      </c>
      <c r="T690" s="512">
        <v>232.38800000000001</v>
      </c>
      <c r="V690" s="446">
        <f>VLOOKUP(E690,[3]INVENTARIO!$B$4:$P$1048576,15,0)</f>
        <v>1</v>
      </c>
      <c r="X690" s="443">
        <f>VLOOKUP(E690,[3]INVENTARIO!$B$114:$R$4077,17,0)</f>
        <v>178.76</v>
      </c>
      <c r="Y690" s="443">
        <f t="shared" si="147"/>
        <v>107.25599999999999</v>
      </c>
      <c r="AA690" s="432">
        <f>VLOOKUP(E690,[3]INVENTARIO!$B$4:$U$4077,20,0)</f>
        <v>178.76</v>
      </c>
      <c r="AB690" s="432">
        <f t="shared" si="148"/>
        <v>107.25599999999999</v>
      </c>
      <c r="AD690" s="432">
        <f>VLOOKUP(E690,[3]INVENTARIO!$B$4:$X$4077,23,0)</f>
        <v>178.76</v>
      </c>
      <c r="AE690" s="432">
        <f t="shared" si="149"/>
        <v>107.25599999999999</v>
      </c>
      <c r="AG690" s="432">
        <f>VLOOKUP(E690,[3]INVENTARIO!$B$4:$AA$1048576,26,0)</f>
        <v>178.76</v>
      </c>
      <c r="AH690" s="432">
        <f t="shared" si="150"/>
        <v>107.25599999999999</v>
      </c>
      <c r="AJ690" s="432">
        <f>VLOOKUP(E690,[3]INVENTARIO!$B$4:$AD$1048576,29,0)</f>
        <v>0</v>
      </c>
      <c r="AK690" s="432">
        <f t="shared" si="151"/>
        <v>0</v>
      </c>
    </row>
    <row r="691" spans="1:38" ht="24" customHeight="1" x14ac:dyDescent="0.25">
      <c r="A691" s="440" t="s">
        <v>23907</v>
      </c>
      <c r="B691" s="441">
        <v>682</v>
      </c>
      <c r="C691" s="440" t="s">
        <v>24011</v>
      </c>
      <c r="D691" s="440" t="s">
        <v>24013</v>
      </c>
      <c r="E691" s="441" t="s">
        <v>17905</v>
      </c>
      <c r="F691" s="440">
        <f>VLOOKUP(E691,[3]INVENTARIO!$B$4:$D$1048576,3,0)</f>
        <v>0</v>
      </c>
      <c r="G691" s="442" t="s">
        <v>5334</v>
      </c>
      <c r="H691" s="440" t="s">
        <v>24023</v>
      </c>
      <c r="I691" s="440" t="s">
        <v>23957</v>
      </c>
      <c r="J691" s="439">
        <v>0.1</v>
      </c>
      <c r="K691" s="439">
        <v>1</v>
      </c>
      <c r="L691" s="439" t="s">
        <v>4603</v>
      </c>
      <c r="M691" s="439">
        <v>0</v>
      </c>
      <c r="N691" s="439" t="s">
        <v>4603</v>
      </c>
      <c r="O691" s="439">
        <v>0</v>
      </c>
      <c r="P691" s="512">
        <v>33.758595</v>
      </c>
      <c r="Q691" s="512">
        <f t="shared" si="152"/>
        <v>33.758595</v>
      </c>
      <c r="R691" s="514"/>
      <c r="S691" s="512">
        <v>25.968150000000001</v>
      </c>
      <c r="T691" s="512">
        <v>25.968150000000001</v>
      </c>
      <c r="V691" s="446">
        <f>VLOOKUP(E691,[3]INVENTARIO!$B$4:$P$1048576,15,0)</f>
        <v>1</v>
      </c>
      <c r="X691" s="443">
        <f>VLOOKUP(E691,[3]INVENTARIO!$B$114:$R$4077,17,0)</f>
        <v>19.9755</v>
      </c>
      <c r="Y691" s="443">
        <f t="shared" si="147"/>
        <v>11.985300000000001</v>
      </c>
      <c r="AA691" s="432">
        <f>VLOOKUP(E691,[3]INVENTARIO!$B$4:$U$4077,20,0)</f>
        <v>19.9755</v>
      </c>
      <c r="AB691" s="432">
        <f t="shared" si="148"/>
        <v>11.985300000000001</v>
      </c>
      <c r="AD691" s="432">
        <f>VLOOKUP(E691,[3]INVENTARIO!$B$4:$X$4077,23,0)</f>
        <v>19.9755</v>
      </c>
      <c r="AE691" s="432">
        <f t="shared" si="149"/>
        <v>11.985300000000001</v>
      </c>
      <c r="AG691" s="432">
        <f>VLOOKUP(E691,[3]INVENTARIO!$B$4:$AA$1048576,26,0)</f>
        <v>17.37</v>
      </c>
      <c r="AH691" s="432">
        <f t="shared" si="150"/>
        <v>10.422000000000001</v>
      </c>
      <c r="AJ691" s="432">
        <f>VLOOKUP(E691,[3]INVENTARIO!$B$4:$AD$1048576,29,0)</f>
        <v>15.1</v>
      </c>
      <c r="AK691" s="432">
        <f t="shared" si="151"/>
        <v>9.0599999999999987</v>
      </c>
    </row>
    <row r="692" spans="1:38" ht="24" customHeight="1" x14ac:dyDescent="0.25">
      <c r="B692" s="441">
        <v>683</v>
      </c>
      <c r="C692" s="440" t="s">
        <v>24011</v>
      </c>
      <c r="D692" s="440" t="s">
        <v>24013</v>
      </c>
      <c r="E692" s="441" t="s">
        <v>17906</v>
      </c>
      <c r="F692" s="440">
        <f>VLOOKUP(E692,[3]INVENTARIO!$B$4:$D$1048576,3,0)</f>
        <v>0</v>
      </c>
      <c r="G692" s="442" t="s">
        <v>17909</v>
      </c>
      <c r="H692" s="440" t="s">
        <v>24023</v>
      </c>
      <c r="I692" s="440" t="s">
        <v>23957</v>
      </c>
      <c r="J692" s="439">
        <v>0.15</v>
      </c>
      <c r="K692" s="439">
        <v>1</v>
      </c>
      <c r="L692" s="439" t="s">
        <v>4603</v>
      </c>
      <c r="M692" s="439">
        <v>0</v>
      </c>
      <c r="N692" s="439" t="s">
        <v>4603</v>
      </c>
      <c r="O692" s="439">
        <v>0</v>
      </c>
      <c r="P692" s="512">
        <v>47.168745000000001</v>
      </c>
      <c r="Q692" s="512">
        <f t="shared" si="152"/>
        <v>47.168745000000001</v>
      </c>
      <c r="R692" s="514"/>
      <c r="S692" s="512">
        <v>36.283650000000002</v>
      </c>
      <c r="T692" s="512">
        <v>36.283650000000002</v>
      </c>
      <c r="V692" s="446">
        <f>VLOOKUP(E692,[3]INVENTARIO!$B$4:$P$1048576,15,0)</f>
        <v>1</v>
      </c>
      <c r="X692" s="443">
        <f>VLOOKUP(E692,[3]INVENTARIO!$B$114:$R$4077,17,0)</f>
        <v>27.910499999999999</v>
      </c>
      <c r="Y692" s="443">
        <f t="shared" ref="Y692:Y709" si="153">X692*60%</f>
        <v>16.746299999999998</v>
      </c>
      <c r="AA692" s="432">
        <f>VLOOKUP(E692,[3]INVENTARIO!$B$4:$U$4077,20,0)</f>
        <v>27.910499999999999</v>
      </c>
      <c r="AB692" s="432">
        <f t="shared" ref="AB692:AB709" si="154">AA692*60%</f>
        <v>16.746299999999998</v>
      </c>
      <c r="AD692" s="432">
        <f>VLOOKUP(E692,[3]INVENTARIO!$B$4:$X$4077,23,0)</f>
        <v>27.910499999999999</v>
      </c>
      <c r="AE692" s="432">
        <f t="shared" ref="AE692:AE709" si="155">AD692*60%</f>
        <v>16.746299999999998</v>
      </c>
      <c r="AG692" s="432">
        <f>VLOOKUP(E692,[3]INVENTARIO!$B$4:$AA$1048576,26,0)</f>
        <v>24.27</v>
      </c>
      <c r="AH692" s="432">
        <f t="shared" ref="AH692:AH709" si="156">AG692*60%</f>
        <v>14.561999999999999</v>
      </c>
      <c r="AJ692" s="432">
        <f>VLOOKUP(E692,[3]INVENTARIO!$B$4:$AD$1048576,29,0)</f>
        <v>21.1</v>
      </c>
      <c r="AK692" s="432">
        <f t="shared" ref="AK692:AK712" si="157">AJ692*60%</f>
        <v>12.66</v>
      </c>
    </row>
    <row r="693" spans="1:38" ht="24" customHeight="1" x14ac:dyDescent="0.25">
      <c r="B693" s="441">
        <v>684</v>
      </c>
      <c r="C693" s="440" t="s">
        <v>24011</v>
      </c>
      <c r="D693" s="440" t="s">
        <v>24013</v>
      </c>
      <c r="E693" s="441" t="s">
        <v>17907</v>
      </c>
      <c r="F693" s="440">
        <f>VLOOKUP(E693,[3]INVENTARIO!$B$4:$D$1048576,3,0)</f>
        <v>0</v>
      </c>
      <c r="G693" s="442" t="s">
        <v>17910</v>
      </c>
      <c r="H693" s="440" t="s">
        <v>24023</v>
      </c>
      <c r="I693" s="440" t="s">
        <v>23957</v>
      </c>
      <c r="J693" s="439">
        <v>0.2</v>
      </c>
      <c r="K693" s="439">
        <v>1</v>
      </c>
      <c r="L693" s="439" t="s">
        <v>4603</v>
      </c>
      <c r="M693" s="439">
        <v>0</v>
      </c>
      <c r="N693" s="439" t="s">
        <v>4603</v>
      </c>
      <c r="O693" s="439">
        <v>0</v>
      </c>
      <c r="P693" s="512">
        <v>60.676070000000003</v>
      </c>
      <c r="Q693" s="512">
        <f t="shared" ref="Q693:Q701" si="158">P693*V693</f>
        <v>60.676070000000003</v>
      </c>
      <c r="R693" s="514"/>
      <c r="S693" s="512">
        <v>46.673900000000003</v>
      </c>
      <c r="T693" s="512">
        <v>46.673900000000003</v>
      </c>
      <c r="V693" s="446">
        <f>VLOOKUP(E693,[3]INVENTARIO!$B$4:$P$1048576,15,0)</f>
        <v>1</v>
      </c>
      <c r="X693" s="443">
        <f>VLOOKUP(E693,[3]INVENTARIO!$B$114:$R$4077,17,0)</f>
        <v>35.902999999999999</v>
      </c>
      <c r="Y693" s="443">
        <f t="shared" si="153"/>
        <v>21.541799999999999</v>
      </c>
      <c r="AA693" s="432">
        <f>VLOOKUP(E693,[3]INVENTARIO!$B$4:$U$4077,20,0)</f>
        <v>35.902999999999999</v>
      </c>
      <c r="AB693" s="432">
        <f t="shared" si="154"/>
        <v>21.541799999999999</v>
      </c>
      <c r="AD693" s="432">
        <f>VLOOKUP(E693,[3]INVENTARIO!$B$4:$X$4077,23,0)</f>
        <v>35.902999999999999</v>
      </c>
      <c r="AE693" s="432">
        <f t="shared" si="155"/>
        <v>21.541799999999999</v>
      </c>
      <c r="AG693" s="432">
        <f>VLOOKUP(E693,[3]INVENTARIO!$B$4:$AA$1048576,26,0)</f>
        <v>31.22</v>
      </c>
      <c r="AH693" s="432">
        <f t="shared" si="156"/>
        <v>18.731999999999999</v>
      </c>
      <c r="AJ693" s="432">
        <f>VLOOKUP(E693,[3]INVENTARIO!$B$4:$AD$1048576,29,0)</f>
        <v>27.15</v>
      </c>
      <c r="AK693" s="432">
        <f t="shared" si="157"/>
        <v>16.29</v>
      </c>
    </row>
    <row r="694" spans="1:38" ht="24" customHeight="1" x14ac:dyDescent="0.25">
      <c r="B694" s="441">
        <v>685</v>
      </c>
      <c r="C694" s="440" t="s">
        <v>24011</v>
      </c>
      <c r="D694" s="440" t="s">
        <v>24013</v>
      </c>
      <c r="E694" s="441" t="s">
        <v>17904</v>
      </c>
      <c r="F694" s="440">
        <f>VLOOKUP(E694,[3]INVENTARIO!$B$4:$D$1048576,3,0)</f>
        <v>0</v>
      </c>
      <c r="G694" s="442" t="s">
        <v>18225</v>
      </c>
      <c r="H694" s="440" t="s">
        <v>24023</v>
      </c>
      <c r="I694" s="440" t="s">
        <v>23957</v>
      </c>
      <c r="J694" s="439">
        <v>0.08</v>
      </c>
      <c r="K694" s="439">
        <v>1</v>
      </c>
      <c r="L694" s="439" t="s">
        <v>4603</v>
      </c>
      <c r="M694" s="439">
        <v>0</v>
      </c>
      <c r="N694" s="439" t="s">
        <v>4603</v>
      </c>
      <c r="O694" s="439">
        <v>0</v>
      </c>
      <c r="P694" s="512">
        <v>28.277925000000003</v>
      </c>
      <c r="Q694" s="512">
        <f t="shared" si="158"/>
        <v>28.277925000000003</v>
      </c>
      <c r="R694" s="514"/>
      <c r="S694" s="512">
        <v>21.752250000000004</v>
      </c>
      <c r="T694" s="512">
        <v>21.752250000000004</v>
      </c>
      <c r="V694" s="446">
        <f>VLOOKUP(E694,[3]INVENTARIO!$B$4:$P$1048576,15,0)</f>
        <v>1</v>
      </c>
      <c r="X694" s="443">
        <f>VLOOKUP(E694,[3]INVENTARIO!$B$114:$R$4077,17,0)</f>
        <v>16.732500000000002</v>
      </c>
      <c r="Y694" s="443">
        <f t="shared" si="153"/>
        <v>10.0395</v>
      </c>
      <c r="AA694" s="432">
        <f>VLOOKUP(E694,[3]INVENTARIO!$B$4:$U$4077,20,0)</f>
        <v>16.732500000000002</v>
      </c>
      <c r="AB694" s="432">
        <f t="shared" si="154"/>
        <v>10.0395</v>
      </c>
      <c r="AD694" s="432">
        <f>VLOOKUP(E694,[3]INVENTARIO!$B$4:$X$4077,23,0)</f>
        <v>16.732500000000002</v>
      </c>
      <c r="AE694" s="432">
        <f t="shared" si="155"/>
        <v>10.0395</v>
      </c>
      <c r="AG694" s="432">
        <f>VLOOKUP(E694,[3]INVENTARIO!$B$4:$AA$1048576,26,0)</f>
        <v>14.55</v>
      </c>
      <c r="AH694" s="432">
        <f t="shared" si="156"/>
        <v>8.73</v>
      </c>
      <c r="AJ694" s="432">
        <f>VLOOKUP(E694,[3]INVENTARIO!$B$4:$AD$1048576,29,0)</f>
        <v>12.65</v>
      </c>
      <c r="AK694" s="432">
        <f t="shared" si="157"/>
        <v>7.59</v>
      </c>
    </row>
    <row r="695" spans="1:38" ht="24" customHeight="1" x14ac:dyDescent="0.25">
      <c r="A695" s="440" t="s">
        <v>16741</v>
      </c>
      <c r="B695" s="441">
        <v>686</v>
      </c>
      <c r="C695" s="440" t="s">
        <v>24011</v>
      </c>
      <c r="D695" s="440" t="s">
        <v>24014</v>
      </c>
      <c r="E695" s="441" t="s">
        <v>23903</v>
      </c>
      <c r="F695" s="440">
        <v>0</v>
      </c>
      <c r="G695" s="442" t="s">
        <v>24083</v>
      </c>
      <c r="H695" s="440" t="s">
        <v>24023</v>
      </c>
      <c r="I695" s="440" t="s">
        <v>23957</v>
      </c>
      <c r="J695" s="439" t="s">
        <v>4603</v>
      </c>
      <c r="K695" s="439" t="s">
        <v>4603</v>
      </c>
      <c r="L695" s="439" t="s">
        <v>4603</v>
      </c>
      <c r="M695" s="439">
        <v>0</v>
      </c>
      <c r="N695" s="439" t="s">
        <v>4603</v>
      </c>
      <c r="O695" s="439">
        <v>0</v>
      </c>
      <c r="P695" s="512">
        <v>130</v>
      </c>
      <c r="Q695" s="512">
        <v>130</v>
      </c>
      <c r="R695" s="514"/>
      <c r="S695" s="512">
        <f>VLOOKUP(E695,[2]SEP!$C$11:$G$4122,5,0)</f>
        <v>100</v>
      </c>
      <c r="T695" s="512">
        <f>VLOOKUP(E695,[2]SEP!$C$11:$H$4122,6,0)</f>
        <v>100</v>
      </c>
      <c r="V695" s="446" t="e">
        <f>VLOOKUP(E695,[3]INVENTARIO!$B$4:$P$1048576,15,0)</f>
        <v>#N/A</v>
      </c>
      <c r="X695" s="443">
        <v>0</v>
      </c>
      <c r="Y695" s="443">
        <f t="shared" si="153"/>
        <v>0</v>
      </c>
      <c r="AA695" s="432">
        <v>0</v>
      </c>
      <c r="AB695" s="432">
        <f t="shared" si="154"/>
        <v>0</v>
      </c>
      <c r="AC695" s="470"/>
      <c r="AD695" s="432">
        <v>0</v>
      </c>
      <c r="AE695" s="432">
        <f t="shared" si="155"/>
        <v>0</v>
      </c>
      <c r="AG695" s="432" t="e">
        <f>VLOOKUP(E695,[3]INVENTARIO!$B$4:$AA$1048576,26,0)</f>
        <v>#N/A</v>
      </c>
      <c r="AH695" s="432" t="e">
        <f t="shared" si="156"/>
        <v>#N/A</v>
      </c>
      <c r="AJ695" s="432">
        <v>0</v>
      </c>
      <c r="AK695" s="432">
        <f t="shared" si="157"/>
        <v>0</v>
      </c>
    </row>
    <row r="696" spans="1:38" ht="24" customHeight="1" x14ac:dyDescent="0.25">
      <c r="A696" s="440" t="s">
        <v>23907</v>
      </c>
      <c r="B696" s="441">
        <v>687</v>
      </c>
      <c r="C696" s="440" t="s">
        <v>24011</v>
      </c>
      <c r="D696" s="440" t="s">
        <v>23986</v>
      </c>
      <c r="E696" s="441" t="s">
        <v>24193</v>
      </c>
      <c r="F696" s="440">
        <v>0</v>
      </c>
      <c r="G696" s="442" t="s">
        <v>24194</v>
      </c>
      <c r="H696" s="440" t="s">
        <v>24023</v>
      </c>
      <c r="I696" s="440" t="s">
        <v>23957</v>
      </c>
      <c r="J696" s="439">
        <v>0.12</v>
      </c>
      <c r="K696" s="439" t="s">
        <v>4603</v>
      </c>
      <c r="L696" s="439" t="s">
        <v>4603</v>
      </c>
      <c r="M696" s="439">
        <v>0</v>
      </c>
      <c r="N696" s="439" t="s">
        <v>4603</v>
      </c>
      <c r="O696" s="439">
        <v>0</v>
      </c>
      <c r="P696" s="512">
        <v>23.63</v>
      </c>
      <c r="Q696" s="512">
        <v>23.63</v>
      </c>
      <c r="R696" s="514"/>
      <c r="S696" s="512">
        <v>15.5</v>
      </c>
      <c r="T696" s="512">
        <v>0</v>
      </c>
      <c r="V696" s="446">
        <v>1</v>
      </c>
      <c r="X696" s="443">
        <v>0</v>
      </c>
      <c r="Y696" s="443">
        <f t="shared" si="153"/>
        <v>0</v>
      </c>
      <c r="AA696" s="432">
        <v>0</v>
      </c>
      <c r="AB696" s="432">
        <f t="shared" si="154"/>
        <v>0</v>
      </c>
      <c r="AD696" s="432">
        <v>0</v>
      </c>
      <c r="AE696" s="432">
        <f t="shared" si="155"/>
        <v>0</v>
      </c>
      <c r="AG696" s="432" t="e">
        <f>VLOOKUP(E696,[3]INVENTARIO!$B$4:$AA$1048576,26,0)</f>
        <v>#N/A</v>
      </c>
      <c r="AH696" s="432" t="e">
        <f t="shared" si="156"/>
        <v>#N/A</v>
      </c>
      <c r="AJ696" s="432">
        <v>0</v>
      </c>
      <c r="AK696" s="432">
        <f t="shared" si="157"/>
        <v>0</v>
      </c>
    </row>
    <row r="697" spans="1:38" ht="24" customHeight="1" x14ac:dyDescent="0.25">
      <c r="A697" s="440" t="s">
        <v>23907</v>
      </c>
      <c r="B697" s="441">
        <v>688</v>
      </c>
      <c r="C697" s="440" t="s">
        <v>24011</v>
      </c>
      <c r="D697" s="440" t="s">
        <v>23986</v>
      </c>
      <c r="E697" s="441" t="s">
        <v>24195</v>
      </c>
      <c r="F697" s="440">
        <v>0</v>
      </c>
      <c r="G697" s="442" t="s">
        <v>24196</v>
      </c>
      <c r="H697" s="440" t="s">
        <v>24023</v>
      </c>
      <c r="I697" s="440" t="s">
        <v>23957</v>
      </c>
      <c r="J697" s="439">
        <v>0.18</v>
      </c>
      <c r="K697" s="439" t="s">
        <v>4603</v>
      </c>
      <c r="L697" s="439" t="s">
        <v>4603</v>
      </c>
      <c r="M697" s="439">
        <v>0</v>
      </c>
      <c r="N697" s="439" t="s">
        <v>4603</v>
      </c>
      <c r="O697" s="439">
        <v>0</v>
      </c>
      <c r="P697" s="512">
        <v>51.98</v>
      </c>
      <c r="Q697" s="512">
        <f t="shared" si="158"/>
        <v>51.98</v>
      </c>
      <c r="R697" s="514"/>
      <c r="S697" s="512">
        <v>0</v>
      </c>
      <c r="T697" s="512" t="e">
        <f>VLOOKUP(E697,[2]SEP!$C$11:$H$4122,6,0)</f>
        <v>#N/A</v>
      </c>
      <c r="V697" s="446">
        <v>1</v>
      </c>
      <c r="X697" s="443">
        <v>0</v>
      </c>
      <c r="Y697" s="443">
        <f t="shared" si="153"/>
        <v>0</v>
      </c>
      <c r="AA697" s="432">
        <v>0</v>
      </c>
      <c r="AB697" s="432">
        <f t="shared" si="154"/>
        <v>0</v>
      </c>
      <c r="AD697" s="432">
        <v>0</v>
      </c>
      <c r="AE697" s="432">
        <f t="shared" si="155"/>
        <v>0</v>
      </c>
      <c r="AG697" s="432" t="e">
        <f>VLOOKUP(E697,[3]INVENTARIO!$B$4:$AA$1048576,26,0)</f>
        <v>#N/A</v>
      </c>
      <c r="AH697" s="432" t="e">
        <f t="shared" si="156"/>
        <v>#N/A</v>
      </c>
      <c r="AJ697" s="432">
        <v>0</v>
      </c>
      <c r="AK697" s="432">
        <f t="shared" si="157"/>
        <v>0</v>
      </c>
    </row>
    <row r="698" spans="1:38" ht="24" customHeight="1" x14ac:dyDescent="0.25">
      <c r="B698" s="441">
        <v>689</v>
      </c>
      <c r="C698" s="440" t="s">
        <v>24011</v>
      </c>
      <c r="D698" s="440" t="s">
        <v>23986</v>
      </c>
      <c r="E698" s="441" t="s">
        <v>24094</v>
      </c>
      <c r="F698" s="440">
        <v>0</v>
      </c>
      <c r="G698" s="442" t="s">
        <v>23951</v>
      </c>
      <c r="H698" s="440" t="s">
        <v>24023</v>
      </c>
      <c r="I698" s="440" t="s">
        <v>23957</v>
      </c>
      <c r="J698" s="439" t="s">
        <v>4603</v>
      </c>
      <c r="K698" s="439" t="s">
        <v>4603</v>
      </c>
      <c r="L698" s="439" t="s">
        <v>4603</v>
      </c>
      <c r="M698" s="439">
        <v>0</v>
      </c>
      <c r="N698" s="439" t="s">
        <v>4603</v>
      </c>
      <c r="O698" s="439">
        <v>0</v>
      </c>
      <c r="P698" s="512">
        <v>8</v>
      </c>
      <c r="Q698" s="512">
        <f t="shared" si="158"/>
        <v>8</v>
      </c>
      <c r="R698" s="514"/>
      <c r="S698" s="512">
        <v>0</v>
      </c>
      <c r="T698" s="512">
        <v>0</v>
      </c>
      <c r="V698" s="446">
        <v>1</v>
      </c>
      <c r="X698" s="443">
        <v>0</v>
      </c>
      <c r="Y698" s="443">
        <f t="shared" si="153"/>
        <v>0</v>
      </c>
      <c r="AA698" s="432">
        <v>0</v>
      </c>
      <c r="AB698" s="432">
        <f t="shared" si="154"/>
        <v>0</v>
      </c>
      <c r="AD698" s="432">
        <v>0</v>
      </c>
      <c r="AE698" s="432">
        <f t="shared" si="155"/>
        <v>0</v>
      </c>
      <c r="AG698" s="432" t="e">
        <f>VLOOKUP(E698,[3]INVENTARIO!$B$4:$AA$1048576,26,0)</f>
        <v>#N/A</v>
      </c>
      <c r="AH698" s="432" t="e">
        <f t="shared" si="156"/>
        <v>#N/A</v>
      </c>
      <c r="AJ698" s="432">
        <v>0</v>
      </c>
      <c r="AK698" s="432">
        <f t="shared" si="157"/>
        <v>0</v>
      </c>
    </row>
    <row r="699" spans="1:38" ht="24" customHeight="1" x14ac:dyDescent="0.25">
      <c r="A699" s="450" t="s">
        <v>13501</v>
      </c>
      <c r="B699" s="441">
        <v>690</v>
      </c>
      <c r="C699" s="440" t="s">
        <v>24011</v>
      </c>
      <c r="D699" s="440" t="s">
        <v>23981</v>
      </c>
      <c r="E699" s="441" t="s">
        <v>21456</v>
      </c>
      <c r="F699" s="440">
        <v>0</v>
      </c>
      <c r="G699" s="442" t="s">
        <v>23947</v>
      </c>
      <c r="H699" s="440" t="s">
        <v>4449</v>
      </c>
      <c r="I699" s="440" t="s">
        <v>24018</v>
      </c>
      <c r="J699" s="439" t="s">
        <v>4603</v>
      </c>
      <c r="K699" s="439" t="s">
        <v>4603</v>
      </c>
      <c r="L699" s="439" t="s">
        <v>4603</v>
      </c>
      <c r="M699" s="439">
        <v>0</v>
      </c>
      <c r="N699" s="439" t="s">
        <v>4603</v>
      </c>
      <c r="O699" s="439">
        <v>0</v>
      </c>
      <c r="P699" s="512">
        <v>4842.5</v>
      </c>
      <c r="Q699" s="512">
        <f t="shared" si="158"/>
        <v>3631.875</v>
      </c>
      <c r="R699" s="514"/>
      <c r="S699" s="512">
        <v>3725</v>
      </c>
      <c r="T699" s="512">
        <f>VLOOKUP(E699,[2]SEP!$C$11:$H$4122,6,0)</f>
        <v>2235</v>
      </c>
      <c r="V699" s="446">
        <v>0.75</v>
      </c>
      <c r="X699" s="443">
        <v>0</v>
      </c>
      <c r="Y699" s="443">
        <f t="shared" si="153"/>
        <v>0</v>
      </c>
      <c r="AA699" s="432">
        <v>0</v>
      </c>
      <c r="AB699" s="432">
        <f t="shared" si="154"/>
        <v>0</v>
      </c>
      <c r="AD699" s="432">
        <v>0</v>
      </c>
      <c r="AE699" s="432">
        <f t="shared" si="155"/>
        <v>0</v>
      </c>
      <c r="AG699" s="432" t="e">
        <f>VLOOKUP(E699,[3]INVENTARIO!$B$4:$AA$1048576,26,0)</f>
        <v>#N/A</v>
      </c>
      <c r="AH699" s="432" t="e">
        <f t="shared" si="156"/>
        <v>#N/A</v>
      </c>
      <c r="AJ699" s="432">
        <v>0</v>
      </c>
      <c r="AK699" s="432">
        <f t="shared" si="157"/>
        <v>0</v>
      </c>
      <c r="AL699" s="469"/>
    </row>
    <row r="700" spans="1:38" ht="24" customHeight="1" x14ac:dyDescent="0.25">
      <c r="A700" s="450"/>
      <c r="B700" s="441">
        <v>691</v>
      </c>
      <c r="C700" s="440" t="s">
        <v>24011</v>
      </c>
      <c r="D700" s="440" t="s">
        <v>23981</v>
      </c>
      <c r="E700" s="441" t="s">
        <v>23902</v>
      </c>
      <c r="F700" s="440">
        <v>0</v>
      </c>
      <c r="G700" s="442" t="s">
        <v>24082</v>
      </c>
      <c r="H700" s="440" t="s">
        <v>9144</v>
      </c>
      <c r="I700" s="440" t="s">
        <v>24018</v>
      </c>
      <c r="J700" s="439" t="s">
        <v>4603</v>
      </c>
      <c r="K700" s="439" t="s">
        <v>4603</v>
      </c>
      <c r="L700" s="439" t="s">
        <v>4603</v>
      </c>
      <c r="M700" s="439">
        <v>0</v>
      </c>
      <c r="N700" s="439" t="s">
        <v>4603</v>
      </c>
      <c r="O700" s="439">
        <v>0</v>
      </c>
      <c r="P700" s="512">
        <v>15850</v>
      </c>
      <c r="Q700" s="512">
        <f t="shared" si="158"/>
        <v>11887.5</v>
      </c>
      <c r="R700" s="514"/>
      <c r="S700" s="512">
        <f>VLOOKUP(E700,[2]SEP!$C$11:$G$4122,5,0)</f>
        <v>0</v>
      </c>
      <c r="T700" s="512">
        <f>VLOOKUP(E700,[2]SEP!$C$11:$H$4122,6,0)</f>
        <v>6950</v>
      </c>
      <c r="V700" s="446">
        <v>0.75</v>
      </c>
      <c r="X700" s="443">
        <v>0</v>
      </c>
      <c r="Y700" s="443">
        <f t="shared" si="153"/>
        <v>0</v>
      </c>
      <c r="AA700" s="432">
        <v>0</v>
      </c>
      <c r="AB700" s="432">
        <f t="shared" si="154"/>
        <v>0</v>
      </c>
      <c r="AD700" s="432">
        <v>0</v>
      </c>
      <c r="AE700" s="432">
        <f t="shared" si="155"/>
        <v>0</v>
      </c>
      <c r="AG700" s="432" t="e">
        <f>VLOOKUP(E700,[3]INVENTARIO!$B$4:$AA$1048576,26,0)</f>
        <v>#N/A</v>
      </c>
      <c r="AH700" s="432" t="e">
        <f t="shared" si="156"/>
        <v>#N/A</v>
      </c>
      <c r="AJ700" s="432">
        <v>0</v>
      </c>
      <c r="AK700" s="432">
        <f t="shared" si="157"/>
        <v>0</v>
      </c>
      <c r="AL700" s="469"/>
    </row>
    <row r="701" spans="1:38" ht="24" customHeight="1" x14ac:dyDescent="0.25">
      <c r="A701" s="440" t="s">
        <v>16741</v>
      </c>
      <c r="B701" s="441">
        <v>692</v>
      </c>
      <c r="C701" s="440" t="s">
        <v>24011</v>
      </c>
      <c r="D701" s="440" t="s">
        <v>24012</v>
      </c>
      <c r="E701" s="441" t="s">
        <v>21493</v>
      </c>
      <c r="F701" s="440">
        <v>0</v>
      </c>
      <c r="G701" s="442" t="s">
        <v>23949</v>
      </c>
      <c r="H701" s="440" t="s">
        <v>9144</v>
      </c>
      <c r="I701" s="440" t="s">
        <v>24018</v>
      </c>
      <c r="J701" s="439" t="s">
        <v>4603</v>
      </c>
      <c r="K701" s="439" t="s">
        <v>4603</v>
      </c>
      <c r="L701" s="439" t="s">
        <v>4603</v>
      </c>
      <c r="M701" s="439">
        <v>0</v>
      </c>
      <c r="N701" s="439" t="s">
        <v>4603</v>
      </c>
      <c r="O701" s="439">
        <v>0</v>
      </c>
      <c r="P701" s="512">
        <v>2167.1</v>
      </c>
      <c r="Q701" s="512">
        <f t="shared" si="158"/>
        <v>2167.1</v>
      </c>
      <c r="R701" s="514"/>
      <c r="S701" s="512">
        <v>1667</v>
      </c>
      <c r="T701" s="512">
        <f>VLOOKUP(E701,[2]SEP!$C$11:$H$4122,6,0)</f>
        <v>1000</v>
      </c>
      <c r="V701" s="446">
        <v>1</v>
      </c>
      <c r="X701" s="443">
        <v>0</v>
      </c>
      <c r="Y701" s="443">
        <f t="shared" si="153"/>
        <v>0</v>
      </c>
      <c r="AA701" s="432">
        <v>0</v>
      </c>
      <c r="AB701" s="432">
        <f t="shared" si="154"/>
        <v>0</v>
      </c>
      <c r="AD701" s="432">
        <v>0</v>
      </c>
      <c r="AE701" s="432">
        <f t="shared" si="155"/>
        <v>0</v>
      </c>
      <c r="AG701" s="432" t="e">
        <f>VLOOKUP(E701,[3]INVENTARIO!$B$4:$AA$1048576,26,0)</f>
        <v>#N/A</v>
      </c>
      <c r="AH701" s="432" t="e">
        <f t="shared" si="156"/>
        <v>#N/A</v>
      </c>
      <c r="AJ701" s="432">
        <v>0</v>
      </c>
      <c r="AK701" s="432">
        <f t="shared" si="157"/>
        <v>0</v>
      </c>
    </row>
    <row r="702" spans="1:38" ht="24" customHeight="1" x14ac:dyDescent="0.25">
      <c r="A702" s="440" t="s">
        <v>16741</v>
      </c>
      <c r="B702" s="441">
        <v>693</v>
      </c>
      <c r="C702" s="440" t="s">
        <v>24011</v>
      </c>
      <c r="D702" s="440" t="s">
        <v>24014</v>
      </c>
      <c r="E702" s="441" t="s">
        <v>23904</v>
      </c>
      <c r="F702" s="440">
        <v>0</v>
      </c>
      <c r="G702" s="442" t="s">
        <v>23950</v>
      </c>
      <c r="H702" s="440" t="s">
        <v>24023</v>
      </c>
      <c r="I702" s="440" t="s">
        <v>23957</v>
      </c>
      <c r="J702" s="439" t="s">
        <v>4603</v>
      </c>
      <c r="K702" s="439" t="s">
        <v>4603</v>
      </c>
      <c r="L702" s="439" t="s">
        <v>4603</v>
      </c>
      <c r="M702" s="439">
        <v>0</v>
      </c>
      <c r="N702" s="439" t="s">
        <v>4603</v>
      </c>
      <c r="O702" s="439">
        <v>0</v>
      </c>
      <c r="P702" s="512">
        <v>21281</v>
      </c>
      <c r="Q702" s="512">
        <v>21281</v>
      </c>
      <c r="R702" s="514"/>
      <c r="S702" s="512">
        <f>VLOOKUP(E702,[2]SEP!$C$11:$G$4122,5,0)</f>
        <v>16370</v>
      </c>
      <c r="T702" s="512">
        <f>VLOOKUP(E702,[2]SEP!$C$11:$H$4122,6,0)</f>
        <v>16370</v>
      </c>
      <c r="V702" s="446">
        <v>1</v>
      </c>
      <c r="X702" s="443">
        <v>0</v>
      </c>
      <c r="Y702" s="443">
        <f t="shared" si="153"/>
        <v>0</v>
      </c>
      <c r="AA702" s="432">
        <v>0</v>
      </c>
      <c r="AB702" s="432">
        <f t="shared" si="154"/>
        <v>0</v>
      </c>
      <c r="AC702" s="470"/>
      <c r="AD702" s="432">
        <v>0</v>
      </c>
      <c r="AE702" s="432">
        <f t="shared" si="155"/>
        <v>0</v>
      </c>
      <c r="AG702" s="432" t="e">
        <f>VLOOKUP(E702,[3]INVENTARIO!$B$4:$AA$1048576,26,0)</f>
        <v>#N/A</v>
      </c>
      <c r="AH702" s="432" t="e">
        <f t="shared" si="156"/>
        <v>#N/A</v>
      </c>
      <c r="AJ702" s="432">
        <v>0</v>
      </c>
      <c r="AK702" s="432">
        <f t="shared" si="157"/>
        <v>0</v>
      </c>
    </row>
    <row r="703" spans="1:38" ht="24" customHeight="1" x14ac:dyDescent="0.25">
      <c r="A703" s="450" t="s">
        <v>13501</v>
      </c>
      <c r="B703" s="441">
        <v>694</v>
      </c>
      <c r="C703" s="440" t="s">
        <v>24011</v>
      </c>
      <c r="D703" s="440" t="s">
        <v>23981</v>
      </c>
      <c r="E703" s="441" t="s">
        <v>21450</v>
      </c>
      <c r="F703" s="440">
        <v>0</v>
      </c>
      <c r="G703" s="442" t="s">
        <v>23948</v>
      </c>
      <c r="H703" s="440" t="s">
        <v>4449</v>
      </c>
      <c r="I703" s="440" t="s">
        <v>24018</v>
      </c>
      <c r="J703" s="439" t="s">
        <v>4603</v>
      </c>
      <c r="K703" s="439" t="s">
        <v>4603</v>
      </c>
      <c r="L703" s="439" t="s">
        <v>4603</v>
      </c>
      <c r="M703" s="439">
        <v>0</v>
      </c>
      <c r="N703" s="439" t="s">
        <v>4603</v>
      </c>
      <c r="O703" s="439">
        <v>0</v>
      </c>
      <c r="P703" s="512">
        <v>0</v>
      </c>
      <c r="Q703" s="512">
        <f t="shared" ref="Q703:Q712" si="159">P703*V703</f>
        <v>0</v>
      </c>
      <c r="R703" s="514"/>
      <c r="S703" s="512">
        <f>VLOOKUP(E703,[2]SEP!$C$11:$G$4122,5,0)</f>
        <v>0</v>
      </c>
      <c r="T703" s="512">
        <f>VLOOKUP(E703,[2]SEP!$C$11:$H$4122,6,0)</f>
        <v>0</v>
      </c>
      <c r="V703" s="446">
        <v>0.8</v>
      </c>
      <c r="X703" s="443">
        <v>0</v>
      </c>
      <c r="Y703" s="443">
        <f t="shared" si="153"/>
        <v>0</v>
      </c>
      <c r="AA703" s="432">
        <v>0</v>
      </c>
      <c r="AB703" s="432">
        <f t="shared" si="154"/>
        <v>0</v>
      </c>
      <c r="AD703" s="432">
        <v>0</v>
      </c>
      <c r="AE703" s="432">
        <f t="shared" si="155"/>
        <v>0</v>
      </c>
      <c r="AG703" s="432" t="e">
        <f>VLOOKUP(E703,[3]INVENTARIO!$B$4:$AA$1048576,26,0)</f>
        <v>#N/A</v>
      </c>
      <c r="AH703" s="432" t="e">
        <f t="shared" si="156"/>
        <v>#N/A</v>
      </c>
      <c r="AJ703" s="432">
        <v>0</v>
      </c>
      <c r="AK703" s="432">
        <f t="shared" si="157"/>
        <v>0</v>
      </c>
    </row>
    <row r="704" spans="1:38" ht="24" customHeight="1" x14ac:dyDescent="0.25">
      <c r="A704" s="440" t="s">
        <v>17916</v>
      </c>
      <c r="B704" s="441">
        <v>695</v>
      </c>
      <c r="C704" s="440" t="s">
        <v>24015</v>
      </c>
      <c r="D704" s="440" t="s">
        <v>23981</v>
      </c>
      <c r="E704" s="441" t="s">
        <v>22277</v>
      </c>
      <c r="F704" s="440">
        <f>VLOOKUP(E704,[3]INVENTARIO!$B$4:$D$1048576,3,0)</f>
        <v>0</v>
      </c>
      <c r="G704" s="442" t="s">
        <v>22276</v>
      </c>
      <c r="H704" s="440" t="s">
        <v>9144</v>
      </c>
      <c r="I704" s="440" t="s">
        <v>24018</v>
      </c>
      <c r="J704" s="439" t="s">
        <v>4603</v>
      </c>
      <c r="K704" s="439" t="s">
        <v>4603</v>
      </c>
      <c r="L704" s="439" t="s">
        <v>4603</v>
      </c>
      <c r="M704" s="439">
        <v>0</v>
      </c>
      <c r="N704" s="439" t="s">
        <v>4603</v>
      </c>
      <c r="O704" s="439">
        <v>0</v>
      </c>
      <c r="P704" s="512">
        <v>84.5</v>
      </c>
      <c r="Q704" s="512">
        <f t="shared" si="159"/>
        <v>50.699999999999996</v>
      </c>
      <c r="R704" s="514"/>
      <c r="S704" s="512">
        <v>65</v>
      </c>
      <c r="T704" s="512">
        <v>39</v>
      </c>
      <c r="V704" s="446">
        <f>VLOOKUP(E704,[3]INVENTARIO!$B$4:$P$1048576,15,0)</f>
        <v>0.6</v>
      </c>
      <c r="X704" s="443">
        <f>VLOOKUP(E704,[3]INVENTARIO!$B$114:$R$4077,17,0)</f>
        <v>50</v>
      </c>
      <c r="Y704" s="443">
        <f t="shared" si="153"/>
        <v>30</v>
      </c>
      <c r="AA704" s="432">
        <f>VLOOKUP(E704,[3]INVENTARIO!$B$4:$U$4077,20,0)</f>
        <v>50</v>
      </c>
      <c r="AB704" s="432">
        <f t="shared" si="154"/>
        <v>30</v>
      </c>
      <c r="AD704" s="432">
        <f>VLOOKUP(E704,[3]INVENTARIO!$B$4:$X$4077,23,0)</f>
        <v>50</v>
      </c>
      <c r="AE704" s="432">
        <f t="shared" si="155"/>
        <v>30</v>
      </c>
      <c r="AG704" s="432">
        <f>VLOOKUP(E704,[3]INVENTARIO!$B$4:$AA$1048576,26,0)</f>
        <v>50</v>
      </c>
      <c r="AH704" s="432">
        <f t="shared" si="156"/>
        <v>30</v>
      </c>
      <c r="AJ704" s="432">
        <f>VLOOKUP(E704,[3]INVENTARIO!$B$4:$AD$1048576,29,0)</f>
        <v>0</v>
      </c>
      <c r="AK704" s="432">
        <f t="shared" si="157"/>
        <v>0</v>
      </c>
    </row>
    <row r="705" spans="1:46" ht="24" customHeight="1" x14ac:dyDescent="0.25">
      <c r="A705" s="450"/>
      <c r="B705" s="441">
        <v>696</v>
      </c>
      <c r="C705" s="440" t="s">
        <v>24015</v>
      </c>
      <c r="D705" s="440" t="s">
        <v>24016</v>
      </c>
      <c r="E705" s="441" t="s">
        <v>19341</v>
      </c>
      <c r="F705" s="440">
        <f>VLOOKUP(E705,[3]INVENTARIO!$B$4:$D$1048576,3,0)</f>
        <v>0</v>
      </c>
      <c r="G705" s="442" t="s">
        <v>16873</v>
      </c>
      <c r="H705" s="440" t="s">
        <v>9144</v>
      </c>
      <c r="I705" s="440" t="s">
        <v>24018</v>
      </c>
      <c r="J705" s="439">
        <v>1.04</v>
      </c>
      <c r="K705" s="439">
        <v>2.2799999999999998</v>
      </c>
      <c r="L705" s="439" t="s">
        <v>4603</v>
      </c>
      <c r="M705" s="439">
        <v>0</v>
      </c>
      <c r="N705" s="439" t="s">
        <v>4603</v>
      </c>
      <c r="O705" s="439">
        <v>0</v>
      </c>
      <c r="P705" s="512">
        <v>1034</v>
      </c>
      <c r="Q705" s="512">
        <f t="shared" si="159"/>
        <v>620.4</v>
      </c>
      <c r="R705" s="514"/>
      <c r="S705" s="512">
        <v>523.25</v>
      </c>
      <c r="T705" s="512">
        <v>313.95</v>
      </c>
      <c r="V705" s="446">
        <f>VLOOKUP(E705,[3]INVENTARIO!$B$4:$P$1048576,15,0)</f>
        <v>0.6</v>
      </c>
      <c r="X705" s="443">
        <f>VLOOKUP(E705,[3]INVENTARIO!$B$114:$R$4077,17,0)</f>
        <v>402.5</v>
      </c>
      <c r="Y705" s="443">
        <f t="shared" si="153"/>
        <v>241.5</v>
      </c>
      <c r="AA705" s="432">
        <f>VLOOKUP(E705,[3]INVENTARIO!$B$4:$U$4077,20,0)</f>
        <v>402.5</v>
      </c>
      <c r="AB705" s="432">
        <f t="shared" si="154"/>
        <v>241.5</v>
      </c>
      <c r="AD705" s="432">
        <f>VLOOKUP(E705,[3]INVENTARIO!$B$4:$X$4077,23,0)</f>
        <v>402.5</v>
      </c>
      <c r="AE705" s="432">
        <f t="shared" si="155"/>
        <v>241.5</v>
      </c>
      <c r="AG705" s="432">
        <f>VLOOKUP(E705,[3]INVENTARIO!$B$4:$AA$1048576,26,0)</f>
        <v>402.5</v>
      </c>
      <c r="AH705" s="432">
        <f t="shared" si="156"/>
        <v>241.5</v>
      </c>
      <c r="AJ705" s="432">
        <f>VLOOKUP(E705,[3]INVENTARIO!$B$4:$AD$1048576,29,0)</f>
        <v>350</v>
      </c>
      <c r="AK705" s="432">
        <f t="shared" si="157"/>
        <v>210</v>
      </c>
    </row>
    <row r="706" spans="1:46" ht="24" customHeight="1" x14ac:dyDescent="0.25">
      <c r="A706" s="450"/>
      <c r="B706" s="441">
        <v>697</v>
      </c>
      <c r="C706" s="440" t="s">
        <v>24015</v>
      </c>
      <c r="D706" s="440" t="s">
        <v>24016</v>
      </c>
      <c r="E706" s="441" t="s">
        <v>19340</v>
      </c>
      <c r="F706" s="440">
        <f>VLOOKUP(E706,[3]INVENTARIO!$B$4:$D$1048576,3,0)</f>
        <v>0</v>
      </c>
      <c r="G706" s="442" t="s">
        <v>16873</v>
      </c>
      <c r="H706" s="440" t="s">
        <v>9144</v>
      </c>
      <c r="I706" s="440" t="s">
        <v>24018</v>
      </c>
      <c r="J706" s="439">
        <v>0.8</v>
      </c>
      <c r="K706" s="439">
        <v>1.6</v>
      </c>
      <c r="L706" s="439" t="s">
        <v>4603</v>
      </c>
      <c r="M706" s="439">
        <v>0</v>
      </c>
      <c r="N706" s="439" t="s">
        <v>4603</v>
      </c>
      <c r="O706" s="439">
        <v>0</v>
      </c>
      <c r="P706" s="512">
        <v>800</v>
      </c>
      <c r="Q706" s="512">
        <f t="shared" si="159"/>
        <v>480</v>
      </c>
      <c r="R706" s="514"/>
      <c r="S706" s="512">
        <v>366.27500000000003</v>
      </c>
      <c r="T706" s="512">
        <v>219.76500000000001</v>
      </c>
      <c r="V706" s="446">
        <f>VLOOKUP(E706,[3]INVENTARIO!$B$4:$P$1048576,15,0)</f>
        <v>0.6</v>
      </c>
      <c r="X706" s="443">
        <f>VLOOKUP(E706,[3]INVENTARIO!$B$114:$R$4077,17,0)</f>
        <v>281.75</v>
      </c>
      <c r="Y706" s="443">
        <f t="shared" si="153"/>
        <v>169.04999999999998</v>
      </c>
      <c r="AA706" s="432">
        <f>VLOOKUP(E706,[3]INVENTARIO!$B$4:$U$4077,20,0)</f>
        <v>281.75</v>
      </c>
      <c r="AB706" s="432">
        <f t="shared" si="154"/>
        <v>169.04999999999998</v>
      </c>
      <c r="AD706" s="432">
        <f>VLOOKUP(E706,[3]INVENTARIO!$B$4:$X$4077,23,0)</f>
        <v>281.75</v>
      </c>
      <c r="AE706" s="432">
        <f t="shared" si="155"/>
        <v>169.04999999999998</v>
      </c>
      <c r="AG706" s="432">
        <f>VLOOKUP(E706,[3]INVENTARIO!$B$4:$AA$1048576,26,0)</f>
        <v>281.75</v>
      </c>
      <c r="AH706" s="432">
        <f t="shared" si="156"/>
        <v>169.04999999999998</v>
      </c>
      <c r="AJ706" s="432">
        <f>VLOOKUP(E706,[3]INVENTARIO!$B$4:$AD$1048576,29,0)</f>
        <v>245</v>
      </c>
      <c r="AK706" s="432">
        <f t="shared" si="157"/>
        <v>147</v>
      </c>
    </row>
    <row r="707" spans="1:46" ht="24" customHeight="1" x14ac:dyDescent="0.25">
      <c r="A707" s="450"/>
      <c r="B707" s="441">
        <v>698</v>
      </c>
      <c r="C707" s="440" t="s">
        <v>24015</v>
      </c>
      <c r="D707" s="440" t="s">
        <v>24016</v>
      </c>
      <c r="E707" s="441" t="s">
        <v>23906</v>
      </c>
      <c r="F707" s="440">
        <v>0</v>
      </c>
      <c r="G707" s="442" t="s">
        <v>23953</v>
      </c>
      <c r="H707" s="440" t="s">
        <v>9144</v>
      </c>
      <c r="I707" s="440" t="s">
        <v>24018</v>
      </c>
      <c r="J707" s="439" t="s">
        <v>4603</v>
      </c>
      <c r="K707" s="439" t="s">
        <v>4603</v>
      </c>
      <c r="L707" s="439" t="s">
        <v>4603</v>
      </c>
      <c r="M707" s="439">
        <v>0</v>
      </c>
      <c r="N707" s="439" t="s">
        <v>4603</v>
      </c>
      <c r="O707" s="439">
        <v>0</v>
      </c>
      <c r="P707" s="512">
        <v>534</v>
      </c>
      <c r="Q707" s="512">
        <f t="shared" si="159"/>
        <v>320.39999999999998</v>
      </c>
      <c r="R707" s="514"/>
      <c r="S707" s="512">
        <f>VLOOKUP(E707,[2]SEP!$C$11:$G$4122,5,0)</f>
        <v>0</v>
      </c>
      <c r="T707" s="512">
        <f>VLOOKUP(E707,[2]SEP!$C$11:$H$4122,6,0)</f>
        <v>0</v>
      </c>
      <c r="V707" s="446">
        <v>0.6</v>
      </c>
      <c r="X707" s="443">
        <v>0</v>
      </c>
      <c r="Y707" s="443">
        <f t="shared" si="153"/>
        <v>0</v>
      </c>
      <c r="AA707" s="432">
        <v>0</v>
      </c>
      <c r="AB707" s="432">
        <f t="shared" si="154"/>
        <v>0</v>
      </c>
      <c r="AD707" s="432">
        <v>0</v>
      </c>
      <c r="AE707" s="432">
        <f t="shared" si="155"/>
        <v>0</v>
      </c>
      <c r="AG707" s="432" t="e">
        <f>VLOOKUP(E707,[3]INVENTARIO!$B$4:$AA$1048576,26,0)</f>
        <v>#N/A</v>
      </c>
      <c r="AH707" s="432" t="e">
        <f t="shared" si="156"/>
        <v>#N/A</v>
      </c>
      <c r="AJ707" s="432">
        <v>0</v>
      </c>
      <c r="AK707" s="432">
        <f t="shared" si="157"/>
        <v>0</v>
      </c>
    </row>
    <row r="708" spans="1:46" ht="24" customHeight="1" x14ac:dyDescent="0.25">
      <c r="A708" s="450"/>
      <c r="B708" s="441">
        <v>699</v>
      </c>
      <c r="C708" s="440" t="s">
        <v>24015</v>
      </c>
      <c r="D708" s="440" t="s">
        <v>21455</v>
      </c>
      <c r="E708" s="441" t="s">
        <v>3889</v>
      </c>
      <c r="F708" s="440">
        <f>VLOOKUP(E708,[3]INVENTARIO!$B$4:$D$1048576,3,0)</f>
        <v>0</v>
      </c>
      <c r="G708" s="442" t="s">
        <v>22340</v>
      </c>
      <c r="H708" s="440" t="s">
        <v>9144</v>
      </c>
      <c r="I708" s="440" t="s">
        <v>24018</v>
      </c>
      <c r="J708" s="439">
        <v>4</v>
      </c>
      <c r="K708" s="439" t="s">
        <v>4603</v>
      </c>
      <c r="L708" s="439" t="s">
        <v>4603</v>
      </c>
      <c r="M708" s="439">
        <v>0</v>
      </c>
      <c r="N708" s="439" t="s">
        <v>4603</v>
      </c>
      <c r="O708" s="439">
        <v>0</v>
      </c>
      <c r="P708" s="512">
        <v>1115.4000000000001</v>
      </c>
      <c r="Q708" s="512">
        <f t="shared" si="159"/>
        <v>669.24</v>
      </c>
      <c r="R708" s="514"/>
      <c r="S708" s="512">
        <v>858</v>
      </c>
      <c r="T708" s="512">
        <v>514.79999999999995</v>
      </c>
      <c r="V708" s="446">
        <f>VLOOKUP(E708,[3]INVENTARIO!$B$4:$P$1048576,15,0)</f>
        <v>0.6</v>
      </c>
      <c r="X708" s="443">
        <f>VLOOKUP(E708,[3]INVENTARIO!$B$114:$R$4077,17,0)</f>
        <v>660</v>
      </c>
      <c r="Y708" s="443">
        <f t="shared" si="153"/>
        <v>396</v>
      </c>
      <c r="AA708" s="432">
        <f>VLOOKUP(E708,[3]INVENTARIO!$B$4:$U$4077,20,0)</f>
        <v>660</v>
      </c>
      <c r="AB708" s="432">
        <f t="shared" si="154"/>
        <v>396</v>
      </c>
      <c r="AD708" s="432">
        <f>VLOOKUP(E708,[3]INVENTARIO!$B$4:$X$4077,23,0)</f>
        <v>660</v>
      </c>
      <c r="AE708" s="432">
        <f t="shared" si="155"/>
        <v>396</v>
      </c>
      <c r="AG708" s="432">
        <f>VLOOKUP(E708,[3]INVENTARIO!$B$4:$AA$1048576,26,0)</f>
        <v>424.35</v>
      </c>
      <c r="AH708" s="432">
        <f t="shared" si="156"/>
        <v>254.61</v>
      </c>
      <c r="AJ708" s="432">
        <f>VLOOKUP(E708,[3]INVENTARIO!$B$4:$AD$1048576,29,0)</f>
        <v>369</v>
      </c>
      <c r="AK708" s="432">
        <f t="shared" si="157"/>
        <v>221.4</v>
      </c>
    </row>
    <row r="709" spans="1:46" ht="24" customHeight="1" x14ac:dyDescent="0.25">
      <c r="A709" s="449"/>
      <c r="B709" s="441">
        <v>700</v>
      </c>
      <c r="C709" s="440" t="s">
        <v>24015</v>
      </c>
      <c r="D709" s="436" t="s">
        <v>23981</v>
      </c>
      <c r="E709" s="437" t="s">
        <v>23905</v>
      </c>
      <c r="F709" s="440">
        <v>0</v>
      </c>
      <c r="G709" s="442" t="s">
        <v>23952</v>
      </c>
      <c r="H709" s="440" t="s">
        <v>9144</v>
      </c>
      <c r="I709" s="440" t="s">
        <v>24018</v>
      </c>
      <c r="J709" s="439" t="s">
        <v>4603</v>
      </c>
      <c r="K709" s="439" t="s">
        <v>4603</v>
      </c>
      <c r="L709" s="439" t="s">
        <v>4603</v>
      </c>
      <c r="M709" s="439">
        <v>0</v>
      </c>
      <c r="N709" s="439" t="s">
        <v>4603</v>
      </c>
      <c r="O709" s="439">
        <v>0</v>
      </c>
      <c r="P709" s="512">
        <v>2037.1</v>
      </c>
      <c r="Q709" s="512">
        <f t="shared" si="159"/>
        <v>1222.26</v>
      </c>
      <c r="R709" s="514"/>
      <c r="S709" s="512">
        <f>VLOOKUP(E709,[2]SEP!$C$11:$G$4122,5,0)</f>
        <v>1567</v>
      </c>
      <c r="T709" s="512">
        <f>VLOOKUP(E709,[2]SEP!$C$11:$H$4122,6,0)</f>
        <v>1096.9000000000001</v>
      </c>
      <c r="V709" s="446">
        <v>0.6</v>
      </c>
      <c r="X709" s="443">
        <v>0</v>
      </c>
      <c r="Y709" s="443">
        <f t="shared" si="153"/>
        <v>0</v>
      </c>
      <c r="AA709" s="432">
        <v>0</v>
      </c>
      <c r="AB709" s="432">
        <f t="shared" si="154"/>
        <v>0</v>
      </c>
      <c r="AD709" s="432">
        <v>0</v>
      </c>
      <c r="AE709" s="432">
        <f t="shared" si="155"/>
        <v>0</v>
      </c>
      <c r="AG709" s="432" t="e">
        <f>VLOOKUP(E709,[3]INVENTARIO!$B$4:$AA$1048576,26,0)</f>
        <v>#N/A</v>
      </c>
      <c r="AH709" s="432" t="e">
        <f t="shared" si="156"/>
        <v>#N/A</v>
      </c>
      <c r="AJ709" s="432">
        <v>0</v>
      </c>
      <c r="AK709" s="432">
        <f t="shared" si="157"/>
        <v>0</v>
      </c>
      <c r="AL709" s="469"/>
      <c r="AM709" s="484"/>
      <c r="AN709" s="487"/>
      <c r="AO709" s="487"/>
      <c r="AP709" s="487"/>
      <c r="AQ709" s="487"/>
      <c r="AR709" s="487"/>
      <c r="AS709" s="487"/>
      <c r="AT709" s="487"/>
    </row>
    <row r="710" spans="1:46" ht="24" customHeight="1" x14ac:dyDescent="0.25">
      <c r="A710" s="440" t="s">
        <v>23907</v>
      </c>
      <c r="B710" s="441">
        <v>701</v>
      </c>
      <c r="C710" s="440" t="s">
        <v>24015</v>
      </c>
      <c r="D710" s="440" t="s">
        <v>24017</v>
      </c>
      <c r="E710" s="441" t="s">
        <v>18041</v>
      </c>
      <c r="F710" s="440">
        <f>VLOOKUP(E710,[3]INVENTARIO!$B$4:$D$1048576,3,0)</f>
        <v>0</v>
      </c>
      <c r="G710" s="442" t="s">
        <v>22341</v>
      </c>
      <c r="H710" s="440" t="s">
        <v>9144</v>
      </c>
      <c r="I710" s="440" t="s">
        <v>24018</v>
      </c>
      <c r="J710" s="439">
        <v>4</v>
      </c>
      <c r="K710" s="439">
        <v>5</v>
      </c>
      <c r="L710" s="439" t="s">
        <v>4603</v>
      </c>
      <c r="M710" s="439">
        <v>0</v>
      </c>
      <c r="N710" s="439" t="s">
        <v>4603</v>
      </c>
      <c r="O710" s="439">
        <v>0</v>
      </c>
      <c r="P710" s="512">
        <v>5178.16</v>
      </c>
      <c r="Q710" s="512">
        <f t="shared" si="159"/>
        <v>3106.8959999999997</v>
      </c>
      <c r="R710" s="514"/>
      <c r="S710" s="512">
        <v>3983.2000000000003</v>
      </c>
      <c r="T710" s="512">
        <v>2389.92</v>
      </c>
      <c r="V710" s="446">
        <f>VLOOKUP(E710,[3]INVENTARIO!$B$4:$P$1048576,15,0)</f>
        <v>0.6</v>
      </c>
      <c r="AJ710" s="432">
        <f>VLOOKUP(E710,[3]INVENTARIO!$B$4:$AD$1048576,29,0)</f>
        <v>1105</v>
      </c>
      <c r="AK710" s="432">
        <f t="shared" si="157"/>
        <v>663</v>
      </c>
    </row>
    <row r="711" spans="1:46" ht="24" customHeight="1" x14ac:dyDescent="0.25">
      <c r="A711" s="450"/>
      <c r="B711" s="441">
        <v>702</v>
      </c>
      <c r="C711" s="440" t="s">
        <v>24015</v>
      </c>
      <c r="D711" s="440" t="s">
        <v>21455</v>
      </c>
      <c r="E711" s="441" t="s">
        <v>18429</v>
      </c>
      <c r="F711" s="440">
        <f>VLOOKUP(E711,[3]INVENTARIO!$B$4:$D$1048576,3,0)</f>
        <v>0</v>
      </c>
      <c r="G711" s="442" t="s">
        <v>22342</v>
      </c>
      <c r="H711" s="440" t="s">
        <v>9144</v>
      </c>
      <c r="I711" s="440" t="s">
        <v>24018</v>
      </c>
      <c r="J711" s="439">
        <v>4</v>
      </c>
      <c r="K711" s="439">
        <v>5</v>
      </c>
      <c r="L711" s="439" t="s">
        <v>4603</v>
      </c>
      <c r="M711" s="439">
        <v>0</v>
      </c>
      <c r="N711" s="439" t="s">
        <v>4603</v>
      </c>
      <c r="O711" s="439">
        <v>0</v>
      </c>
      <c r="P711" s="512">
        <v>6082.3099999999995</v>
      </c>
      <c r="Q711" s="512">
        <f t="shared" si="159"/>
        <v>3649.3859999999995</v>
      </c>
      <c r="R711" s="514"/>
      <c r="S711" s="512">
        <v>4678.7</v>
      </c>
      <c r="T711" s="512">
        <v>2807.22</v>
      </c>
      <c r="V711" s="446">
        <f>VLOOKUP(E711,[3]INVENTARIO!$B$4:$P$1048576,15,0)</f>
        <v>0.6</v>
      </c>
      <c r="X711" s="443">
        <f>VLOOKUP(E711,[3]INVENTARIO!$B$114:$R$4077,17,0)</f>
        <v>3599</v>
      </c>
      <c r="Y711" s="443">
        <f>X711*60%</f>
        <v>2159.4</v>
      </c>
      <c r="AA711" s="432">
        <f>VLOOKUP(E711,[3]INVENTARIO!$B$4:$U$4077,20,0)</f>
        <v>3599</v>
      </c>
      <c r="AB711" s="432">
        <f>AA711*60%</f>
        <v>2159.4</v>
      </c>
      <c r="AD711" s="432">
        <f>VLOOKUP(E711,[3]INVENTARIO!$B$4:$X$4077,23,0)</f>
        <v>3599</v>
      </c>
      <c r="AE711" s="432">
        <f>AD711*60%</f>
        <v>2159.4</v>
      </c>
      <c r="AG711" s="432">
        <f>VLOOKUP(E711,[3]INVENTARIO!$B$4:$AA$1048576,26,0)</f>
        <v>2052.75</v>
      </c>
      <c r="AH711" s="432">
        <f>AG711*60%</f>
        <v>1231.6499999999999</v>
      </c>
      <c r="AJ711" s="432">
        <f>VLOOKUP(E711,[3]INVENTARIO!$B$4:$AD$1048576,29,0)</f>
        <v>1785</v>
      </c>
      <c r="AK711" s="432">
        <f t="shared" si="157"/>
        <v>1071</v>
      </c>
    </row>
    <row r="712" spans="1:46" ht="24" customHeight="1" x14ac:dyDescent="0.25">
      <c r="A712" s="450"/>
      <c r="B712" s="441">
        <v>703</v>
      </c>
      <c r="C712" s="440" t="s">
        <v>24015</v>
      </c>
      <c r="D712" s="440" t="s">
        <v>21455</v>
      </c>
      <c r="E712" s="441" t="s">
        <v>18430</v>
      </c>
      <c r="F712" s="440">
        <f>VLOOKUP(E712,[3]INVENTARIO!$B$4:$D$1048576,3,0)</f>
        <v>0</v>
      </c>
      <c r="G712" s="442" t="s">
        <v>22343</v>
      </c>
      <c r="H712" s="440" t="s">
        <v>9144</v>
      </c>
      <c r="I712" s="440" t="s">
        <v>24018</v>
      </c>
      <c r="J712" s="439">
        <v>4</v>
      </c>
      <c r="K712" s="439">
        <v>5</v>
      </c>
      <c r="L712" s="439" t="s">
        <v>4603</v>
      </c>
      <c r="M712" s="439">
        <v>0</v>
      </c>
      <c r="N712" s="439" t="s">
        <v>4603</v>
      </c>
      <c r="O712" s="439">
        <v>0</v>
      </c>
      <c r="P712" s="512">
        <v>5612.49</v>
      </c>
      <c r="Q712" s="512">
        <f t="shared" si="159"/>
        <v>3367.4939999999997</v>
      </c>
      <c r="R712" s="514"/>
      <c r="S712" s="512">
        <v>4317.3</v>
      </c>
      <c r="T712" s="512">
        <v>2590.38</v>
      </c>
      <c r="V712" s="446">
        <f>VLOOKUP(E712,[3]INVENTARIO!$B$4:$P$1048576,15,0)</f>
        <v>0.6</v>
      </c>
      <c r="X712" s="443">
        <f>VLOOKUP(E712,[3]INVENTARIO!$B$114:$R$4077,17,0)</f>
        <v>3321</v>
      </c>
      <c r="Y712" s="443">
        <f>X712*60%</f>
        <v>1992.6</v>
      </c>
      <c r="AA712" s="432">
        <f>VLOOKUP(E712,[3]INVENTARIO!$B$4:$U$4077,20,0)</f>
        <v>3321</v>
      </c>
      <c r="AB712" s="432">
        <f>AA712*60%</f>
        <v>1992.6</v>
      </c>
      <c r="AD712" s="432">
        <f>VLOOKUP(E712,[3]INVENTARIO!$B$4:$X$4077,23,0)</f>
        <v>3321</v>
      </c>
      <c r="AE712" s="432">
        <f>AD712*60%</f>
        <v>1992.6</v>
      </c>
      <c r="AG712" s="432">
        <f>VLOOKUP(E712,[3]INVENTARIO!$B$4:$AA$1048576,26,0)</f>
        <v>1460.5</v>
      </c>
      <c r="AH712" s="432">
        <f>AG712*60%</f>
        <v>876.3</v>
      </c>
      <c r="AJ712" s="432">
        <f>VLOOKUP(E712,[3]INVENTARIO!$B$4:$AD$1048576,29,0)</f>
        <v>1270</v>
      </c>
      <c r="AK712" s="432">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396" customWidth="1"/>
    <col min="2" max="2" width="65.33203125" style="398" customWidth="1"/>
    <col min="3" max="5" width="14.6640625" style="385" customWidth="1"/>
    <col min="6" max="16384" width="14.44140625" style="385"/>
  </cols>
  <sheetData>
    <row r="1" spans="1:5" ht="22.35" customHeight="1" x14ac:dyDescent="0.25">
      <c r="A1" s="384"/>
      <c r="B1" s="384"/>
      <c r="C1" s="384"/>
      <c r="D1" s="384"/>
      <c r="E1" s="384"/>
    </row>
    <row r="2" spans="1:5" ht="24.75" customHeight="1" x14ac:dyDescent="0.25">
      <c r="A2" s="384"/>
      <c r="B2" s="384"/>
      <c r="C2" s="384"/>
      <c r="D2" s="384"/>
      <c r="E2" s="384"/>
    </row>
    <row r="3" spans="1:5" ht="22.35" customHeight="1" x14ac:dyDescent="0.25">
      <c r="A3" s="384"/>
      <c r="B3" s="384"/>
      <c r="C3" s="384"/>
      <c r="D3" s="384"/>
      <c r="E3" s="384"/>
    </row>
    <row r="4" spans="1:5" ht="22.35" customHeight="1" x14ac:dyDescent="0.25">
      <c r="A4" s="384"/>
      <c r="B4" s="384"/>
      <c r="C4" s="384"/>
      <c r="D4" s="384"/>
      <c r="E4" s="384"/>
    </row>
    <row r="5" spans="1:5" ht="22.35" customHeight="1" x14ac:dyDescent="0.25">
      <c r="A5" s="384"/>
      <c r="B5" s="384"/>
      <c r="C5" s="384"/>
      <c r="D5" s="384"/>
      <c r="E5" s="384"/>
    </row>
    <row r="6" spans="1:5" ht="22.35" customHeight="1" x14ac:dyDescent="0.25">
      <c r="A6" s="384"/>
      <c r="B6" s="384"/>
      <c r="C6" s="384"/>
      <c r="D6" s="384"/>
      <c r="E6" s="384"/>
    </row>
    <row r="7" spans="1:5" ht="22.35" customHeight="1" x14ac:dyDescent="0.25">
      <c r="A7" s="384"/>
      <c r="B7" s="384"/>
      <c r="C7" s="384"/>
      <c r="D7" s="384"/>
      <c r="E7" s="384"/>
    </row>
    <row r="8" spans="1:5" ht="29.1" customHeight="1" x14ac:dyDescent="0.25">
      <c r="A8" s="386" t="s">
        <v>21380</v>
      </c>
      <c r="B8" s="387" t="s">
        <v>12991</v>
      </c>
      <c r="C8" s="575" t="s">
        <v>21617</v>
      </c>
      <c r="D8" s="575"/>
      <c r="E8" s="575"/>
    </row>
    <row r="9" spans="1:5" s="390" customFormat="1" ht="35.85" customHeight="1" x14ac:dyDescent="0.25">
      <c r="A9" s="388" t="s">
        <v>21380</v>
      </c>
      <c r="B9" s="388" t="s">
        <v>12991</v>
      </c>
      <c r="C9" s="389" t="s">
        <v>10764</v>
      </c>
      <c r="D9" s="389" t="s">
        <v>10765</v>
      </c>
      <c r="E9" s="389" t="s">
        <v>21381</v>
      </c>
    </row>
    <row r="10" spans="1:5" ht="35.85" customHeight="1" x14ac:dyDescent="0.25">
      <c r="A10" s="391" t="s">
        <v>4572</v>
      </c>
      <c r="B10" s="392" t="s">
        <v>8067</v>
      </c>
      <c r="C10" s="393">
        <v>95</v>
      </c>
      <c r="D10" s="393">
        <v>21</v>
      </c>
      <c r="E10" s="393">
        <v>116</v>
      </c>
    </row>
    <row r="11" spans="1:5" ht="33" customHeight="1" x14ac:dyDescent="0.25">
      <c r="A11" s="391" t="s">
        <v>8068</v>
      </c>
      <c r="B11" s="392" t="s">
        <v>11024</v>
      </c>
      <c r="C11" s="393">
        <v>0</v>
      </c>
      <c r="D11" s="393">
        <v>0</v>
      </c>
      <c r="E11" s="393">
        <v>0</v>
      </c>
    </row>
    <row r="12" spans="1:5" ht="33" customHeight="1" x14ac:dyDescent="0.25">
      <c r="A12" s="391" t="s">
        <v>8069</v>
      </c>
      <c r="B12" s="392" t="s">
        <v>11025</v>
      </c>
      <c r="C12" s="393">
        <v>0</v>
      </c>
      <c r="D12" s="393">
        <v>0</v>
      </c>
      <c r="E12" s="393">
        <v>0</v>
      </c>
    </row>
    <row r="13" spans="1:5" ht="33" customHeight="1" x14ac:dyDescent="0.25">
      <c r="A13" s="391" t="s">
        <v>8070</v>
      </c>
      <c r="B13" s="392" t="s">
        <v>11026</v>
      </c>
      <c r="C13" s="393">
        <v>0</v>
      </c>
      <c r="D13" s="393">
        <v>0</v>
      </c>
      <c r="E13" s="393">
        <v>0</v>
      </c>
    </row>
    <row r="14" spans="1:5" ht="33" customHeight="1" x14ac:dyDescent="0.25">
      <c r="A14" s="391" t="s">
        <v>8071</v>
      </c>
      <c r="B14" s="392" t="s">
        <v>11027</v>
      </c>
      <c r="C14" s="393">
        <v>0</v>
      </c>
      <c r="D14" s="393">
        <v>0</v>
      </c>
      <c r="E14" s="393">
        <v>0</v>
      </c>
    </row>
    <row r="15" spans="1:5" ht="33" customHeight="1" x14ac:dyDescent="0.25">
      <c r="A15" s="391" t="s">
        <v>8072</v>
      </c>
      <c r="B15" s="392" t="s">
        <v>11028</v>
      </c>
      <c r="C15" s="393">
        <v>0</v>
      </c>
      <c r="D15" s="393">
        <v>0</v>
      </c>
      <c r="E15" s="393">
        <v>0</v>
      </c>
    </row>
    <row r="16" spans="1:5" ht="33" customHeight="1" x14ac:dyDescent="0.25">
      <c r="A16" s="391" t="s">
        <v>14008</v>
      </c>
      <c r="B16" s="392" t="s">
        <v>14007</v>
      </c>
      <c r="C16" s="393">
        <v>0</v>
      </c>
      <c r="D16" s="393">
        <v>-90</v>
      </c>
      <c r="E16" s="393">
        <v>-90</v>
      </c>
    </row>
    <row r="17" spans="1:5" ht="33" customHeight="1" x14ac:dyDescent="0.25">
      <c r="A17" s="391" t="s">
        <v>4573</v>
      </c>
      <c r="B17" s="392" t="s">
        <v>8067</v>
      </c>
      <c r="C17" s="393">
        <v>-40</v>
      </c>
      <c r="D17" s="393">
        <v>10</v>
      </c>
      <c r="E17" s="393">
        <v>-30</v>
      </c>
    </row>
    <row r="18" spans="1:5" ht="33" customHeight="1" x14ac:dyDescent="0.25">
      <c r="A18" s="391" t="s">
        <v>8073</v>
      </c>
      <c r="B18" s="392" t="s">
        <v>11024</v>
      </c>
      <c r="C18" s="393">
        <v>0</v>
      </c>
      <c r="D18" s="393">
        <v>0</v>
      </c>
      <c r="E18" s="393">
        <v>0</v>
      </c>
    </row>
    <row r="19" spans="1:5" ht="33" customHeight="1" x14ac:dyDescent="0.25">
      <c r="A19" s="391" t="s">
        <v>8074</v>
      </c>
      <c r="B19" s="392" t="s">
        <v>11030</v>
      </c>
      <c r="C19" s="393">
        <v>0</v>
      </c>
      <c r="D19" s="393">
        <v>0</v>
      </c>
      <c r="E19" s="393">
        <v>0</v>
      </c>
    </row>
    <row r="20" spans="1:5" ht="33" customHeight="1" x14ac:dyDescent="0.25">
      <c r="A20" s="391" t="s">
        <v>8075</v>
      </c>
      <c r="B20" s="392" t="s">
        <v>11026</v>
      </c>
      <c r="C20" s="393">
        <v>0</v>
      </c>
      <c r="D20" s="393">
        <v>0</v>
      </c>
      <c r="E20" s="393">
        <v>0</v>
      </c>
    </row>
    <row r="21" spans="1:5" ht="33" customHeight="1" x14ac:dyDescent="0.25">
      <c r="A21" s="391" t="s">
        <v>8076</v>
      </c>
      <c r="B21" s="392" t="s">
        <v>11027</v>
      </c>
      <c r="C21" s="393">
        <v>0</v>
      </c>
      <c r="D21" s="393">
        <v>0</v>
      </c>
      <c r="E21" s="393">
        <v>0</v>
      </c>
    </row>
    <row r="22" spans="1:5" ht="33" customHeight="1" x14ac:dyDescent="0.25">
      <c r="A22" s="391" t="s">
        <v>8077</v>
      </c>
      <c r="B22" s="392" t="s">
        <v>11029</v>
      </c>
      <c r="C22" s="393">
        <v>0</v>
      </c>
      <c r="D22" s="393">
        <v>0</v>
      </c>
      <c r="E22" s="393">
        <v>0</v>
      </c>
    </row>
    <row r="23" spans="1:5" ht="33" customHeight="1" x14ac:dyDescent="0.25">
      <c r="A23" s="391" t="s">
        <v>19438</v>
      </c>
      <c r="B23" s="392" t="s">
        <v>19439</v>
      </c>
      <c r="C23" s="393">
        <v>0</v>
      </c>
      <c r="D23" s="393">
        <v>0</v>
      </c>
      <c r="E23" s="393">
        <v>0</v>
      </c>
    </row>
    <row r="24" spans="1:5" ht="33" customHeight="1" x14ac:dyDescent="0.25">
      <c r="A24" s="391" t="s">
        <v>4574</v>
      </c>
      <c r="B24" s="392" t="s">
        <v>8078</v>
      </c>
      <c r="C24" s="393">
        <v>7</v>
      </c>
      <c r="D24" s="393">
        <v>0</v>
      </c>
      <c r="E24" s="393">
        <v>7</v>
      </c>
    </row>
    <row r="25" spans="1:5" ht="33" customHeight="1" x14ac:dyDescent="0.25">
      <c r="A25" s="391" t="s">
        <v>8079</v>
      </c>
      <c r="B25" s="392" t="s">
        <v>9414</v>
      </c>
      <c r="C25" s="393">
        <v>0</v>
      </c>
      <c r="D25" s="393">
        <v>0</v>
      </c>
      <c r="E25" s="393">
        <v>0</v>
      </c>
    </row>
    <row r="26" spans="1:5" ht="33" customHeight="1" x14ac:dyDescent="0.25">
      <c r="A26" s="391" t="s">
        <v>8080</v>
      </c>
      <c r="B26" s="392" t="s">
        <v>8514</v>
      </c>
      <c r="C26" s="393">
        <v>0</v>
      </c>
      <c r="D26" s="393">
        <v>0</v>
      </c>
      <c r="E26" s="393">
        <v>0</v>
      </c>
    </row>
    <row r="27" spans="1:5" ht="33" customHeight="1" x14ac:dyDescent="0.25">
      <c r="A27" s="391" t="s">
        <v>8081</v>
      </c>
      <c r="B27" s="392" t="s">
        <v>9415</v>
      </c>
      <c r="C27" s="393">
        <v>0</v>
      </c>
      <c r="D27" s="393">
        <v>0</v>
      </c>
      <c r="E27" s="393">
        <v>0</v>
      </c>
    </row>
    <row r="28" spans="1:5" ht="33" customHeight="1" x14ac:dyDescent="0.25">
      <c r="A28" s="391" t="s">
        <v>8082</v>
      </c>
      <c r="B28" s="392" t="s">
        <v>8083</v>
      </c>
      <c r="C28" s="393">
        <v>0</v>
      </c>
      <c r="D28" s="393">
        <v>0</v>
      </c>
      <c r="E28" s="393">
        <v>0</v>
      </c>
    </row>
    <row r="29" spans="1:5" ht="33" customHeight="1" x14ac:dyDescent="0.25">
      <c r="A29" s="391" t="s">
        <v>8084</v>
      </c>
      <c r="B29" s="392" t="s">
        <v>8085</v>
      </c>
      <c r="C29" s="393">
        <v>0</v>
      </c>
      <c r="D29" s="393">
        <v>0</v>
      </c>
      <c r="E29" s="393">
        <v>0</v>
      </c>
    </row>
    <row r="30" spans="1:5" ht="33" customHeight="1" x14ac:dyDescent="0.25">
      <c r="A30" s="391" t="s">
        <v>19440</v>
      </c>
      <c r="B30" s="392" t="s">
        <v>19441</v>
      </c>
      <c r="C30" s="393">
        <v>0</v>
      </c>
      <c r="D30" s="393">
        <v>0</v>
      </c>
      <c r="E30" s="393">
        <v>0</v>
      </c>
    </row>
    <row r="31" spans="1:5" ht="33" customHeight="1" x14ac:dyDescent="0.25">
      <c r="A31" s="391" t="s">
        <v>4575</v>
      </c>
      <c r="B31" s="392" t="s">
        <v>11052</v>
      </c>
      <c r="C31" s="393">
        <v>0</v>
      </c>
      <c r="D31" s="393">
        <v>0</v>
      </c>
      <c r="E31" s="393">
        <v>0</v>
      </c>
    </row>
    <row r="32" spans="1:5" ht="33" customHeight="1" x14ac:dyDescent="0.25">
      <c r="A32" s="391" t="s">
        <v>8086</v>
      </c>
      <c r="B32" s="392" t="s">
        <v>9416</v>
      </c>
      <c r="C32" s="393">
        <v>0</v>
      </c>
      <c r="D32" s="393">
        <v>0</v>
      </c>
      <c r="E32" s="393">
        <v>0</v>
      </c>
    </row>
    <row r="33" spans="1:5" ht="33" customHeight="1" x14ac:dyDescent="0.25">
      <c r="A33" s="391" t="s">
        <v>8087</v>
      </c>
      <c r="B33" s="392" t="s">
        <v>8088</v>
      </c>
      <c r="C33" s="393">
        <v>0</v>
      </c>
      <c r="D33" s="393">
        <v>0</v>
      </c>
      <c r="E33" s="393">
        <v>0</v>
      </c>
    </row>
    <row r="34" spans="1:5" ht="33" customHeight="1" x14ac:dyDescent="0.25">
      <c r="A34" s="391" t="s">
        <v>8089</v>
      </c>
      <c r="B34" s="392" t="s">
        <v>9417</v>
      </c>
      <c r="C34" s="393">
        <v>0</v>
      </c>
      <c r="D34" s="393">
        <v>0</v>
      </c>
      <c r="E34" s="393">
        <v>0</v>
      </c>
    </row>
    <row r="35" spans="1:5" ht="33" customHeight="1" x14ac:dyDescent="0.25">
      <c r="A35" s="391" t="s">
        <v>8090</v>
      </c>
      <c r="B35" s="392" t="s">
        <v>8091</v>
      </c>
      <c r="C35" s="393">
        <v>0</v>
      </c>
      <c r="D35" s="393">
        <v>8</v>
      </c>
      <c r="E35" s="393">
        <v>8</v>
      </c>
    </row>
    <row r="36" spans="1:5" ht="33" customHeight="1" x14ac:dyDescent="0.25">
      <c r="A36" s="391" t="s">
        <v>8092</v>
      </c>
      <c r="B36" s="392" t="s">
        <v>8093</v>
      </c>
      <c r="C36" s="393">
        <v>0</v>
      </c>
      <c r="D36" s="393">
        <v>-8</v>
      </c>
      <c r="E36" s="393">
        <v>-8</v>
      </c>
    </row>
    <row r="37" spans="1:5" ht="33" customHeight="1" x14ac:dyDescent="0.25">
      <c r="A37" s="391" t="s">
        <v>19442</v>
      </c>
      <c r="B37" s="392" t="s">
        <v>19443</v>
      </c>
      <c r="C37" s="393">
        <v>0</v>
      </c>
      <c r="D37" s="393">
        <v>0</v>
      </c>
      <c r="E37" s="393">
        <v>0</v>
      </c>
    </row>
    <row r="38" spans="1:5" ht="33" customHeight="1" x14ac:dyDescent="0.25">
      <c r="A38" s="391" t="s">
        <v>4576</v>
      </c>
      <c r="B38" s="392" t="s">
        <v>8094</v>
      </c>
      <c r="C38" s="393">
        <v>7</v>
      </c>
      <c r="D38" s="393">
        <v>1</v>
      </c>
      <c r="E38" s="393">
        <v>8</v>
      </c>
    </row>
    <row r="39" spans="1:5" ht="33" customHeight="1" x14ac:dyDescent="0.25">
      <c r="A39" s="391" t="s">
        <v>8095</v>
      </c>
      <c r="B39" s="392" t="s">
        <v>11297</v>
      </c>
      <c r="C39" s="393">
        <v>0</v>
      </c>
      <c r="D39" s="393">
        <v>0</v>
      </c>
      <c r="E39" s="393">
        <v>0</v>
      </c>
    </row>
    <row r="40" spans="1:5" ht="33" customHeight="1" x14ac:dyDescent="0.25">
      <c r="A40" s="391" t="s">
        <v>8096</v>
      </c>
      <c r="B40" s="392" t="s">
        <v>11298</v>
      </c>
      <c r="C40" s="393">
        <v>0</v>
      </c>
      <c r="D40" s="393">
        <v>0</v>
      </c>
      <c r="E40" s="393">
        <v>0</v>
      </c>
    </row>
    <row r="41" spans="1:5" ht="33" customHeight="1" x14ac:dyDescent="0.25">
      <c r="A41" s="391" t="s">
        <v>8097</v>
      </c>
      <c r="B41" s="392" t="s">
        <v>11299</v>
      </c>
      <c r="C41" s="393">
        <v>0</v>
      </c>
      <c r="D41" s="393">
        <v>0</v>
      </c>
      <c r="E41" s="393">
        <v>0</v>
      </c>
    </row>
    <row r="42" spans="1:5" ht="33" customHeight="1" x14ac:dyDescent="0.25">
      <c r="A42" s="391" t="s">
        <v>8098</v>
      </c>
      <c r="B42" s="392" t="s">
        <v>11300</v>
      </c>
      <c r="C42" s="393">
        <v>0</v>
      </c>
      <c r="D42" s="393">
        <v>0</v>
      </c>
      <c r="E42" s="393">
        <v>0</v>
      </c>
    </row>
    <row r="43" spans="1:5" ht="33" customHeight="1" x14ac:dyDescent="0.25">
      <c r="A43" s="391" t="s">
        <v>8099</v>
      </c>
      <c r="B43" s="392" t="s">
        <v>11301</v>
      </c>
      <c r="C43" s="393">
        <v>0</v>
      </c>
      <c r="D43" s="393">
        <v>1</v>
      </c>
      <c r="E43" s="393">
        <v>1</v>
      </c>
    </row>
    <row r="44" spans="1:5" ht="33" customHeight="1" x14ac:dyDescent="0.25">
      <c r="A44" s="391" t="s">
        <v>19444</v>
      </c>
      <c r="B44" s="392" t="s">
        <v>19445</v>
      </c>
      <c r="C44" s="393">
        <v>0</v>
      </c>
      <c r="D44" s="393">
        <v>0</v>
      </c>
      <c r="E44" s="393">
        <v>0</v>
      </c>
    </row>
    <row r="45" spans="1:5" ht="33" customHeight="1" x14ac:dyDescent="0.25">
      <c r="A45" s="391" t="s">
        <v>4577</v>
      </c>
      <c r="B45" s="392" t="s">
        <v>8100</v>
      </c>
      <c r="C45" s="393">
        <v>16</v>
      </c>
      <c r="D45" s="393">
        <v>48</v>
      </c>
      <c r="E45" s="393">
        <v>64</v>
      </c>
    </row>
    <row r="46" spans="1:5" ht="33" customHeight="1" x14ac:dyDescent="0.25">
      <c r="A46" s="391" t="s">
        <v>4851</v>
      </c>
      <c r="B46" s="392" t="s">
        <v>9418</v>
      </c>
      <c r="C46" s="393">
        <v>0</v>
      </c>
      <c r="D46" s="393">
        <v>0</v>
      </c>
      <c r="E46" s="393">
        <v>0</v>
      </c>
    </row>
    <row r="47" spans="1:5" ht="33" customHeight="1" x14ac:dyDescent="0.25">
      <c r="A47" s="391" t="s">
        <v>4852</v>
      </c>
      <c r="B47" s="392" t="s">
        <v>8101</v>
      </c>
      <c r="C47" s="393">
        <v>0</v>
      </c>
      <c r="D47" s="393">
        <v>0</v>
      </c>
      <c r="E47" s="393">
        <v>0</v>
      </c>
    </row>
    <row r="48" spans="1:5" ht="33" customHeight="1" x14ac:dyDescent="0.25">
      <c r="A48" s="391" t="s">
        <v>4853</v>
      </c>
      <c r="B48" s="392" t="s">
        <v>9419</v>
      </c>
      <c r="C48" s="393">
        <v>0</v>
      </c>
      <c r="D48" s="393">
        <v>0</v>
      </c>
      <c r="E48" s="393">
        <v>0</v>
      </c>
    </row>
    <row r="49" spans="1:5" ht="33" customHeight="1" x14ac:dyDescent="0.25">
      <c r="A49" s="391" t="s">
        <v>8102</v>
      </c>
      <c r="B49" s="392" t="s">
        <v>8103</v>
      </c>
      <c r="C49" s="393">
        <v>0</v>
      </c>
      <c r="D49" s="393">
        <v>18</v>
      </c>
      <c r="E49" s="393">
        <v>18</v>
      </c>
    </row>
    <row r="50" spans="1:5" ht="33" customHeight="1" x14ac:dyDescent="0.25">
      <c r="A50" s="391" t="s">
        <v>8104</v>
      </c>
      <c r="B50" s="392" t="s">
        <v>8105</v>
      </c>
      <c r="C50" s="393">
        <v>0</v>
      </c>
      <c r="D50" s="393">
        <v>0</v>
      </c>
      <c r="E50" s="393">
        <v>0</v>
      </c>
    </row>
    <row r="51" spans="1:5" ht="33" customHeight="1" x14ac:dyDescent="0.25">
      <c r="A51" s="391" t="s">
        <v>19446</v>
      </c>
      <c r="B51" s="392" t="s">
        <v>19447</v>
      </c>
      <c r="C51" s="393">
        <v>0</v>
      </c>
      <c r="D51" s="393">
        <v>0</v>
      </c>
      <c r="E51" s="393">
        <v>0</v>
      </c>
    </row>
    <row r="52" spans="1:5" ht="33" customHeight="1" x14ac:dyDescent="0.25">
      <c r="A52" s="391" t="s">
        <v>4578</v>
      </c>
      <c r="B52" s="392" t="s">
        <v>8106</v>
      </c>
      <c r="C52" s="393">
        <v>-12</v>
      </c>
      <c r="D52" s="393">
        <v>0</v>
      </c>
      <c r="E52" s="393">
        <v>-12</v>
      </c>
    </row>
    <row r="53" spans="1:5" ht="33" customHeight="1" x14ac:dyDescent="0.25">
      <c r="A53" s="391" t="s">
        <v>8107</v>
      </c>
      <c r="B53" s="392" t="s">
        <v>9420</v>
      </c>
      <c r="C53" s="393">
        <v>0</v>
      </c>
      <c r="D53" s="393">
        <v>0</v>
      </c>
      <c r="E53" s="393">
        <v>0</v>
      </c>
    </row>
    <row r="54" spans="1:5" ht="33" customHeight="1" x14ac:dyDescent="0.25">
      <c r="A54" s="391" t="s">
        <v>8108</v>
      </c>
      <c r="B54" s="392" t="s">
        <v>8109</v>
      </c>
      <c r="C54" s="393">
        <v>0</v>
      </c>
      <c r="D54" s="393">
        <v>0</v>
      </c>
      <c r="E54" s="393">
        <v>0</v>
      </c>
    </row>
    <row r="55" spans="1:5" ht="33" customHeight="1" x14ac:dyDescent="0.25">
      <c r="A55" s="391" t="s">
        <v>8110</v>
      </c>
      <c r="B55" s="392" t="s">
        <v>9421</v>
      </c>
      <c r="C55" s="393">
        <v>0</v>
      </c>
      <c r="D55" s="393">
        <v>0</v>
      </c>
      <c r="E55" s="393">
        <v>0</v>
      </c>
    </row>
    <row r="56" spans="1:5" ht="33" customHeight="1" x14ac:dyDescent="0.25">
      <c r="A56" s="391" t="s">
        <v>8111</v>
      </c>
      <c r="B56" s="392" t="s">
        <v>8112</v>
      </c>
      <c r="C56" s="393">
        <v>0</v>
      </c>
      <c r="D56" s="393">
        <v>0</v>
      </c>
      <c r="E56" s="393">
        <v>0</v>
      </c>
    </row>
    <row r="57" spans="1:5" ht="33" customHeight="1" x14ac:dyDescent="0.25">
      <c r="A57" s="391" t="s">
        <v>8113</v>
      </c>
      <c r="B57" s="392" t="s">
        <v>8114</v>
      </c>
      <c r="C57" s="393">
        <v>0</v>
      </c>
      <c r="D57" s="393">
        <v>0</v>
      </c>
      <c r="E57" s="393">
        <v>0</v>
      </c>
    </row>
    <row r="58" spans="1:5" ht="33" customHeight="1" x14ac:dyDescent="0.25">
      <c r="A58" s="391" t="s">
        <v>19448</v>
      </c>
      <c r="B58" s="392" t="s">
        <v>19449</v>
      </c>
      <c r="C58" s="393">
        <v>0</v>
      </c>
      <c r="D58" s="393">
        <v>0</v>
      </c>
      <c r="E58" s="393">
        <v>0</v>
      </c>
    </row>
    <row r="59" spans="1:5" ht="33" customHeight="1" x14ac:dyDescent="0.25">
      <c r="A59" s="391" t="s">
        <v>4579</v>
      </c>
      <c r="B59" s="392" t="s">
        <v>8115</v>
      </c>
      <c r="C59" s="393">
        <v>58</v>
      </c>
      <c r="D59" s="393">
        <v>0</v>
      </c>
      <c r="E59" s="393">
        <v>58</v>
      </c>
    </row>
    <row r="60" spans="1:5" ht="33" customHeight="1" x14ac:dyDescent="0.25">
      <c r="A60" s="391" t="s">
        <v>8116</v>
      </c>
      <c r="B60" s="392" t="s">
        <v>9442</v>
      </c>
      <c r="C60" s="393">
        <v>0</v>
      </c>
      <c r="D60" s="393">
        <v>0</v>
      </c>
      <c r="E60" s="393">
        <v>0</v>
      </c>
    </row>
    <row r="61" spans="1:5" ht="33" customHeight="1" x14ac:dyDescent="0.25">
      <c r="A61" s="391" t="s">
        <v>8117</v>
      </c>
      <c r="B61" s="392" t="s">
        <v>11302</v>
      </c>
      <c r="C61" s="393">
        <v>0</v>
      </c>
      <c r="D61" s="393">
        <v>0</v>
      </c>
      <c r="E61" s="393">
        <v>0</v>
      </c>
    </row>
    <row r="62" spans="1:5" ht="33" customHeight="1" x14ac:dyDescent="0.25">
      <c r="A62" s="391" t="s">
        <v>8118</v>
      </c>
      <c r="B62" s="392" t="s">
        <v>9443</v>
      </c>
      <c r="C62" s="393">
        <v>0</v>
      </c>
      <c r="D62" s="393">
        <v>0</v>
      </c>
      <c r="E62" s="393">
        <v>0</v>
      </c>
    </row>
    <row r="63" spans="1:5" ht="33" customHeight="1" x14ac:dyDescent="0.25">
      <c r="A63" s="391" t="s">
        <v>8119</v>
      </c>
      <c r="B63" s="392" t="s">
        <v>11303</v>
      </c>
      <c r="C63" s="393">
        <v>0</v>
      </c>
      <c r="D63" s="393">
        <v>0</v>
      </c>
      <c r="E63" s="393">
        <v>0</v>
      </c>
    </row>
    <row r="64" spans="1:5" ht="33" customHeight="1" x14ac:dyDescent="0.25">
      <c r="A64" s="391" t="s">
        <v>8120</v>
      </c>
      <c r="B64" s="392" t="s">
        <v>11304</v>
      </c>
      <c r="C64" s="393">
        <v>0</v>
      </c>
      <c r="D64" s="393">
        <v>0</v>
      </c>
      <c r="E64" s="393">
        <v>0</v>
      </c>
    </row>
    <row r="65" spans="1:5" ht="33" customHeight="1" x14ac:dyDescent="0.25">
      <c r="A65" s="391" t="s">
        <v>19450</v>
      </c>
      <c r="B65" s="392" t="s">
        <v>19451</v>
      </c>
      <c r="C65" s="393">
        <v>0</v>
      </c>
      <c r="D65" s="393">
        <v>0</v>
      </c>
      <c r="E65" s="393">
        <v>0</v>
      </c>
    </row>
    <row r="66" spans="1:5" ht="33" customHeight="1" x14ac:dyDescent="0.25">
      <c r="A66" s="391" t="s">
        <v>4580</v>
      </c>
      <c r="B66" s="392" t="s">
        <v>8121</v>
      </c>
      <c r="C66" s="393">
        <v>26</v>
      </c>
      <c r="D66" s="393">
        <v>12</v>
      </c>
      <c r="E66" s="393">
        <v>38</v>
      </c>
    </row>
    <row r="67" spans="1:5" ht="33" customHeight="1" x14ac:dyDescent="0.25">
      <c r="A67" s="391" t="s">
        <v>4510</v>
      </c>
      <c r="B67" s="392" t="s">
        <v>9422</v>
      </c>
      <c r="C67" s="393">
        <v>0</v>
      </c>
      <c r="D67" s="393">
        <v>0</v>
      </c>
      <c r="E67" s="393">
        <v>0</v>
      </c>
    </row>
    <row r="68" spans="1:5" ht="33" customHeight="1" x14ac:dyDescent="0.25">
      <c r="A68" s="391" t="s">
        <v>4511</v>
      </c>
      <c r="B68" s="392" t="s">
        <v>8122</v>
      </c>
      <c r="C68" s="393">
        <v>0</v>
      </c>
      <c r="D68" s="393">
        <v>0</v>
      </c>
      <c r="E68" s="393">
        <v>0</v>
      </c>
    </row>
    <row r="69" spans="1:5" ht="33" customHeight="1" x14ac:dyDescent="0.25">
      <c r="A69" s="391" t="s">
        <v>4513</v>
      </c>
      <c r="B69" s="392" t="s">
        <v>9423</v>
      </c>
      <c r="C69" s="393">
        <v>0</v>
      </c>
      <c r="D69" s="393">
        <v>0</v>
      </c>
      <c r="E69" s="393">
        <v>0</v>
      </c>
    </row>
    <row r="70" spans="1:5" ht="33" customHeight="1" x14ac:dyDescent="0.25">
      <c r="A70" s="391" t="s">
        <v>8123</v>
      </c>
      <c r="B70" s="392" t="s">
        <v>8124</v>
      </c>
      <c r="C70" s="393">
        <v>0</v>
      </c>
      <c r="D70" s="393">
        <v>0</v>
      </c>
      <c r="E70" s="393">
        <v>0</v>
      </c>
    </row>
    <row r="71" spans="1:5" ht="33" customHeight="1" x14ac:dyDescent="0.25">
      <c r="A71" s="391" t="s">
        <v>8125</v>
      </c>
      <c r="B71" s="392" t="s">
        <v>8126</v>
      </c>
      <c r="C71" s="393">
        <v>0</v>
      </c>
      <c r="D71" s="393">
        <v>-2</v>
      </c>
      <c r="E71" s="393">
        <v>-2</v>
      </c>
    </row>
    <row r="72" spans="1:5" ht="33" customHeight="1" x14ac:dyDescent="0.25">
      <c r="A72" s="391" t="s">
        <v>19452</v>
      </c>
      <c r="B72" s="392" t="s">
        <v>19453</v>
      </c>
      <c r="C72" s="393">
        <v>0</v>
      </c>
      <c r="D72" s="393">
        <v>0</v>
      </c>
      <c r="E72" s="393">
        <v>0</v>
      </c>
    </row>
    <row r="73" spans="1:5" ht="33" customHeight="1" x14ac:dyDescent="0.25">
      <c r="A73" s="391" t="s">
        <v>4581</v>
      </c>
      <c r="B73" s="392" t="s">
        <v>8106</v>
      </c>
      <c r="C73" s="393">
        <v>23</v>
      </c>
      <c r="D73" s="393">
        <v>10</v>
      </c>
      <c r="E73" s="393">
        <v>33</v>
      </c>
    </row>
    <row r="74" spans="1:5" ht="33" customHeight="1" x14ac:dyDescent="0.25">
      <c r="A74" s="391" t="s">
        <v>8127</v>
      </c>
      <c r="B74" s="392" t="s">
        <v>9420</v>
      </c>
      <c r="C74" s="393">
        <v>0</v>
      </c>
      <c r="D74" s="393">
        <v>0</v>
      </c>
      <c r="E74" s="393">
        <v>0</v>
      </c>
    </row>
    <row r="75" spans="1:5" ht="33" customHeight="1" x14ac:dyDescent="0.25">
      <c r="A75" s="391" t="s">
        <v>8128</v>
      </c>
      <c r="B75" s="392" t="s">
        <v>8109</v>
      </c>
      <c r="C75" s="393">
        <v>0</v>
      </c>
      <c r="D75" s="393">
        <v>0</v>
      </c>
      <c r="E75" s="393">
        <v>0</v>
      </c>
    </row>
    <row r="76" spans="1:5" ht="33" customHeight="1" x14ac:dyDescent="0.25">
      <c r="A76" s="391" t="s">
        <v>8129</v>
      </c>
      <c r="B76" s="392" t="s">
        <v>9421</v>
      </c>
      <c r="C76" s="393">
        <v>0</v>
      </c>
      <c r="D76" s="393">
        <v>0</v>
      </c>
      <c r="E76" s="393">
        <v>0</v>
      </c>
    </row>
    <row r="77" spans="1:5" ht="33" customHeight="1" x14ac:dyDescent="0.25">
      <c r="A77" s="391" t="s">
        <v>8130</v>
      </c>
      <c r="B77" s="392" t="s">
        <v>8112</v>
      </c>
      <c r="C77" s="393">
        <v>0</v>
      </c>
      <c r="D77" s="393">
        <v>44</v>
      </c>
      <c r="E77" s="393">
        <v>44</v>
      </c>
    </row>
    <row r="78" spans="1:5" ht="33" customHeight="1" x14ac:dyDescent="0.25">
      <c r="A78" s="391" t="s">
        <v>8131</v>
      </c>
      <c r="B78" s="392" t="s">
        <v>8114</v>
      </c>
      <c r="C78" s="393">
        <v>0</v>
      </c>
      <c r="D78" s="393">
        <v>0</v>
      </c>
      <c r="E78" s="393">
        <v>0</v>
      </c>
    </row>
    <row r="79" spans="1:5" ht="33" customHeight="1" x14ac:dyDescent="0.25">
      <c r="A79" s="391" t="s">
        <v>19454</v>
      </c>
      <c r="B79" s="392" t="s">
        <v>19455</v>
      </c>
      <c r="C79" s="393">
        <v>0</v>
      </c>
      <c r="D79" s="393">
        <v>0</v>
      </c>
      <c r="E79" s="393">
        <v>0</v>
      </c>
    </row>
    <row r="80" spans="1:5" ht="33" customHeight="1" x14ac:dyDescent="0.25">
      <c r="A80" s="391" t="s">
        <v>4582</v>
      </c>
      <c r="B80" s="392" t="s">
        <v>8132</v>
      </c>
      <c r="C80" s="393">
        <v>12</v>
      </c>
      <c r="D80" s="393">
        <v>28</v>
      </c>
      <c r="E80" s="393">
        <v>40</v>
      </c>
    </row>
    <row r="81" spans="1:5" ht="33" customHeight="1" x14ac:dyDescent="0.25">
      <c r="A81" s="391" t="s">
        <v>8133</v>
      </c>
      <c r="B81" s="392" t="s">
        <v>9440</v>
      </c>
      <c r="C81" s="393">
        <v>0</v>
      </c>
      <c r="D81" s="393">
        <v>0</v>
      </c>
      <c r="E81" s="393">
        <v>0</v>
      </c>
    </row>
    <row r="82" spans="1:5" ht="33" customHeight="1" x14ac:dyDescent="0.25">
      <c r="A82" s="391" t="s">
        <v>8134</v>
      </c>
      <c r="B82" s="392" t="s">
        <v>11305</v>
      </c>
      <c r="C82" s="393">
        <v>0</v>
      </c>
      <c r="D82" s="393">
        <v>0</v>
      </c>
      <c r="E82" s="393">
        <v>0</v>
      </c>
    </row>
    <row r="83" spans="1:5" ht="33" customHeight="1" x14ac:dyDescent="0.25">
      <c r="A83" s="391" t="s">
        <v>8135</v>
      </c>
      <c r="B83" s="392" t="s">
        <v>9441</v>
      </c>
      <c r="C83" s="393">
        <v>0</v>
      </c>
      <c r="D83" s="393">
        <v>0</v>
      </c>
      <c r="E83" s="393">
        <v>0</v>
      </c>
    </row>
    <row r="84" spans="1:5" ht="33" customHeight="1" x14ac:dyDescent="0.25">
      <c r="A84" s="391" t="s">
        <v>8136</v>
      </c>
      <c r="B84" s="392" t="s">
        <v>8418</v>
      </c>
      <c r="C84" s="393">
        <v>0</v>
      </c>
      <c r="D84" s="393">
        <v>0</v>
      </c>
      <c r="E84" s="393">
        <v>0</v>
      </c>
    </row>
    <row r="85" spans="1:5" ht="33" customHeight="1" x14ac:dyDescent="0.25">
      <c r="A85" s="391" t="s">
        <v>8137</v>
      </c>
      <c r="B85" s="392" t="s">
        <v>11306</v>
      </c>
      <c r="C85" s="393">
        <v>0</v>
      </c>
      <c r="D85" s="393">
        <v>0</v>
      </c>
      <c r="E85" s="393">
        <v>0</v>
      </c>
    </row>
    <row r="86" spans="1:5" ht="33" customHeight="1" x14ac:dyDescent="0.25">
      <c r="A86" s="391" t="s">
        <v>19456</v>
      </c>
      <c r="B86" s="392" t="s">
        <v>19457</v>
      </c>
      <c r="C86" s="393">
        <v>0</v>
      </c>
      <c r="D86" s="393">
        <v>0</v>
      </c>
      <c r="E86" s="393">
        <v>0</v>
      </c>
    </row>
    <row r="87" spans="1:5" ht="33" customHeight="1" x14ac:dyDescent="0.25">
      <c r="A87" s="391" t="s">
        <v>4583</v>
      </c>
      <c r="B87" s="392" t="s">
        <v>8138</v>
      </c>
      <c r="C87" s="393">
        <v>6</v>
      </c>
      <c r="D87" s="393">
        <v>0</v>
      </c>
      <c r="E87" s="393">
        <v>6</v>
      </c>
    </row>
    <row r="88" spans="1:5" ht="33" customHeight="1" x14ac:dyDescent="0.25">
      <c r="A88" s="391" t="s">
        <v>8139</v>
      </c>
      <c r="B88" s="392" t="s">
        <v>11307</v>
      </c>
      <c r="C88" s="393">
        <v>0</v>
      </c>
      <c r="D88" s="393">
        <v>0</v>
      </c>
      <c r="E88" s="393">
        <v>0</v>
      </c>
    </row>
    <row r="89" spans="1:5" ht="33" customHeight="1" x14ac:dyDescent="0.25">
      <c r="A89" s="391" t="s">
        <v>8140</v>
      </c>
      <c r="B89" s="392" t="s">
        <v>11308</v>
      </c>
      <c r="C89" s="393">
        <v>0</v>
      </c>
      <c r="D89" s="393">
        <v>0</v>
      </c>
      <c r="E89" s="393">
        <v>0</v>
      </c>
    </row>
    <row r="90" spans="1:5" ht="33" customHeight="1" x14ac:dyDescent="0.25">
      <c r="A90" s="391" t="s">
        <v>8141</v>
      </c>
      <c r="B90" s="392" t="s">
        <v>11309</v>
      </c>
      <c r="C90" s="393">
        <v>0</v>
      </c>
      <c r="D90" s="393">
        <v>0</v>
      </c>
      <c r="E90" s="393">
        <v>0</v>
      </c>
    </row>
    <row r="91" spans="1:5" ht="33" customHeight="1" x14ac:dyDescent="0.25">
      <c r="A91" s="391" t="s">
        <v>8142</v>
      </c>
      <c r="B91" s="392" t="s">
        <v>11310</v>
      </c>
      <c r="C91" s="393">
        <v>0</v>
      </c>
      <c r="D91" s="393">
        <v>0</v>
      </c>
      <c r="E91" s="393">
        <v>0</v>
      </c>
    </row>
    <row r="92" spans="1:5" ht="33" customHeight="1" x14ac:dyDescent="0.25">
      <c r="A92" s="391" t="s">
        <v>8143</v>
      </c>
      <c r="B92" s="392" t="s">
        <v>11311</v>
      </c>
      <c r="C92" s="393">
        <v>0</v>
      </c>
      <c r="D92" s="393">
        <v>0</v>
      </c>
      <c r="E92" s="393">
        <v>0</v>
      </c>
    </row>
    <row r="93" spans="1:5" ht="33" customHeight="1" x14ac:dyDescent="0.25">
      <c r="A93" s="391" t="s">
        <v>19458</v>
      </c>
      <c r="B93" s="392" t="s">
        <v>19459</v>
      </c>
      <c r="C93" s="393">
        <v>0</v>
      </c>
      <c r="D93" s="393">
        <v>0</v>
      </c>
      <c r="E93" s="393">
        <v>0</v>
      </c>
    </row>
    <row r="94" spans="1:5" ht="33" customHeight="1" x14ac:dyDescent="0.25">
      <c r="A94" s="391" t="s">
        <v>4584</v>
      </c>
      <c r="B94" s="392" t="s">
        <v>8144</v>
      </c>
      <c r="C94" s="393">
        <v>6</v>
      </c>
      <c r="D94" s="393">
        <v>0</v>
      </c>
      <c r="E94" s="393">
        <v>6</v>
      </c>
    </row>
    <row r="95" spans="1:5" ht="33" customHeight="1" x14ac:dyDescent="0.25">
      <c r="A95" s="391" t="s">
        <v>8145</v>
      </c>
      <c r="B95" s="392" t="s">
        <v>9424</v>
      </c>
      <c r="C95" s="393">
        <v>0</v>
      </c>
      <c r="D95" s="393">
        <v>0</v>
      </c>
      <c r="E95" s="393">
        <v>0</v>
      </c>
    </row>
    <row r="96" spans="1:5" ht="33" customHeight="1" x14ac:dyDescent="0.25">
      <c r="A96" s="391" t="s">
        <v>8146</v>
      </c>
      <c r="B96" s="392" t="s">
        <v>8147</v>
      </c>
      <c r="C96" s="393">
        <v>0</v>
      </c>
      <c r="D96" s="393">
        <v>0</v>
      </c>
      <c r="E96" s="393">
        <v>0</v>
      </c>
    </row>
    <row r="97" spans="1:5" ht="33" customHeight="1" x14ac:dyDescent="0.25">
      <c r="A97" s="391" t="s">
        <v>8148</v>
      </c>
      <c r="B97" s="392" t="s">
        <v>9425</v>
      </c>
      <c r="C97" s="393">
        <v>0</v>
      </c>
      <c r="D97" s="393">
        <v>0</v>
      </c>
      <c r="E97" s="393">
        <v>0</v>
      </c>
    </row>
    <row r="98" spans="1:5" ht="33" customHeight="1" x14ac:dyDescent="0.25">
      <c r="A98" s="391" t="s">
        <v>8149</v>
      </c>
      <c r="B98" s="392" t="s">
        <v>8150</v>
      </c>
      <c r="C98" s="393">
        <v>0</v>
      </c>
      <c r="D98" s="393">
        <v>0</v>
      </c>
      <c r="E98" s="393">
        <v>0</v>
      </c>
    </row>
    <row r="99" spans="1:5" ht="33" customHeight="1" x14ac:dyDescent="0.25">
      <c r="A99" s="391" t="s">
        <v>8151</v>
      </c>
      <c r="B99" s="392" t="s">
        <v>8152</v>
      </c>
      <c r="C99" s="393">
        <v>0</v>
      </c>
      <c r="D99" s="393">
        <v>0</v>
      </c>
      <c r="E99" s="393">
        <v>0</v>
      </c>
    </row>
    <row r="100" spans="1:5" ht="33" customHeight="1" x14ac:dyDescent="0.25">
      <c r="A100" s="391" t="s">
        <v>19460</v>
      </c>
      <c r="B100" s="392" t="s">
        <v>19461</v>
      </c>
      <c r="C100" s="393">
        <v>0</v>
      </c>
      <c r="D100" s="393">
        <v>0</v>
      </c>
      <c r="E100" s="393">
        <v>0</v>
      </c>
    </row>
    <row r="101" spans="1:5" ht="33" customHeight="1" x14ac:dyDescent="0.25">
      <c r="A101" s="391" t="s">
        <v>4585</v>
      </c>
      <c r="B101" s="392" t="s">
        <v>8153</v>
      </c>
      <c r="C101" s="393">
        <v>-11</v>
      </c>
      <c r="D101" s="393">
        <v>-42</v>
      </c>
      <c r="E101" s="393">
        <v>-53</v>
      </c>
    </row>
    <row r="102" spans="1:5" ht="33" customHeight="1" x14ac:dyDescent="0.25">
      <c r="A102" s="391" t="s">
        <v>4512</v>
      </c>
      <c r="B102" s="392" t="s">
        <v>9426</v>
      </c>
      <c r="C102" s="393">
        <v>0</v>
      </c>
      <c r="D102" s="393">
        <v>0</v>
      </c>
      <c r="E102" s="393">
        <v>0</v>
      </c>
    </row>
    <row r="103" spans="1:5" ht="33" customHeight="1" x14ac:dyDescent="0.25">
      <c r="A103" s="391" t="s">
        <v>4514</v>
      </c>
      <c r="B103" s="392" t="s">
        <v>8154</v>
      </c>
      <c r="C103" s="393">
        <v>0</v>
      </c>
      <c r="D103" s="393">
        <v>0</v>
      </c>
      <c r="E103" s="393">
        <v>0</v>
      </c>
    </row>
    <row r="104" spans="1:5" ht="33" customHeight="1" x14ac:dyDescent="0.25">
      <c r="A104" s="391" t="s">
        <v>4515</v>
      </c>
      <c r="B104" s="392" t="s">
        <v>9427</v>
      </c>
      <c r="C104" s="393">
        <v>0</v>
      </c>
      <c r="D104" s="393">
        <v>12</v>
      </c>
      <c r="E104" s="393">
        <v>12</v>
      </c>
    </row>
    <row r="105" spans="1:5" ht="33" customHeight="1" x14ac:dyDescent="0.25">
      <c r="A105" s="391" t="s">
        <v>8155</v>
      </c>
      <c r="B105" s="392" t="s">
        <v>8156</v>
      </c>
      <c r="C105" s="393">
        <v>0</v>
      </c>
      <c r="D105" s="393">
        <v>2</v>
      </c>
      <c r="E105" s="393">
        <v>2</v>
      </c>
    </row>
    <row r="106" spans="1:5" ht="33" customHeight="1" x14ac:dyDescent="0.25">
      <c r="A106" s="391" t="s">
        <v>8157</v>
      </c>
      <c r="B106" s="392" t="s">
        <v>8158</v>
      </c>
      <c r="C106" s="393">
        <v>0</v>
      </c>
      <c r="D106" s="393">
        <v>0</v>
      </c>
      <c r="E106" s="393">
        <v>0</v>
      </c>
    </row>
    <row r="107" spans="1:5" ht="33" customHeight="1" x14ac:dyDescent="0.25">
      <c r="A107" s="391" t="s">
        <v>19462</v>
      </c>
      <c r="B107" s="392" t="s">
        <v>19463</v>
      </c>
      <c r="C107" s="393">
        <v>0</v>
      </c>
      <c r="D107" s="393">
        <v>63</v>
      </c>
      <c r="E107" s="393">
        <v>63</v>
      </c>
    </row>
    <row r="108" spans="1:5" ht="33" customHeight="1" x14ac:dyDescent="0.25">
      <c r="A108" s="391" t="s">
        <v>4586</v>
      </c>
      <c r="B108" s="392" t="s">
        <v>8132</v>
      </c>
      <c r="C108" s="393">
        <v>-103</v>
      </c>
      <c r="D108" s="393">
        <v>14</v>
      </c>
      <c r="E108" s="393">
        <v>-89</v>
      </c>
    </row>
    <row r="109" spans="1:5" ht="33" customHeight="1" x14ac:dyDescent="0.25">
      <c r="A109" s="391" t="s">
        <v>4516</v>
      </c>
      <c r="B109" s="392" t="s">
        <v>9440</v>
      </c>
      <c r="C109" s="393">
        <v>0</v>
      </c>
      <c r="D109" s="393">
        <v>0</v>
      </c>
      <c r="E109" s="393">
        <v>0</v>
      </c>
    </row>
    <row r="110" spans="1:5" ht="33" customHeight="1" x14ac:dyDescent="0.25">
      <c r="A110" s="391" t="s">
        <v>4517</v>
      </c>
      <c r="B110" s="392" t="s">
        <v>8417</v>
      </c>
      <c r="C110" s="393">
        <v>0</v>
      </c>
      <c r="D110" s="393">
        <v>0</v>
      </c>
      <c r="E110" s="393">
        <v>0</v>
      </c>
    </row>
    <row r="111" spans="1:5" ht="33" customHeight="1" x14ac:dyDescent="0.25">
      <c r="A111" s="391" t="s">
        <v>4518</v>
      </c>
      <c r="B111" s="392" t="s">
        <v>9441</v>
      </c>
      <c r="C111" s="393">
        <v>0</v>
      </c>
      <c r="D111" s="393">
        <v>16</v>
      </c>
      <c r="E111" s="393">
        <v>16</v>
      </c>
    </row>
    <row r="112" spans="1:5" ht="33" customHeight="1" x14ac:dyDescent="0.25">
      <c r="A112" s="391" t="s">
        <v>8159</v>
      </c>
      <c r="B112" s="392" t="s">
        <v>8418</v>
      </c>
      <c r="C112" s="393">
        <v>0</v>
      </c>
      <c r="D112" s="393">
        <v>0</v>
      </c>
      <c r="E112" s="393">
        <v>0</v>
      </c>
    </row>
    <row r="113" spans="1:5" ht="33" customHeight="1" x14ac:dyDescent="0.25">
      <c r="A113" s="391" t="s">
        <v>8160</v>
      </c>
      <c r="B113" s="392" t="s">
        <v>11306</v>
      </c>
      <c r="C113" s="393">
        <v>0</v>
      </c>
      <c r="D113" s="393">
        <v>0</v>
      </c>
      <c r="E113" s="393">
        <v>0</v>
      </c>
    </row>
    <row r="114" spans="1:5" ht="33" customHeight="1" x14ac:dyDescent="0.25">
      <c r="A114" s="391" t="s">
        <v>19464</v>
      </c>
      <c r="B114" s="392" t="s">
        <v>19457</v>
      </c>
      <c r="C114" s="393">
        <v>0</v>
      </c>
      <c r="D114" s="393">
        <v>2</v>
      </c>
      <c r="E114" s="393">
        <v>2</v>
      </c>
    </row>
    <row r="115" spans="1:5" ht="33" customHeight="1" x14ac:dyDescent="0.25">
      <c r="A115" s="391" t="s">
        <v>4682</v>
      </c>
      <c r="B115" s="392" t="s">
        <v>8161</v>
      </c>
      <c r="C115" s="393">
        <v>40</v>
      </c>
      <c r="D115" s="393">
        <v>0</v>
      </c>
      <c r="E115" s="393">
        <v>40</v>
      </c>
    </row>
    <row r="116" spans="1:5" ht="33" customHeight="1" x14ac:dyDescent="0.25">
      <c r="A116" s="391" t="s">
        <v>4519</v>
      </c>
      <c r="B116" s="392" t="s">
        <v>9428</v>
      </c>
      <c r="C116" s="393">
        <v>0</v>
      </c>
      <c r="D116" s="393">
        <v>0</v>
      </c>
      <c r="E116" s="393">
        <v>0</v>
      </c>
    </row>
    <row r="117" spans="1:5" ht="33" customHeight="1" x14ac:dyDescent="0.25">
      <c r="A117" s="391" t="s">
        <v>4520</v>
      </c>
      <c r="B117" s="392" t="s">
        <v>8162</v>
      </c>
      <c r="C117" s="393">
        <v>0</v>
      </c>
      <c r="D117" s="393">
        <v>0</v>
      </c>
      <c r="E117" s="393">
        <v>0</v>
      </c>
    </row>
    <row r="118" spans="1:5" ht="33" customHeight="1" x14ac:dyDescent="0.25">
      <c r="A118" s="391" t="s">
        <v>4521</v>
      </c>
      <c r="B118" s="392" t="s">
        <v>9429</v>
      </c>
      <c r="C118" s="393">
        <v>0</v>
      </c>
      <c r="D118" s="393">
        <v>32</v>
      </c>
      <c r="E118" s="393">
        <v>32</v>
      </c>
    </row>
    <row r="119" spans="1:5" ht="33" customHeight="1" x14ac:dyDescent="0.25">
      <c r="A119" s="391" t="s">
        <v>8163</v>
      </c>
      <c r="B119" s="392" t="s">
        <v>8164</v>
      </c>
      <c r="C119" s="393">
        <v>0</v>
      </c>
      <c r="D119" s="393">
        <v>59</v>
      </c>
      <c r="E119" s="393">
        <v>59</v>
      </c>
    </row>
    <row r="120" spans="1:5" ht="33" customHeight="1" x14ac:dyDescent="0.25">
      <c r="A120" s="391" t="s">
        <v>8165</v>
      </c>
      <c r="B120" s="392" t="s">
        <v>8166</v>
      </c>
      <c r="C120" s="393">
        <v>0</v>
      </c>
      <c r="D120" s="393">
        <v>0</v>
      </c>
      <c r="E120" s="393">
        <v>0</v>
      </c>
    </row>
    <row r="121" spans="1:5" ht="33" customHeight="1" x14ac:dyDescent="0.25">
      <c r="A121" s="391" t="s">
        <v>19465</v>
      </c>
      <c r="B121" s="392" t="s">
        <v>19466</v>
      </c>
      <c r="C121" s="393">
        <v>0</v>
      </c>
      <c r="D121" s="393">
        <v>0</v>
      </c>
      <c r="E121" s="393">
        <v>0</v>
      </c>
    </row>
    <row r="122" spans="1:5" ht="33" customHeight="1" x14ac:dyDescent="0.25">
      <c r="A122" s="391" t="s">
        <v>4683</v>
      </c>
      <c r="B122" s="392" t="s">
        <v>8153</v>
      </c>
      <c r="C122" s="393">
        <v>0</v>
      </c>
      <c r="D122" s="393">
        <v>29</v>
      </c>
      <c r="E122" s="393">
        <v>29</v>
      </c>
    </row>
    <row r="123" spans="1:5" ht="33" customHeight="1" x14ac:dyDescent="0.25">
      <c r="A123" s="391" t="s">
        <v>8167</v>
      </c>
      <c r="B123" s="392" t="s">
        <v>9426</v>
      </c>
      <c r="C123" s="393">
        <v>0</v>
      </c>
      <c r="D123" s="393">
        <v>0</v>
      </c>
      <c r="E123" s="393">
        <v>0</v>
      </c>
    </row>
    <row r="124" spans="1:5" ht="33" customHeight="1" x14ac:dyDescent="0.25">
      <c r="A124" s="391" t="s">
        <v>8168</v>
      </c>
      <c r="B124" s="392" t="s">
        <v>11312</v>
      </c>
      <c r="C124" s="393">
        <v>0</v>
      </c>
      <c r="D124" s="393">
        <v>0</v>
      </c>
      <c r="E124" s="393">
        <v>0</v>
      </c>
    </row>
    <row r="125" spans="1:5" ht="33" customHeight="1" x14ac:dyDescent="0.25">
      <c r="A125" s="391" t="s">
        <v>8169</v>
      </c>
      <c r="B125" s="392" t="s">
        <v>9427</v>
      </c>
      <c r="C125" s="393">
        <v>0</v>
      </c>
      <c r="D125" s="393">
        <v>0</v>
      </c>
      <c r="E125" s="393">
        <v>0</v>
      </c>
    </row>
    <row r="126" spans="1:5" ht="33" customHeight="1" x14ac:dyDescent="0.25">
      <c r="A126" s="391" t="s">
        <v>8170</v>
      </c>
      <c r="B126" s="392" t="s">
        <v>8156</v>
      </c>
      <c r="C126" s="393">
        <v>0</v>
      </c>
      <c r="D126" s="393">
        <v>0</v>
      </c>
      <c r="E126" s="393">
        <v>0</v>
      </c>
    </row>
    <row r="127" spans="1:5" ht="33" customHeight="1" x14ac:dyDescent="0.25">
      <c r="A127" s="391" t="s">
        <v>8171</v>
      </c>
      <c r="B127" s="392" t="s">
        <v>8158</v>
      </c>
      <c r="C127" s="393">
        <v>0</v>
      </c>
      <c r="D127" s="393">
        <v>0</v>
      </c>
      <c r="E127" s="393">
        <v>0</v>
      </c>
    </row>
    <row r="128" spans="1:5" ht="33" customHeight="1" x14ac:dyDescent="0.25">
      <c r="A128" s="391" t="s">
        <v>19467</v>
      </c>
      <c r="B128" s="392" t="s">
        <v>19463</v>
      </c>
      <c r="C128" s="393">
        <v>0</v>
      </c>
      <c r="D128" s="393">
        <v>0</v>
      </c>
      <c r="E128" s="393">
        <v>0</v>
      </c>
    </row>
    <row r="129" spans="1:5" ht="33" customHeight="1" x14ac:dyDescent="0.25">
      <c r="A129" s="391" t="s">
        <v>4684</v>
      </c>
      <c r="B129" s="392" t="s">
        <v>8121</v>
      </c>
      <c r="C129" s="393">
        <v>4</v>
      </c>
      <c r="D129" s="393">
        <v>5</v>
      </c>
      <c r="E129" s="393">
        <v>9</v>
      </c>
    </row>
    <row r="130" spans="1:5" ht="33" customHeight="1" x14ac:dyDescent="0.25">
      <c r="A130" s="391" t="s">
        <v>4522</v>
      </c>
      <c r="B130" s="392" t="s">
        <v>9422</v>
      </c>
      <c r="C130" s="393">
        <v>0</v>
      </c>
      <c r="D130" s="393">
        <v>0</v>
      </c>
      <c r="E130" s="393">
        <v>0</v>
      </c>
    </row>
    <row r="131" spans="1:5" ht="33" customHeight="1" x14ac:dyDescent="0.25">
      <c r="A131" s="391" t="s">
        <v>4523</v>
      </c>
      <c r="B131" s="392" t="s">
        <v>8172</v>
      </c>
      <c r="C131" s="393">
        <v>0</v>
      </c>
      <c r="D131" s="393">
        <v>0</v>
      </c>
      <c r="E131" s="393">
        <v>0</v>
      </c>
    </row>
    <row r="132" spans="1:5" ht="33" customHeight="1" x14ac:dyDescent="0.25">
      <c r="A132" s="391" t="s">
        <v>4524</v>
      </c>
      <c r="B132" s="392" t="s">
        <v>9423</v>
      </c>
      <c r="C132" s="393">
        <v>0</v>
      </c>
      <c r="D132" s="393">
        <v>0</v>
      </c>
      <c r="E132" s="393">
        <v>0</v>
      </c>
    </row>
    <row r="133" spans="1:5" ht="33" customHeight="1" x14ac:dyDescent="0.25">
      <c r="A133" s="391" t="s">
        <v>8173</v>
      </c>
      <c r="B133" s="392" t="s">
        <v>8124</v>
      </c>
      <c r="C133" s="393">
        <v>0</v>
      </c>
      <c r="D133" s="393">
        <v>0</v>
      </c>
      <c r="E133" s="393">
        <v>0</v>
      </c>
    </row>
    <row r="134" spans="1:5" ht="33" customHeight="1" x14ac:dyDescent="0.25">
      <c r="A134" s="391" t="s">
        <v>8174</v>
      </c>
      <c r="B134" s="392" t="s">
        <v>8126</v>
      </c>
      <c r="C134" s="393">
        <v>0</v>
      </c>
      <c r="D134" s="393">
        <v>0</v>
      </c>
      <c r="E134" s="393">
        <v>0</v>
      </c>
    </row>
    <row r="135" spans="1:5" ht="33" customHeight="1" x14ac:dyDescent="0.25">
      <c r="A135" s="391" t="s">
        <v>19468</v>
      </c>
      <c r="B135" s="392" t="s">
        <v>19469</v>
      </c>
      <c r="C135" s="393">
        <v>0</v>
      </c>
      <c r="D135" s="393">
        <v>0</v>
      </c>
      <c r="E135" s="393">
        <v>0</v>
      </c>
    </row>
    <row r="136" spans="1:5" ht="33" customHeight="1" x14ac:dyDescent="0.25">
      <c r="A136" s="391" t="s">
        <v>4685</v>
      </c>
      <c r="B136" s="392" t="s">
        <v>8175</v>
      </c>
      <c r="C136" s="393">
        <v>0</v>
      </c>
      <c r="D136" s="393">
        <v>22</v>
      </c>
      <c r="E136" s="393">
        <v>22</v>
      </c>
    </row>
    <row r="137" spans="1:5" ht="33" customHeight="1" x14ac:dyDescent="0.25">
      <c r="A137" s="391" t="s">
        <v>4525</v>
      </c>
      <c r="B137" s="392" t="s">
        <v>9430</v>
      </c>
      <c r="C137" s="393">
        <v>0</v>
      </c>
      <c r="D137" s="393">
        <v>0</v>
      </c>
      <c r="E137" s="393">
        <v>0</v>
      </c>
    </row>
    <row r="138" spans="1:5" ht="33" customHeight="1" x14ac:dyDescent="0.25">
      <c r="A138" s="391" t="s">
        <v>4526</v>
      </c>
      <c r="B138" s="392" t="s">
        <v>8176</v>
      </c>
      <c r="C138" s="393">
        <v>0</v>
      </c>
      <c r="D138" s="393">
        <v>0</v>
      </c>
      <c r="E138" s="393">
        <v>0</v>
      </c>
    </row>
    <row r="139" spans="1:5" ht="33" customHeight="1" x14ac:dyDescent="0.25">
      <c r="A139" s="391" t="s">
        <v>4527</v>
      </c>
      <c r="B139" s="392" t="s">
        <v>9431</v>
      </c>
      <c r="C139" s="393">
        <v>0</v>
      </c>
      <c r="D139" s="393">
        <v>0</v>
      </c>
      <c r="E139" s="393">
        <v>0</v>
      </c>
    </row>
    <row r="140" spans="1:5" ht="33" customHeight="1" x14ac:dyDescent="0.25">
      <c r="A140" s="391" t="s">
        <v>8177</v>
      </c>
      <c r="B140" s="392" t="s">
        <v>8178</v>
      </c>
      <c r="C140" s="393">
        <v>0</v>
      </c>
      <c r="D140" s="393">
        <v>0</v>
      </c>
      <c r="E140" s="393">
        <v>0</v>
      </c>
    </row>
    <row r="141" spans="1:5" ht="33" customHeight="1" x14ac:dyDescent="0.25">
      <c r="A141" s="391" t="s">
        <v>8179</v>
      </c>
      <c r="B141" s="392" t="s">
        <v>8180</v>
      </c>
      <c r="C141" s="393">
        <v>0</v>
      </c>
      <c r="D141" s="393">
        <v>0</v>
      </c>
      <c r="E141" s="393">
        <v>0</v>
      </c>
    </row>
    <row r="142" spans="1:5" ht="33" customHeight="1" x14ac:dyDescent="0.25">
      <c r="A142" s="391" t="s">
        <v>19470</v>
      </c>
      <c r="B142" s="392" t="s">
        <v>19471</v>
      </c>
      <c r="C142" s="393">
        <v>0</v>
      </c>
      <c r="D142" s="393">
        <v>0</v>
      </c>
      <c r="E142" s="393">
        <v>0</v>
      </c>
    </row>
    <row r="143" spans="1:5" ht="33" customHeight="1" x14ac:dyDescent="0.25">
      <c r="A143" s="391" t="s">
        <v>4785</v>
      </c>
      <c r="B143" s="392" t="s">
        <v>8153</v>
      </c>
      <c r="C143" s="393">
        <v>0</v>
      </c>
      <c r="D143" s="393">
        <v>0</v>
      </c>
      <c r="E143" s="393">
        <v>0</v>
      </c>
    </row>
    <row r="144" spans="1:5" ht="33" customHeight="1" x14ac:dyDescent="0.25">
      <c r="A144" s="391" t="s">
        <v>8181</v>
      </c>
      <c r="B144" s="392" t="s">
        <v>9426</v>
      </c>
      <c r="C144" s="393">
        <v>0</v>
      </c>
      <c r="D144" s="393">
        <v>0</v>
      </c>
      <c r="E144" s="393">
        <v>0</v>
      </c>
    </row>
    <row r="145" spans="1:5" ht="33" customHeight="1" x14ac:dyDescent="0.25">
      <c r="A145" s="391" t="s">
        <v>8182</v>
      </c>
      <c r="B145" s="392" t="s">
        <v>11312</v>
      </c>
      <c r="C145" s="393">
        <v>0</v>
      </c>
      <c r="D145" s="393">
        <v>0</v>
      </c>
      <c r="E145" s="393">
        <v>0</v>
      </c>
    </row>
    <row r="146" spans="1:5" ht="33" customHeight="1" x14ac:dyDescent="0.25">
      <c r="A146" s="391" t="s">
        <v>8183</v>
      </c>
      <c r="B146" s="392" t="s">
        <v>9427</v>
      </c>
      <c r="C146" s="393">
        <v>0</v>
      </c>
      <c r="D146" s="393">
        <v>0</v>
      </c>
      <c r="E146" s="393">
        <v>0</v>
      </c>
    </row>
    <row r="147" spans="1:5" ht="33" customHeight="1" x14ac:dyDescent="0.25">
      <c r="A147" s="391" t="s">
        <v>8184</v>
      </c>
      <c r="B147" s="392" t="s">
        <v>8156</v>
      </c>
      <c r="C147" s="393">
        <v>0</v>
      </c>
      <c r="D147" s="393">
        <v>0</v>
      </c>
      <c r="E147" s="393">
        <v>0</v>
      </c>
    </row>
    <row r="148" spans="1:5" ht="33" customHeight="1" x14ac:dyDescent="0.25">
      <c r="A148" s="391" t="s">
        <v>8185</v>
      </c>
      <c r="B148" s="392" t="s">
        <v>8158</v>
      </c>
      <c r="C148" s="393">
        <v>0</v>
      </c>
      <c r="D148" s="393">
        <v>0</v>
      </c>
      <c r="E148" s="393">
        <v>0</v>
      </c>
    </row>
    <row r="149" spans="1:5" ht="33" customHeight="1" x14ac:dyDescent="0.25">
      <c r="A149" s="391" t="s">
        <v>19472</v>
      </c>
      <c r="B149" s="392" t="s">
        <v>19463</v>
      </c>
      <c r="C149" s="393">
        <v>0</v>
      </c>
      <c r="D149" s="393">
        <v>0</v>
      </c>
      <c r="E149" s="393">
        <v>0</v>
      </c>
    </row>
    <row r="150" spans="1:5" ht="33" customHeight="1" x14ac:dyDescent="0.25">
      <c r="A150" s="391" t="s">
        <v>4786</v>
      </c>
      <c r="B150" s="392" t="s">
        <v>8186</v>
      </c>
      <c r="C150" s="393">
        <v>0</v>
      </c>
      <c r="D150" s="393">
        <v>0</v>
      </c>
      <c r="E150" s="393">
        <v>0</v>
      </c>
    </row>
    <row r="151" spans="1:5" ht="33" customHeight="1" x14ac:dyDescent="0.25">
      <c r="A151" s="391" t="s">
        <v>8187</v>
      </c>
      <c r="B151" s="392" t="s">
        <v>9432</v>
      </c>
      <c r="C151" s="393">
        <v>0</v>
      </c>
      <c r="D151" s="393">
        <v>0</v>
      </c>
      <c r="E151" s="393">
        <v>0</v>
      </c>
    </row>
    <row r="152" spans="1:5" ht="33" customHeight="1" x14ac:dyDescent="0.25">
      <c r="A152" s="391" t="s">
        <v>8188</v>
      </c>
      <c r="B152" s="392" t="s">
        <v>8189</v>
      </c>
      <c r="C152" s="393">
        <v>0</v>
      </c>
      <c r="D152" s="393">
        <v>0</v>
      </c>
      <c r="E152" s="393">
        <v>0</v>
      </c>
    </row>
    <row r="153" spans="1:5" ht="33" customHeight="1" x14ac:dyDescent="0.25">
      <c r="A153" s="391" t="s">
        <v>8190</v>
      </c>
      <c r="B153" s="392" t="s">
        <v>9433</v>
      </c>
      <c r="C153" s="393">
        <v>0</v>
      </c>
      <c r="D153" s="393">
        <v>8</v>
      </c>
      <c r="E153" s="393">
        <v>8</v>
      </c>
    </row>
    <row r="154" spans="1:5" ht="33" customHeight="1" x14ac:dyDescent="0.25">
      <c r="A154" s="391" t="s">
        <v>8191</v>
      </c>
      <c r="B154" s="392" t="s">
        <v>8192</v>
      </c>
      <c r="C154" s="393">
        <v>0</v>
      </c>
      <c r="D154" s="393">
        <v>5</v>
      </c>
      <c r="E154" s="393">
        <v>5</v>
      </c>
    </row>
    <row r="155" spans="1:5" ht="33" customHeight="1" x14ac:dyDescent="0.25">
      <c r="A155" s="391" t="s">
        <v>8193</v>
      </c>
      <c r="B155" s="392" t="s">
        <v>8194</v>
      </c>
      <c r="C155" s="393">
        <v>0</v>
      </c>
      <c r="D155" s="393">
        <v>0</v>
      </c>
      <c r="E155" s="393">
        <v>0</v>
      </c>
    </row>
    <row r="156" spans="1:5" ht="33" customHeight="1" x14ac:dyDescent="0.25">
      <c r="A156" s="391" t="s">
        <v>19473</v>
      </c>
      <c r="B156" s="392" t="s">
        <v>19474</v>
      </c>
      <c r="C156" s="393">
        <v>0</v>
      </c>
      <c r="D156" s="393">
        <v>0</v>
      </c>
      <c r="E156" s="393">
        <v>0</v>
      </c>
    </row>
    <row r="157" spans="1:5" ht="33" customHeight="1" x14ac:dyDescent="0.25">
      <c r="A157" s="391" t="s">
        <v>4787</v>
      </c>
      <c r="B157" s="392" t="s">
        <v>8161</v>
      </c>
      <c r="C157" s="393">
        <v>51</v>
      </c>
      <c r="D157" s="393">
        <v>20</v>
      </c>
      <c r="E157" s="393">
        <v>71</v>
      </c>
    </row>
    <row r="158" spans="1:5" ht="33" customHeight="1" x14ac:dyDescent="0.25">
      <c r="A158" s="391" t="s">
        <v>4528</v>
      </c>
      <c r="B158" s="392" t="s">
        <v>9428</v>
      </c>
      <c r="C158" s="393">
        <v>0</v>
      </c>
      <c r="D158" s="393">
        <v>0</v>
      </c>
      <c r="E158" s="393">
        <v>0</v>
      </c>
    </row>
    <row r="159" spans="1:5" ht="33" customHeight="1" x14ac:dyDescent="0.25">
      <c r="A159" s="391" t="s">
        <v>4529</v>
      </c>
      <c r="B159" s="392" t="s">
        <v>8162</v>
      </c>
      <c r="C159" s="393">
        <v>0</v>
      </c>
      <c r="D159" s="393">
        <v>0</v>
      </c>
      <c r="E159" s="393">
        <v>0</v>
      </c>
    </row>
    <row r="160" spans="1:5" ht="33" customHeight="1" x14ac:dyDescent="0.25">
      <c r="A160" s="391" t="s">
        <v>4530</v>
      </c>
      <c r="B160" s="392" t="s">
        <v>9429</v>
      </c>
      <c r="C160" s="393">
        <v>0</v>
      </c>
      <c r="D160" s="393">
        <v>0</v>
      </c>
      <c r="E160" s="393">
        <v>0</v>
      </c>
    </row>
    <row r="161" spans="1:5" ht="33" customHeight="1" x14ac:dyDescent="0.25">
      <c r="A161" s="391" t="s">
        <v>8195</v>
      </c>
      <c r="B161" s="392" t="s">
        <v>8164</v>
      </c>
      <c r="C161" s="393">
        <v>0</v>
      </c>
      <c r="D161" s="393">
        <v>33</v>
      </c>
      <c r="E161" s="393">
        <v>33</v>
      </c>
    </row>
    <row r="162" spans="1:5" ht="33" customHeight="1" x14ac:dyDescent="0.25">
      <c r="A162" s="391" t="s">
        <v>4788</v>
      </c>
      <c r="B162" s="392" t="s">
        <v>8196</v>
      </c>
      <c r="C162" s="393">
        <v>0</v>
      </c>
      <c r="D162" s="393">
        <v>0</v>
      </c>
      <c r="E162" s="393">
        <v>0</v>
      </c>
    </row>
    <row r="163" spans="1:5" ht="33" customHeight="1" x14ac:dyDescent="0.25">
      <c r="A163" s="391" t="s">
        <v>8197</v>
      </c>
      <c r="B163" s="392" t="s">
        <v>11313</v>
      </c>
      <c r="C163" s="393">
        <v>0</v>
      </c>
      <c r="D163" s="393">
        <v>0</v>
      </c>
      <c r="E163" s="393">
        <v>0</v>
      </c>
    </row>
    <row r="164" spans="1:5" ht="33" customHeight="1" x14ac:dyDescent="0.25">
      <c r="A164" s="391" t="s">
        <v>8198</v>
      </c>
      <c r="B164" s="392" t="s">
        <v>11314</v>
      </c>
      <c r="C164" s="393">
        <v>0</v>
      </c>
      <c r="D164" s="393">
        <v>0</v>
      </c>
      <c r="E164" s="393">
        <v>0</v>
      </c>
    </row>
    <row r="165" spans="1:5" ht="33" customHeight="1" x14ac:dyDescent="0.25">
      <c r="A165" s="391" t="s">
        <v>8199</v>
      </c>
      <c r="B165" s="392" t="s">
        <v>11315</v>
      </c>
      <c r="C165" s="393">
        <v>0</v>
      </c>
      <c r="D165" s="393">
        <v>0</v>
      </c>
      <c r="E165" s="393">
        <v>0</v>
      </c>
    </row>
    <row r="166" spans="1:5" ht="33" customHeight="1" x14ac:dyDescent="0.25">
      <c r="A166" s="391" t="s">
        <v>8200</v>
      </c>
      <c r="B166" s="392" t="s">
        <v>11316</v>
      </c>
      <c r="C166" s="393">
        <v>0</v>
      </c>
      <c r="D166" s="393">
        <v>0</v>
      </c>
      <c r="E166" s="393">
        <v>0</v>
      </c>
    </row>
    <row r="167" spans="1:5" s="394" customFormat="1" ht="33" customHeight="1" x14ac:dyDescent="0.25">
      <c r="A167" s="391" t="s">
        <v>8201</v>
      </c>
      <c r="B167" s="392" t="s">
        <v>11317</v>
      </c>
      <c r="C167" s="393">
        <v>0</v>
      </c>
      <c r="D167" s="393">
        <v>0</v>
      </c>
      <c r="E167" s="393">
        <v>0</v>
      </c>
    </row>
    <row r="168" spans="1:5" s="394" customFormat="1" ht="33" customHeight="1" x14ac:dyDescent="0.25">
      <c r="A168" s="391" t="s">
        <v>19475</v>
      </c>
      <c r="B168" s="392" t="s">
        <v>19476</v>
      </c>
      <c r="C168" s="393">
        <v>0</v>
      </c>
      <c r="D168" s="393">
        <v>0</v>
      </c>
      <c r="E168" s="393">
        <v>0</v>
      </c>
    </row>
    <row r="169" spans="1:5" s="394" customFormat="1" ht="33" customHeight="1" x14ac:dyDescent="0.25">
      <c r="A169" s="391" t="s">
        <v>4789</v>
      </c>
      <c r="B169" s="392" t="s">
        <v>8202</v>
      </c>
      <c r="C169" s="393">
        <v>0</v>
      </c>
      <c r="D169" s="393">
        <v>0</v>
      </c>
      <c r="E169" s="393">
        <v>0</v>
      </c>
    </row>
    <row r="170" spans="1:5" ht="33" customHeight="1" x14ac:dyDescent="0.25">
      <c r="A170" s="391" t="s">
        <v>8203</v>
      </c>
      <c r="B170" s="392" t="s">
        <v>11318</v>
      </c>
      <c r="C170" s="393">
        <v>0</v>
      </c>
      <c r="D170" s="393">
        <v>0</v>
      </c>
      <c r="E170" s="393">
        <v>0</v>
      </c>
    </row>
    <row r="171" spans="1:5" ht="33" customHeight="1" x14ac:dyDescent="0.25">
      <c r="A171" s="391" t="s">
        <v>8204</v>
      </c>
      <c r="B171" s="392" t="s">
        <v>11319</v>
      </c>
      <c r="C171" s="393">
        <v>0</v>
      </c>
      <c r="D171" s="393">
        <v>0</v>
      </c>
      <c r="E171" s="393">
        <v>0</v>
      </c>
    </row>
    <row r="172" spans="1:5" ht="33" customHeight="1" x14ac:dyDescent="0.25">
      <c r="A172" s="391" t="s">
        <v>8205</v>
      </c>
      <c r="B172" s="392" t="s">
        <v>11320</v>
      </c>
      <c r="C172" s="393">
        <v>0</v>
      </c>
      <c r="D172" s="393">
        <v>0</v>
      </c>
      <c r="E172" s="393">
        <v>0</v>
      </c>
    </row>
    <row r="173" spans="1:5" ht="33" customHeight="1" x14ac:dyDescent="0.25">
      <c r="A173" s="391" t="s">
        <v>8206</v>
      </c>
      <c r="B173" s="392" t="s">
        <v>11321</v>
      </c>
      <c r="C173" s="393">
        <v>0</v>
      </c>
      <c r="D173" s="393">
        <v>0</v>
      </c>
      <c r="E173" s="393">
        <v>0</v>
      </c>
    </row>
    <row r="174" spans="1:5" ht="33" customHeight="1" x14ac:dyDescent="0.25">
      <c r="A174" s="391" t="s">
        <v>8207</v>
      </c>
      <c r="B174" s="392" t="s">
        <v>11322</v>
      </c>
      <c r="C174" s="393">
        <v>0</v>
      </c>
      <c r="D174" s="393">
        <v>0</v>
      </c>
      <c r="E174" s="393">
        <v>0</v>
      </c>
    </row>
    <row r="175" spans="1:5" ht="33" customHeight="1" x14ac:dyDescent="0.25">
      <c r="A175" s="391" t="s">
        <v>19477</v>
      </c>
      <c r="B175" s="392" t="s">
        <v>19478</v>
      </c>
      <c r="C175" s="393">
        <v>0</v>
      </c>
      <c r="D175" s="393">
        <v>0</v>
      </c>
      <c r="E175" s="393">
        <v>0</v>
      </c>
    </row>
    <row r="176" spans="1:5" ht="33" customHeight="1" x14ac:dyDescent="0.25">
      <c r="A176" s="391" t="s">
        <v>4790</v>
      </c>
      <c r="B176" s="392" t="s">
        <v>8175</v>
      </c>
      <c r="C176" s="393">
        <v>-10</v>
      </c>
      <c r="D176" s="393">
        <v>0</v>
      </c>
      <c r="E176" s="393">
        <v>-10</v>
      </c>
    </row>
    <row r="177" spans="1:5" ht="33" customHeight="1" x14ac:dyDescent="0.25">
      <c r="A177" s="391" t="s">
        <v>8208</v>
      </c>
      <c r="B177" s="392" t="s">
        <v>9430</v>
      </c>
      <c r="C177" s="393">
        <v>0</v>
      </c>
      <c r="D177" s="393">
        <v>0</v>
      </c>
      <c r="E177" s="393">
        <v>0</v>
      </c>
    </row>
    <row r="178" spans="1:5" ht="33" customHeight="1" x14ac:dyDescent="0.25">
      <c r="A178" s="391" t="s">
        <v>8209</v>
      </c>
      <c r="B178" s="392" t="s">
        <v>8176</v>
      </c>
      <c r="C178" s="393">
        <v>0</v>
      </c>
      <c r="D178" s="393">
        <v>0</v>
      </c>
      <c r="E178" s="393">
        <v>0</v>
      </c>
    </row>
    <row r="179" spans="1:5" ht="33" customHeight="1" x14ac:dyDescent="0.25">
      <c r="A179" s="391" t="s">
        <v>8210</v>
      </c>
      <c r="B179" s="392" t="s">
        <v>9431</v>
      </c>
      <c r="C179" s="393">
        <v>0</v>
      </c>
      <c r="D179" s="393">
        <v>0</v>
      </c>
      <c r="E179" s="393">
        <v>0</v>
      </c>
    </row>
    <row r="180" spans="1:5" ht="33" customHeight="1" x14ac:dyDescent="0.25">
      <c r="A180" s="391" t="s">
        <v>8211</v>
      </c>
      <c r="B180" s="392" t="s">
        <v>8178</v>
      </c>
      <c r="C180" s="393">
        <v>0</v>
      </c>
      <c r="D180" s="393">
        <v>0</v>
      </c>
      <c r="E180" s="393">
        <v>0</v>
      </c>
    </row>
    <row r="181" spans="1:5" ht="33" customHeight="1" x14ac:dyDescent="0.25">
      <c r="A181" s="391" t="s">
        <v>8212</v>
      </c>
      <c r="B181" s="392" t="s">
        <v>8180</v>
      </c>
      <c r="C181" s="393">
        <v>0</v>
      </c>
      <c r="D181" s="393">
        <v>0</v>
      </c>
      <c r="E181" s="393">
        <v>0</v>
      </c>
    </row>
    <row r="182" spans="1:5" ht="33" customHeight="1" x14ac:dyDescent="0.25">
      <c r="A182" s="391" t="s">
        <v>19479</v>
      </c>
      <c r="B182" s="392" t="s">
        <v>19471</v>
      </c>
      <c r="C182" s="393">
        <v>0</v>
      </c>
      <c r="D182" s="393">
        <v>0</v>
      </c>
      <c r="E182" s="393">
        <v>0</v>
      </c>
    </row>
    <row r="183" spans="1:5" ht="33" customHeight="1" x14ac:dyDescent="0.25">
      <c r="A183" s="391" t="s">
        <v>4791</v>
      </c>
      <c r="B183" s="392" t="s">
        <v>8175</v>
      </c>
      <c r="C183" s="393">
        <v>0</v>
      </c>
      <c r="D183" s="393">
        <v>36</v>
      </c>
      <c r="E183" s="393">
        <v>36</v>
      </c>
    </row>
    <row r="184" spans="1:5" ht="33" customHeight="1" x14ac:dyDescent="0.25">
      <c r="A184" s="391" t="s">
        <v>8213</v>
      </c>
      <c r="B184" s="392" t="s">
        <v>9430</v>
      </c>
      <c r="C184" s="393">
        <v>0</v>
      </c>
      <c r="D184" s="393">
        <v>0</v>
      </c>
      <c r="E184" s="393">
        <v>0</v>
      </c>
    </row>
    <row r="185" spans="1:5" ht="33" customHeight="1" x14ac:dyDescent="0.25">
      <c r="A185" s="391" t="s">
        <v>8214</v>
      </c>
      <c r="B185" s="392" t="s">
        <v>8176</v>
      </c>
      <c r="C185" s="393">
        <v>0</v>
      </c>
      <c r="D185" s="393">
        <v>0</v>
      </c>
      <c r="E185" s="393">
        <v>0</v>
      </c>
    </row>
    <row r="186" spans="1:5" ht="33" customHeight="1" x14ac:dyDescent="0.25">
      <c r="A186" s="391" t="s">
        <v>8215</v>
      </c>
      <c r="B186" s="392" t="s">
        <v>9431</v>
      </c>
      <c r="C186" s="393">
        <v>0</v>
      </c>
      <c r="D186" s="393">
        <v>0</v>
      </c>
      <c r="E186" s="393">
        <v>0</v>
      </c>
    </row>
    <row r="187" spans="1:5" ht="33" customHeight="1" x14ac:dyDescent="0.25">
      <c r="A187" s="391" t="s">
        <v>8216</v>
      </c>
      <c r="B187" s="392" t="s">
        <v>8178</v>
      </c>
      <c r="C187" s="393">
        <v>0</v>
      </c>
      <c r="D187" s="393">
        <v>0</v>
      </c>
      <c r="E187" s="393">
        <v>0</v>
      </c>
    </row>
    <row r="188" spans="1:5" ht="33" customHeight="1" x14ac:dyDescent="0.25">
      <c r="A188" s="391" t="s">
        <v>8217</v>
      </c>
      <c r="B188" s="392" t="s">
        <v>8180</v>
      </c>
      <c r="C188" s="393">
        <v>0</v>
      </c>
      <c r="D188" s="393">
        <v>0</v>
      </c>
      <c r="E188" s="393">
        <v>0</v>
      </c>
    </row>
    <row r="189" spans="1:5" ht="33" customHeight="1" x14ac:dyDescent="0.25">
      <c r="A189" s="391" t="s">
        <v>21417</v>
      </c>
      <c r="B189" s="392" t="s">
        <v>19471</v>
      </c>
      <c r="C189" s="393">
        <v>0</v>
      </c>
      <c r="D189" s="393">
        <v>0</v>
      </c>
      <c r="E189" s="393">
        <v>0</v>
      </c>
    </row>
    <row r="190" spans="1:5" ht="33" customHeight="1" x14ac:dyDescent="0.25">
      <c r="A190" s="391" t="s">
        <v>4792</v>
      </c>
      <c r="B190" s="392" t="s">
        <v>8218</v>
      </c>
      <c r="C190" s="393">
        <v>30</v>
      </c>
      <c r="D190" s="393">
        <v>75</v>
      </c>
      <c r="E190" s="393">
        <v>105</v>
      </c>
    </row>
    <row r="191" spans="1:5" ht="33" customHeight="1" x14ac:dyDescent="0.25">
      <c r="A191" s="391" t="s">
        <v>8219</v>
      </c>
      <c r="B191" s="392" t="s">
        <v>11323</v>
      </c>
      <c r="C191" s="393">
        <v>0</v>
      </c>
      <c r="D191" s="393">
        <v>0</v>
      </c>
      <c r="E191" s="393">
        <v>0</v>
      </c>
    </row>
    <row r="192" spans="1:5" ht="33" customHeight="1" x14ac:dyDescent="0.25">
      <c r="A192" s="391" t="s">
        <v>8220</v>
      </c>
      <c r="B192" s="392" t="s">
        <v>11324</v>
      </c>
      <c r="C192" s="393">
        <v>0</v>
      </c>
      <c r="D192" s="393">
        <v>0</v>
      </c>
      <c r="E192" s="393">
        <v>0</v>
      </c>
    </row>
    <row r="193" spans="1:5" ht="33" customHeight="1" x14ac:dyDescent="0.25">
      <c r="A193" s="391" t="s">
        <v>8221</v>
      </c>
      <c r="B193" s="392" t="s">
        <v>11325</v>
      </c>
      <c r="C193" s="393">
        <v>0</v>
      </c>
      <c r="D193" s="393">
        <v>0</v>
      </c>
      <c r="E193" s="393">
        <v>0</v>
      </c>
    </row>
    <row r="194" spans="1:5" ht="33" customHeight="1" x14ac:dyDescent="0.25">
      <c r="A194" s="391" t="s">
        <v>8222</v>
      </c>
      <c r="B194" s="392" t="s">
        <v>11326</v>
      </c>
      <c r="C194" s="393">
        <v>0</v>
      </c>
      <c r="D194" s="393">
        <v>0</v>
      </c>
      <c r="E194" s="393">
        <v>0</v>
      </c>
    </row>
    <row r="195" spans="1:5" ht="33" customHeight="1" x14ac:dyDescent="0.25">
      <c r="A195" s="391" t="s">
        <v>8223</v>
      </c>
      <c r="B195" s="392" t="s">
        <v>11327</v>
      </c>
      <c r="C195" s="393">
        <v>0</v>
      </c>
      <c r="D195" s="393">
        <v>0</v>
      </c>
      <c r="E195" s="393">
        <v>0</v>
      </c>
    </row>
    <row r="196" spans="1:5" ht="33" customHeight="1" x14ac:dyDescent="0.25">
      <c r="A196" s="391" t="s">
        <v>19480</v>
      </c>
      <c r="B196" s="392" t="s">
        <v>19481</v>
      </c>
      <c r="C196" s="393">
        <v>0</v>
      </c>
      <c r="D196" s="393">
        <v>0</v>
      </c>
      <c r="E196" s="393">
        <v>0</v>
      </c>
    </row>
    <row r="197" spans="1:5" ht="33" customHeight="1" x14ac:dyDescent="0.25">
      <c r="A197" s="391" t="s">
        <v>4793</v>
      </c>
      <c r="B197" s="392" t="s">
        <v>8224</v>
      </c>
      <c r="C197" s="393">
        <v>18</v>
      </c>
      <c r="D197" s="393">
        <v>15</v>
      </c>
      <c r="E197" s="393">
        <v>33</v>
      </c>
    </row>
    <row r="198" spans="1:5" ht="33" customHeight="1" x14ac:dyDescent="0.25">
      <c r="A198" s="391" t="s">
        <v>8225</v>
      </c>
      <c r="B198" s="392" t="s">
        <v>9434</v>
      </c>
      <c r="C198" s="393">
        <v>0</v>
      </c>
      <c r="D198" s="393">
        <v>0</v>
      </c>
      <c r="E198" s="393">
        <v>0</v>
      </c>
    </row>
    <row r="199" spans="1:5" ht="33" customHeight="1" x14ac:dyDescent="0.25">
      <c r="A199" s="391" t="s">
        <v>8226</v>
      </c>
      <c r="B199" s="392" t="s">
        <v>8227</v>
      </c>
      <c r="C199" s="393">
        <v>0</v>
      </c>
      <c r="D199" s="393">
        <v>0</v>
      </c>
      <c r="E199" s="393">
        <v>0</v>
      </c>
    </row>
    <row r="200" spans="1:5" ht="33" customHeight="1" x14ac:dyDescent="0.25">
      <c r="A200" s="391" t="s">
        <v>8228</v>
      </c>
      <c r="B200" s="392" t="s">
        <v>9435</v>
      </c>
      <c r="C200" s="393">
        <v>0</v>
      </c>
      <c r="D200" s="393">
        <v>0</v>
      </c>
      <c r="E200" s="393">
        <v>0</v>
      </c>
    </row>
    <row r="201" spans="1:5" ht="33" customHeight="1" x14ac:dyDescent="0.25">
      <c r="A201" s="391" t="s">
        <v>8229</v>
      </c>
      <c r="B201" s="392" t="s">
        <v>8230</v>
      </c>
      <c r="C201" s="393">
        <v>0</v>
      </c>
      <c r="D201" s="393">
        <v>7</v>
      </c>
      <c r="E201" s="393">
        <v>7</v>
      </c>
    </row>
    <row r="202" spans="1:5" ht="33" customHeight="1" x14ac:dyDescent="0.25">
      <c r="A202" s="391" t="s">
        <v>8231</v>
      </c>
      <c r="B202" s="392" t="s">
        <v>8232</v>
      </c>
      <c r="C202" s="393">
        <v>0</v>
      </c>
      <c r="D202" s="393">
        <v>0</v>
      </c>
      <c r="E202" s="393">
        <v>0</v>
      </c>
    </row>
    <row r="203" spans="1:5" ht="33" customHeight="1" x14ac:dyDescent="0.25">
      <c r="A203" s="391" t="s">
        <v>19482</v>
      </c>
      <c r="B203" s="392" t="s">
        <v>19483</v>
      </c>
      <c r="C203" s="393">
        <v>0</v>
      </c>
      <c r="D203" s="393">
        <v>0</v>
      </c>
      <c r="E203" s="393">
        <v>0</v>
      </c>
    </row>
    <row r="204" spans="1:5" ht="33" customHeight="1" x14ac:dyDescent="0.25">
      <c r="A204" s="391" t="s">
        <v>4794</v>
      </c>
      <c r="B204" s="392" t="s">
        <v>8233</v>
      </c>
      <c r="C204" s="393">
        <v>16</v>
      </c>
      <c r="D204" s="393">
        <v>0</v>
      </c>
      <c r="E204" s="393">
        <v>16</v>
      </c>
    </row>
    <row r="205" spans="1:5" ht="33" customHeight="1" x14ac:dyDescent="0.25">
      <c r="A205" s="391" t="s">
        <v>8234</v>
      </c>
      <c r="B205" s="392" t="s">
        <v>9436</v>
      </c>
      <c r="C205" s="393">
        <v>0</v>
      </c>
      <c r="D205" s="393">
        <v>0</v>
      </c>
      <c r="E205" s="393">
        <v>0</v>
      </c>
    </row>
    <row r="206" spans="1:5" ht="33" customHeight="1" x14ac:dyDescent="0.25">
      <c r="A206" s="391" t="s">
        <v>8235</v>
      </c>
      <c r="B206" s="392" t="s">
        <v>8236</v>
      </c>
      <c r="C206" s="393">
        <v>0</v>
      </c>
      <c r="D206" s="393">
        <v>0</v>
      </c>
      <c r="E206" s="393">
        <v>0</v>
      </c>
    </row>
    <row r="207" spans="1:5" ht="33" customHeight="1" x14ac:dyDescent="0.25">
      <c r="A207" s="391" t="s">
        <v>8237</v>
      </c>
      <c r="B207" s="392" t="s">
        <v>9437</v>
      </c>
      <c r="C207" s="393">
        <v>0</v>
      </c>
      <c r="D207" s="393">
        <v>0</v>
      </c>
      <c r="E207" s="393">
        <v>0</v>
      </c>
    </row>
    <row r="208" spans="1:5" ht="33" customHeight="1" x14ac:dyDescent="0.25">
      <c r="A208" s="391" t="s">
        <v>8238</v>
      </c>
      <c r="B208" s="392" t="s">
        <v>8239</v>
      </c>
      <c r="C208" s="393">
        <v>0</v>
      </c>
      <c r="D208" s="393">
        <v>0</v>
      </c>
      <c r="E208" s="393">
        <v>0</v>
      </c>
    </row>
    <row r="209" spans="1:5" ht="33" customHeight="1" x14ac:dyDescent="0.25">
      <c r="A209" s="391" t="s">
        <v>8240</v>
      </c>
      <c r="B209" s="392" t="s">
        <v>8241</v>
      </c>
      <c r="C209" s="393">
        <v>0</v>
      </c>
      <c r="D209" s="393">
        <v>0</v>
      </c>
      <c r="E209" s="393">
        <v>0</v>
      </c>
    </row>
    <row r="210" spans="1:5" ht="33" customHeight="1" x14ac:dyDescent="0.25">
      <c r="A210" s="391" t="s">
        <v>19484</v>
      </c>
      <c r="B210" s="392" t="s">
        <v>19485</v>
      </c>
      <c r="C210" s="393">
        <v>0</v>
      </c>
      <c r="D210" s="393">
        <v>0</v>
      </c>
      <c r="E210" s="393">
        <v>0</v>
      </c>
    </row>
    <row r="211" spans="1:5" ht="33" customHeight="1" x14ac:dyDescent="0.25">
      <c r="A211" s="391" t="s">
        <v>4795</v>
      </c>
      <c r="B211" s="392" t="s">
        <v>8153</v>
      </c>
      <c r="C211" s="393">
        <v>-24</v>
      </c>
      <c r="D211" s="393">
        <v>6</v>
      </c>
      <c r="E211" s="393">
        <v>-18</v>
      </c>
    </row>
    <row r="212" spans="1:5" ht="33" customHeight="1" x14ac:dyDescent="0.25">
      <c r="A212" s="391" t="s">
        <v>8242</v>
      </c>
      <c r="B212" s="392" t="s">
        <v>9426</v>
      </c>
      <c r="C212" s="393">
        <v>0</v>
      </c>
      <c r="D212" s="393">
        <v>0</v>
      </c>
      <c r="E212" s="393">
        <v>0</v>
      </c>
    </row>
    <row r="213" spans="1:5" ht="33" customHeight="1" x14ac:dyDescent="0.25">
      <c r="A213" s="391" t="s">
        <v>8243</v>
      </c>
      <c r="B213" s="392" t="s">
        <v>11312</v>
      </c>
      <c r="C213" s="393">
        <v>0</v>
      </c>
      <c r="D213" s="393">
        <v>0</v>
      </c>
      <c r="E213" s="393">
        <v>0</v>
      </c>
    </row>
    <row r="214" spans="1:5" ht="33" customHeight="1" x14ac:dyDescent="0.25">
      <c r="A214" s="391" t="s">
        <v>8244</v>
      </c>
      <c r="B214" s="392" t="s">
        <v>9427</v>
      </c>
      <c r="C214" s="393">
        <v>0</v>
      </c>
      <c r="D214" s="393">
        <v>0</v>
      </c>
      <c r="E214" s="393">
        <v>0</v>
      </c>
    </row>
    <row r="215" spans="1:5" ht="33" customHeight="1" x14ac:dyDescent="0.25">
      <c r="A215" s="391" t="s">
        <v>8245</v>
      </c>
      <c r="B215" s="392" t="s">
        <v>8156</v>
      </c>
      <c r="C215" s="393">
        <v>0</v>
      </c>
      <c r="D215" s="393">
        <v>0</v>
      </c>
      <c r="E215" s="393">
        <v>0</v>
      </c>
    </row>
    <row r="216" spans="1:5" ht="33" customHeight="1" x14ac:dyDescent="0.25">
      <c r="A216" s="391" t="s">
        <v>8246</v>
      </c>
      <c r="B216" s="392" t="s">
        <v>8158</v>
      </c>
      <c r="C216" s="393">
        <v>0</v>
      </c>
      <c r="D216" s="393">
        <v>0</v>
      </c>
      <c r="E216" s="393">
        <v>0</v>
      </c>
    </row>
    <row r="217" spans="1:5" ht="33" customHeight="1" x14ac:dyDescent="0.25">
      <c r="A217" s="391" t="s">
        <v>19486</v>
      </c>
      <c r="B217" s="392" t="s">
        <v>19463</v>
      </c>
      <c r="C217" s="393">
        <v>0</v>
      </c>
      <c r="D217" s="393">
        <v>0</v>
      </c>
      <c r="E217" s="393">
        <v>0</v>
      </c>
    </row>
    <row r="218" spans="1:5" ht="33" customHeight="1" x14ac:dyDescent="0.25">
      <c r="A218" s="391" t="s">
        <v>4796</v>
      </c>
      <c r="B218" s="392" t="s">
        <v>8247</v>
      </c>
      <c r="C218" s="393">
        <v>70</v>
      </c>
      <c r="D218" s="393">
        <v>0</v>
      </c>
      <c r="E218" s="393">
        <v>70</v>
      </c>
    </row>
    <row r="219" spans="1:5" ht="33" customHeight="1" x14ac:dyDescent="0.25">
      <c r="A219" s="391" t="s">
        <v>8248</v>
      </c>
      <c r="B219" s="392" t="s">
        <v>11328</v>
      </c>
      <c r="C219" s="393">
        <v>0</v>
      </c>
      <c r="D219" s="393">
        <v>0</v>
      </c>
      <c r="E219" s="393">
        <v>0</v>
      </c>
    </row>
    <row r="220" spans="1:5" ht="33" customHeight="1" x14ac:dyDescent="0.25">
      <c r="A220" s="391" t="s">
        <v>8249</v>
      </c>
      <c r="B220" s="392" t="s">
        <v>11329</v>
      </c>
      <c r="C220" s="393">
        <v>0</v>
      </c>
      <c r="D220" s="393">
        <v>0</v>
      </c>
      <c r="E220" s="393">
        <v>0</v>
      </c>
    </row>
    <row r="221" spans="1:5" ht="33" customHeight="1" x14ac:dyDescent="0.25">
      <c r="A221" s="391" t="s">
        <v>8250</v>
      </c>
      <c r="B221" s="392" t="s">
        <v>11330</v>
      </c>
      <c r="C221" s="393">
        <v>0</v>
      </c>
      <c r="D221" s="393">
        <v>0</v>
      </c>
      <c r="E221" s="393">
        <v>0</v>
      </c>
    </row>
    <row r="222" spans="1:5" ht="33" customHeight="1" x14ac:dyDescent="0.25">
      <c r="A222" s="391" t="s">
        <v>8251</v>
      </c>
      <c r="B222" s="392" t="s">
        <v>11331</v>
      </c>
      <c r="C222" s="393">
        <v>0</v>
      </c>
      <c r="D222" s="393">
        <v>0</v>
      </c>
      <c r="E222" s="393">
        <v>0</v>
      </c>
    </row>
    <row r="223" spans="1:5" ht="33" customHeight="1" x14ac:dyDescent="0.25">
      <c r="A223" s="391" t="s">
        <v>8252</v>
      </c>
      <c r="B223" s="392" t="s">
        <v>11332</v>
      </c>
      <c r="C223" s="393">
        <v>0</v>
      </c>
      <c r="D223" s="393">
        <v>0</v>
      </c>
      <c r="E223" s="393">
        <v>0</v>
      </c>
    </row>
    <row r="224" spans="1:5" ht="33" customHeight="1" x14ac:dyDescent="0.25">
      <c r="A224" s="391" t="s">
        <v>19487</v>
      </c>
      <c r="B224" s="392" t="s">
        <v>19488</v>
      </c>
      <c r="C224" s="393">
        <v>0</v>
      </c>
      <c r="D224" s="393">
        <v>0</v>
      </c>
      <c r="E224" s="393">
        <v>0</v>
      </c>
    </row>
    <row r="225" spans="1:5" ht="33" customHeight="1" x14ac:dyDescent="0.25">
      <c r="A225" s="391" t="s">
        <v>4797</v>
      </c>
      <c r="B225" s="392" t="s">
        <v>8253</v>
      </c>
      <c r="C225" s="393">
        <v>-44</v>
      </c>
      <c r="D225" s="393">
        <v>0</v>
      </c>
      <c r="E225" s="393">
        <v>-44</v>
      </c>
    </row>
    <row r="226" spans="1:5" ht="33" customHeight="1" x14ac:dyDescent="0.25">
      <c r="A226" s="391" t="s">
        <v>8254</v>
      </c>
      <c r="B226" s="392" t="s">
        <v>9438</v>
      </c>
      <c r="C226" s="393">
        <v>0</v>
      </c>
      <c r="D226" s="393">
        <v>0</v>
      </c>
      <c r="E226" s="393">
        <v>0</v>
      </c>
    </row>
    <row r="227" spans="1:5" ht="33" customHeight="1" x14ac:dyDescent="0.25">
      <c r="A227" s="391" t="s">
        <v>8255</v>
      </c>
      <c r="B227" s="392" t="s">
        <v>8256</v>
      </c>
      <c r="C227" s="393">
        <v>0</v>
      </c>
      <c r="D227" s="393">
        <v>0</v>
      </c>
      <c r="E227" s="393">
        <v>0</v>
      </c>
    </row>
    <row r="228" spans="1:5" ht="33" customHeight="1" x14ac:dyDescent="0.25">
      <c r="A228" s="391" t="s">
        <v>8257</v>
      </c>
      <c r="B228" s="392" t="s">
        <v>9439</v>
      </c>
      <c r="C228" s="393">
        <v>0</v>
      </c>
      <c r="D228" s="393">
        <v>0</v>
      </c>
      <c r="E228" s="393">
        <v>0</v>
      </c>
    </row>
    <row r="229" spans="1:5" ht="33" customHeight="1" x14ac:dyDescent="0.25">
      <c r="A229" s="391" t="s">
        <v>8258</v>
      </c>
      <c r="B229" s="392" t="s">
        <v>8259</v>
      </c>
      <c r="C229" s="393">
        <v>0</v>
      </c>
      <c r="D229" s="393">
        <v>0</v>
      </c>
      <c r="E229" s="393">
        <v>0</v>
      </c>
    </row>
    <row r="230" spans="1:5" ht="33" customHeight="1" x14ac:dyDescent="0.25">
      <c r="A230" s="391" t="s">
        <v>8260</v>
      </c>
      <c r="B230" s="392" t="s">
        <v>8261</v>
      </c>
      <c r="C230" s="393">
        <v>0</v>
      </c>
      <c r="D230" s="393">
        <v>0</v>
      </c>
      <c r="E230" s="393">
        <v>0</v>
      </c>
    </row>
    <row r="231" spans="1:5" ht="33" customHeight="1" x14ac:dyDescent="0.25">
      <c r="A231" s="391" t="s">
        <v>19489</v>
      </c>
      <c r="B231" s="392" t="s">
        <v>19490</v>
      </c>
      <c r="C231" s="393">
        <v>0</v>
      </c>
      <c r="D231" s="393">
        <v>0</v>
      </c>
      <c r="E231" s="393">
        <v>0</v>
      </c>
    </row>
    <row r="232" spans="1:5" ht="33" customHeight="1" x14ac:dyDescent="0.25">
      <c r="A232" s="391" t="s">
        <v>4798</v>
      </c>
      <c r="B232" s="392" t="s">
        <v>8161</v>
      </c>
      <c r="C232" s="393">
        <v>0</v>
      </c>
      <c r="D232" s="393">
        <v>0</v>
      </c>
      <c r="E232" s="393">
        <v>0</v>
      </c>
    </row>
    <row r="233" spans="1:5" ht="33" customHeight="1" x14ac:dyDescent="0.25">
      <c r="A233" s="391" t="s">
        <v>8263</v>
      </c>
      <c r="B233" s="392" t="s">
        <v>9428</v>
      </c>
      <c r="C233" s="393">
        <v>0</v>
      </c>
      <c r="D233" s="393">
        <v>0</v>
      </c>
      <c r="E233" s="393">
        <v>0</v>
      </c>
    </row>
    <row r="234" spans="1:5" ht="33" customHeight="1" x14ac:dyDescent="0.25">
      <c r="A234" s="391" t="s">
        <v>8264</v>
      </c>
      <c r="B234" s="392" t="s">
        <v>11335</v>
      </c>
      <c r="C234" s="393">
        <v>0</v>
      </c>
      <c r="D234" s="393">
        <v>0</v>
      </c>
      <c r="E234" s="393">
        <v>0</v>
      </c>
    </row>
    <row r="235" spans="1:5" ht="33" customHeight="1" x14ac:dyDescent="0.25">
      <c r="A235" s="391" t="s">
        <v>8265</v>
      </c>
      <c r="B235" s="392" t="s">
        <v>9429</v>
      </c>
      <c r="C235" s="393">
        <v>0</v>
      </c>
      <c r="D235" s="393">
        <v>0</v>
      </c>
      <c r="E235" s="393">
        <v>0</v>
      </c>
    </row>
    <row r="236" spans="1:5" ht="33" customHeight="1" x14ac:dyDescent="0.25">
      <c r="A236" s="391" t="s">
        <v>8266</v>
      </c>
      <c r="B236" s="392" t="s">
        <v>8164</v>
      </c>
      <c r="C236" s="393">
        <v>0</v>
      </c>
      <c r="D236" s="393">
        <v>0</v>
      </c>
      <c r="E236" s="393">
        <v>0</v>
      </c>
    </row>
    <row r="237" spans="1:5" ht="33" customHeight="1" x14ac:dyDescent="0.25">
      <c r="A237" s="391" t="s">
        <v>17656</v>
      </c>
      <c r="B237" s="392" t="s">
        <v>17661</v>
      </c>
      <c r="C237" s="393">
        <v>80</v>
      </c>
      <c r="D237" s="393">
        <v>30</v>
      </c>
      <c r="E237" s="393">
        <v>110</v>
      </c>
    </row>
    <row r="238" spans="1:5" ht="33" customHeight="1" x14ac:dyDescent="0.25">
      <c r="A238" s="391" t="s">
        <v>17657</v>
      </c>
      <c r="B238" s="392" t="s">
        <v>17662</v>
      </c>
      <c r="C238" s="393">
        <v>0</v>
      </c>
      <c r="D238" s="393">
        <v>0</v>
      </c>
      <c r="E238" s="393">
        <v>0</v>
      </c>
    </row>
    <row r="239" spans="1:5" ht="33" customHeight="1" x14ac:dyDescent="0.25">
      <c r="A239" s="391" t="s">
        <v>17658</v>
      </c>
      <c r="B239" s="392" t="s">
        <v>17663</v>
      </c>
      <c r="C239" s="393">
        <v>0</v>
      </c>
      <c r="D239" s="393">
        <v>0</v>
      </c>
      <c r="E239" s="393">
        <v>0</v>
      </c>
    </row>
    <row r="240" spans="1:5" ht="33" customHeight="1" x14ac:dyDescent="0.25">
      <c r="A240" s="391" t="s">
        <v>17659</v>
      </c>
      <c r="B240" s="392" t="s">
        <v>17664</v>
      </c>
      <c r="C240" s="393">
        <v>0</v>
      </c>
      <c r="D240" s="393">
        <v>50</v>
      </c>
      <c r="E240" s="393">
        <v>50</v>
      </c>
    </row>
    <row r="241" spans="1:5" ht="33" customHeight="1" x14ac:dyDescent="0.25">
      <c r="A241" s="391" t="s">
        <v>17660</v>
      </c>
      <c r="B241" s="392" t="s">
        <v>17665</v>
      </c>
      <c r="C241" s="393">
        <v>0</v>
      </c>
      <c r="D241" s="393">
        <v>50</v>
      </c>
      <c r="E241" s="393">
        <v>50</v>
      </c>
    </row>
    <row r="242" spans="1:5" ht="33" customHeight="1" x14ac:dyDescent="0.25">
      <c r="A242" s="391" t="s">
        <v>4451</v>
      </c>
      <c r="B242" s="392" t="s">
        <v>13495</v>
      </c>
      <c r="C242" s="393">
        <v>0</v>
      </c>
      <c r="D242" s="393">
        <v>5</v>
      </c>
      <c r="E242" s="393">
        <v>5</v>
      </c>
    </row>
    <row r="243" spans="1:5" ht="33" customHeight="1" x14ac:dyDescent="0.25">
      <c r="A243" s="391" t="s">
        <v>8267</v>
      </c>
      <c r="B243" s="392" t="s">
        <v>13496</v>
      </c>
      <c r="C243" s="393">
        <v>0</v>
      </c>
      <c r="D243" s="393">
        <v>0</v>
      </c>
      <c r="E243" s="393">
        <v>0</v>
      </c>
    </row>
    <row r="244" spans="1:5" ht="33" customHeight="1" x14ac:dyDescent="0.25">
      <c r="A244" s="391" t="s">
        <v>8268</v>
      </c>
      <c r="B244" s="392" t="s">
        <v>17666</v>
      </c>
      <c r="C244" s="393">
        <v>0</v>
      </c>
      <c r="D244" s="393">
        <v>0</v>
      </c>
      <c r="E244" s="393">
        <v>0</v>
      </c>
    </row>
    <row r="245" spans="1:5" ht="33" customHeight="1" x14ac:dyDescent="0.25">
      <c r="A245" s="391" t="s">
        <v>8269</v>
      </c>
      <c r="B245" s="392" t="s">
        <v>13498</v>
      </c>
      <c r="C245" s="393">
        <v>0</v>
      </c>
      <c r="D245" s="393">
        <v>0</v>
      </c>
      <c r="E245" s="393">
        <v>0</v>
      </c>
    </row>
    <row r="246" spans="1:5" ht="33" customHeight="1" x14ac:dyDescent="0.25">
      <c r="A246" s="391" t="s">
        <v>8270</v>
      </c>
      <c r="B246" s="392" t="s">
        <v>11336</v>
      </c>
      <c r="C246" s="393">
        <v>0</v>
      </c>
      <c r="D246" s="393">
        <v>3</v>
      </c>
      <c r="E246" s="393">
        <v>3</v>
      </c>
    </row>
    <row r="247" spans="1:5" ht="33" customHeight="1" x14ac:dyDescent="0.25">
      <c r="A247" s="391" t="s">
        <v>4452</v>
      </c>
      <c r="B247" s="392" t="s">
        <v>13495</v>
      </c>
      <c r="C247" s="393">
        <v>0</v>
      </c>
      <c r="D247" s="393">
        <v>0</v>
      </c>
      <c r="E247" s="393">
        <v>0</v>
      </c>
    </row>
    <row r="248" spans="1:5" ht="33" customHeight="1" x14ac:dyDescent="0.25">
      <c r="A248" s="391" t="s">
        <v>8271</v>
      </c>
      <c r="B248" s="392" t="s">
        <v>13496</v>
      </c>
      <c r="C248" s="393">
        <v>0</v>
      </c>
      <c r="D248" s="393">
        <v>0</v>
      </c>
      <c r="E248" s="393">
        <v>0</v>
      </c>
    </row>
    <row r="249" spans="1:5" ht="33" customHeight="1" x14ac:dyDescent="0.25">
      <c r="A249" s="391" t="s">
        <v>8272</v>
      </c>
      <c r="B249" s="392" t="s">
        <v>17666</v>
      </c>
      <c r="C249" s="393">
        <v>0</v>
      </c>
      <c r="D249" s="393">
        <v>0</v>
      </c>
      <c r="E249" s="393">
        <v>0</v>
      </c>
    </row>
    <row r="250" spans="1:5" ht="33" customHeight="1" x14ac:dyDescent="0.25">
      <c r="A250" s="391" t="s">
        <v>8273</v>
      </c>
      <c r="B250" s="392" t="s">
        <v>13498</v>
      </c>
      <c r="C250" s="393">
        <v>0</v>
      </c>
      <c r="D250" s="393">
        <v>0</v>
      </c>
      <c r="E250" s="393">
        <v>0</v>
      </c>
    </row>
    <row r="251" spans="1:5" ht="33" customHeight="1" x14ac:dyDescent="0.25">
      <c r="A251" s="391" t="s">
        <v>8274</v>
      </c>
      <c r="B251" s="392" t="s">
        <v>17668</v>
      </c>
      <c r="C251" s="393">
        <v>0</v>
      </c>
      <c r="D251" s="393">
        <v>0</v>
      </c>
      <c r="E251" s="393">
        <v>0</v>
      </c>
    </row>
    <row r="252" spans="1:5" ht="33" customHeight="1" x14ac:dyDescent="0.25">
      <c r="A252" s="391" t="s">
        <v>8275</v>
      </c>
      <c r="B252" s="392" t="s">
        <v>17667</v>
      </c>
      <c r="C252" s="393">
        <v>0</v>
      </c>
      <c r="D252" s="393">
        <v>0</v>
      </c>
      <c r="E252" s="393">
        <v>0</v>
      </c>
    </row>
    <row r="253" spans="1:5" ht="33" customHeight="1" x14ac:dyDescent="0.25">
      <c r="A253" s="391" t="s">
        <v>19491</v>
      </c>
      <c r="B253" s="392" t="s">
        <v>19492</v>
      </c>
      <c r="C253" s="393">
        <v>0</v>
      </c>
      <c r="D253" s="393">
        <v>0</v>
      </c>
      <c r="E253" s="393">
        <v>0</v>
      </c>
    </row>
    <row r="254" spans="1:5" ht="33" customHeight="1" x14ac:dyDescent="0.25">
      <c r="A254" s="391" t="s">
        <v>4453</v>
      </c>
      <c r="B254" s="392" t="s">
        <v>17977</v>
      </c>
      <c r="C254" s="393">
        <v>12</v>
      </c>
      <c r="D254" s="393">
        <v>13</v>
      </c>
      <c r="E254" s="393">
        <v>25</v>
      </c>
    </row>
    <row r="255" spans="1:5" ht="33" customHeight="1" x14ac:dyDescent="0.25">
      <c r="A255" s="391" t="s">
        <v>8276</v>
      </c>
      <c r="B255" s="392" t="s">
        <v>21529</v>
      </c>
      <c r="C255" s="393">
        <v>0</v>
      </c>
      <c r="D255" s="393">
        <v>0</v>
      </c>
      <c r="E255" s="393">
        <v>0</v>
      </c>
    </row>
    <row r="256" spans="1:5" ht="33" customHeight="1" x14ac:dyDescent="0.25">
      <c r="A256" s="391" t="s">
        <v>8277</v>
      </c>
      <c r="B256" s="392" t="s">
        <v>21530</v>
      </c>
      <c r="C256" s="393">
        <v>0</v>
      </c>
      <c r="D256" s="393">
        <v>0</v>
      </c>
      <c r="E256" s="393">
        <v>0</v>
      </c>
    </row>
    <row r="257" spans="1:5" ht="33" customHeight="1" x14ac:dyDescent="0.25">
      <c r="A257" s="391" t="s">
        <v>8278</v>
      </c>
      <c r="B257" s="392" t="s">
        <v>21531</v>
      </c>
      <c r="C257" s="393">
        <v>0</v>
      </c>
      <c r="D257" s="393">
        <v>0</v>
      </c>
      <c r="E257" s="393">
        <v>0</v>
      </c>
    </row>
    <row r="258" spans="1:5" ht="33" customHeight="1" x14ac:dyDescent="0.25">
      <c r="A258" s="391" t="s">
        <v>8279</v>
      </c>
      <c r="B258" s="392" t="s">
        <v>17669</v>
      </c>
      <c r="C258" s="393">
        <v>0</v>
      </c>
      <c r="D258" s="393">
        <v>0</v>
      </c>
      <c r="E258" s="393">
        <v>0</v>
      </c>
    </row>
    <row r="259" spans="1:5" ht="33" customHeight="1" x14ac:dyDescent="0.25">
      <c r="A259" s="391" t="s">
        <v>8280</v>
      </c>
      <c r="B259" s="392" t="s">
        <v>11044</v>
      </c>
      <c r="C259" s="393">
        <v>12</v>
      </c>
      <c r="D259" s="393">
        <v>6</v>
      </c>
      <c r="E259" s="393">
        <v>18</v>
      </c>
    </row>
    <row r="260" spans="1:5" ht="33" customHeight="1" x14ac:dyDescent="0.25">
      <c r="A260" s="391" t="s">
        <v>8281</v>
      </c>
      <c r="B260" s="392" t="s">
        <v>11045</v>
      </c>
      <c r="C260" s="393">
        <v>0</v>
      </c>
      <c r="D260" s="393">
        <v>0</v>
      </c>
      <c r="E260" s="393">
        <v>0</v>
      </c>
    </row>
    <row r="261" spans="1:5" ht="33" customHeight="1" x14ac:dyDescent="0.25">
      <c r="A261" s="391" t="s">
        <v>8282</v>
      </c>
      <c r="B261" s="392" t="s">
        <v>11046</v>
      </c>
      <c r="C261" s="393">
        <v>0</v>
      </c>
      <c r="D261" s="393">
        <v>0</v>
      </c>
      <c r="E261" s="393">
        <v>0</v>
      </c>
    </row>
    <row r="262" spans="1:5" ht="33" customHeight="1" x14ac:dyDescent="0.25">
      <c r="A262" s="391" t="s">
        <v>8283</v>
      </c>
      <c r="B262" s="392" t="s">
        <v>11047</v>
      </c>
      <c r="C262" s="393">
        <v>0</v>
      </c>
      <c r="D262" s="393">
        <v>0</v>
      </c>
      <c r="E262" s="393">
        <v>0</v>
      </c>
    </row>
    <row r="263" spans="1:5" ht="33" customHeight="1" x14ac:dyDescent="0.25">
      <c r="A263" s="391" t="s">
        <v>8284</v>
      </c>
      <c r="B263" s="392" t="s">
        <v>11048</v>
      </c>
      <c r="C263" s="393">
        <v>0</v>
      </c>
      <c r="D263" s="393">
        <v>0</v>
      </c>
      <c r="E263" s="393">
        <v>0</v>
      </c>
    </row>
    <row r="264" spans="1:5" ht="33" customHeight="1" x14ac:dyDescent="0.25">
      <c r="A264" s="391" t="s">
        <v>8285</v>
      </c>
      <c r="B264" s="392" t="s">
        <v>11049</v>
      </c>
      <c r="C264" s="393">
        <v>0</v>
      </c>
      <c r="D264" s="393">
        <v>0</v>
      </c>
      <c r="E264" s="393">
        <v>0</v>
      </c>
    </row>
    <row r="265" spans="1:5" ht="33" customHeight="1" x14ac:dyDescent="0.25">
      <c r="A265" s="391" t="s">
        <v>19493</v>
      </c>
      <c r="B265" s="392" t="s">
        <v>19494</v>
      </c>
      <c r="C265" s="393">
        <v>0</v>
      </c>
      <c r="D265" s="393">
        <v>0</v>
      </c>
      <c r="E265" s="393">
        <v>0</v>
      </c>
    </row>
    <row r="266" spans="1:5" ht="33" customHeight="1" x14ac:dyDescent="0.25">
      <c r="A266" s="391" t="s">
        <v>8286</v>
      </c>
      <c r="B266" s="392" t="s">
        <v>11050</v>
      </c>
      <c r="C266" s="393">
        <v>48</v>
      </c>
      <c r="D266" s="393">
        <v>36</v>
      </c>
      <c r="E266" s="393">
        <v>84</v>
      </c>
    </row>
    <row r="267" spans="1:5" ht="33" customHeight="1" x14ac:dyDescent="0.25">
      <c r="A267" s="391" t="s">
        <v>8287</v>
      </c>
      <c r="B267" s="392" t="s">
        <v>11045</v>
      </c>
      <c r="C267" s="393">
        <v>0</v>
      </c>
      <c r="D267" s="393">
        <v>0</v>
      </c>
      <c r="E267" s="393">
        <v>0</v>
      </c>
    </row>
    <row r="268" spans="1:5" ht="33" customHeight="1" x14ac:dyDescent="0.25">
      <c r="A268" s="391" t="s">
        <v>8288</v>
      </c>
      <c r="B268" s="392" t="s">
        <v>11046</v>
      </c>
      <c r="C268" s="393">
        <v>0</v>
      </c>
      <c r="D268" s="393">
        <v>0</v>
      </c>
      <c r="E268" s="393">
        <v>0</v>
      </c>
    </row>
    <row r="269" spans="1:5" ht="33" customHeight="1" x14ac:dyDescent="0.25">
      <c r="A269" s="391" t="s">
        <v>8289</v>
      </c>
      <c r="B269" s="392" t="s">
        <v>11047</v>
      </c>
      <c r="C269" s="393">
        <v>0</v>
      </c>
      <c r="D269" s="393">
        <v>0</v>
      </c>
      <c r="E269" s="393">
        <v>0</v>
      </c>
    </row>
    <row r="270" spans="1:5" ht="33" customHeight="1" x14ac:dyDescent="0.25">
      <c r="A270" s="391" t="s">
        <v>8290</v>
      </c>
      <c r="B270" s="392" t="s">
        <v>11048</v>
      </c>
      <c r="C270" s="393">
        <v>0</v>
      </c>
      <c r="D270" s="393">
        <v>0</v>
      </c>
      <c r="E270" s="393">
        <v>0</v>
      </c>
    </row>
    <row r="271" spans="1:5" ht="33" customHeight="1" x14ac:dyDescent="0.25">
      <c r="A271" s="391" t="s">
        <v>8291</v>
      </c>
      <c r="B271" s="392" t="s">
        <v>11051</v>
      </c>
      <c r="C271" s="393">
        <v>0</v>
      </c>
      <c r="D271" s="393">
        <v>25</v>
      </c>
      <c r="E271" s="393">
        <v>25</v>
      </c>
    </row>
    <row r="272" spans="1:5" ht="33" customHeight="1" x14ac:dyDescent="0.25">
      <c r="A272" s="391" t="s">
        <v>8292</v>
      </c>
      <c r="B272" s="392" t="s">
        <v>11045</v>
      </c>
      <c r="C272" s="393">
        <v>0</v>
      </c>
      <c r="D272" s="393">
        <v>0</v>
      </c>
      <c r="E272" s="393">
        <v>0</v>
      </c>
    </row>
    <row r="273" spans="1:5" ht="33" customHeight="1" x14ac:dyDescent="0.25">
      <c r="A273" s="391" t="s">
        <v>8293</v>
      </c>
      <c r="B273" s="392" t="s">
        <v>11046</v>
      </c>
      <c r="C273" s="393">
        <v>0</v>
      </c>
      <c r="D273" s="393">
        <v>0</v>
      </c>
      <c r="E273" s="393">
        <v>0</v>
      </c>
    </row>
    <row r="274" spans="1:5" ht="33" customHeight="1" x14ac:dyDescent="0.25">
      <c r="A274" s="391" t="s">
        <v>8294</v>
      </c>
      <c r="B274" s="392" t="s">
        <v>11047</v>
      </c>
      <c r="C274" s="393">
        <v>0</v>
      </c>
      <c r="D274" s="393">
        <v>0</v>
      </c>
      <c r="E274" s="393">
        <v>0</v>
      </c>
    </row>
    <row r="275" spans="1:5" ht="33" customHeight="1" x14ac:dyDescent="0.25">
      <c r="A275" s="391" t="s">
        <v>8295</v>
      </c>
      <c r="B275" s="392" t="s">
        <v>11048</v>
      </c>
      <c r="C275" s="393">
        <v>0</v>
      </c>
      <c r="D275" s="393">
        <v>0</v>
      </c>
      <c r="E275" s="393">
        <v>0</v>
      </c>
    </row>
    <row r="276" spans="1:5" ht="33" customHeight="1" x14ac:dyDescent="0.25">
      <c r="A276" s="391" t="s">
        <v>8296</v>
      </c>
      <c r="B276" s="392" t="s">
        <v>11338</v>
      </c>
      <c r="C276" s="393">
        <v>49</v>
      </c>
      <c r="D276" s="393">
        <v>16</v>
      </c>
      <c r="E276" s="393">
        <v>65</v>
      </c>
    </row>
    <row r="277" spans="1:5" ht="33" customHeight="1" x14ac:dyDescent="0.25">
      <c r="A277" s="391" t="s">
        <v>8297</v>
      </c>
      <c r="B277" s="392" t="s">
        <v>11339</v>
      </c>
      <c r="C277" s="393">
        <v>0</v>
      </c>
      <c r="D277" s="393">
        <v>0</v>
      </c>
      <c r="E277" s="393">
        <v>0</v>
      </c>
    </row>
    <row r="278" spans="1:5" ht="33" customHeight="1" x14ac:dyDescent="0.25">
      <c r="A278" s="391" t="s">
        <v>8298</v>
      </c>
      <c r="B278" s="392" t="s">
        <v>11340</v>
      </c>
      <c r="C278" s="393">
        <v>0</v>
      </c>
      <c r="D278" s="393">
        <v>0</v>
      </c>
      <c r="E278" s="393">
        <v>0</v>
      </c>
    </row>
    <row r="279" spans="1:5" ht="33" customHeight="1" x14ac:dyDescent="0.25">
      <c r="A279" s="391" t="s">
        <v>8299</v>
      </c>
      <c r="B279" s="392" t="s">
        <v>11341</v>
      </c>
      <c r="C279" s="393">
        <v>0</v>
      </c>
      <c r="D279" s="393">
        <v>0</v>
      </c>
      <c r="E279" s="393">
        <v>0</v>
      </c>
    </row>
    <row r="280" spans="1:5" ht="33" customHeight="1" x14ac:dyDescent="0.25">
      <c r="A280" s="391" t="s">
        <v>8300</v>
      </c>
      <c r="B280" s="392" t="s">
        <v>11342</v>
      </c>
      <c r="C280" s="393">
        <v>0</v>
      </c>
      <c r="D280" s="393">
        <v>0</v>
      </c>
      <c r="E280" s="393">
        <v>0</v>
      </c>
    </row>
    <row r="281" spans="1:5" ht="33" customHeight="1" x14ac:dyDescent="0.25">
      <c r="A281" s="391" t="s">
        <v>8301</v>
      </c>
      <c r="B281" s="392" t="s">
        <v>11343</v>
      </c>
      <c r="C281" s="393">
        <v>0</v>
      </c>
      <c r="D281" s="393">
        <v>0</v>
      </c>
      <c r="E281" s="393">
        <v>0</v>
      </c>
    </row>
    <row r="282" spans="1:5" ht="33" customHeight="1" x14ac:dyDescent="0.25">
      <c r="A282" s="391" t="s">
        <v>19495</v>
      </c>
      <c r="B282" s="392" t="s">
        <v>19496</v>
      </c>
      <c r="C282" s="393">
        <v>0</v>
      </c>
      <c r="D282" s="393">
        <v>0</v>
      </c>
      <c r="E282" s="393">
        <v>0</v>
      </c>
    </row>
    <row r="283" spans="1:5" ht="33" customHeight="1" x14ac:dyDescent="0.25">
      <c r="A283" s="391" t="s">
        <v>8302</v>
      </c>
      <c r="B283" s="392" t="s">
        <v>11696</v>
      </c>
      <c r="C283" s="393">
        <v>0</v>
      </c>
      <c r="D283" s="393">
        <v>145</v>
      </c>
      <c r="E283" s="393">
        <v>145</v>
      </c>
    </row>
    <row r="284" spans="1:5" ht="33" customHeight="1" x14ac:dyDescent="0.25">
      <c r="A284" s="391" t="s">
        <v>8303</v>
      </c>
      <c r="B284" s="392" t="s">
        <v>11697</v>
      </c>
      <c r="C284" s="393">
        <v>0</v>
      </c>
      <c r="D284" s="393">
        <v>0</v>
      </c>
      <c r="E284" s="393">
        <v>0</v>
      </c>
    </row>
    <row r="285" spans="1:5" ht="33" customHeight="1" x14ac:dyDescent="0.25">
      <c r="A285" s="391" t="s">
        <v>8304</v>
      </c>
      <c r="B285" s="392" t="s">
        <v>11698</v>
      </c>
      <c r="C285" s="393">
        <v>0</v>
      </c>
      <c r="D285" s="393">
        <v>0</v>
      </c>
      <c r="E285" s="393">
        <v>0</v>
      </c>
    </row>
    <row r="286" spans="1:5" ht="33" customHeight="1" x14ac:dyDescent="0.25">
      <c r="A286" s="391" t="s">
        <v>8305</v>
      </c>
      <c r="B286" s="392" t="s">
        <v>11699</v>
      </c>
      <c r="C286" s="393">
        <v>0</v>
      </c>
      <c r="D286" s="393">
        <v>0</v>
      </c>
      <c r="E286" s="393">
        <v>0</v>
      </c>
    </row>
    <row r="287" spans="1:5" ht="33" customHeight="1" x14ac:dyDescent="0.25">
      <c r="A287" s="391" t="s">
        <v>8306</v>
      </c>
      <c r="B287" s="392" t="s">
        <v>11700</v>
      </c>
      <c r="C287" s="393">
        <v>0</v>
      </c>
      <c r="D287" s="393">
        <v>15</v>
      </c>
      <c r="E287" s="393">
        <v>15</v>
      </c>
    </row>
    <row r="288" spans="1:5" ht="33" customHeight="1" x14ac:dyDescent="0.25">
      <c r="A288" s="391" t="s">
        <v>11075</v>
      </c>
      <c r="B288" s="392" t="s">
        <v>11344</v>
      </c>
      <c r="C288" s="393">
        <v>176</v>
      </c>
      <c r="D288" s="393">
        <v>0</v>
      </c>
      <c r="E288" s="393">
        <v>176</v>
      </c>
    </row>
    <row r="289" spans="1:5" ht="33" customHeight="1" x14ac:dyDescent="0.25">
      <c r="A289" s="391" t="s">
        <v>11076</v>
      </c>
      <c r="B289" s="392" t="s">
        <v>11345</v>
      </c>
      <c r="C289" s="393">
        <v>0</v>
      </c>
      <c r="D289" s="393">
        <v>0</v>
      </c>
      <c r="E289" s="393">
        <v>0</v>
      </c>
    </row>
    <row r="290" spans="1:5" ht="33" customHeight="1" x14ac:dyDescent="0.25">
      <c r="A290" s="391" t="s">
        <v>11077</v>
      </c>
      <c r="B290" s="392" t="s">
        <v>11346</v>
      </c>
      <c r="C290" s="393">
        <v>0</v>
      </c>
      <c r="D290" s="393">
        <v>0</v>
      </c>
      <c r="E290" s="393">
        <v>0</v>
      </c>
    </row>
    <row r="291" spans="1:5" ht="33" customHeight="1" x14ac:dyDescent="0.25">
      <c r="A291" s="391" t="s">
        <v>11078</v>
      </c>
      <c r="B291" s="392" t="s">
        <v>11347</v>
      </c>
      <c r="C291" s="393">
        <v>0</v>
      </c>
      <c r="D291" s="393">
        <v>0</v>
      </c>
      <c r="E291" s="393">
        <v>0</v>
      </c>
    </row>
    <row r="292" spans="1:5" ht="33" customHeight="1" x14ac:dyDescent="0.25">
      <c r="A292" s="391" t="s">
        <v>11079</v>
      </c>
      <c r="B292" s="392" t="s">
        <v>11348</v>
      </c>
      <c r="C292" s="393">
        <v>0</v>
      </c>
      <c r="D292" s="393">
        <v>0</v>
      </c>
      <c r="E292" s="393">
        <v>0</v>
      </c>
    </row>
    <row r="293" spans="1:5" ht="33" customHeight="1" x14ac:dyDescent="0.25">
      <c r="A293" s="391" t="s">
        <v>11080</v>
      </c>
      <c r="B293" s="392" t="s">
        <v>11349</v>
      </c>
      <c r="C293" s="393">
        <v>0</v>
      </c>
      <c r="D293" s="393">
        <v>0</v>
      </c>
      <c r="E293" s="393">
        <v>0</v>
      </c>
    </row>
    <row r="294" spans="1:5" ht="33" customHeight="1" x14ac:dyDescent="0.25">
      <c r="A294" s="391" t="s">
        <v>19497</v>
      </c>
      <c r="B294" s="392" t="s">
        <v>19498</v>
      </c>
      <c r="C294" s="393">
        <v>0</v>
      </c>
      <c r="D294" s="393">
        <v>0</v>
      </c>
      <c r="E294" s="393">
        <v>0</v>
      </c>
    </row>
    <row r="295" spans="1:5" ht="33" customHeight="1" x14ac:dyDescent="0.25">
      <c r="A295" s="391" t="s">
        <v>11081</v>
      </c>
      <c r="B295" s="392" t="s">
        <v>11350</v>
      </c>
      <c r="C295" s="393">
        <v>0</v>
      </c>
      <c r="D295" s="393">
        <v>0</v>
      </c>
      <c r="E295" s="393">
        <v>0</v>
      </c>
    </row>
    <row r="296" spans="1:5" ht="33" customHeight="1" x14ac:dyDescent="0.25">
      <c r="A296" s="391" t="s">
        <v>11082</v>
      </c>
      <c r="B296" s="392" t="s">
        <v>11351</v>
      </c>
      <c r="C296" s="393">
        <v>0</v>
      </c>
      <c r="D296" s="393">
        <v>0</v>
      </c>
      <c r="E296" s="393">
        <v>0</v>
      </c>
    </row>
    <row r="297" spans="1:5" ht="33" customHeight="1" x14ac:dyDescent="0.25">
      <c r="A297" s="391" t="s">
        <v>11083</v>
      </c>
      <c r="B297" s="392" t="s">
        <v>11352</v>
      </c>
      <c r="C297" s="393">
        <v>0</v>
      </c>
      <c r="D297" s="393">
        <v>0</v>
      </c>
      <c r="E297" s="393">
        <v>0</v>
      </c>
    </row>
    <row r="298" spans="1:5" ht="33" customHeight="1" x14ac:dyDescent="0.25">
      <c r="A298" s="391" t="s">
        <v>11084</v>
      </c>
      <c r="B298" s="392" t="s">
        <v>11353</v>
      </c>
      <c r="C298" s="393">
        <v>0</v>
      </c>
      <c r="D298" s="393">
        <v>0</v>
      </c>
      <c r="E298" s="393">
        <v>0</v>
      </c>
    </row>
    <row r="299" spans="1:5" ht="33" customHeight="1" x14ac:dyDescent="0.25">
      <c r="A299" s="391" t="s">
        <v>11085</v>
      </c>
      <c r="B299" s="392" t="s">
        <v>11354</v>
      </c>
      <c r="C299" s="393">
        <v>0</v>
      </c>
      <c r="D299" s="393">
        <v>0</v>
      </c>
      <c r="E299" s="393">
        <v>0</v>
      </c>
    </row>
    <row r="300" spans="1:5" ht="33" customHeight="1" x14ac:dyDescent="0.25">
      <c r="A300" s="391" t="s">
        <v>11086</v>
      </c>
      <c r="B300" s="392" t="s">
        <v>11355</v>
      </c>
      <c r="C300" s="393">
        <v>0</v>
      </c>
      <c r="D300" s="393">
        <v>0</v>
      </c>
      <c r="E300" s="393">
        <v>0</v>
      </c>
    </row>
    <row r="301" spans="1:5" ht="33" customHeight="1" x14ac:dyDescent="0.25">
      <c r="A301" s="391" t="s">
        <v>19499</v>
      </c>
      <c r="B301" s="392" t="s">
        <v>19500</v>
      </c>
      <c r="C301" s="393">
        <v>0</v>
      </c>
      <c r="D301" s="393">
        <v>0</v>
      </c>
      <c r="E301" s="393">
        <v>0</v>
      </c>
    </row>
    <row r="302" spans="1:5" ht="33" customHeight="1" x14ac:dyDescent="0.25">
      <c r="A302" s="391" t="s">
        <v>11087</v>
      </c>
      <c r="B302" s="392" t="s">
        <v>11356</v>
      </c>
      <c r="C302" s="393">
        <v>-9</v>
      </c>
      <c r="D302" s="393">
        <v>0</v>
      </c>
      <c r="E302" s="393">
        <v>-9</v>
      </c>
    </row>
    <row r="303" spans="1:5" ht="33" customHeight="1" x14ac:dyDescent="0.25">
      <c r="A303" s="391" t="s">
        <v>11088</v>
      </c>
      <c r="B303" s="392" t="s">
        <v>11357</v>
      </c>
      <c r="C303" s="393">
        <v>0</v>
      </c>
      <c r="D303" s="393">
        <v>0</v>
      </c>
      <c r="E303" s="393">
        <v>0</v>
      </c>
    </row>
    <row r="304" spans="1:5" ht="33" customHeight="1" x14ac:dyDescent="0.25">
      <c r="A304" s="391" t="s">
        <v>11089</v>
      </c>
      <c r="B304" s="392" t="s">
        <v>11358</v>
      </c>
      <c r="C304" s="393">
        <v>0</v>
      </c>
      <c r="D304" s="393">
        <v>0</v>
      </c>
      <c r="E304" s="393">
        <v>0</v>
      </c>
    </row>
    <row r="305" spans="1:5" ht="33" customHeight="1" x14ac:dyDescent="0.25">
      <c r="A305" s="391" t="s">
        <v>11090</v>
      </c>
      <c r="B305" s="392" t="s">
        <v>11359</v>
      </c>
      <c r="C305" s="393">
        <v>0</v>
      </c>
      <c r="D305" s="393">
        <v>0</v>
      </c>
      <c r="E305" s="393">
        <v>0</v>
      </c>
    </row>
    <row r="306" spans="1:5" ht="33" customHeight="1" x14ac:dyDescent="0.25">
      <c r="A306" s="391" t="s">
        <v>11091</v>
      </c>
      <c r="B306" s="392" t="s">
        <v>11360</v>
      </c>
      <c r="C306" s="393">
        <v>0</v>
      </c>
      <c r="D306" s="393">
        <v>0</v>
      </c>
      <c r="E306" s="393">
        <v>0</v>
      </c>
    </row>
    <row r="307" spans="1:5" ht="33" customHeight="1" x14ac:dyDescent="0.25">
      <c r="A307" s="391" t="s">
        <v>11092</v>
      </c>
      <c r="B307" s="392" t="s">
        <v>11361</v>
      </c>
      <c r="C307" s="393">
        <v>0</v>
      </c>
      <c r="D307" s="393">
        <v>0</v>
      </c>
      <c r="E307" s="393">
        <v>0</v>
      </c>
    </row>
    <row r="308" spans="1:5" ht="33" customHeight="1" x14ac:dyDescent="0.25">
      <c r="A308" s="391" t="s">
        <v>19501</v>
      </c>
      <c r="B308" s="392" t="s">
        <v>19502</v>
      </c>
      <c r="C308" s="393">
        <v>0</v>
      </c>
      <c r="D308" s="393">
        <v>0</v>
      </c>
      <c r="E308" s="393">
        <v>0</v>
      </c>
    </row>
    <row r="309" spans="1:5" ht="33" customHeight="1" x14ac:dyDescent="0.25">
      <c r="A309" s="391" t="s">
        <v>11093</v>
      </c>
      <c r="B309" s="392" t="s">
        <v>11099</v>
      </c>
      <c r="C309" s="393">
        <v>-76</v>
      </c>
      <c r="D309" s="393">
        <v>0</v>
      </c>
      <c r="E309" s="393">
        <v>-76</v>
      </c>
    </row>
    <row r="310" spans="1:5" ht="33" customHeight="1" x14ac:dyDescent="0.25">
      <c r="A310" s="391" t="s">
        <v>11094</v>
      </c>
      <c r="B310" s="392" t="s">
        <v>11100</v>
      </c>
      <c r="C310" s="393">
        <v>0</v>
      </c>
      <c r="D310" s="393">
        <v>0</v>
      </c>
      <c r="E310" s="393">
        <v>0</v>
      </c>
    </row>
    <row r="311" spans="1:5" ht="33" customHeight="1" x14ac:dyDescent="0.25">
      <c r="A311" s="391" t="s">
        <v>11095</v>
      </c>
      <c r="B311" s="392" t="s">
        <v>11101</v>
      </c>
      <c r="C311" s="393">
        <v>0</v>
      </c>
      <c r="D311" s="393">
        <v>0</v>
      </c>
      <c r="E311" s="393">
        <v>0</v>
      </c>
    </row>
    <row r="312" spans="1:5" ht="33" customHeight="1" x14ac:dyDescent="0.25">
      <c r="A312" s="391" t="s">
        <v>11096</v>
      </c>
      <c r="B312" s="392" t="s">
        <v>11102</v>
      </c>
      <c r="C312" s="393">
        <v>0</v>
      </c>
      <c r="D312" s="393">
        <v>0</v>
      </c>
      <c r="E312" s="393">
        <v>0</v>
      </c>
    </row>
    <row r="313" spans="1:5" ht="33" customHeight="1" x14ac:dyDescent="0.25">
      <c r="A313" s="391" t="s">
        <v>11097</v>
      </c>
      <c r="B313" s="392" t="s">
        <v>11103</v>
      </c>
      <c r="C313" s="393">
        <v>0</v>
      </c>
      <c r="D313" s="393">
        <v>0</v>
      </c>
      <c r="E313" s="393">
        <v>0</v>
      </c>
    </row>
    <row r="314" spans="1:5" ht="33" customHeight="1" x14ac:dyDescent="0.25">
      <c r="A314" s="391" t="s">
        <v>11098</v>
      </c>
      <c r="B314" s="392" t="s">
        <v>11104</v>
      </c>
      <c r="C314" s="393">
        <v>0</v>
      </c>
      <c r="D314" s="393">
        <v>0</v>
      </c>
      <c r="E314" s="393">
        <v>0</v>
      </c>
    </row>
    <row r="315" spans="1:5" ht="33" customHeight="1" x14ac:dyDescent="0.25">
      <c r="A315" s="391" t="s">
        <v>19503</v>
      </c>
      <c r="B315" s="392" t="s">
        <v>19504</v>
      </c>
      <c r="C315" s="393">
        <v>0</v>
      </c>
      <c r="D315" s="393">
        <v>0</v>
      </c>
      <c r="E315" s="393">
        <v>0</v>
      </c>
    </row>
    <row r="316" spans="1:5" ht="33" customHeight="1" x14ac:dyDescent="0.25">
      <c r="A316" s="391" t="s">
        <v>11105</v>
      </c>
      <c r="B316" s="392" t="s">
        <v>11099</v>
      </c>
      <c r="C316" s="393">
        <v>0</v>
      </c>
      <c r="D316" s="393">
        <v>0</v>
      </c>
      <c r="E316" s="393">
        <v>0</v>
      </c>
    </row>
    <row r="317" spans="1:5" ht="33" customHeight="1" x14ac:dyDescent="0.25">
      <c r="A317" s="391" t="s">
        <v>11106</v>
      </c>
      <c r="B317" s="392" t="s">
        <v>11100</v>
      </c>
      <c r="C317" s="393">
        <v>0</v>
      </c>
      <c r="D317" s="393">
        <v>0</v>
      </c>
      <c r="E317" s="393">
        <v>0</v>
      </c>
    </row>
    <row r="318" spans="1:5" ht="33" customHeight="1" x14ac:dyDescent="0.25">
      <c r="A318" s="391" t="s">
        <v>11107</v>
      </c>
      <c r="B318" s="392" t="s">
        <v>11101</v>
      </c>
      <c r="C318" s="393">
        <v>0</v>
      </c>
      <c r="D318" s="393">
        <v>0</v>
      </c>
      <c r="E318" s="393">
        <v>0</v>
      </c>
    </row>
    <row r="319" spans="1:5" ht="33" customHeight="1" x14ac:dyDescent="0.25">
      <c r="A319" s="391" t="s">
        <v>11108</v>
      </c>
      <c r="B319" s="392" t="s">
        <v>11102</v>
      </c>
      <c r="C319" s="393">
        <v>0</v>
      </c>
      <c r="D319" s="393">
        <v>0</v>
      </c>
      <c r="E319" s="393">
        <v>0</v>
      </c>
    </row>
    <row r="320" spans="1:5" ht="33" customHeight="1" x14ac:dyDescent="0.25">
      <c r="A320" s="391" t="s">
        <v>11109</v>
      </c>
      <c r="B320" s="392" t="s">
        <v>11103</v>
      </c>
      <c r="C320" s="393">
        <v>0</v>
      </c>
      <c r="D320" s="393">
        <v>0</v>
      </c>
      <c r="E320" s="393">
        <v>0</v>
      </c>
    </row>
    <row r="321" spans="1:5" ht="33" customHeight="1" x14ac:dyDescent="0.25">
      <c r="A321" s="391" t="s">
        <v>11110</v>
      </c>
      <c r="B321" s="392" t="s">
        <v>11104</v>
      </c>
      <c r="C321" s="393">
        <v>0</v>
      </c>
      <c r="D321" s="393">
        <v>0</v>
      </c>
      <c r="E321" s="393">
        <v>0</v>
      </c>
    </row>
    <row r="322" spans="1:5" ht="33" customHeight="1" x14ac:dyDescent="0.25">
      <c r="A322" s="391" t="s">
        <v>19505</v>
      </c>
      <c r="B322" s="392" t="s">
        <v>19504</v>
      </c>
      <c r="C322" s="393">
        <v>0</v>
      </c>
      <c r="D322" s="393">
        <v>0</v>
      </c>
      <c r="E322" s="393">
        <v>0</v>
      </c>
    </row>
    <row r="323" spans="1:5" ht="33" customHeight="1" x14ac:dyDescent="0.25">
      <c r="A323" s="391" t="s">
        <v>11111</v>
      </c>
      <c r="B323" s="392" t="s">
        <v>11099</v>
      </c>
      <c r="C323" s="393">
        <v>0</v>
      </c>
      <c r="D323" s="393">
        <v>0</v>
      </c>
      <c r="E323" s="393">
        <v>0</v>
      </c>
    </row>
    <row r="324" spans="1:5" ht="33" customHeight="1" x14ac:dyDescent="0.25">
      <c r="A324" s="391" t="s">
        <v>11112</v>
      </c>
      <c r="B324" s="392" t="s">
        <v>11100</v>
      </c>
      <c r="C324" s="393">
        <v>0</v>
      </c>
      <c r="D324" s="393">
        <v>0</v>
      </c>
      <c r="E324" s="393">
        <v>0</v>
      </c>
    </row>
    <row r="325" spans="1:5" ht="33" customHeight="1" x14ac:dyDescent="0.25">
      <c r="A325" s="391" t="s">
        <v>11113</v>
      </c>
      <c r="B325" s="392" t="s">
        <v>11101</v>
      </c>
      <c r="C325" s="393">
        <v>0</v>
      </c>
      <c r="D325" s="393">
        <v>0</v>
      </c>
      <c r="E325" s="393">
        <v>0</v>
      </c>
    </row>
    <row r="326" spans="1:5" ht="33" customHeight="1" x14ac:dyDescent="0.25">
      <c r="A326" s="391" t="s">
        <v>11114</v>
      </c>
      <c r="B326" s="392" t="s">
        <v>11102</v>
      </c>
      <c r="C326" s="393">
        <v>-16</v>
      </c>
      <c r="D326" s="393">
        <v>0</v>
      </c>
      <c r="E326" s="393">
        <v>-16</v>
      </c>
    </row>
    <row r="327" spans="1:5" ht="33" customHeight="1" x14ac:dyDescent="0.25">
      <c r="A327" s="391" t="s">
        <v>11115</v>
      </c>
      <c r="B327" s="392" t="s">
        <v>11103</v>
      </c>
      <c r="C327" s="393">
        <v>0</v>
      </c>
      <c r="D327" s="393">
        <v>0</v>
      </c>
      <c r="E327" s="393">
        <v>0</v>
      </c>
    </row>
    <row r="328" spans="1:5" ht="33" customHeight="1" x14ac:dyDescent="0.25">
      <c r="A328" s="391" t="s">
        <v>11116</v>
      </c>
      <c r="B328" s="392" t="s">
        <v>11104</v>
      </c>
      <c r="C328" s="393">
        <v>0</v>
      </c>
      <c r="D328" s="393">
        <v>0</v>
      </c>
      <c r="E328" s="393">
        <v>0</v>
      </c>
    </row>
    <row r="329" spans="1:5" ht="33" customHeight="1" x14ac:dyDescent="0.25">
      <c r="A329" s="391" t="s">
        <v>19506</v>
      </c>
      <c r="B329" s="392" t="s">
        <v>19504</v>
      </c>
      <c r="C329" s="393">
        <v>0</v>
      </c>
      <c r="D329" s="393">
        <v>0</v>
      </c>
      <c r="E329" s="393">
        <v>0</v>
      </c>
    </row>
    <row r="330" spans="1:5" ht="33" customHeight="1" x14ac:dyDescent="0.25">
      <c r="A330" s="391" t="s">
        <v>11117</v>
      </c>
      <c r="B330" s="392" t="s">
        <v>11153</v>
      </c>
      <c r="C330" s="393">
        <v>27</v>
      </c>
      <c r="D330" s="393">
        <v>0</v>
      </c>
      <c r="E330" s="393">
        <v>27</v>
      </c>
    </row>
    <row r="331" spans="1:5" ht="33" customHeight="1" x14ac:dyDescent="0.25">
      <c r="A331" s="391" t="s">
        <v>11118</v>
      </c>
      <c r="B331" s="392" t="s">
        <v>11154</v>
      </c>
      <c r="C331" s="393">
        <v>0</v>
      </c>
      <c r="D331" s="393">
        <v>0</v>
      </c>
      <c r="E331" s="393">
        <v>0</v>
      </c>
    </row>
    <row r="332" spans="1:5" ht="33" customHeight="1" x14ac:dyDescent="0.25">
      <c r="A332" s="391" t="s">
        <v>11119</v>
      </c>
      <c r="B332" s="392" t="s">
        <v>11155</v>
      </c>
      <c r="C332" s="393">
        <v>0</v>
      </c>
      <c r="D332" s="393">
        <v>0</v>
      </c>
      <c r="E332" s="393">
        <v>0</v>
      </c>
    </row>
    <row r="333" spans="1:5" ht="33" customHeight="1" x14ac:dyDescent="0.25">
      <c r="A333" s="391" t="s">
        <v>11120</v>
      </c>
      <c r="B333" s="392" t="s">
        <v>11156</v>
      </c>
      <c r="C333" s="393">
        <v>0</v>
      </c>
      <c r="D333" s="393">
        <v>0</v>
      </c>
      <c r="E333" s="393">
        <v>0</v>
      </c>
    </row>
    <row r="334" spans="1:5" ht="33" customHeight="1" x14ac:dyDescent="0.25">
      <c r="A334" s="391" t="s">
        <v>11121</v>
      </c>
      <c r="B334" s="392" t="s">
        <v>11157</v>
      </c>
      <c r="C334" s="393">
        <v>0</v>
      </c>
      <c r="D334" s="393">
        <v>0</v>
      </c>
      <c r="E334" s="393">
        <v>0</v>
      </c>
    </row>
    <row r="335" spans="1:5" ht="33" customHeight="1" x14ac:dyDescent="0.25">
      <c r="A335" s="391" t="s">
        <v>11122</v>
      </c>
      <c r="B335" s="392" t="s">
        <v>11158</v>
      </c>
      <c r="C335" s="393">
        <v>0</v>
      </c>
      <c r="D335" s="393">
        <v>0</v>
      </c>
      <c r="E335" s="393">
        <v>0</v>
      </c>
    </row>
    <row r="336" spans="1:5" ht="33" customHeight="1" x14ac:dyDescent="0.25">
      <c r="A336" s="391" t="s">
        <v>19521</v>
      </c>
      <c r="B336" s="392" t="s">
        <v>19522</v>
      </c>
      <c r="C336" s="393">
        <v>0</v>
      </c>
      <c r="D336" s="393">
        <v>0</v>
      </c>
      <c r="E336" s="393">
        <v>0</v>
      </c>
    </row>
    <row r="337" spans="1:5" ht="33" customHeight="1" x14ac:dyDescent="0.25">
      <c r="A337" s="391" t="s">
        <v>11123</v>
      </c>
      <c r="B337" s="392" t="s">
        <v>11159</v>
      </c>
      <c r="C337" s="393">
        <v>71</v>
      </c>
      <c r="D337" s="393">
        <v>34</v>
      </c>
      <c r="E337" s="393">
        <v>105</v>
      </c>
    </row>
    <row r="338" spans="1:5" ht="33" customHeight="1" x14ac:dyDescent="0.25">
      <c r="A338" s="391" t="s">
        <v>11124</v>
      </c>
      <c r="B338" s="392" t="s">
        <v>11160</v>
      </c>
      <c r="C338" s="393">
        <v>0</v>
      </c>
      <c r="D338" s="393">
        <v>0</v>
      </c>
      <c r="E338" s="393">
        <v>0</v>
      </c>
    </row>
    <row r="339" spans="1:5" ht="33" customHeight="1" x14ac:dyDescent="0.25">
      <c r="A339" s="391" t="s">
        <v>11125</v>
      </c>
      <c r="B339" s="392" t="s">
        <v>11161</v>
      </c>
      <c r="C339" s="393">
        <v>0</v>
      </c>
      <c r="D339" s="393">
        <v>0</v>
      </c>
      <c r="E339" s="393">
        <v>0</v>
      </c>
    </row>
    <row r="340" spans="1:5" ht="33" customHeight="1" x14ac:dyDescent="0.25">
      <c r="A340" s="391" t="s">
        <v>11126</v>
      </c>
      <c r="B340" s="392" t="s">
        <v>11162</v>
      </c>
      <c r="C340" s="393">
        <v>-12</v>
      </c>
      <c r="D340" s="393">
        <v>0</v>
      </c>
      <c r="E340" s="393">
        <v>-12</v>
      </c>
    </row>
    <row r="341" spans="1:5" ht="33" customHeight="1" x14ac:dyDescent="0.25">
      <c r="A341" s="391" t="s">
        <v>11127</v>
      </c>
      <c r="B341" s="392" t="s">
        <v>8384</v>
      </c>
      <c r="C341" s="393">
        <v>0</v>
      </c>
      <c r="D341" s="393">
        <v>0</v>
      </c>
      <c r="E341" s="393">
        <v>0</v>
      </c>
    </row>
    <row r="342" spans="1:5" ht="33" customHeight="1" x14ac:dyDescent="0.25">
      <c r="A342" s="391" t="s">
        <v>11128</v>
      </c>
      <c r="B342" s="392" t="s">
        <v>11163</v>
      </c>
      <c r="C342" s="393">
        <v>0</v>
      </c>
      <c r="D342" s="393">
        <v>0</v>
      </c>
      <c r="E342" s="393">
        <v>0</v>
      </c>
    </row>
    <row r="343" spans="1:5" ht="33" customHeight="1" x14ac:dyDescent="0.25">
      <c r="A343" s="391" t="s">
        <v>19523</v>
      </c>
      <c r="B343" s="392" t="s">
        <v>19524</v>
      </c>
      <c r="C343" s="393">
        <v>0</v>
      </c>
      <c r="D343" s="393">
        <v>0</v>
      </c>
      <c r="E343" s="393">
        <v>0</v>
      </c>
    </row>
    <row r="344" spans="1:5" ht="33" customHeight="1" x14ac:dyDescent="0.25">
      <c r="A344" s="391" t="s">
        <v>11129</v>
      </c>
      <c r="B344" s="392" t="s">
        <v>11159</v>
      </c>
      <c r="C344" s="393">
        <v>-6</v>
      </c>
      <c r="D344" s="393">
        <v>12</v>
      </c>
      <c r="E344" s="393">
        <v>6</v>
      </c>
    </row>
    <row r="345" spans="1:5" ht="33" customHeight="1" x14ac:dyDescent="0.25">
      <c r="A345" s="391" t="s">
        <v>11130</v>
      </c>
      <c r="B345" s="392" t="s">
        <v>11160</v>
      </c>
      <c r="C345" s="393">
        <v>0</v>
      </c>
      <c r="D345" s="393">
        <v>0</v>
      </c>
      <c r="E345" s="393">
        <v>0</v>
      </c>
    </row>
    <row r="346" spans="1:5" ht="33" customHeight="1" x14ac:dyDescent="0.25">
      <c r="A346" s="391" t="s">
        <v>11131</v>
      </c>
      <c r="B346" s="392" t="s">
        <v>11161</v>
      </c>
      <c r="C346" s="393">
        <v>0</v>
      </c>
      <c r="D346" s="393">
        <v>0</v>
      </c>
      <c r="E346" s="393">
        <v>0</v>
      </c>
    </row>
    <row r="347" spans="1:5" ht="33" customHeight="1" x14ac:dyDescent="0.25">
      <c r="A347" s="391" t="s">
        <v>11132</v>
      </c>
      <c r="B347" s="392" t="s">
        <v>11162</v>
      </c>
      <c r="C347" s="393">
        <v>0</v>
      </c>
      <c r="D347" s="393">
        <v>0</v>
      </c>
      <c r="E347" s="393">
        <v>0</v>
      </c>
    </row>
    <row r="348" spans="1:5" ht="33" customHeight="1" x14ac:dyDescent="0.25">
      <c r="A348" s="391" t="s">
        <v>11133</v>
      </c>
      <c r="B348" s="392" t="s">
        <v>8384</v>
      </c>
      <c r="C348" s="393">
        <v>0</v>
      </c>
      <c r="D348" s="393">
        <v>0</v>
      </c>
      <c r="E348" s="393">
        <v>0</v>
      </c>
    </row>
    <row r="349" spans="1:5" ht="33" customHeight="1" x14ac:dyDescent="0.25">
      <c r="A349" s="391" t="s">
        <v>11134</v>
      </c>
      <c r="B349" s="392" t="s">
        <v>11163</v>
      </c>
      <c r="C349" s="393">
        <v>0</v>
      </c>
      <c r="D349" s="393">
        <v>0</v>
      </c>
      <c r="E349" s="393">
        <v>0</v>
      </c>
    </row>
    <row r="350" spans="1:5" ht="33" customHeight="1" x14ac:dyDescent="0.25">
      <c r="A350" s="391" t="s">
        <v>19525</v>
      </c>
      <c r="B350" s="392" t="s">
        <v>19526</v>
      </c>
      <c r="C350" s="393">
        <v>0</v>
      </c>
      <c r="D350" s="393">
        <v>0</v>
      </c>
      <c r="E350" s="393">
        <v>0</v>
      </c>
    </row>
    <row r="351" spans="1:5" ht="33" customHeight="1" x14ac:dyDescent="0.25">
      <c r="A351" s="391" t="s">
        <v>11135</v>
      </c>
      <c r="B351" s="392" t="s">
        <v>11141</v>
      </c>
      <c r="C351" s="393">
        <v>133</v>
      </c>
      <c r="D351" s="393">
        <v>33</v>
      </c>
      <c r="E351" s="393">
        <v>166</v>
      </c>
    </row>
    <row r="352" spans="1:5" ht="33" customHeight="1" x14ac:dyDescent="0.25">
      <c r="A352" s="391" t="s">
        <v>11136</v>
      </c>
      <c r="B352" s="392" t="s">
        <v>11142</v>
      </c>
      <c r="C352" s="393">
        <v>0</v>
      </c>
      <c r="D352" s="393">
        <v>0</v>
      </c>
      <c r="E352" s="393">
        <v>0</v>
      </c>
    </row>
    <row r="353" spans="1:5" ht="33" customHeight="1" x14ac:dyDescent="0.25">
      <c r="A353" s="391" t="s">
        <v>11137</v>
      </c>
      <c r="B353" s="392" t="s">
        <v>11143</v>
      </c>
      <c r="C353" s="393">
        <v>0</v>
      </c>
      <c r="D353" s="393">
        <v>0</v>
      </c>
      <c r="E353" s="393">
        <v>0</v>
      </c>
    </row>
    <row r="354" spans="1:5" ht="33" customHeight="1" x14ac:dyDescent="0.25">
      <c r="A354" s="391" t="s">
        <v>11138</v>
      </c>
      <c r="B354" s="392" t="s">
        <v>11144</v>
      </c>
      <c r="C354" s="393">
        <v>0</v>
      </c>
      <c r="D354" s="393">
        <v>0</v>
      </c>
      <c r="E354" s="393">
        <v>0</v>
      </c>
    </row>
    <row r="355" spans="1:5" ht="33" customHeight="1" x14ac:dyDescent="0.25">
      <c r="A355" s="391" t="s">
        <v>11139</v>
      </c>
      <c r="B355" s="392" t="s">
        <v>11145</v>
      </c>
      <c r="C355" s="393">
        <v>0</v>
      </c>
      <c r="D355" s="393">
        <v>0</v>
      </c>
      <c r="E355" s="393">
        <v>0</v>
      </c>
    </row>
    <row r="356" spans="1:5" ht="33" customHeight="1" x14ac:dyDescent="0.25">
      <c r="A356" s="391" t="s">
        <v>11140</v>
      </c>
      <c r="B356" s="392" t="s">
        <v>11146</v>
      </c>
      <c r="C356" s="393">
        <v>0</v>
      </c>
      <c r="D356" s="393">
        <v>0</v>
      </c>
      <c r="E356" s="393">
        <v>0</v>
      </c>
    </row>
    <row r="357" spans="1:5" ht="33" customHeight="1" x14ac:dyDescent="0.25">
      <c r="A357" s="391" t="s">
        <v>19520</v>
      </c>
      <c r="B357" s="392" t="s">
        <v>19518</v>
      </c>
      <c r="C357" s="393">
        <v>0</v>
      </c>
      <c r="D357" s="393">
        <v>0</v>
      </c>
      <c r="E357" s="393">
        <v>0</v>
      </c>
    </row>
    <row r="358" spans="1:5" ht="33" customHeight="1" x14ac:dyDescent="0.25">
      <c r="A358" s="391" t="s">
        <v>11147</v>
      </c>
      <c r="B358" s="392" t="s">
        <v>11141</v>
      </c>
      <c r="C358" s="393">
        <v>64</v>
      </c>
      <c r="D358" s="393">
        <v>12</v>
      </c>
      <c r="E358" s="393">
        <v>76</v>
      </c>
    </row>
    <row r="359" spans="1:5" ht="33" customHeight="1" x14ac:dyDescent="0.25">
      <c r="A359" s="391" t="s">
        <v>11148</v>
      </c>
      <c r="B359" s="392" t="s">
        <v>11142</v>
      </c>
      <c r="C359" s="393">
        <v>0</v>
      </c>
      <c r="D359" s="393">
        <v>0</v>
      </c>
      <c r="E359" s="393">
        <v>0</v>
      </c>
    </row>
    <row r="360" spans="1:5" ht="33" customHeight="1" x14ac:dyDescent="0.25">
      <c r="A360" s="391" t="s">
        <v>11149</v>
      </c>
      <c r="B360" s="392" t="s">
        <v>11143</v>
      </c>
      <c r="C360" s="393">
        <v>0</v>
      </c>
      <c r="D360" s="393">
        <v>0</v>
      </c>
      <c r="E360" s="393">
        <v>0</v>
      </c>
    </row>
    <row r="361" spans="1:5" ht="33" customHeight="1" x14ac:dyDescent="0.25">
      <c r="A361" s="391" t="s">
        <v>11150</v>
      </c>
      <c r="B361" s="392" t="s">
        <v>11144</v>
      </c>
      <c r="C361" s="393">
        <v>-12</v>
      </c>
      <c r="D361" s="393">
        <v>0</v>
      </c>
      <c r="E361" s="393">
        <v>-12</v>
      </c>
    </row>
    <row r="362" spans="1:5" ht="33" customHeight="1" x14ac:dyDescent="0.25">
      <c r="A362" s="391" t="s">
        <v>11151</v>
      </c>
      <c r="B362" s="392" t="s">
        <v>11145</v>
      </c>
      <c r="C362" s="393">
        <v>0</v>
      </c>
      <c r="D362" s="393">
        <v>0</v>
      </c>
      <c r="E362" s="393">
        <v>0</v>
      </c>
    </row>
    <row r="363" spans="1:5" ht="33" customHeight="1" x14ac:dyDescent="0.25">
      <c r="A363" s="391" t="s">
        <v>11152</v>
      </c>
      <c r="B363" s="392" t="s">
        <v>11146</v>
      </c>
      <c r="C363" s="393">
        <v>0</v>
      </c>
      <c r="D363" s="393">
        <v>0</v>
      </c>
      <c r="E363" s="393">
        <v>0</v>
      </c>
    </row>
    <row r="364" spans="1:5" ht="33" customHeight="1" x14ac:dyDescent="0.25">
      <c r="A364" s="391" t="s">
        <v>19519</v>
      </c>
      <c r="B364" s="392" t="s">
        <v>19518</v>
      </c>
      <c r="C364" s="393">
        <v>0</v>
      </c>
      <c r="D364" s="393">
        <v>0</v>
      </c>
      <c r="E364" s="393">
        <v>0</v>
      </c>
    </row>
    <row r="365" spans="1:5" ht="33" customHeight="1" x14ac:dyDescent="0.25">
      <c r="A365" s="391" t="s">
        <v>11164</v>
      </c>
      <c r="B365" s="392" t="s">
        <v>11141</v>
      </c>
      <c r="C365" s="393">
        <v>44</v>
      </c>
      <c r="D365" s="393">
        <v>0</v>
      </c>
      <c r="E365" s="393">
        <v>44</v>
      </c>
    </row>
    <row r="366" spans="1:5" ht="33" customHeight="1" x14ac:dyDescent="0.25">
      <c r="A366" s="391" t="s">
        <v>11165</v>
      </c>
      <c r="B366" s="392" t="s">
        <v>11142</v>
      </c>
      <c r="C366" s="393">
        <v>0</v>
      </c>
      <c r="D366" s="393">
        <v>0</v>
      </c>
      <c r="E366" s="393">
        <v>0</v>
      </c>
    </row>
    <row r="367" spans="1:5" ht="33" customHeight="1" x14ac:dyDescent="0.25">
      <c r="A367" s="391" t="s">
        <v>11166</v>
      </c>
      <c r="B367" s="392" t="s">
        <v>11143</v>
      </c>
      <c r="C367" s="393">
        <v>0</v>
      </c>
      <c r="D367" s="393">
        <v>0</v>
      </c>
      <c r="E367" s="393">
        <v>0</v>
      </c>
    </row>
    <row r="368" spans="1:5" ht="33" customHeight="1" x14ac:dyDescent="0.25">
      <c r="A368" s="391" t="s">
        <v>11167</v>
      </c>
      <c r="B368" s="392" t="s">
        <v>11144</v>
      </c>
      <c r="C368" s="393">
        <v>0</v>
      </c>
      <c r="D368" s="393">
        <v>0</v>
      </c>
      <c r="E368" s="393">
        <v>0</v>
      </c>
    </row>
    <row r="369" spans="1:5" ht="33" customHeight="1" x14ac:dyDescent="0.25">
      <c r="A369" s="391" t="s">
        <v>11168</v>
      </c>
      <c r="B369" s="392" t="s">
        <v>11145</v>
      </c>
      <c r="C369" s="393">
        <v>0</v>
      </c>
      <c r="D369" s="393">
        <v>0</v>
      </c>
      <c r="E369" s="393">
        <v>0</v>
      </c>
    </row>
    <row r="370" spans="1:5" ht="33" customHeight="1" x14ac:dyDescent="0.25">
      <c r="A370" s="391" t="s">
        <v>11169</v>
      </c>
      <c r="B370" s="392" t="s">
        <v>11146</v>
      </c>
      <c r="C370" s="393">
        <v>0</v>
      </c>
      <c r="D370" s="393">
        <v>0</v>
      </c>
      <c r="E370" s="393">
        <v>0</v>
      </c>
    </row>
    <row r="371" spans="1:5" ht="33" customHeight="1" x14ac:dyDescent="0.25">
      <c r="A371" s="391" t="s">
        <v>19517</v>
      </c>
      <c r="B371" s="392" t="s">
        <v>19518</v>
      </c>
      <c r="C371" s="393">
        <v>0</v>
      </c>
      <c r="D371" s="393">
        <v>0</v>
      </c>
      <c r="E371" s="393">
        <v>0</v>
      </c>
    </row>
    <row r="372" spans="1:5" ht="33" customHeight="1" x14ac:dyDescent="0.25">
      <c r="A372" s="391" t="s">
        <v>11170</v>
      </c>
      <c r="B372" s="392" t="s">
        <v>11175</v>
      </c>
      <c r="C372" s="393">
        <v>0</v>
      </c>
      <c r="D372" s="393">
        <v>0</v>
      </c>
      <c r="E372" s="393">
        <v>0</v>
      </c>
    </row>
    <row r="373" spans="1:5" ht="33" customHeight="1" x14ac:dyDescent="0.25">
      <c r="A373" s="391" t="s">
        <v>11171</v>
      </c>
      <c r="B373" s="392" t="s">
        <v>11176</v>
      </c>
      <c r="C373" s="393">
        <v>0</v>
      </c>
      <c r="D373" s="393">
        <v>0</v>
      </c>
      <c r="E373" s="393">
        <v>0</v>
      </c>
    </row>
    <row r="374" spans="1:5" ht="33" customHeight="1" x14ac:dyDescent="0.25">
      <c r="A374" s="391" t="s">
        <v>11172</v>
      </c>
      <c r="B374" s="392" t="s">
        <v>11177</v>
      </c>
      <c r="C374" s="393">
        <v>0</v>
      </c>
      <c r="D374" s="393">
        <v>0</v>
      </c>
      <c r="E374" s="393">
        <v>0</v>
      </c>
    </row>
    <row r="375" spans="1:5" ht="33" customHeight="1" x14ac:dyDescent="0.25">
      <c r="A375" s="391" t="s">
        <v>11173</v>
      </c>
      <c r="B375" s="392" t="s">
        <v>11178</v>
      </c>
      <c r="C375" s="393">
        <v>0</v>
      </c>
      <c r="D375" s="393">
        <v>0</v>
      </c>
      <c r="E375" s="393">
        <v>0</v>
      </c>
    </row>
    <row r="376" spans="1:5" ht="33" customHeight="1" x14ac:dyDescent="0.25">
      <c r="A376" s="391" t="s">
        <v>11174</v>
      </c>
      <c r="B376" s="392" t="s">
        <v>11179</v>
      </c>
      <c r="C376" s="393">
        <v>0</v>
      </c>
      <c r="D376" s="393">
        <v>0</v>
      </c>
      <c r="E376" s="393">
        <v>0</v>
      </c>
    </row>
    <row r="377" spans="1:5" ht="33" customHeight="1" x14ac:dyDescent="0.25">
      <c r="A377" s="391" t="s">
        <v>11180</v>
      </c>
      <c r="B377" s="392" t="s">
        <v>11175</v>
      </c>
      <c r="C377" s="393">
        <v>0</v>
      </c>
      <c r="D377" s="393">
        <v>0</v>
      </c>
      <c r="E377" s="393">
        <v>0</v>
      </c>
    </row>
    <row r="378" spans="1:5" ht="33" customHeight="1" x14ac:dyDescent="0.25">
      <c r="A378" s="391" t="s">
        <v>11181</v>
      </c>
      <c r="B378" s="392" t="s">
        <v>11176</v>
      </c>
      <c r="C378" s="393">
        <v>0</v>
      </c>
      <c r="D378" s="393">
        <v>0</v>
      </c>
      <c r="E378" s="393">
        <v>0</v>
      </c>
    </row>
    <row r="379" spans="1:5" ht="33" customHeight="1" x14ac:dyDescent="0.25">
      <c r="A379" s="391" t="s">
        <v>11182</v>
      </c>
      <c r="B379" s="392" t="s">
        <v>11177</v>
      </c>
      <c r="C379" s="393">
        <v>0</v>
      </c>
      <c r="D379" s="393">
        <v>0</v>
      </c>
      <c r="E379" s="393">
        <v>0</v>
      </c>
    </row>
    <row r="380" spans="1:5" ht="33" customHeight="1" x14ac:dyDescent="0.25">
      <c r="A380" s="391" t="s">
        <v>11183</v>
      </c>
      <c r="B380" s="392" t="s">
        <v>11178</v>
      </c>
      <c r="C380" s="393">
        <v>0</v>
      </c>
      <c r="D380" s="393">
        <v>0</v>
      </c>
      <c r="E380" s="393">
        <v>0</v>
      </c>
    </row>
    <row r="381" spans="1:5" ht="33" customHeight="1" x14ac:dyDescent="0.25">
      <c r="A381" s="391" t="s">
        <v>11184</v>
      </c>
      <c r="B381" s="392" t="s">
        <v>11179</v>
      </c>
      <c r="C381" s="393">
        <v>0</v>
      </c>
      <c r="D381" s="393">
        <v>0</v>
      </c>
      <c r="E381" s="393">
        <v>0</v>
      </c>
    </row>
    <row r="382" spans="1:5" ht="33" customHeight="1" x14ac:dyDescent="0.25">
      <c r="A382" s="391" t="s">
        <v>11185</v>
      </c>
      <c r="B382" s="392" t="s">
        <v>11190</v>
      </c>
      <c r="C382" s="393">
        <v>30</v>
      </c>
      <c r="D382" s="393">
        <v>-1</v>
      </c>
      <c r="E382" s="393">
        <v>29</v>
      </c>
    </row>
    <row r="383" spans="1:5" ht="33" customHeight="1" x14ac:dyDescent="0.25">
      <c r="A383" s="391" t="s">
        <v>11186</v>
      </c>
      <c r="B383" s="392" t="s">
        <v>11191</v>
      </c>
      <c r="C383" s="393">
        <v>0</v>
      </c>
      <c r="D383" s="393">
        <v>0</v>
      </c>
      <c r="E383" s="393">
        <v>0</v>
      </c>
    </row>
    <row r="384" spans="1:5" ht="33" customHeight="1" x14ac:dyDescent="0.25">
      <c r="A384" s="391" t="s">
        <v>11187</v>
      </c>
      <c r="B384" s="392" t="s">
        <v>11192</v>
      </c>
      <c r="C384" s="393">
        <v>0</v>
      </c>
      <c r="D384" s="393">
        <v>0</v>
      </c>
      <c r="E384" s="393">
        <v>0</v>
      </c>
    </row>
    <row r="385" spans="1:5" ht="33" customHeight="1" x14ac:dyDescent="0.25">
      <c r="A385" s="391" t="s">
        <v>11188</v>
      </c>
      <c r="B385" s="392" t="s">
        <v>11193</v>
      </c>
      <c r="C385" s="393">
        <v>0</v>
      </c>
      <c r="D385" s="393">
        <v>0</v>
      </c>
      <c r="E385" s="393">
        <v>0</v>
      </c>
    </row>
    <row r="386" spans="1:5" ht="33" customHeight="1" x14ac:dyDescent="0.25">
      <c r="A386" s="391" t="s">
        <v>11189</v>
      </c>
      <c r="B386" s="392" t="s">
        <v>11194</v>
      </c>
      <c r="C386" s="393">
        <v>0</v>
      </c>
      <c r="D386" s="393">
        <v>0</v>
      </c>
      <c r="E386" s="393">
        <v>0</v>
      </c>
    </row>
    <row r="387" spans="1:5" ht="33" customHeight="1" x14ac:dyDescent="0.25">
      <c r="A387" s="391" t="s">
        <v>13135</v>
      </c>
      <c r="B387" s="392" t="s">
        <v>13528</v>
      </c>
      <c r="C387" s="393">
        <v>0</v>
      </c>
      <c r="D387" s="393">
        <v>0</v>
      </c>
      <c r="E387" s="393">
        <v>0</v>
      </c>
    </row>
    <row r="388" spans="1:5" ht="33" customHeight="1" x14ac:dyDescent="0.25">
      <c r="A388" s="391" t="s">
        <v>13136</v>
      </c>
      <c r="B388" s="392" t="s">
        <v>13530</v>
      </c>
      <c r="C388" s="393">
        <v>0</v>
      </c>
      <c r="D388" s="393">
        <v>0</v>
      </c>
      <c r="E388" s="393">
        <v>0</v>
      </c>
    </row>
    <row r="389" spans="1:5" ht="33" customHeight="1" x14ac:dyDescent="0.25">
      <c r="A389" s="391" t="s">
        <v>13826</v>
      </c>
      <c r="B389" s="392" t="s">
        <v>17670</v>
      </c>
      <c r="C389" s="393">
        <v>0</v>
      </c>
      <c r="D389" s="393">
        <v>0</v>
      </c>
      <c r="E389" s="393">
        <v>0</v>
      </c>
    </row>
    <row r="390" spans="1:5" ht="33" customHeight="1" x14ac:dyDescent="0.25">
      <c r="A390" s="391" t="s">
        <v>13579</v>
      </c>
      <c r="B390" s="392" t="s">
        <v>13531</v>
      </c>
      <c r="C390" s="393">
        <v>0</v>
      </c>
      <c r="D390" s="393">
        <v>0</v>
      </c>
      <c r="E390" s="393">
        <v>0</v>
      </c>
    </row>
    <row r="391" spans="1:5" ht="33" customHeight="1" x14ac:dyDescent="0.25">
      <c r="A391" s="391" t="s">
        <v>19515</v>
      </c>
      <c r="B391" s="392" t="s">
        <v>19516</v>
      </c>
      <c r="C391" s="393">
        <v>0</v>
      </c>
      <c r="D391" s="393">
        <v>0</v>
      </c>
      <c r="E391" s="393">
        <v>0</v>
      </c>
    </row>
    <row r="392" spans="1:5" ht="33" customHeight="1" x14ac:dyDescent="0.25">
      <c r="A392" s="391" t="s">
        <v>13137</v>
      </c>
      <c r="B392" s="392" t="s">
        <v>13533</v>
      </c>
      <c r="C392" s="393">
        <v>0</v>
      </c>
      <c r="D392" s="393">
        <v>0</v>
      </c>
      <c r="E392" s="393">
        <v>0</v>
      </c>
    </row>
    <row r="393" spans="1:5" ht="33" customHeight="1" x14ac:dyDescent="0.25">
      <c r="A393" s="391" t="s">
        <v>13827</v>
      </c>
      <c r="B393" s="392" t="s">
        <v>17672</v>
      </c>
      <c r="C393" s="393">
        <v>0</v>
      </c>
      <c r="D393" s="393">
        <v>0</v>
      </c>
      <c r="E393" s="393">
        <v>0</v>
      </c>
    </row>
    <row r="394" spans="1:5" ht="33" customHeight="1" x14ac:dyDescent="0.25">
      <c r="A394" s="391" t="s">
        <v>13828</v>
      </c>
      <c r="B394" s="392" t="s">
        <v>17671</v>
      </c>
      <c r="C394" s="393">
        <v>0</v>
      </c>
      <c r="D394" s="393">
        <v>0</v>
      </c>
      <c r="E394" s="393">
        <v>0</v>
      </c>
    </row>
    <row r="395" spans="1:5" ht="33" customHeight="1" x14ac:dyDescent="0.25">
      <c r="A395" s="391" t="s">
        <v>13138</v>
      </c>
      <c r="B395" s="392" t="s">
        <v>17673</v>
      </c>
      <c r="C395" s="393">
        <v>0</v>
      </c>
      <c r="D395" s="393">
        <v>0</v>
      </c>
      <c r="E395" s="393">
        <v>0</v>
      </c>
    </row>
    <row r="396" spans="1:5" ht="33" customHeight="1" x14ac:dyDescent="0.25">
      <c r="A396" s="391" t="s">
        <v>13829</v>
      </c>
      <c r="B396" s="392" t="s">
        <v>17674</v>
      </c>
      <c r="C396" s="393">
        <v>0</v>
      </c>
      <c r="D396" s="393">
        <v>0</v>
      </c>
      <c r="E396" s="393">
        <v>0</v>
      </c>
    </row>
    <row r="397" spans="1:5" ht="33" customHeight="1" x14ac:dyDescent="0.25">
      <c r="A397" s="391" t="s">
        <v>13580</v>
      </c>
      <c r="B397" s="392" t="s">
        <v>13534</v>
      </c>
      <c r="C397" s="393">
        <v>0</v>
      </c>
      <c r="D397" s="393">
        <v>0</v>
      </c>
      <c r="E397" s="393">
        <v>0</v>
      </c>
    </row>
    <row r="398" spans="1:5" ht="33" customHeight="1" x14ac:dyDescent="0.25">
      <c r="A398" s="391" t="s">
        <v>19513</v>
      </c>
      <c r="B398" s="392" t="s">
        <v>19514</v>
      </c>
      <c r="C398" s="393">
        <v>0</v>
      </c>
      <c r="D398" s="393">
        <v>0</v>
      </c>
      <c r="E398" s="393">
        <v>0</v>
      </c>
    </row>
    <row r="399" spans="1:5" ht="33" customHeight="1" x14ac:dyDescent="0.25">
      <c r="A399" s="391" t="s">
        <v>13139</v>
      </c>
      <c r="B399" s="392" t="s">
        <v>13549</v>
      </c>
      <c r="C399" s="393">
        <v>0</v>
      </c>
      <c r="D399" s="393">
        <v>0</v>
      </c>
      <c r="E399" s="393">
        <v>0</v>
      </c>
    </row>
    <row r="400" spans="1:5" ht="33" customHeight="1" x14ac:dyDescent="0.25">
      <c r="A400" s="391" t="s">
        <v>13140</v>
      </c>
      <c r="B400" s="392" t="s">
        <v>13550</v>
      </c>
      <c r="C400" s="393">
        <v>0</v>
      </c>
      <c r="D400" s="393">
        <v>0</v>
      </c>
      <c r="E400" s="393">
        <v>0</v>
      </c>
    </row>
    <row r="401" spans="1:5" ht="33" customHeight="1" x14ac:dyDescent="0.25">
      <c r="A401" s="391" t="s">
        <v>13141</v>
      </c>
      <c r="B401" s="392" t="s">
        <v>13551</v>
      </c>
      <c r="C401" s="393">
        <v>0</v>
      </c>
      <c r="D401" s="393">
        <v>0</v>
      </c>
      <c r="E401" s="393">
        <v>0</v>
      </c>
    </row>
    <row r="402" spans="1:5" ht="33" customHeight="1" x14ac:dyDescent="0.25">
      <c r="A402" s="391" t="s">
        <v>13142</v>
      </c>
      <c r="B402" s="392" t="s">
        <v>13552</v>
      </c>
      <c r="C402" s="393">
        <v>0</v>
      </c>
      <c r="D402" s="393">
        <v>0</v>
      </c>
      <c r="E402" s="393">
        <v>0</v>
      </c>
    </row>
    <row r="403" spans="1:5" ht="33" customHeight="1" x14ac:dyDescent="0.25">
      <c r="A403" s="391" t="s">
        <v>13143</v>
      </c>
      <c r="B403" s="392" t="s">
        <v>13553</v>
      </c>
      <c r="C403" s="393">
        <v>0</v>
      </c>
      <c r="D403" s="393">
        <v>0</v>
      </c>
      <c r="E403" s="393">
        <v>0</v>
      </c>
    </row>
    <row r="404" spans="1:5" ht="33" customHeight="1" x14ac:dyDescent="0.25">
      <c r="A404" s="391" t="s">
        <v>13144</v>
      </c>
      <c r="B404" s="392" t="s">
        <v>13554</v>
      </c>
      <c r="C404" s="393">
        <v>0</v>
      </c>
      <c r="D404" s="393">
        <v>39</v>
      </c>
      <c r="E404" s="393">
        <v>39</v>
      </c>
    </row>
    <row r="405" spans="1:5" ht="33" customHeight="1" x14ac:dyDescent="0.25">
      <c r="A405" s="391" t="s">
        <v>13145</v>
      </c>
      <c r="B405" s="392" t="s">
        <v>13555</v>
      </c>
      <c r="C405" s="393">
        <v>0</v>
      </c>
      <c r="D405" s="393">
        <v>0</v>
      </c>
      <c r="E405" s="393">
        <v>0</v>
      </c>
    </row>
    <row r="406" spans="1:5" ht="33" customHeight="1" x14ac:dyDescent="0.25">
      <c r="A406" s="391" t="s">
        <v>13146</v>
      </c>
      <c r="B406" s="392" t="s">
        <v>13556</v>
      </c>
      <c r="C406" s="393">
        <v>0</v>
      </c>
      <c r="D406" s="393">
        <v>0</v>
      </c>
      <c r="E406" s="393">
        <v>0</v>
      </c>
    </row>
    <row r="407" spans="1:5" ht="33" customHeight="1" x14ac:dyDescent="0.25">
      <c r="A407" s="391" t="s">
        <v>13147</v>
      </c>
      <c r="B407" s="392" t="s">
        <v>13557</v>
      </c>
      <c r="C407" s="393">
        <v>0</v>
      </c>
      <c r="D407" s="393">
        <v>0</v>
      </c>
      <c r="E407" s="393">
        <v>0</v>
      </c>
    </row>
    <row r="408" spans="1:5" ht="33" customHeight="1" x14ac:dyDescent="0.25">
      <c r="A408" s="391" t="s">
        <v>13148</v>
      </c>
      <c r="B408" s="392" t="s">
        <v>13558</v>
      </c>
      <c r="C408" s="393">
        <v>0</v>
      </c>
      <c r="D408" s="393">
        <v>0</v>
      </c>
      <c r="E408" s="393">
        <v>0</v>
      </c>
    </row>
    <row r="409" spans="1:5" ht="33" customHeight="1" x14ac:dyDescent="0.25">
      <c r="A409" s="391" t="s">
        <v>13149</v>
      </c>
      <c r="B409" s="392" t="s">
        <v>13518</v>
      </c>
      <c r="C409" s="393">
        <v>0</v>
      </c>
      <c r="D409" s="393">
        <v>0</v>
      </c>
      <c r="E409" s="393">
        <v>0</v>
      </c>
    </row>
    <row r="410" spans="1:5" ht="33" customHeight="1" x14ac:dyDescent="0.25">
      <c r="A410" s="391" t="s">
        <v>13150</v>
      </c>
      <c r="B410" s="392" t="s">
        <v>13519</v>
      </c>
      <c r="C410" s="393">
        <v>0</v>
      </c>
      <c r="D410" s="393">
        <v>0</v>
      </c>
      <c r="E410" s="393">
        <v>0</v>
      </c>
    </row>
    <row r="411" spans="1:5" ht="33" customHeight="1" x14ac:dyDescent="0.25">
      <c r="A411" s="391" t="s">
        <v>13151</v>
      </c>
      <c r="B411" s="392" t="s">
        <v>13520</v>
      </c>
      <c r="C411" s="393">
        <v>0</v>
      </c>
      <c r="D411" s="393">
        <v>0</v>
      </c>
      <c r="E411" s="393">
        <v>0</v>
      </c>
    </row>
    <row r="412" spans="1:5" ht="33" customHeight="1" x14ac:dyDescent="0.25">
      <c r="A412" s="391" t="s">
        <v>13152</v>
      </c>
      <c r="B412" s="392" t="s">
        <v>13521</v>
      </c>
      <c r="C412" s="393">
        <v>0</v>
      </c>
      <c r="D412" s="393">
        <v>0</v>
      </c>
      <c r="E412" s="393">
        <v>0</v>
      </c>
    </row>
    <row r="413" spans="1:5" ht="33" customHeight="1" x14ac:dyDescent="0.25">
      <c r="A413" s="391" t="s">
        <v>13153</v>
      </c>
      <c r="B413" s="392" t="s">
        <v>13522</v>
      </c>
      <c r="C413" s="393">
        <v>0</v>
      </c>
      <c r="D413" s="393">
        <v>0</v>
      </c>
      <c r="E413" s="393">
        <v>0</v>
      </c>
    </row>
    <row r="414" spans="1:5" ht="33" customHeight="1" x14ac:dyDescent="0.25">
      <c r="A414" s="391" t="s">
        <v>13154</v>
      </c>
      <c r="B414" s="392" t="s">
        <v>13523</v>
      </c>
      <c r="C414" s="393">
        <v>0</v>
      </c>
      <c r="D414" s="393">
        <v>0</v>
      </c>
      <c r="E414" s="393">
        <v>0</v>
      </c>
    </row>
    <row r="415" spans="1:5" ht="33" customHeight="1" x14ac:dyDescent="0.25">
      <c r="A415" s="391" t="s">
        <v>19511</v>
      </c>
      <c r="B415" s="392" t="s">
        <v>19512</v>
      </c>
      <c r="C415" s="393">
        <v>0</v>
      </c>
      <c r="D415" s="393">
        <v>0</v>
      </c>
      <c r="E415" s="393">
        <v>0</v>
      </c>
    </row>
    <row r="416" spans="1:5" ht="33" customHeight="1" x14ac:dyDescent="0.25">
      <c r="A416" s="391" t="s">
        <v>13156</v>
      </c>
      <c r="B416" s="392" t="s">
        <v>13526</v>
      </c>
      <c r="C416" s="393">
        <v>0</v>
      </c>
      <c r="D416" s="393">
        <v>-4</v>
      </c>
      <c r="E416" s="393">
        <v>-4</v>
      </c>
    </row>
    <row r="417" spans="1:5" ht="33" customHeight="1" x14ac:dyDescent="0.25">
      <c r="A417" s="391" t="s">
        <v>13525</v>
      </c>
      <c r="B417" s="392" t="s">
        <v>13527</v>
      </c>
      <c r="C417" s="393">
        <v>0</v>
      </c>
      <c r="D417" s="393">
        <v>0</v>
      </c>
      <c r="E417" s="393">
        <v>0</v>
      </c>
    </row>
    <row r="418" spans="1:5" ht="33" customHeight="1" x14ac:dyDescent="0.25">
      <c r="A418" s="391" t="s">
        <v>13155</v>
      </c>
      <c r="B418" s="392" t="s">
        <v>13514</v>
      </c>
      <c r="C418" s="393">
        <v>19</v>
      </c>
      <c r="D418" s="393">
        <v>0</v>
      </c>
      <c r="E418" s="393">
        <v>19</v>
      </c>
    </row>
    <row r="419" spans="1:5" ht="33" customHeight="1" x14ac:dyDescent="0.25">
      <c r="A419" s="391" t="s">
        <v>13529</v>
      </c>
      <c r="B419" s="392" t="s">
        <v>13515</v>
      </c>
      <c r="C419" s="393">
        <v>0</v>
      </c>
      <c r="D419" s="393">
        <v>0</v>
      </c>
      <c r="E419" s="393">
        <v>0</v>
      </c>
    </row>
    <row r="420" spans="1:5" ht="33" customHeight="1" x14ac:dyDescent="0.25">
      <c r="A420" s="391" t="s">
        <v>13581</v>
      </c>
      <c r="B420" s="392" t="s">
        <v>13517</v>
      </c>
      <c r="C420" s="393">
        <v>0</v>
      </c>
      <c r="D420" s="393">
        <v>4</v>
      </c>
      <c r="E420" s="393">
        <v>4</v>
      </c>
    </row>
    <row r="421" spans="1:5" ht="33" customHeight="1" x14ac:dyDescent="0.25">
      <c r="A421" s="391" t="s">
        <v>13524</v>
      </c>
      <c r="B421" s="392" t="s">
        <v>13544</v>
      </c>
      <c r="C421" s="393">
        <v>2</v>
      </c>
      <c r="D421" s="393">
        <v>15</v>
      </c>
      <c r="E421" s="393">
        <v>17</v>
      </c>
    </row>
    <row r="422" spans="1:5" ht="33" customHeight="1" x14ac:dyDescent="0.25">
      <c r="A422" s="391" t="s">
        <v>13532</v>
      </c>
      <c r="B422" s="392" t="s">
        <v>13545</v>
      </c>
      <c r="C422" s="393">
        <v>0</v>
      </c>
      <c r="D422" s="393">
        <v>0</v>
      </c>
      <c r="E422" s="393">
        <v>0</v>
      </c>
    </row>
    <row r="423" spans="1:5" ht="33" customHeight="1" x14ac:dyDescent="0.25">
      <c r="A423" s="391" t="s">
        <v>13582</v>
      </c>
      <c r="B423" s="392" t="s">
        <v>13546</v>
      </c>
      <c r="C423" s="393">
        <v>0</v>
      </c>
      <c r="D423" s="393">
        <v>0</v>
      </c>
      <c r="E423" s="393">
        <v>0</v>
      </c>
    </row>
    <row r="424" spans="1:5" ht="33" customHeight="1" x14ac:dyDescent="0.25">
      <c r="A424" s="391" t="s">
        <v>13978</v>
      </c>
      <c r="B424" s="392" t="s">
        <v>13984</v>
      </c>
      <c r="C424" s="393">
        <v>118</v>
      </c>
      <c r="D424" s="393">
        <v>-29</v>
      </c>
      <c r="E424" s="393">
        <v>89</v>
      </c>
    </row>
    <row r="425" spans="1:5" ht="33" customHeight="1" x14ac:dyDescent="0.25">
      <c r="A425" s="391" t="s">
        <v>13979</v>
      </c>
      <c r="B425" s="392" t="s">
        <v>13985</v>
      </c>
      <c r="C425" s="393">
        <v>0</v>
      </c>
      <c r="D425" s="393">
        <v>0</v>
      </c>
      <c r="E425" s="393">
        <v>0</v>
      </c>
    </row>
    <row r="426" spans="1:5" ht="33" customHeight="1" x14ac:dyDescent="0.25">
      <c r="A426" s="391" t="s">
        <v>13980</v>
      </c>
      <c r="B426" s="392" t="s">
        <v>13986</v>
      </c>
      <c r="C426" s="393">
        <v>0</v>
      </c>
      <c r="D426" s="393">
        <v>0</v>
      </c>
      <c r="E426" s="393">
        <v>0</v>
      </c>
    </row>
    <row r="427" spans="1:5" ht="33" customHeight="1" x14ac:dyDescent="0.25">
      <c r="A427" s="391" t="s">
        <v>13981</v>
      </c>
      <c r="B427" s="392" t="s">
        <v>13987</v>
      </c>
      <c r="C427" s="393">
        <v>0</v>
      </c>
      <c r="D427" s="393">
        <v>0</v>
      </c>
      <c r="E427" s="393">
        <v>0</v>
      </c>
    </row>
    <row r="428" spans="1:5" ht="33" customHeight="1" x14ac:dyDescent="0.25">
      <c r="A428" s="391" t="s">
        <v>13982</v>
      </c>
      <c r="B428" s="392" t="s">
        <v>13988</v>
      </c>
      <c r="C428" s="393">
        <v>0</v>
      </c>
      <c r="D428" s="393">
        <v>0</v>
      </c>
      <c r="E428" s="393">
        <v>0</v>
      </c>
    </row>
    <row r="429" spans="1:5" ht="33" customHeight="1" x14ac:dyDescent="0.25">
      <c r="A429" s="391" t="s">
        <v>13983</v>
      </c>
      <c r="B429" s="392" t="s">
        <v>13989</v>
      </c>
      <c r="C429" s="393">
        <v>0</v>
      </c>
      <c r="D429" s="393">
        <v>0</v>
      </c>
      <c r="E429" s="393">
        <v>0</v>
      </c>
    </row>
    <row r="430" spans="1:5" ht="33" customHeight="1" x14ac:dyDescent="0.25">
      <c r="A430" s="391" t="s">
        <v>19509</v>
      </c>
      <c r="B430" s="392" t="s">
        <v>19510</v>
      </c>
      <c r="C430" s="393">
        <v>0</v>
      </c>
      <c r="D430" s="393">
        <v>0</v>
      </c>
      <c r="E430" s="393">
        <v>0</v>
      </c>
    </row>
    <row r="431" spans="1:5" ht="33" customHeight="1" x14ac:dyDescent="0.25">
      <c r="A431" s="391" t="s">
        <v>16742</v>
      </c>
      <c r="B431" s="392" t="s">
        <v>16747</v>
      </c>
      <c r="C431" s="393">
        <v>0</v>
      </c>
      <c r="D431" s="393">
        <v>22</v>
      </c>
      <c r="E431" s="393">
        <v>22</v>
      </c>
    </row>
    <row r="432" spans="1:5" ht="33" customHeight="1" x14ac:dyDescent="0.25">
      <c r="A432" s="391" t="s">
        <v>16743</v>
      </c>
      <c r="B432" s="392" t="s">
        <v>16748</v>
      </c>
      <c r="C432" s="393">
        <v>0</v>
      </c>
      <c r="D432" s="393">
        <v>80</v>
      </c>
      <c r="E432" s="393">
        <v>80</v>
      </c>
    </row>
    <row r="433" spans="1:5" ht="33" customHeight="1" x14ac:dyDescent="0.25">
      <c r="A433" s="391" t="s">
        <v>16744</v>
      </c>
      <c r="B433" s="392" t="s">
        <v>16749</v>
      </c>
      <c r="C433" s="393">
        <v>0</v>
      </c>
      <c r="D433" s="393">
        <v>44</v>
      </c>
      <c r="E433" s="393">
        <v>44</v>
      </c>
    </row>
    <row r="434" spans="1:5" ht="33" customHeight="1" x14ac:dyDescent="0.25">
      <c r="A434" s="391" t="s">
        <v>16745</v>
      </c>
      <c r="B434" s="392" t="s">
        <v>16750</v>
      </c>
      <c r="C434" s="393">
        <v>168</v>
      </c>
      <c r="D434" s="393">
        <v>0</v>
      </c>
      <c r="E434" s="393">
        <v>168</v>
      </c>
    </row>
    <row r="435" spans="1:5" ht="33" customHeight="1" x14ac:dyDescent="0.25">
      <c r="A435" s="391" t="s">
        <v>16746</v>
      </c>
      <c r="B435" s="392" t="s">
        <v>16751</v>
      </c>
      <c r="C435" s="393">
        <v>80</v>
      </c>
      <c r="D435" s="393">
        <v>0</v>
      </c>
      <c r="E435" s="393">
        <v>80</v>
      </c>
    </row>
    <row r="436" spans="1:5" ht="33" customHeight="1" x14ac:dyDescent="0.25">
      <c r="A436" s="391" t="s">
        <v>19144</v>
      </c>
      <c r="B436" s="392" t="s">
        <v>19150</v>
      </c>
      <c r="C436" s="393">
        <v>0</v>
      </c>
      <c r="D436" s="393">
        <v>0</v>
      </c>
      <c r="E436" s="393">
        <v>0</v>
      </c>
    </row>
    <row r="437" spans="1:5" ht="33" customHeight="1" x14ac:dyDescent="0.25">
      <c r="A437" s="391" t="s">
        <v>19149</v>
      </c>
      <c r="B437" s="392" t="s">
        <v>19151</v>
      </c>
      <c r="C437" s="393">
        <v>0</v>
      </c>
      <c r="D437" s="393">
        <v>0</v>
      </c>
      <c r="E437" s="393">
        <v>0</v>
      </c>
    </row>
    <row r="438" spans="1:5" ht="33" customHeight="1" x14ac:dyDescent="0.25">
      <c r="A438" s="391" t="s">
        <v>19148</v>
      </c>
      <c r="B438" s="392" t="s">
        <v>19152</v>
      </c>
      <c r="C438" s="393">
        <v>0</v>
      </c>
      <c r="D438" s="393">
        <v>0</v>
      </c>
      <c r="E438" s="393">
        <v>0</v>
      </c>
    </row>
    <row r="439" spans="1:5" ht="33" customHeight="1" x14ac:dyDescent="0.25">
      <c r="A439" s="391" t="s">
        <v>19146</v>
      </c>
      <c r="B439" s="392" t="s">
        <v>19153</v>
      </c>
      <c r="C439" s="393">
        <v>0</v>
      </c>
      <c r="D439" s="393">
        <v>0</v>
      </c>
      <c r="E439" s="393">
        <v>0</v>
      </c>
    </row>
    <row r="440" spans="1:5" ht="33" customHeight="1" x14ac:dyDescent="0.25">
      <c r="A440" s="391" t="s">
        <v>19147</v>
      </c>
      <c r="B440" s="392" t="s">
        <v>19154</v>
      </c>
      <c r="C440" s="393">
        <v>0</v>
      </c>
      <c r="D440" s="393">
        <v>0</v>
      </c>
      <c r="E440" s="393">
        <v>0</v>
      </c>
    </row>
    <row r="441" spans="1:5" ht="33" customHeight="1" x14ac:dyDescent="0.25">
      <c r="A441" s="391" t="s">
        <v>19352</v>
      </c>
      <c r="B441" s="392" t="s">
        <v>19353</v>
      </c>
      <c r="C441" s="393">
        <v>0</v>
      </c>
      <c r="D441" s="393">
        <v>0</v>
      </c>
      <c r="E441" s="393">
        <v>0</v>
      </c>
    </row>
    <row r="442" spans="1:5" ht="33" customHeight="1" x14ac:dyDescent="0.25">
      <c r="A442" s="391" t="s">
        <v>19507</v>
      </c>
      <c r="B442" s="392" t="s">
        <v>19508</v>
      </c>
      <c r="C442" s="393">
        <v>0</v>
      </c>
      <c r="D442" s="393">
        <v>0</v>
      </c>
      <c r="E442" s="393">
        <v>0</v>
      </c>
    </row>
    <row r="443" spans="1:5" ht="33" customHeight="1" x14ac:dyDescent="0.25">
      <c r="A443" s="391" t="s">
        <v>4587</v>
      </c>
      <c r="B443" s="392" t="s">
        <v>13207</v>
      </c>
      <c r="C443" s="393">
        <v>0</v>
      </c>
      <c r="D443" s="393">
        <v>31</v>
      </c>
      <c r="E443" s="393">
        <v>31</v>
      </c>
    </row>
    <row r="444" spans="1:5" ht="33" customHeight="1" x14ac:dyDescent="0.25">
      <c r="A444" s="391" t="s">
        <v>8307</v>
      </c>
      <c r="B444" s="392" t="s">
        <v>13208</v>
      </c>
      <c r="C444" s="393">
        <v>0</v>
      </c>
      <c r="D444" s="393">
        <v>0</v>
      </c>
      <c r="E444" s="393">
        <v>0</v>
      </c>
    </row>
    <row r="445" spans="1:5" ht="33" customHeight="1" x14ac:dyDescent="0.25">
      <c r="A445" s="391" t="s">
        <v>8308</v>
      </c>
      <c r="B445" s="392" t="s">
        <v>13209</v>
      </c>
      <c r="C445" s="393">
        <v>0</v>
      </c>
      <c r="D445" s="393">
        <v>0</v>
      </c>
      <c r="E445" s="393">
        <v>0</v>
      </c>
    </row>
    <row r="446" spans="1:5" ht="33" customHeight="1" x14ac:dyDescent="0.25">
      <c r="A446" s="391" t="s">
        <v>8309</v>
      </c>
      <c r="B446" s="392" t="s">
        <v>13210</v>
      </c>
      <c r="C446" s="393">
        <v>0</v>
      </c>
      <c r="D446" s="393">
        <v>0</v>
      </c>
      <c r="E446" s="393">
        <v>0</v>
      </c>
    </row>
    <row r="447" spans="1:5" ht="33" customHeight="1" x14ac:dyDescent="0.25">
      <c r="A447" s="391" t="s">
        <v>8310</v>
      </c>
      <c r="B447" s="392" t="s">
        <v>13211</v>
      </c>
      <c r="C447" s="393">
        <v>0</v>
      </c>
      <c r="D447" s="393">
        <v>0</v>
      </c>
      <c r="E447" s="393">
        <v>0</v>
      </c>
    </row>
    <row r="448" spans="1:5" ht="33" customHeight="1" x14ac:dyDescent="0.25">
      <c r="A448" s="391" t="s">
        <v>8311</v>
      </c>
      <c r="B448" s="392" t="s">
        <v>13212</v>
      </c>
      <c r="C448" s="393">
        <v>0</v>
      </c>
      <c r="D448" s="393">
        <v>0</v>
      </c>
      <c r="E448" s="393">
        <v>0</v>
      </c>
    </row>
    <row r="449" spans="1:5" ht="33" customHeight="1" x14ac:dyDescent="0.25">
      <c r="A449" s="391" t="s">
        <v>19527</v>
      </c>
      <c r="B449" s="392" t="s">
        <v>19528</v>
      </c>
      <c r="C449" s="393">
        <v>0</v>
      </c>
      <c r="D449" s="393">
        <v>0</v>
      </c>
      <c r="E449" s="393">
        <v>0</v>
      </c>
    </row>
    <row r="450" spans="1:5" ht="33" customHeight="1" x14ac:dyDescent="0.25">
      <c r="A450" s="391" t="s">
        <v>4588</v>
      </c>
      <c r="B450" s="392" t="s">
        <v>13213</v>
      </c>
      <c r="C450" s="393">
        <v>0</v>
      </c>
      <c r="D450" s="393">
        <v>1</v>
      </c>
      <c r="E450" s="393">
        <v>1</v>
      </c>
    </row>
    <row r="451" spans="1:5" ht="33" customHeight="1" x14ac:dyDescent="0.25">
      <c r="A451" s="391" t="s">
        <v>8312</v>
      </c>
      <c r="B451" s="392" t="s">
        <v>13214</v>
      </c>
      <c r="C451" s="393">
        <v>0</v>
      </c>
      <c r="D451" s="393">
        <v>0</v>
      </c>
      <c r="E451" s="393">
        <v>0</v>
      </c>
    </row>
    <row r="452" spans="1:5" ht="33" customHeight="1" x14ac:dyDescent="0.25">
      <c r="A452" s="391" t="s">
        <v>8313</v>
      </c>
      <c r="B452" s="392" t="s">
        <v>13215</v>
      </c>
      <c r="C452" s="393">
        <v>0</v>
      </c>
      <c r="D452" s="393">
        <v>0</v>
      </c>
      <c r="E452" s="393">
        <v>0</v>
      </c>
    </row>
    <row r="453" spans="1:5" ht="33" customHeight="1" x14ac:dyDescent="0.25">
      <c r="A453" s="391" t="s">
        <v>8314</v>
      </c>
      <c r="B453" s="392" t="s">
        <v>13216</v>
      </c>
      <c r="C453" s="393">
        <v>0</v>
      </c>
      <c r="D453" s="393">
        <v>0</v>
      </c>
      <c r="E453" s="393">
        <v>0</v>
      </c>
    </row>
    <row r="454" spans="1:5" ht="33" customHeight="1" x14ac:dyDescent="0.25">
      <c r="A454" s="391" t="s">
        <v>8315</v>
      </c>
      <c r="B454" s="392" t="s">
        <v>13217</v>
      </c>
      <c r="C454" s="393">
        <v>0</v>
      </c>
      <c r="D454" s="393">
        <v>0</v>
      </c>
      <c r="E454" s="393">
        <v>0</v>
      </c>
    </row>
    <row r="455" spans="1:5" ht="33" customHeight="1" x14ac:dyDescent="0.25">
      <c r="A455" s="391" t="s">
        <v>8316</v>
      </c>
      <c r="B455" s="392" t="s">
        <v>13218</v>
      </c>
      <c r="C455" s="393">
        <v>0</v>
      </c>
      <c r="D455" s="393">
        <v>0</v>
      </c>
      <c r="E455" s="393">
        <v>0</v>
      </c>
    </row>
    <row r="456" spans="1:5" ht="33" customHeight="1" x14ac:dyDescent="0.25">
      <c r="A456" s="391" t="s">
        <v>19529</v>
      </c>
      <c r="B456" s="392" t="s">
        <v>19530</v>
      </c>
      <c r="C456" s="393">
        <v>0</v>
      </c>
      <c r="D456" s="393">
        <v>0</v>
      </c>
      <c r="E456" s="393">
        <v>0</v>
      </c>
    </row>
    <row r="457" spans="1:5" ht="33" customHeight="1" x14ac:dyDescent="0.25">
      <c r="A457" s="391" t="s">
        <v>4589</v>
      </c>
      <c r="B457" s="392" t="s">
        <v>17675</v>
      </c>
      <c r="C457" s="393">
        <v>6</v>
      </c>
      <c r="D457" s="393">
        <v>14</v>
      </c>
      <c r="E457" s="393">
        <v>20</v>
      </c>
    </row>
    <row r="458" spans="1:5" ht="33" customHeight="1" x14ac:dyDescent="0.25">
      <c r="A458" s="391" t="s">
        <v>8317</v>
      </c>
      <c r="B458" s="392" t="s">
        <v>17676</v>
      </c>
      <c r="C458" s="393">
        <v>0</v>
      </c>
      <c r="D458" s="393">
        <v>0</v>
      </c>
      <c r="E458" s="393">
        <v>0</v>
      </c>
    </row>
    <row r="459" spans="1:5" ht="33" customHeight="1" x14ac:dyDescent="0.25">
      <c r="A459" s="391" t="s">
        <v>8318</v>
      </c>
      <c r="B459" s="392" t="s">
        <v>17677</v>
      </c>
      <c r="C459" s="393">
        <v>0</v>
      </c>
      <c r="D459" s="393">
        <v>0</v>
      </c>
      <c r="E459" s="393">
        <v>0</v>
      </c>
    </row>
    <row r="460" spans="1:5" ht="33" customHeight="1" x14ac:dyDescent="0.25">
      <c r="A460" s="391" t="s">
        <v>8319</v>
      </c>
      <c r="B460" s="392" t="s">
        <v>17678</v>
      </c>
      <c r="C460" s="393">
        <v>0</v>
      </c>
      <c r="D460" s="393">
        <v>0</v>
      </c>
      <c r="E460" s="393">
        <v>0</v>
      </c>
    </row>
    <row r="461" spans="1:5" ht="33" customHeight="1" x14ac:dyDescent="0.25">
      <c r="A461" s="391" t="s">
        <v>8320</v>
      </c>
      <c r="B461" s="392" t="s">
        <v>17679</v>
      </c>
      <c r="C461" s="393">
        <v>0</v>
      </c>
      <c r="D461" s="393">
        <v>0</v>
      </c>
      <c r="E461" s="393">
        <v>0</v>
      </c>
    </row>
    <row r="462" spans="1:5" ht="33" customHeight="1" x14ac:dyDescent="0.25">
      <c r="A462" s="391" t="s">
        <v>8321</v>
      </c>
      <c r="B462" s="392" t="s">
        <v>17680</v>
      </c>
      <c r="C462" s="393">
        <v>0</v>
      </c>
      <c r="D462" s="393">
        <v>0</v>
      </c>
      <c r="E462" s="393">
        <v>0</v>
      </c>
    </row>
    <row r="463" spans="1:5" ht="33" customHeight="1" x14ac:dyDescent="0.25">
      <c r="A463" s="391" t="s">
        <v>19531</v>
      </c>
      <c r="B463" s="392" t="s">
        <v>19532</v>
      </c>
      <c r="C463" s="393">
        <v>0</v>
      </c>
      <c r="D463" s="393">
        <v>0</v>
      </c>
      <c r="E463" s="393">
        <v>0</v>
      </c>
    </row>
    <row r="464" spans="1:5" ht="33" customHeight="1" x14ac:dyDescent="0.25">
      <c r="A464" s="391" t="s">
        <v>4590</v>
      </c>
      <c r="B464" s="392" t="s">
        <v>8115</v>
      </c>
      <c r="C464" s="393">
        <v>27</v>
      </c>
      <c r="D464" s="393">
        <v>-11</v>
      </c>
      <c r="E464" s="393">
        <v>16</v>
      </c>
    </row>
    <row r="465" spans="1:5" ht="33" customHeight="1" x14ac:dyDescent="0.25">
      <c r="A465" s="391" t="s">
        <v>8322</v>
      </c>
      <c r="B465" s="392" t="s">
        <v>9442</v>
      </c>
      <c r="C465" s="393">
        <v>0</v>
      </c>
      <c r="D465" s="393">
        <v>0</v>
      </c>
      <c r="E465" s="393">
        <v>0</v>
      </c>
    </row>
    <row r="466" spans="1:5" ht="33" customHeight="1" x14ac:dyDescent="0.25">
      <c r="A466" s="391" t="s">
        <v>8323</v>
      </c>
      <c r="B466" s="392" t="s">
        <v>13219</v>
      </c>
      <c r="C466" s="393">
        <v>0</v>
      </c>
      <c r="D466" s="393">
        <v>0</v>
      </c>
      <c r="E466" s="393">
        <v>0</v>
      </c>
    </row>
    <row r="467" spans="1:5" ht="33" customHeight="1" x14ac:dyDescent="0.25">
      <c r="A467" s="391" t="s">
        <v>8324</v>
      </c>
      <c r="B467" s="392" t="s">
        <v>9443</v>
      </c>
      <c r="C467" s="393">
        <v>0</v>
      </c>
      <c r="D467" s="393">
        <v>0</v>
      </c>
      <c r="E467" s="393">
        <v>0</v>
      </c>
    </row>
    <row r="468" spans="1:5" ht="33" customHeight="1" x14ac:dyDescent="0.25">
      <c r="A468" s="391" t="s">
        <v>8325</v>
      </c>
      <c r="B468" s="392" t="s">
        <v>11303</v>
      </c>
      <c r="C468" s="393">
        <v>0</v>
      </c>
      <c r="D468" s="393">
        <v>0</v>
      </c>
      <c r="E468" s="393">
        <v>0</v>
      </c>
    </row>
    <row r="469" spans="1:5" ht="33" customHeight="1" x14ac:dyDescent="0.25">
      <c r="A469" s="391" t="s">
        <v>8326</v>
      </c>
      <c r="B469" s="392" t="s">
        <v>13220</v>
      </c>
      <c r="C469" s="393">
        <v>0</v>
      </c>
      <c r="D469" s="393">
        <v>0</v>
      </c>
      <c r="E469" s="393">
        <v>0</v>
      </c>
    </row>
    <row r="470" spans="1:5" ht="33" customHeight="1" x14ac:dyDescent="0.25">
      <c r="A470" s="391" t="s">
        <v>19533</v>
      </c>
      <c r="B470" s="392" t="s">
        <v>19534</v>
      </c>
      <c r="C470" s="393">
        <v>0</v>
      </c>
      <c r="D470" s="393">
        <v>0</v>
      </c>
      <c r="E470" s="393">
        <v>0</v>
      </c>
    </row>
    <row r="471" spans="1:5" ht="33" customHeight="1" x14ac:dyDescent="0.25">
      <c r="A471" s="391" t="s">
        <v>4591</v>
      </c>
      <c r="B471" s="392" t="s">
        <v>13221</v>
      </c>
      <c r="C471" s="393">
        <v>2</v>
      </c>
      <c r="D471" s="393">
        <v>22</v>
      </c>
      <c r="E471" s="393">
        <v>24</v>
      </c>
    </row>
    <row r="472" spans="1:5" ht="33" customHeight="1" x14ac:dyDescent="0.25">
      <c r="A472" s="391" t="s">
        <v>8327</v>
      </c>
      <c r="B472" s="392" t="s">
        <v>13222</v>
      </c>
      <c r="C472" s="393">
        <v>0</v>
      </c>
      <c r="D472" s="393">
        <v>0</v>
      </c>
      <c r="E472" s="393">
        <v>0</v>
      </c>
    </row>
    <row r="473" spans="1:5" ht="33" customHeight="1" x14ac:dyDescent="0.25">
      <c r="A473" s="391" t="s">
        <v>8328</v>
      </c>
      <c r="B473" s="392" t="s">
        <v>13223</v>
      </c>
      <c r="C473" s="393">
        <v>0</v>
      </c>
      <c r="D473" s="393">
        <v>0</v>
      </c>
      <c r="E473" s="393">
        <v>0</v>
      </c>
    </row>
    <row r="474" spans="1:5" ht="33" customHeight="1" x14ac:dyDescent="0.25">
      <c r="A474" s="391" t="s">
        <v>8329</v>
      </c>
      <c r="B474" s="392" t="s">
        <v>13224</v>
      </c>
      <c r="C474" s="393">
        <v>0</v>
      </c>
      <c r="D474" s="393">
        <v>0</v>
      </c>
      <c r="E474" s="393">
        <v>0</v>
      </c>
    </row>
    <row r="475" spans="1:5" ht="33" customHeight="1" x14ac:dyDescent="0.25">
      <c r="A475" s="391" t="s">
        <v>8330</v>
      </c>
      <c r="B475" s="392" t="s">
        <v>13225</v>
      </c>
      <c r="C475" s="393">
        <v>0</v>
      </c>
      <c r="D475" s="393">
        <v>0</v>
      </c>
      <c r="E475" s="393">
        <v>0</v>
      </c>
    </row>
    <row r="476" spans="1:5" ht="33" customHeight="1" x14ac:dyDescent="0.25">
      <c r="A476" s="391" t="s">
        <v>8331</v>
      </c>
      <c r="B476" s="392" t="s">
        <v>13226</v>
      </c>
      <c r="C476" s="393">
        <v>0</v>
      </c>
      <c r="D476" s="393">
        <v>0</v>
      </c>
      <c r="E476" s="393">
        <v>0</v>
      </c>
    </row>
    <row r="477" spans="1:5" ht="33" customHeight="1" x14ac:dyDescent="0.25">
      <c r="A477" s="391" t="s">
        <v>19535</v>
      </c>
      <c r="B477" s="392" t="s">
        <v>19536</v>
      </c>
      <c r="C477" s="393">
        <v>0</v>
      </c>
      <c r="D477" s="393">
        <v>0</v>
      </c>
      <c r="E477" s="393">
        <v>0</v>
      </c>
    </row>
    <row r="478" spans="1:5" ht="33" customHeight="1" x14ac:dyDescent="0.25">
      <c r="A478" s="391" t="s">
        <v>4592</v>
      </c>
      <c r="B478" s="392" t="s">
        <v>13227</v>
      </c>
      <c r="C478" s="393">
        <v>5</v>
      </c>
      <c r="D478" s="393">
        <v>1</v>
      </c>
      <c r="E478" s="393">
        <v>6</v>
      </c>
    </row>
    <row r="479" spans="1:5" ht="33" customHeight="1" x14ac:dyDescent="0.25">
      <c r="A479" s="391" t="s">
        <v>8332</v>
      </c>
      <c r="B479" s="392" t="s">
        <v>13228</v>
      </c>
      <c r="C479" s="393">
        <v>0</v>
      </c>
      <c r="D479" s="393">
        <v>0</v>
      </c>
      <c r="E479" s="393">
        <v>0</v>
      </c>
    </row>
    <row r="480" spans="1:5" ht="45.75" customHeight="1" x14ac:dyDescent="0.25">
      <c r="A480" s="391" t="s">
        <v>8333</v>
      </c>
      <c r="B480" s="392" t="s">
        <v>13229</v>
      </c>
      <c r="C480" s="393">
        <v>0</v>
      </c>
      <c r="D480" s="393">
        <v>0</v>
      </c>
      <c r="E480" s="393">
        <v>0</v>
      </c>
    </row>
    <row r="481" spans="1:5" ht="33" customHeight="1" x14ac:dyDescent="0.25">
      <c r="A481" s="391" t="s">
        <v>8334</v>
      </c>
      <c r="B481" s="392" t="s">
        <v>13230</v>
      </c>
      <c r="C481" s="393">
        <v>0</v>
      </c>
      <c r="D481" s="393">
        <v>0</v>
      </c>
      <c r="E481" s="393">
        <v>0</v>
      </c>
    </row>
    <row r="482" spans="1:5" ht="33" customHeight="1" x14ac:dyDescent="0.25">
      <c r="A482" s="391" t="s">
        <v>8335</v>
      </c>
      <c r="B482" s="392" t="s">
        <v>13231</v>
      </c>
      <c r="C482" s="393">
        <v>0</v>
      </c>
      <c r="D482" s="393">
        <v>0</v>
      </c>
      <c r="E482" s="393">
        <v>0</v>
      </c>
    </row>
    <row r="483" spans="1:5" ht="33" customHeight="1" x14ac:dyDescent="0.25">
      <c r="A483" s="391" t="s">
        <v>8336</v>
      </c>
      <c r="B483" s="392" t="s">
        <v>13232</v>
      </c>
      <c r="C483" s="393">
        <v>0</v>
      </c>
      <c r="D483" s="393">
        <v>0</v>
      </c>
      <c r="E483" s="393">
        <v>0</v>
      </c>
    </row>
    <row r="484" spans="1:5" ht="33" customHeight="1" x14ac:dyDescent="0.25">
      <c r="A484" s="391" t="s">
        <v>19537</v>
      </c>
      <c r="B484" s="392" t="s">
        <v>19538</v>
      </c>
      <c r="C484" s="393">
        <v>0</v>
      </c>
      <c r="D484" s="393">
        <v>0</v>
      </c>
      <c r="E484" s="393">
        <v>0</v>
      </c>
    </row>
    <row r="485" spans="1:5" ht="33" customHeight="1" x14ac:dyDescent="0.25">
      <c r="A485" s="391" t="s">
        <v>4593</v>
      </c>
      <c r="B485" s="392" t="s">
        <v>8106</v>
      </c>
      <c r="C485" s="393">
        <v>0</v>
      </c>
      <c r="D485" s="393">
        <v>0</v>
      </c>
      <c r="E485" s="393">
        <v>0</v>
      </c>
    </row>
    <row r="486" spans="1:5" ht="33" customHeight="1" x14ac:dyDescent="0.25">
      <c r="A486" s="395" t="s">
        <v>8337</v>
      </c>
      <c r="B486" s="392" t="s">
        <v>9420</v>
      </c>
      <c r="C486" s="393">
        <v>0</v>
      </c>
      <c r="D486" s="393">
        <v>0</v>
      </c>
      <c r="E486" s="393">
        <v>0</v>
      </c>
    </row>
    <row r="487" spans="1:5" ht="33" customHeight="1" x14ac:dyDescent="0.25">
      <c r="A487" s="395" t="s">
        <v>8338</v>
      </c>
      <c r="B487" s="392" t="s">
        <v>13233</v>
      </c>
      <c r="C487" s="393">
        <v>0</v>
      </c>
      <c r="D487" s="393">
        <v>0</v>
      </c>
      <c r="E487" s="393">
        <v>0</v>
      </c>
    </row>
    <row r="488" spans="1:5" ht="33" customHeight="1" x14ac:dyDescent="0.25">
      <c r="A488" s="395" t="s">
        <v>8339</v>
      </c>
      <c r="B488" s="392" t="s">
        <v>9421</v>
      </c>
      <c r="C488" s="393">
        <v>0</v>
      </c>
      <c r="D488" s="393">
        <v>-7</v>
      </c>
      <c r="E488" s="393">
        <v>-7</v>
      </c>
    </row>
    <row r="489" spans="1:5" ht="33" customHeight="1" x14ac:dyDescent="0.25">
      <c r="A489" s="395" t="s">
        <v>8340</v>
      </c>
      <c r="B489" s="392" t="s">
        <v>8112</v>
      </c>
      <c r="C489" s="393">
        <v>0</v>
      </c>
      <c r="D489" s="393">
        <v>0</v>
      </c>
      <c r="E489" s="393">
        <v>0</v>
      </c>
    </row>
    <row r="490" spans="1:5" ht="33" customHeight="1" x14ac:dyDescent="0.25">
      <c r="A490" s="395" t="s">
        <v>8341</v>
      </c>
      <c r="B490" s="392" t="s">
        <v>13234</v>
      </c>
      <c r="C490" s="393">
        <v>0</v>
      </c>
      <c r="D490" s="393">
        <v>0</v>
      </c>
      <c r="E490" s="393">
        <v>0</v>
      </c>
    </row>
    <row r="491" spans="1:5" ht="33" customHeight="1" x14ac:dyDescent="0.25">
      <c r="A491" s="391" t="s">
        <v>19539</v>
      </c>
      <c r="B491" s="392" t="s">
        <v>19540</v>
      </c>
      <c r="C491" s="393">
        <v>0</v>
      </c>
      <c r="D491" s="393">
        <v>0</v>
      </c>
      <c r="E491" s="393">
        <v>0</v>
      </c>
    </row>
    <row r="492" spans="1:5" ht="33" customHeight="1" x14ac:dyDescent="0.25">
      <c r="A492" s="391" t="s">
        <v>18044</v>
      </c>
      <c r="B492" s="392" t="s">
        <v>18046</v>
      </c>
      <c r="C492" s="393">
        <v>0</v>
      </c>
      <c r="D492" s="393">
        <v>0</v>
      </c>
      <c r="E492" s="393">
        <v>0</v>
      </c>
    </row>
    <row r="493" spans="1:5" ht="33" customHeight="1" x14ac:dyDescent="0.25">
      <c r="A493" s="391" t="s">
        <v>4594</v>
      </c>
      <c r="B493" s="392" t="s">
        <v>8138</v>
      </c>
      <c r="C493" s="393">
        <v>28</v>
      </c>
      <c r="D493" s="393">
        <v>4</v>
      </c>
      <c r="E493" s="393">
        <v>32</v>
      </c>
    </row>
    <row r="494" spans="1:5" ht="33" customHeight="1" x14ac:dyDescent="0.25">
      <c r="A494" s="391" t="s">
        <v>8342</v>
      </c>
      <c r="B494" s="392" t="s">
        <v>11307</v>
      </c>
      <c r="C494" s="393">
        <v>0</v>
      </c>
      <c r="D494" s="393">
        <v>0</v>
      </c>
      <c r="E494" s="393">
        <v>0</v>
      </c>
    </row>
    <row r="495" spans="1:5" ht="33" customHeight="1" x14ac:dyDescent="0.25">
      <c r="A495" s="391" t="s">
        <v>8343</v>
      </c>
      <c r="B495" s="392" t="s">
        <v>13235</v>
      </c>
      <c r="C495" s="393">
        <v>0</v>
      </c>
      <c r="D495" s="393">
        <v>0</v>
      </c>
      <c r="E495" s="393">
        <v>0</v>
      </c>
    </row>
    <row r="496" spans="1:5" ht="33" customHeight="1" x14ac:dyDescent="0.25">
      <c r="A496" s="391" t="s">
        <v>8344</v>
      </c>
      <c r="B496" s="392" t="s">
        <v>11309</v>
      </c>
      <c r="C496" s="393">
        <v>0</v>
      </c>
      <c r="D496" s="393">
        <v>0</v>
      </c>
      <c r="E496" s="393">
        <v>0</v>
      </c>
    </row>
    <row r="497" spans="1:5" ht="33" customHeight="1" x14ac:dyDescent="0.25">
      <c r="A497" s="391" t="s">
        <v>8345</v>
      </c>
      <c r="B497" s="392" t="s">
        <v>11310</v>
      </c>
      <c r="C497" s="393">
        <v>0</v>
      </c>
      <c r="D497" s="393">
        <v>0</v>
      </c>
      <c r="E497" s="393">
        <v>0</v>
      </c>
    </row>
    <row r="498" spans="1:5" ht="33" customHeight="1" x14ac:dyDescent="0.25">
      <c r="A498" s="391" t="s">
        <v>8346</v>
      </c>
      <c r="B498" s="392" t="s">
        <v>13236</v>
      </c>
      <c r="C498" s="393">
        <v>0</v>
      </c>
      <c r="D498" s="393">
        <v>0</v>
      </c>
      <c r="E498" s="393">
        <v>0</v>
      </c>
    </row>
    <row r="499" spans="1:5" ht="33" customHeight="1" x14ac:dyDescent="0.25">
      <c r="A499" s="391" t="s">
        <v>19541</v>
      </c>
      <c r="B499" s="392" t="s">
        <v>19542</v>
      </c>
      <c r="C499" s="393">
        <v>0</v>
      </c>
      <c r="D499" s="393">
        <v>0</v>
      </c>
      <c r="E499" s="393">
        <v>0</v>
      </c>
    </row>
    <row r="500" spans="1:5" ht="33" customHeight="1" x14ac:dyDescent="0.25">
      <c r="A500" s="391" t="s">
        <v>4595</v>
      </c>
      <c r="B500" s="392" t="s">
        <v>13237</v>
      </c>
      <c r="C500" s="393">
        <v>16</v>
      </c>
      <c r="D500" s="393">
        <v>11</v>
      </c>
      <c r="E500" s="393">
        <v>27</v>
      </c>
    </row>
    <row r="501" spans="1:5" ht="33" customHeight="1" x14ac:dyDescent="0.25">
      <c r="A501" s="391" t="s">
        <v>8347</v>
      </c>
      <c r="B501" s="392" t="s">
        <v>13238</v>
      </c>
      <c r="C501" s="393">
        <v>0</v>
      </c>
      <c r="D501" s="393">
        <v>0</v>
      </c>
      <c r="E501" s="393">
        <v>0</v>
      </c>
    </row>
    <row r="502" spans="1:5" ht="33" customHeight="1" x14ac:dyDescent="0.25">
      <c r="A502" s="391" t="s">
        <v>8348</v>
      </c>
      <c r="B502" s="392" t="s">
        <v>13239</v>
      </c>
      <c r="C502" s="393">
        <v>0</v>
      </c>
      <c r="D502" s="393">
        <v>0</v>
      </c>
      <c r="E502" s="393">
        <v>0</v>
      </c>
    </row>
    <row r="503" spans="1:5" ht="33" customHeight="1" x14ac:dyDescent="0.25">
      <c r="A503" s="391" t="s">
        <v>8349</v>
      </c>
      <c r="B503" s="392" t="s">
        <v>13240</v>
      </c>
      <c r="C503" s="393">
        <v>0</v>
      </c>
      <c r="D503" s="393">
        <v>0</v>
      </c>
      <c r="E503" s="393">
        <v>0</v>
      </c>
    </row>
    <row r="504" spans="1:5" ht="33" customHeight="1" x14ac:dyDescent="0.25">
      <c r="A504" s="391" t="s">
        <v>8350</v>
      </c>
      <c r="B504" s="392" t="s">
        <v>13241</v>
      </c>
      <c r="C504" s="393">
        <v>0</v>
      </c>
      <c r="D504" s="393">
        <v>0</v>
      </c>
      <c r="E504" s="393">
        <v>0</v>
      </c>
    </row>
    <row r="505" spans="1:5" ht="33" customHeight="1" x14ac:dyDescent="0.25">
      <c r="A505" s="391" t="s">
        <v>8351</v>
      </c>
      <c r="B505" s="392" t="s">
        <v>13242</v>
      </c>
      <c r="C505" s="393">
        <v>0</v>
      </c>
      <c r="D505" s="393">
        <v>0</v>
      </c>
      <c r="E505" s="393">
        <v>0</v>
      </c>
    </row>
    <row r="506" spans="1:5" ht="33" customHeight="1" x14ac:dyDescent="0.25">
      <c r="A506" s="395" t="s">
        <v>19543</v>
      </c>
      <c r="B506" s="392" t="s">
        <v>19544</v>
      </c>
      <c r="C506" s="393">
        <v>0</v>
      </c>
      <c r="D506" s="393">
        <v>0</v>
      </c>
      <c r="E506" s="393">
        <v>0</v>
      </c>
    </row>
    <row r="507" spans="1:5" ht="33" customHeight="1" x14ac:dyDescent="0.25">
      <c r="A507" s="391" t="s">
        <v>4596</v>
      </c>
      <c r="B507" s="392" t="s">
        <v>13243</v>
      </c>
      <c r="C507" s="393">
        <v>-10</v>
      </c>
      <c r="D507" s="393">
        <v>115</v>
      </c>
      <c r="E507" s="393">
        <v>105</v>
      </c>
    </row>
    <row r="508" spans="1:5" ht="33" customHeight="1" x14ac:dyDescent="0.25">
      <c r="A508" s="391" t="s">
        <v>8352</v>
      </c>
      <c r="B508" s="392" t="s">
        <v>13244</v>
      </c>
      <c r="C508" s="393">
        <v>0</v>
      </c>
      <c r="D508" s="393">
        <v>0</v>
      </c>
      <c r="E508" s="393">
        <v>0</v>
      </c>
    </row>
    <row r="509" spans="1:5" ht="33" customHeight="1" x14ac:dyDescent="0.25">
      <c r="A509" s="391" t="s">
        <v>8353</v>
      </c>
      <c r="B509" s="392" t="s">
        <v>13245</v>
      </c>
      <c r="C509" s="393">
        <v>0</v>
      </c>
      <c r="D509" s="393">
        <v>0</v>
      </c>
      <c r="E509" s="393">
        <v>0</v>
      </c>
    </row>
    <row r="510" spans="1:5" ht="33" customHeight="1" x14ac:dyDescent="0.25">
      <c r="A510" s="391" t="s">
        <v>8354</v>
      </c>
      <c r="B510" s="392" t="s">
        <v>13246</v>
      </c>
      <c r="C510" s="393">
        <v>0</v>
      </c>
      <c r="D510" s="393">
        <v>0</v>
      </c>
      <c r="E510" s="393">
        <v>0</v>
      </c>
    </row>
    <row r="511" spans="1:5" ht="33" customHeight="1" x14ac:dyDescent="0.25">
      <c r="A511" s="391" t="s">
        <v>8355</v>
      </c>
      <c r="B511" s="392" t="s">
        <v>13247</v>
      </c>
      <c r="C511" s="393">
        <v>-30</v>
      </c>
      <c r="D511" s="393">
        <v>0</v>
      </c>
      <c r="E511" s="393">
        <v>-30</v>
      </c>
    </row>
    <row r="512" spans="1:5" ht="33" customHeight="1" x14ac:dyDescent="0.25">
      <c r="A512" s="391" t="s">
        <v>8356</v>
      </c>
      <c r="B512" s="392" t="s">
        <v>13248</v>
      </c>
      <c r="C512" s="393">
        <v>0</v>
      </c>
      <c r="D512" s="393">
        <v>0</v>
      </c>
      <c r="E512" s="393">
        <v>0</v>
      </c>
    </row>
    <row r="513" spans="1:5" ht="33" customHeight="1" x14ac:dyDescent="0.25">
      <c r="A513" s="391" t="s">
        <v>19545</v>
      </c>
      <c r="B513" s="392" t="s">
        <v>19546</v>
      </c>
      <c r="C513" s="393">
        <v>0</v>
      </c>
      <c r="D513" s="393">
        <v>0</v>
      </c>
      <c r="E513" s="393">
        <v>0</v>
      </c>
    </row>
    <row r="514" spans="1:5" ht="33" customHeight="1" x14ac:dyDescent="0.25">
      <c r="A514" s="391" t="s">
        <v>4597</v>
      </c>
      <c r="B514" s="392" t="s">
        <v>13249</v>
      </c>
      <c r="C514" s="393">
        <v>3</v>
      </c>
      <c r="D514" s="393">
        <v>61</v>
      </c>
      <c r="E514" s="393">
        <v>64</v>
      </c>
    </row>
    <row r="515" spans="1:5" ht="33" customHeight="1" x14ac:dyDescent="0.25">
      <c r="A515" s="391" t="s">
        <v>4531</v>
      </c>
      <c r="B515" s="392" t="s">
        <v>13250</v>
      </c>
      <c r="C515" s="393">
        <v>0</v>
      </c>
      <c r="D515" s="393">
        <v>0</v>
      </c>
      <c r="E515" s="393">
        <v>0</v>
      </c>
    </row>
    <row r="516" spans="1:5" ht="33" customHeight="1" x14ac:dyDescent="0.25">
      <c r="A516" s="391" t="s">
        <v>4532</v>
      </c>
      <c r="B516" s="392" t="s">
        <v>13251</v>
      </c>
      <c r="C516" s="393">
        <v>0</v>
      </c>
      <c r="D516" s="393">
        <v>0</v>
      </c>
      <c r="E516" s="393">
        <v>0</v>
      </c>
    </row>
    <row r="517" spans="1:5" ht="33" customHeight="1" x14ac:dyDescent="0.25">
      <c r="A517" s="391" t="s">
        <v>4533</v>
      </c>
      <c r="B517" s="392" t="s">
        <v>13252</v>
      </c>
      <c r="C517" s="393">
        <v>0</v>
      </c>
      <c r="D517" s="393">
        <v>0</v>
      </c>
      <c r="E517" s="393">
        <v>0</v>
      </c>
    </row>
    <row r="518" spans="1:5" ht="33" customHeight="1" x14ac:dyDescent="0.25">
      <c r="A518" s="391" t="s">
        <v>8357</v>
      </c>
      <c r="B518" s="392" t="s">
        <v>13253</v>
      </c>
      <c r="C518" s="393">
        <v>-30</v>
      </c>
      <c r="D518" s="393">
        <v>0</v>
      </c>
      <c r="E518" s="393">
        <v>-30</v>
      </c>
    </row>
    <row r="519" spans="1:5" ht="33" customHeight="1" x14ac:dyDescent="0.25">
      <c r="A519" s="391" t="s">
        <v>8358</v>
      </c>
      <c r="B519" s="392" t="s">
        <v>13254</v>
      </c>
      <c r="C519" s="393">
        <v>0</v>
      </c>
      <c r="D519" s="393">
        <v>8</v>
      </c>
      <c r="E519" s="393">
        <v>8</v>
      </c>
    </row>
    <row r="520" spans="1:5" ht="33" customHeight="1" x14ac:dyDescent="0.25">
      <c r="A520" s="391" t="s">
        <v>19547</v>
      </c>
      <c r="B520" s="392" t="s">
        <v>19548</v>
      </c>
      <c r="C520" s="393">
        <v>0</v>
      </c>
      <c r="D520" s="393">
        <v>-68</v>
      </c>
      <c r="E520" s="393">
        <v>-68</v>
      </c>
    </row>
    <row r="521" spans="1:5" ht="33" customHeight="1" x14ac:dyDescent="0.25">
      <c r="A521" s="391" t="s">
        <v>4598</v>
      </c>
      <c r="B521" s="392" t="s">
        <v>8153</v>
      </c>
      <c r="C521" s="393">
        <v>75</v>
      </c>
      <c r="D521" s="393">
        <v>101</v>
      </c>
      <c r="E521" s="393">
        <v>176</v>
      </c>
    </row>
    <row r="522" spans="1:5" ht="33" customHeight="1" x14ac:dyDescent="0.25">
      <c r="A522" s="391" t="s">
        <v>4534</v>
      </c>
      <c r="B522" s="392" t="s">
        <v>9426</v>
      </c>
      <c r="C522" s="393">
        <v>0</v>
      </c>
      <c r="D522" s="393">
        <v>0</v>
      </c>
      <c r="E522" s="393">
        <v>0</v>
      </c>
    </row>
    <row r="523" spans="1:5" ht="33" customHeight="1" x14ac:dyDescent="0.25">
      <c r="A523" s="391" t="s">
        <v>4535</v>
      </c>
      <c r="B523" s="392" t="s">
        <v>8154</v>
      </c>
      <c r="C523" s="393">
        <v>0</v>
      </c>
      <c r="D523" s="393">
        <v>0</v>
      </c>
      <c r="E523" s="393">
        <v>0</v>
      </c>
    </row>
    <row r="524" spans="1:5" ht="33" customHeight="1" x14ac:dyDescent="0.25">
      <c r="A524" s="391" t="s">
        <v>4536</v>
      </c>
      <c r="B524" s="392" t="s">
        <v>9427</v>
      </c>
      <c r="C524" s="393">
        <v>0</v>
      </c>
      <c r="D524" s="393">
        <v>10</v>
      </c>
      <c r="E524" s="393">
        <v>10</v>
      </c>
    </row>
    <row r="525" spans="1:5" ht="33" customHeight="1" x14ac:dyDescent="0.25">
      <c r="A525" s="391" t="s">
        <v>8359</v>
      </c>
      <c r="B525" s="392" t="s">
        <v>8156</v>
      </c>
      <c r="C525" s="393">
        <v>0</v>
      </c>
      <c r="D525" s="393">
        <v>0</v>
      </c>
      <c r="E525" s="393">
        <v>0</v>
      </c>
    </row>
    <row r="526" spans="1:5" ht="33" customHeight="1" x14ac:dyDescent="0.25">
      <c r="A526" s="391" t="s">
        <v>8360</v>
      </c>
      <c r="B526" s="392" t="s">
        <v>13255</v>
      </c>
      <c r="C526" s="393">
        <v>0</v>
      </c>
      <c r="D526" s="393">
        <v>0</v>
      </c>
      <c r="E526" s="393">
        <v>0</v>
      </c>
    </row>
    <row r="527" spans="1:5" ht="33" customHeight="1" x14ac:dyDescent="0.25">
      <c r="A527" s="391" t="s">
        <v>19549</v>
      </c>
      <c r="B527" s="392" t="s">
        <v>19550</v>
      </c>
      <c r="C527" s="393">
        <v>0</v>
      </c>
      <c r="D527" s="393">
        <v>0</v>
      </c>
      <c r="E527" s="393">
        <v>0</v>
      </c>
    </row>
    <row r="528" spans="1:5" ht="33" customHeight="1" x14ac:dyDescent="0.25">
      <c r="A528" s="391" t="s">
        <v>4799</v>
      </c>
      <c r="B528" s="392" t="s">
        <v>13256</v>
      </c>
      <c r="C528" s="393">
        <v>2</v>
      </c>
      <c r="D528" s="393">
        <v>7</v>
      </c>
      <c r="E528" s="393">
        <v>9</v>
      </c>
    </row>
    <row r="529" spans="1:5" ht="33" customHeight="1" x14ac:dyDescent="0.25">
      <c r="A529" s="391" t="s">
        <v>8361</v>
      </c>
      <c r="B529" s="392" t="s">
        <v>13257</v>
      </c>
      <c r="C529" s="393">
        <v>0</v>
      </c>
      <c r="D529" s="393">
        <v>0</v>
      </c>
      <c r="E529" s="393">
        <v>0</v>
      </c>
    </row>
    <row r="530" spans="1:5" ht="33" customHeight="1" x14ac:dyDescent="0.25">
      <c r="A530" s="391" t="s">
        <v>8362</v>
      </c>
      <c r="B530" s="392" t="s">
        <v>13258</v>
      </c>
      <c r="C530" s="393">
        <v>0</v>
      </c>
      <c r="D530" s="393">
        <v>0</v>
      </c>
      <c r="E530" s="393">
        <v>0</v>
      </c>
    </row>
    <row r="531" spans="1:5" ht="33" customHeight="1" x14ac:dyDescent="0.25">
      <c r="A531" s="391" t="s">
        <v>8363</v>
      </c>
      <c r="B531" s="392" t="s">
        <v>13259</v>
      </c>
      <c r="C531" s="393">
        <v>0</v>
      </c>
      <c r="D531" s="393">
        <v>0</v>
      </c>
      <c r="E531" s="393">
        <v>0</v>
      </c>
    </row>
    <row r="532" spans="1:5" ht="33" customHeight="1" x14ac:dyDescent="0.25">
      <c r="A532" s="391" t="s">
        <v>8364</v>
      </c>
      <c r="B532" s="392" t="s">
        <v>13260</v>
      </c>
      <c r="C532" s="393">
        <v>0</v>
      </c>
      <c r="D532" s="393">
        <v>0</v>
      </c>
      <c r="E532" s="393">
        <v>0</v>
      </c>
    </row>
    <row r="533" spans="1:5" ht="33" customHeight="1" x14ac:dyDescent="0.25">
      <c r="A533" s="391" t="s">
        <v>8365</v>
      </c>
      <c r="B533" s="392" t="s">
        <v>13261</v>
      </c>
      <c r="C533" s="393">
        <v>0</v>
      </c>
      <c r="D533" s="393">
        <v>0</v>
      </c>
      <c r="E533" s="393">
        <v>0</v>
      </c>
    </row>
    <row r="534" spans="1:5" ht="33" customHeight="1" x14ac:dyDescent="0.25">
      <c r="A534" s="391" t="s">
        <v>19552</v>
      </c>
      <c r="B534" s="392" t="s">
        <v>19551</v>
      </c>
      <c r="C534" s="393">
        <v>0</v>
      </c>
      <c r="D534" s="393">
        <v>0</v>
      </c>
      <c r="E534" s="393">
        <v>0</v>
      </c>
    </row>
    <row r="535" spans="1:5" ht="33" customHeight="1" x14ac:dyDescent="0.25">
      <c r="A535" s="391" t="s">
        <v>4800</v>
      </c>
      <c r="B535" s="392" t="s">
        <v>13262</v>
      </c>
      <c r="C535" s="393">
        <v>0</v>
      </c>
      <c r="D535" s="393">
        <v>63</v>
      </c>
      <c r="E535" s="393">
        <v>63</v>
      </c>
    </row>
    <row r="536" spans="1:5" ht="33" customHeight="1" x14ac:dyDescent="0.25">
      <c r="A536" s="391" t="s">
        <v>4832</v>
      </c>
      <c r="B536" s="392" t="s">
        <v>13263</v>
      </c>
      <c r="C536" s="393">
        <v>0</v>
      </c>
      <c r="D536" s="393">
        <v>0</v>
      </c>
      <c r="E536" s="393">
        <v>0</v>
      </c>
    </row>
    <row r="537" spans="1:5" ht="33" customHeight="1" x14ac:dyDescent="0.25">
      <c r="A537" s="391" t="s">
        <v>4833</v>
      </c>
      <c r="B537" s="392" t="s">
        <v>13264</v>
      </c>
      <c r="C537" s="393">
        <v>0</v>
      </c>
      <c r="D537" s="393">
        <v>0</v>
      </c>
      <c r="E537" s="393">
        <v>0</v>
      </c>
    </row>
    <row r="538" spans="1:5" ht="33" customHeight="1" x14ac:dyDescent="0.25">
      <c r="A538" s="391" t="s">
        <v>4834</v>
      </c>
      <c r="B538" s="392" t="s">
        <v>13265</v>
      </c>
      <c r="C538" s="393">
        <v>0</v>
      </c>
      <c r="D538" s="393">
        <v>10</v>
      </c>
      <c r="E538" s="393">
        <v>10</v>
      </c>
    </row>
    <row r="539" spans="1:5" ht="33" customHeight="1" x14ac:dyDescent="0.25">
      <c r="A539" s="391" t="s">
        <v>8366</v>
      </c>
      <c r="B539" s="392" t="s">
        <v>13266</v>
      </c>
      <c r="C539" s="393">
        <v>0</v>
      </c>
      <c r="D539" s="393">
        <v>0</v>
      </c>
      <c r="E539" s="393">
        <v>0</v>
      </c>
    </row>
    <row r="540" spans="1:5" ht="33" customHeight="1" x14ac:dyDescent="0.25">
      <c r="A540" s="391" t="s">
        <v>8367</v>
      </c>
      <c r="B540" s="392" t="s">
        <v>13267</v>
      </c>
      <c r="C540" s="393">
        <v>0</v>
      </c>
      <c r="D540" s="393">
        <v>0</v>
      </c>
      <c r="E540" s="393">
        <v>0</v>
      </c>
    </row>
    <row r="541" spans="1:5" ht="33" customHeight="1" x14ac:dyDescent="0.25">
      <c r="A541" s="391" t="s">
        <v>19553</v>
      </c>
      <c r="B541" s="392" t="s">
        <v>19554</v>
      </c>
      <c r="C541" s="393">
        <v>0</v>
      </c>
      <c r="D541" s="393">
        <v>34</v>
      </c>
      <c r="E541" s="393">
        <v>34</v>
      </c>
    </row>
    <row r="542" spans="1:5" ht="33" customHeight="1" x14ac:dyDescent="0.25">
      <c r="A542" s="391" t="s">
        <v>4801</v>
      </c>
      <c r="B542" s="392" t="s">
        <v>13268</v>
      </c>
      <c r="C542" s="393">
        <v>24</v>
      </c>
      <c r="D542" s="393">
        <v>0</v>
      </c>
      <c r="E542" s="393">
        <v>24</v>
      </c>
    </row>
    <row r="543" spans="1:5" ht="33" customHeight="1" x14ac:dyDescent="0.25">
      <c r="A543" s="391" t="s">
        <v>8368</v>
      </c>
      <c r="B543" s="392" t="s">
        <v>13269</v>
      </c>
      <c r="C543" s="393">
        <v>0</v>
      </c>
      <c r="D543" s="393">
        <v>0</v>
      </c>
      <c r="E543" s="393">
        <v>0</v>
      </c>
    </row>
    <row r="544" spans="1:5" ht="33" customHeight="1" x14ac:dyDescent="0.25">
      <c r="A544" s="391" t="s">
        <v>8369</v>
      </c>
      <c r="B544" s="392" t="s">
        <v>13270</v>
      </c>
      <c r="C544" s="393">
        <v>0</v>
      </c>
      <c r="D544" s="393">
        <v>0</v>
      </c>
      <c r="E544" s="393">
        <v>0</v>
      </c>
    </row>
    <row r="545" spans="1:5" ht="33" customHeight="1" x14ac:dyDescent="0.25">
      <c r="A545" s="391" t="s">
        <v>8370</v>
      </c>
      <c r="B545" s="392" t="s">
        <v>13271</v>
      </c>
      <c r="C545" s="393">
        <v>0</v>
      </c>
      <c r="D545" s="393">
        <v>10</v>
      </c>
      <c r="E545" s="393">
        <v>10</v>
      </c>
    </row>
    <row r="546" spans="1:5" ht="33" customHeight="1" x14ac:dyDescent="0.25">
      <c r="A546" s="391" t="s">
        <v>8371</v>
      </c>
      <c r="B546" s="392" t="s">
        <v>13272</v>
      </c>
      <c r="C546" s="393">
        <v>0</v>
      </c>
      <c r="D546" s="393">
        <v>30</v>
      </c>
      <c r="E546" s="393">
        <v>30</v>
      </c>
    </row>
    <row r="547" spans="1:5" ht="33" customHeight="1" x14ac:dyDescent="0.25">
      <c r="A547" s="391" t="s">
        <v>8372</v>
      </c>
      <c r="B547" s="392" t="s">
        <v>13273</v>
      </c>
      <c r="C547" s="393">
        <v>0</v>
      </c>
      <c r="D547" s="393">
        <v>-18</v>
      </c>
      <c r="E547" s="393">
        <v>-18</v>
      </c>
    </row>
    <row r="548" spans="1:5" ht="33" customHeight="1" x14ac:dyDescent="0.25">
      <c r="A548" s="391" t="s">
        <v>19555</v>
      </c>
      <c r="B548" s="392" t="s">
        <v>19556</v>
      </c>
      <c r="C548" s="393">
        <v>0</v>
      </c>
      <c r="D548" s="393">
        <v>40</v>
      </c>
      <c r="E548" s="393">
        <v>40</v>
      </c>
    </row>
    <row r="549" spans="1:5" ht="33" customHeight="1" x14ac:dyDescent="0.25">
      <c r="A549" s="391" t="s">
        <v>4802</v>
      </c>
      <c r="B549" s="392" t="s">
        <v>13256</v>
      </c>
      <c r="C549" s="393">
        <v>0</v>
      </c>
      <c r="D549" s="393">
        <v>54</v>
      </c>
      <c r="E549" s="393">
        <v>54</v>
      </c>
    </row>
    <row r="550" spans="1:5" ht="33" customHeight="1" x14ac:dyDescent="0.25">
      <c r="A550" s="391" t="s">
        <v>4537</v>
      </c>
      <c r="B550" s="392" t="s">
        <v>13257</v>
      </c>
      <c r="C550" s="393">
        <v>0</v>
      </c>
      <c r="D550" s="393">
        <v>0</v>
      </c>
      <c r="E550" s="393">
        <v>0</v>
      </c>
    </row>
    <row r="551" spans="1:5" ht="33" customHeight="1" x14ac:dyDescent="0.25">
      <c r="A551" s="391" t="s">
        <v>4538</v>
      </c>
      <c r="B551" s="392" t="s">
        <v>13258</v>
      </c>
      <c r="C551" s="393">
        <v>0</v>
      </c>
      <c r="D551" s="393">
        <v>0</v>
      </c>
      <c r="E551" s="393">
        <v>0</v>
      </c>
    </row>
    <row r="552" spans="1:5" ht="33" customHeight="1" x14ac:dyDescent="0.25">
      <c r="A552" s="391" t="s">
        <v>4539</v>
      </c>
      <c r="B552" s="392" t="s">
        <v>13259</v>
      </c>
      <c r="C552" s="393">
        <v>0</v>
      </c>
      <c r="D552" s="393">
        <v>0</v>
      </c>
      <c r="E552" s="393">
        <v>0</v>
      </c>
    </row>
    <row r="553" spans="1:5" ht="33" customHeight="1" x14ac:dyDescent="0.25">
      <c r="A553" s="391" t="s">
        <v>8373</v>
      </c>
      <c r="B553" s="392" t="s">
        <v>13260</v>
      </c>
      <c r="C553" s="393">
        <v>0</v>
      </c>
      <c r="D553" s="393">
        <v>0</v>
      </c>
      <c r="E553" s="393">
        <v>0</v>
      </c>
    </row>
    <row r="554" spans="1:5" ht="33" customHeight="1" x14ac:dyDescent="0.25">
      <c r="A554" s="391" t="s">
        <v>8374</v>
      </c>
      <c r="B554" s="392" t="s">
        <v>13261</v>
      </c>
      <c r="C554" s="393">
        <v>0</v>
      </c>
      <c r="D554" s="393">
        <v>0</v>
      </c>
      <c r="E554" s="393">
        <v>0</v>
      </c>
    </row>
    <row r="555" spans="1:5" ht="33" customHeight="1" x14ac:dyDescent="0.25">
      <c r="A555" s="391" t="s">
        <v>19569</v>
      </c>
      <c r="B555" s="392" t="s">
        <v>19551</v>
      </c>
      <c r="C555" s="393">
        <v>0</v>
      </c>
      <c r="D555" s="393">
        <v>0</v>
      </c>
      <c r="E555" s="393">
        <v>0</v>
      </c>
    </row>
    <row r="556" spans="1:5" ht="33" customHeight="1" x14ac:dyDescent="0.25">
      <c r="A556" s="391" t="s">
        <v>4803</v>
      </c>
      <c r="B556" s="392" t="s">
        <v>8132</v>
      </c>
      <c r="C556" s="393">
        <v>0</v>
      </c>
      <c r="D556" s="393">
        <v>3</v>
      </c>
      <c r="E556" s="393">
        <v>3</v>
      </c>
    </row>
    <row r="557" spans="1:5" ht="33" customHeight="1" x14ac:dyDescent="0.25">
      <c r="A557" s="391" t="s">
        <v>4540</v>
      </c>
      <c r="B557" s="392" t="s">
        <v>9440</v>
      </c>
      <c r="C557" s="393">
        <v>0</v>
      </c>
      <c r="D557" s="393">
        <v>0</v>
      </c>
      <c r="E557" s="393">
        <v>0</v>
      </c>
    </row>
    <row r="558" spans="1:5" ht="33" customHeight="1" x14ac:dyDescent="0.25">
      <c r="A558" s="391" t="s">
        <v>4541</v>
      </c>
      <c r="B558" s="392" t="s">
        <v>8417</v>
      </c>
      <c r="C558" s="393">
        <v>0</v>
      </c>
      <c r="D558" s="393">
        <v>0</v>
      </c>
      <c r="E558" s="393">
        <v>0</v>
      </c>
    </row>
    <row r="559" spans="1:5" ht="33" customHeight="1" x14ac:dyDescent="0.25">
      <c r="A559" s="391" t="s">
        <v>4542</v>
      </c>
      <c r="B559" s="392" t="s">
        <v>9441</v>
      </c>
      <c r="C559" s="393">
        <v>0</v>
      </c>
      <c r="D559" s="393">
        <v>0</v>
      </c>
      <c r="E559" s="393">
        <v>0</v>
      </c>
    </row>
    <row r="560" spans="1:5" ht="33" customHeight="1" x14ac:dyDescent="0.25">
      <c r="A560" s="391" t="s">
        <v>8375</v>
      </c>
      <c r="B560" s="392" t="s">
        <v>8418</v>
      </c>
      <c r="C560" s="393">
        <v>0</v>
      </c>
      <c r="D560" s="393">
        <v>0</v>
      </c>
      <c r="E560" s="393">
        <v>0</v>
      </c>
    </row>
    <row r="561" spans="1:5" ht="33" customHeight="1" x14ac:dyDescent="0.25">
      <c r="A561" s="391" t="s">
        <v>8376</v>
      </c>
      <c r="B561" s="392" t="s">
        <v>13274</v>
      </c>
      <c r="C561" s="393">
        <v>0</v>
      </c>
      <c r="D561" s="393">
        <v>0</v>
      </c>
      <c r="E561" s="393">
        <v>0</v>
      </c>
    </row>
    <row r="562" spans="1:5" ht="33" customHeight="1" x14ac:dyDescent="0.25">
      <c r="A562" s="391" t="s">
        <v>19570</v>
      </c>
      <c r="B562" s="392" t="s">
        <v>19571</v>
      </c>
      <c r="C562" s="393">
        <v>0</v>
      </c>
      <c r="D562" s="393">
        <v>0</v>
      </c>
      <c r="E562" s="393">
        <v>0</v>
      </c>
    </row>
    <row r="563" spans="1:5" ht="33" customHeight="1" x14ac:dyDescent="0.25">
      <c r="A563" s="391" t="s">
        <v>4804</v>
      </c>
      <c r="B563" s="392" t="s">
        <v>13275</v>
      </c>
      <c r="C563" s="393">
        <v>46</v>
      </c>
      <c r="D563" s="393">
        <v>0</v>
      </c>
      <c r="E563" s="393">
        <v>46</v>
      </c>
    </row>
    <row r="564" spans="1:5" ht="33" customHeight="1" x14ac:dyDescent="0.25">
      <c r="A564" s="391" t="s">
        <v>4543</v>
      </c>
      <c r="B564" s="392" t="s">
        <v>13276</v>
      </c>
      <c r="C564" s="393">
        <v>0</v>
      </c>
      <c r="D564" s="393">
        <v>0</v>
      </c>
      <c r="E564" s="393">
        <v>0</v>
      </c>
    </row>
    <row r="565" spans="1:5" ht="33" customHeight="1" x14ac:dyDescent="0.25">
      <c r="A565" s="391" t="s">
        <v>4544</v>
      </c>
      <c r="B565" s="392" t="s">
        <v>13277</v>
      </c>
      <c r="C565" s="393">
        <v>0</v>
      </c>
      <c r="D565" s="393">
        <v>0</v>
      </c>
      <c r="E565" s="393">
        <v>0</v>
      </c>
    </row>
    <row r="566" spans="1:5" ht="33" customHeight="1" x14ac:dyDescent="0.25">
      <c r="A566" s="391" t="s">
        <v>4545</v>
      </c>
      <c r="B566" s="392" t="s">
        <v>13278</v>
      </c>
      <c r="C566" s="393">
        <v>0</v>
      </c>
      <c r="D566" s="393">
        <v>-39</v>
      </c>
      <c r="E566" s="393">
        <v>-39</v>
      </c>
    </row>
    <row r="567" spans="1:5" ht="33" customHeight="1" x14ac:dyDescent="0.25">
      <c r="A567" s="391" t="s">
        <v>8377</v>
      </c>
      <c r="B567" s="392" t="s">
        <v>13279</v>
      </c>
      <c r="C567" s="393">
        <v>0</v>
      </c>
      <c r="D567" s="393">
        <v>0</v>
      </c>
      <c r="E567" s="393">
        <v>0</v>
      </c>
    </row>
    <row r="568" spans="1:5" ht="33" customHeight="1" x14ac:dyDescent="0.25">
      <c r="A568" s="391" t="s">
        <v>8378</v>
      </c>
      <c r="B568" s="392" t="s">
        <v>13280</v>
      </c>
      <c r="C568" s="393">
        <v>0</v>
      </c>
      <c r="D568" s="393">
        <v>0</v>
      </c>
      <c r="E568" s="393">
        <v>0</v>
      </c>
    </row>
    <row r="569" spans="1:5" ht="33" customHeight="1" x14ac:dyDescent="0.25">
      <c r="A569" s="391" t="s">
        <v>19572</v>
      </c>
      <c r="B569" s="392" t="s">
        <v>19573</v>
      </c>
      <c r="C569" s="393">
        <v>0</v>
      </c>
      <c r="D569" s="393">
        <v>0</v>
      </c>
      <c r="E569" s="393">
        <v>0</v>
      </c>
    </row>
    <row r="570" spans="1:5" ht="33" customHeight="1" x14ac:dyDescent="0.25">
      <c r="A570" s="391" t="s">
        <v>4805</v>
      </c>
      <c r="B570" s="392" t="s">
        <v>8175</v>
      </c>
      <c r="C570" s="393">
        <v>0</v>
      </c>
      <c r="D570" s="393">
        <v>0</v>
      </c>
      <c r="E570" s="393">
        <v>0</v>
      </c>
    </row>
    <row r="571" spans="1:5" ht="33" customHeight="1" x14ac:dyDescent="0.25">
      <c r="A571" s="391" t="s">
        <v>8379</v>
      </c>
      <c r="B571" s="392" t="s">
        <v>9430</v>
      </c>
      <c r="C571" s="393">
        <v>0</v>
      </c>
      <c r="D571" s="393">
        <v>0</v>
      </c>
      <c r="E571" s="393">
        <v>0</v>
      </c>
    </row>
    <row r="572" spans="1:5" ht="33" customHeight="1" x14ac:dyDescent="0.25">
      <c r="A572" s="391" t="s">
        <v>8380</v>
      </c>
      <c r="B572" s="392" t="s">
        <v>13281</v>
      </c>
      <c r="C572" s="393">
        <v>0</v>
      </c>
      <c r="D572" s="393">
        <v>0</v>
      </c>
      <c r="E572" s="393">
        <v>0</v>
      </c>
    </row>
    <row r="573" spans="1:5" ht="33" customHeight="1" x14ac:dyDescent="0.25">
      <c r="A573" s="391" t="s">
        <v>8381</v>
      </c>
      <c r="B573" s="392" t="s">
        <v>9431</v>
      </c>
      <c r="C573" s="393">
        <v>0</v>
      </c>
      <c r="D573" s="393">
        <v>0</v>
      </c>
      <c r="E573" s="393">
        <v>0</v>
      </c>
    </row>
    <row r="574" spans="1:5" ht="33" customHeight="1" x14ac:dyDescent="0.25">
      <c r="A574" s="391" t="s">
        <v>8382</v>
      </c>
      <c r="B574" s="392" t="s">
        <v>8178</v>
      </c>
      <c r="C574" s="393">
        <v>0</v>
      </c>
      <c r="D574" s="393">
        <v>0</v>
      </c>
      <c r="E574" s="393">
        <v>0</v>
      </c>
    </row>
    <row r="575" spans="1:5" ht="33" customHeight="1" x14ac:dyDescent="0.25">
      <c r="A575" s="391" t="s">
        <v>8383</v>
      </c>
      <c r="B575" s="392" t="s">
        <v>13282</v>
      </c>
      <c r="C575" s="393">
        <v>0</v>
      </c>
      <c r="D575" s="393">
        <v>0</v>
      </c>
      <c r="E575" s="393">
        <v>0</v>
      </c>
    </row>
    <row r="576" spans="1:5" ht="33" customHeight="1" x14ac:dyDescent="0.25">
      <c r="A576" s="391" t="s">
        <v>19574</v>
      </c>
      <c r="B576" s="392" t="s">
        <v>19575</v>
      </c>
      <c r="C576" s="393">
        <v>0</v>
      </c>
      <c r="D576" s="393">
        <v>0</v>
      </c>
      <c r="E576" s="393">
        <v>0</v>
      </c>
    </row>
    <row r="577" spans="1:5" ht="33" customHeight="1" x14ac:dyDescent="0.25">
      <c r="A577" s="391" t="s">
        <v>4454</v>
      </c>
      <c r="B577" s="392" t="s">
        <v>17681</v>
      </c>
      <c r="C577" s="393">
        <v>120</v>
      </c>
      <c r="D577" s="393">
        <v>7</v>
      </c>
      <c r="E577" s="393">
        <v>127</v>
      </c>
    </row>
    <row r="578" spans="1:5" ht="33" customHeight="1" x14ac:dyDescent="0.25">
      <c r="A578" s="391" t="s">
        <v>8385</v>
      </c>
      <c r="B578" s="392" t="s">
        <v>17682</v>
      </c>
      <c r="C578" s="393">
        <v>0</v>
      </c>
      <c r="D578" s="393">
        <v>0</v>
      </c>
      <c r="E578" s="393">
        <v>0</v>
      </c>
    </row>
    <row r="579" spans="1:5" ht="33" customHeight="1" x14ac:dyDescent="0.25">
      <c r="A579" s="391" t="s">
        <v>8386</v>
      </c>
      <c r="B579" s="392" t="s">
        <v>17683</v>
      </c>
      <c r="C579" s="393">
        <v>0</v>
      </c>
      <c r="D579" s="393">
        <v>0</v>
      </c>
      <c r="E579" s="393">
        <v>0</v>
      </c>
    </row>
    <row r="580" spans="1:5" ht="33" customHeight="1" x14ac:dyDescent="0.25">
      <c r="A580" s="391" t="s">
        <v>8387</v>
      </c>
      <c r="B580" s="392" t="s">
        <v>17684</v>
      </c>
      <c r="C580" s="393">
        <v>0</v>
      </c>
      <c r="D580" s="393">
        <v>0</v>
      </c>
      <c r="E580" s="393">
        <v>0</v>
      </c>
    </row>
    <row r="581" spans="1:5" ht="33" customHeight="1" x14ac:dyDescent="0.25">
      <c r="A581" s="391" t="s">
        <v>8388</v>
      </c>
      <c r="B581" s="392" t="s">
        <v>17685</v>
      </c>
      <c r="C581" s="393">
        <v>0</v>
      </c>
      <c r="D581" s="393">
        <v>0</v>
      </c>
      <c r="E581" s="393">
        <v>0</v>
      </c>
    </row>
    <row r="582" spans="1:5" ht="33" customHeight="1" x14ac:dyDescent="0.25">
      <c r="A582" s="391" t="s">
        <v>8389</v>
      </c>
      <c r="B582" s="392" t="s">
        <v>13289</v>
      </c>
      <c r="C582" s="393">
        <v>0</v>
      </c>
      <c r="D582" s="393">
        <v>0</v>
      </c>
      <c r="E582" s="393">
        <v>0</v>
      </c>
    </row>
    <row r="583" spans="1:5" ht="33" customHeight="1" x14ac:dyDescent="0.25">
      <c r="A583" s="391" t="s">
        <v>8390</v>
      </c>
      <c r="B583" s="392" t="s">
        <v>11337</v>
      </c>
      <c r="C583" s="393">
        <v>0</v>
      </c>
      <c r="D583" s="393">
        <v>0</v>
      </c>
      <c r="E583" s="393">
        <v>0</v>
      </c>
    </row>
    <row r="584" spans="1:5" ht="33" customHeight="1" x14ac:dyDescent="0.25">
      <c r="A584" s="391" t="s">
        <v>8391</v>
      </c>
      <c r="B584" s="392" t="s">
        <v>17686</v>
      </c>
      <c r="C584" s="393">
        <v>0</v>
      </c>
      <c r="D584" s="393">
        <v>0</v>
      </c>
      <c r="E584" s="393">
        <v>0</v>
      </c>
    </row>
    <row r="585" spans="1:5" ht="33" customHeight="1" x14ac:dyDescent="0.25">
      <c r="A585" s="391" t="s">
        <v>8392</v>
      </c>
      <c r="B585" s="392" t="s">
        <v>13290</v>
      </c>
      <c r="C585" s="393">
        <v>0</v>
      </c>
      <c r="D585" s="393">
        <v>0</v>
      </c>
      <c r="E585" s="393">
        <v>0</v>
      </c>
    </row>
    <row r="586" spans="1:5" ht="33" customHeight="1" x14ac:dyDescent="0.25">
      <c r="A586" s="391" t="s">
        <v>8393</v>
      </c>
      <c r="B586" s="392" t="s">
        <v>13291</v>
      </c>
      <c r="C586" s="393">
        <v>0</v>
      </c>
      <c r="D586" s="393">
        <v>0</v>
      </c>
      <c r="E586" s="393">
        <v>0</v>
      </c>
    </row>
    <row r="587" spans="1:5" ht="33" customHeight="1" x14ac:dyDescent="0.25">
      <c r="A587" s="391" t="s">
        <v>8394</v>
      </c>
      <c r="B587" s="392" t="s">
        <v>13292</v>
      </c>
      <c r="C587" s="393">
        <v>-12</v>
      </c>
      <c r="D587" s="393">
        <v>0</v>
      </c>
      <c r="E587" s="393">
        <v>-12</v>
      </c>
    </row>
    <row r="588" spans="1:5" ht="33" customHeight="1" x14ac:dyDescent="0.25">
      <c r="A588" s="391" t="s">
        <v>8395</v>
      </c>
      <c r="B588" s="392" t="s">
        <v>13293</v>
      </c>
      <c r="C588" s="393">
        <v>0</v>
      </c>
      <c r="D588" s="393">
        <v>0</v>
      </c>
      <c r="E588" s="393">
        <v>0</v>
      </c>
    </row>
    <row r="589" spans="1:5" ht="33" customHeight="1" x14ac:dyDescent="0.25">
      <c r="A589" s="391" t="s">
        <v>8396</v>
      </c>
      <c r="B589" s="392" t="s">
        <v>13294</v>
      </c>
      <c r="C589" s="393">
        <v>0</v>
      </c>
      <c r="D589" s="393">
        <v>0</v>
      </c>
      <c r="E589" s="393">
        <v>0</v>
      </c>
    </row>
    <row r="590" spans="1:5" ht="33" customHeight="1" x14ac:dyDescent="0.25">
      <c r="A590" s="391" t="s">
        <v>8397</v>
      </c>
      <c r="B590" s="392" t="s">
        <v>13295</v>
      </c>
      <c r="C590" s="393">
        <v>0</v>
      </c>
      <c r="D590" s="393">
        <v>0</v>
      </c>
      <c r="E590" s="393">
        <v>0</v>
      </c>
    </row>
    <row r="591" spans="1:5" ht="33" customHeight="1" x14ac:dyDescent="0.25">
      <c r="A591" s="391" t="s">
        <v>8398</v>
      </c>
      <c r="B591" s="392" t="s">
        <v>13296</v>
      </c>
      <c r="C591" s="393">
        <v>0</v>
      </c>
      <c r="D591" s="393">
        <v>24</v>
      </c>
      <c r="E591" s="393">
        <v>24</v>
      </c>
    </row>
    <row r="592" spans="1:5" ht="33" customHeight="1" x14ac:dyDescent="0.25">
      <c r="A592" s="391" t="s">
        <v>8399</v>
      </c>
      <c r="B592" s="392" t="s">
        <v>13297</v>
      </c>
      <c r="C592" s="393">
        <v>-24</v>
      </c>
      <c r="D592" s="393">
        <v>0</v>
      </c>
      <c r="E592" s="393">
        <v>-24</v>
      </c>
    </row>
    <row r="593" spans="1:5" ht="33" customHeight="1" x14ac:dyDescent="0.25">
      <c r="A593" s="391" t="s">
        <v>19576</v>
      </c>
      <c r="B593" s="392" t="s">
        <v>19577</v>
      </c>
      <c r="C593" s="393">
        <v>0</v>
      </c>
      <c r="D593" s="393">
        <v>0</v>
      </c>
      <c r="E593" s="393">
        <v>0</v>
      </c>
    </row>
    <row r="594" spans="1:5" ht="33" customHeight="1" x14ac:dyDescent="0.25">
      <c r="A594" s="391" t="s">
        <v>8400</v>
      </c>
      <c r="B594" s="392" t="s">
        <v>13298</v>
      </c>
      <c r="C594" s="393">
        <v>168</v>
      </c>
      <c r="D594" s="393">
        <v>53</v>
      </c>
      <c r="E594" s="393">
        <v>221</v>
      </c>
    </row>
    <row r="595" spans="1:5" ht="33" customHeight="1" x14ac:dyDescent="0.25">
      <c r="A595" s="391" t="s">
        <v>8401</v>
      </c>
      <c r="B595" s="392" t="s">
        <v>13299</v>
      </c>
      <c r="C595" s="393">
        <v>0</v>
      </c>
      <c r="D595" s="393">
        <v>0</v>
      </c>
      <c r="E595" s="393">
        <v>0</v>
      </c>
    </row>
    <row r="596" spans="1:5" ht="33" customHeight="1" x14ac:dyDescent="0.25">
      <c r="A596" s="391" t="s">
        <v>8402</v>
      </c>
      <c r="B596" s="392" t="s">
        <v>13300</v>
      </c>
      <c r="C596" s="393">
        <v>0</v>
      </c>
      <c r="D596" s="393">
        <v>0</v>
      </c>
      <c r="E596" s="393">
        <v>0</v>
      </c>
    </row>
    <row r="597" spans="1:5" ht="33" customHeight="1" x14ac:dyDescent="0.25">
      <c r="A597" s="391" t="s">
        <v>8403</v>
      </c>
      <c r="B597" s="392" t="s">
        <v>13301</v>
      </c>
      <c r="C597" s="393">
        <v>0</v>
      </c>
      <c r="D597" s="393">
        <v>0</v>
      </c>
      <c r="E597" s="393">
        <v>0</v>
      </c>
    </row>
    <row r="598" spans="1:5" ht="33" customHeight="1" x14ac:dyDescent="0.25">
      <c r="A598" s="391" t="s">
        <v>8404</v>
      </c>
      <c r="B598" s="392" t="s">
        <v>13302</v>
      </c>
      <c r="C598" s="393">
        <v>0</v>
      </c>
      <c r="D598" s="393">
        <v>0</v>
      </c>
      <c r="E598" s="393">
        <v>0</v>
      </c>
    </row>
    <row r="599" spans="1:5" ht="33" customHeight="1" x14ac:dyDescent="0.25">
      <c r="A599" s="391" t="s">
        <v>8405</v>
      </c>
      <c r="B599" s="392" t="s">
        <v>13303</v>
      </c>
      <c r="C599" s="393">
        <v>0</v>
      </c>
      <c r="D599" s="393">
        <v>0</v>
      </c>
      <c r="E599" s="393">
        <v>0</v>
      </c>
    </row>
    <row r="600" spans="1:5" ht="33" customHeight="1" x14ac:dyDescent="0.25">
      <c r="A600" s="391" t="s">
        <v>19578</v>
      </c>
      <c r="B600" s="392" t="s">
        <v>19579</v>
      </c>
      <c r="C600" s="393">
        <v>0</v>
      </c>
      <c r="D600" s="393">
        <v>59</v>
      </c>
      <c r="E600" s="393">
        <v>59</v>
      </c>
    </row>
    <row r="601" spans="1:5" ht="33" customHeight="1" x14ac:dyDescent="0.25">
      <c r="A601" s="391" t="s">
        <v>8406</v>
      </c>
      <c r="B601" s="392" t="s">
        <v>13304</v>
      </c>
      <c r="C601" s="393">
        <v>-55</v>
      </c>
      <c r="D601" s="393">
        <v>14</v>
      </c>
      <c r="E601" s="393">
        <v>-41</v>
      </c>
    </row>
    <row r="602" spans="1:5" ht="33" customHeight="1" x14ac:dyDescent="0.25">
      <c r="A602" s="391" t="s">
        <v>8407</v>
      </c>
      <c r="B602" s="392" t="s">
        <v>13305</v>
      </c>
      <c r="C602" s="393">
        <v>0</v>
      </c>
      <c r="D602" s="393">
        <v>0</v>
      </c>
      <c r="E602" s="393">
        <v>0</v>
      </c>
    </row>
    <row r="603" spans="1:5" ht="33" customHeight="1" x14ac:dyDescent="0.25">
      <c r="A603" s="391" t="s">
        <v>8408</v>
      </c>
      <c r="B603" s="392" t="s">
        <v>13306</v>
      </c>
      <c r="C603" s="393">
        <v>0</v>
      </c>
      <c r="D603" s="393">
        <v>0</v>
      </c>
      <c r="E603" s="393">
        <v>0</v>
      </c>
    </row>
    <row r="604" spans="1:5" ht="33" customHeight="1" x14ac:dyDescent="0.25">
      <c r="A604" s="391" t="s">
        <v>8409</v>
      </c>
      <c r="B604" s="392" t="s">
        <v>13307</v>
      </c>
      <c r="C604" s="393">
        <v>0</v>
      </c>
      <c r="D604" s="393">
        <v>-15</v>
      </c>
      <c r="E604" s="393">
        <v>-15</v>
      </c>
    </row>
    <row r="605" spans="1:5" ht="33" customHeight="1" x14ac:dyDescent="0.25">
      <c r="A605" s="391" t="s">
        <v>8410</v>
      </c>
      <c r="B605" s="392" t="s">
        <v>13308</v>
      </c>
      <c r="C605" s="393">
        <v>-30</v>
      </c>
      <c r="D605" s="393">
        <v>0</v>
      </c>
      <c r="E605" s="393">
        <v>-30</v>
      </c>
    </row>
    <row r="606" spans="1:5" ht="33" customHeight="1" x14ac:dyDescent="0.25">
      <c r="A606" s="391" t="s">
        <v>8411</v>
      </c>
      <c r="B606" s="392" t="s">
        <v>11338</v>
      </c>
      <c r="C606" s="393">
        <v>21</v>
      </c>
      <c r="D606" s="393">
        <v>0</v>
      </c>
      <c r="E606" s="393">
        <v>21</v>
      </c>
    </row>
    <row r="607" spans="1:5" ht="33" customHeight="1" x14ac:dyDescent="0.25">
      <c r="A607" s="391" t="s">
        <v>8412</v>
      </c>
      <c r="B607" s="392" t="s">
        <v>11339</v>
      </c>
      <c r="C607" s="393">
        <v>0</v>
      </c>
      <c r="D607" s="393">
        <v>0</v>
      </c>
      <c r="E607" s="393">
        <v>0</v>
      </c>
    </row>
    <row r="608" spans="1:5" ht="33" customHeight="1" x14ac:dyDescent="0.25">
      <c r="A608" s="391" t="s">
        <v>8413</v>
      </c>
      <c r="B608" s="392" t="s">
        <v>11340</v>
      </c>
      <c r="C608" s="393">
        <v>0</v>
      </c>
      <c r="D608" s="393">
        <v>0</v>
      </c>
      <c r="E608" s="393">
        <v>0</v>
      </c>
    </row>
    <row r="609" spans="1:5" ht="33" customHeight="1" x14ac:dyDescent="0.25">
      <c r="A609" s="391" t="s">
        <v>8414</v>
      </c>
      <c r="B609" s="392" t="s">
        <v>11341</v>
      </c>
      <c r="C609" s="393">
        <v>0</v>
      </c>
      <c r="D609" s="393">
        <v>6</v>
      </c>
      <c r="E609" s="393">
        <v>6</v>
      </c>
    </row>
    <row r="610" spans="1:5" ht="33" customHeight="1" x14ac:dyDescent="0.25">
      <c r="A610" s="391" t="s">
        <v>8415</v>
      </c>
      <c r="B610" s="392" t="s">
        <v>11342</v>
      </c>
      <c r="C610" s="393">
        <v>0</v>
      </c>
      <c r="D610" s="393">
        <v>0</v>
      </c>
      <c r="E610" s="393">
        <v>0</v>
      </c>
    </row>
    <row r="611" spans="1:5" ht="33" customHeight="1" x14ac:dyDescent="0.25">
      <c r="A611" s="391" t="s">
        <v>8416</v>
      </c>
      <c r="B611" s="392" t="s">
        <v>11343</v>
      </c>
      <c r="C611" s="393">
        <v>0</v>
      </c>
      <c r="D611" s="393">
        <v>0</v>
      </c>
      <c r="E611" s="393">
        <v>0</v>
      </c>
    </row>
    <row r="612" spans="1:5" ht="33" customHeight="1" x14ac:dyDescent="0.25">
      <c r="A612" s="391" t="s">
        <v>19580</v>
      </c>
      <c r="B612" s="392" t="s">
        <v>19581</v>
      </c>
      <c r="C612" s="393">
        <v>0</v>
      </c>
      <c r="D612" s="393">
        <v>0</v>
      </c>
      <c r="E612" s="393">
        <v>0</v>
      </c>
    </row>
    <row r="613" spans="1:5" ht="33" customHeight="1" x14ac:dyDescent="0.25">
      <c r="A613" s="391" t="s">
        <v>11195</v>
      </c>
      <c r="B613" s="392" t="s">
        <v>11141</v>
      </c>
      <c r="C613" s="393">
        <v>0</v>
      </c>
      <c r="D613" s="393">
        <v>34</v>
      </c>
      <c r="E613" s="393">
        <v>34</v>
      </c>
    </row>
    <row r="614" spans="1:5" ht="33" customHeight="1" x14ac:dyDescent="0.25">
      <c r="A614" s="391" t="s">
        <v>11196</v>
      </c>
      <c r="B614" s="392" t="s">
        <v>11142</v>
      </c>
      <c r="C614" s="393">
        <v>0</v>
      </c>
      <c r="D614" s="393">
        <v>0</v>
      </c>
      <c r="E614" s="393">
        <v>0</v>
      </c>
    </row>
    <row r="615" spans="1:5" ht="33" customHeight="1" x14ac:dyDescent="0.25">
      <c r="A615" s="391" t="s">
        <v>11197</v>
      </c>
      <c r="B615" s="392" t="s">
        <v>11143</v>
      </c>
      <c r="C615" s="393">
        <v>0</v>
      </c>
      <c r="D615" s="393">
        <v>0</v>
      </c>
      <c r="E615" s="393">
        <v>0</v>
      </c>
    </row>
    <row r="616" spans="1:5" ht="33" customHeight="1" x14ac:dyDescent="0.25">
      <c r="A616" s="391" t="s">
        <v>11198</v>
      </c>
      <c r="B616" s="392" t="s">
        <v>11144</v>
      </c>
      <c r="C616" s="393">
        <v>0</v>
      </c>
      <c r="D616" s="393">
        <v>0</v>
      </c>
      <c r="E616" s="393">
        <v>0</v>
      </c>
    </row>
    <row r="617" spans="1:5" ht="33" customHeight="1" x14ac:dyDescent="0.25">
      <c r="A617" s="391" t="s">
        <v>11199</v>
      </c>
      <c r="B617" s="392" t="s">
        <v>11145</v>
      </c>
      <c r="C617" s="393">
        <v>0</v>
      </c>
      <c r="D617" s="393">
        <v>0</v>
      </c>
      <c r="E617" s="393">
        <v>0</v>
      </c>
    </row>
    <row r="618" spans="1:5" ht="33" customHeight="1" x14ac:dyDescent="0.25">
      <c r="A618" s="391" t="s">
        <v>11200</v>
      </c>
      <c r="B618" s="392" t="s">
        <v>11146</v>
      </c>
      <c r="C618" s="393">
        <v>0</v>
      </c>
      <c r="D618" s="393">
        <v>0</v>
      </c>
      <c r="E618" s="393">
        <v>0</v>
      </c>
    </row>
    <row r="619" spans="1:5" ht="33" customHeight="1" x14ac:dyDescent="0.25">
      <c r="A619" s="391" t="s">
        <v>19582</v>
      </c>
      <c r="B619" s="392" t="s">
        <v>19583</v>
      </c>
      <c r="C619" s="393">
        <v>0</v>
      </c>
      <c r="D619" s="393">
        <v>-34</v>
      </c>
      <c r="E619" s="393">
        <v>-34</v>
      </c>
    </row>
    <row r="620" spans="1:5" ht="33" customHeight="1" x14ac:dyDescent="0.25">
      <c r="A620" s="391" t="s">
        <v>11201</v>
      </c>
      <c r="B620" s="392" t="s">
        <v>11141</v>
      </c>
      <c r="C620" s="393">
        <v>0</v>
      </c>
      <c r="D620" s="393">
        <v>0</v>
      </c>
      <c r="E620" s="393">
        <v>0</v>
      </c>
    </row>
    <row r="621" spans="1:5" ht="33" customHeight="1" x14ac:dyDescent="0.25">
      <c r="A621" s="391" t="s">
        <v>11202</v>
      </c>
      <c r="B621" s="392" t="s">
        <v>11142</v>
      </c>
      <c r="C621" s="393">
        <v>0</v>
      </c>
      <c r="D621" s="393">
        <v>0</v>
      </c>
      <c r="E621" s="393">
        <v>0</v>
      </c>
    </row>
    <row r="622" spans="1:5" ht="33" customHeight="1" x14ac:dyDescent="0.25">
      <c r="A622" s="391" t="s">
        <v>11203</v>
      </c>
      <c r="B622" s="392" t="s">
        <v>11143</v>
      </c>
      <c r="C622" s="393">
        <v>0</v>
      </c>
      <c r="D622" s="393">
        <v>0</v>
      </c>
      <c r="E622" s="393">
        <v>0</v>
      </c>
    </row>
    <row r="623" spans="1:5" ht="33" customHeight="1" x14ac:dyDescent="0.25">
      <c r="A623" s="391" t="s">
        <v>11204</v>
      </c>
      <c r="B623" s="392" t="s">
        <v>11144</v>
      </c>
      <c r="C623" s="393">
        <v>0</v>
      </c>
      <c r="D623" s="393">
        <v>0</v>
      </c>
      <c r="E623" s="393">
        <v>0</v>
      </c>
    </row>
    <row r="624" spans="1:5" ht="33" customHeight="1" x14ac:dyDescent="0.25">
      <c r="A624" s="391" t="s">
        <v>11205</v>
      </c>
      <c r="B624" s="392" t="s">
        <v>11145</v>
      </c>
      <c r="C624" s="393">
        <v>0</v>
      </c>
      <c r="D624" s="393">
        <v>0</v>
      </c>
      <c r="E624" s="393">
        <v>0</v>
      </c>
    </row>
    <row r="625" spans="1:5" ht="33" customHeight="1" x14ac:dyDescent="0.25">
      <c r="A625" s="391" t="s">
        <v>11206</v>
      </c>
      <c r="B625" s="392" t="s">
        <v>11146</v>
      </c>
      <c r="C625" s="393">
        <v>0</v>
      </c>
      <c r="D625" s="393">
        <v>0</v>
      </c>
      <c r="E625" s="393">
        <v>0</v>
      </c>
    </row>
    <row r="626" spans="1:5" ht="33" customHeight="1" x14ac:dyDescent="0.25">
      <c r="A626" s="391" t="s">
        <v>19584</v>
      </c>
      <c r="B626" s="392" t="s">
        <v>19583</v>
      </c>
      <c r="C626" s="393">
        <v>0</v>
      </c>
      <c r="D626" s="393">
        <v>0</v>
      </c>
      <c r="E626" s="393">
        <v>0</v>
      </c>
    </row>
    <row r="627" spans="1:5" ht="33" customHeight="1" x14ac:dyDescent="0.25">
      <c r="A627" s="391" t="s">
        <v>11207</v>
      </c>
      <c r="B627" s="392" t="s">
        <v>11141</v>
      </c>
      <c r="C627" s="393">
        <v>0</v>
      </c>
      <c r="D627" s="393">
        <v>0</v>
      </c>
      <c r="E627" s="393">
        <v>0</v>
      </c>
    </row>
    <row r="628" spans="1:5" ht="33" customHeight="1" x14ac:dyDescent="0.25">
      <c r="A628" s="391" t="s">
        <v>11208</v>
      </c>
      <c r="B628" s="392" t="s">
        <v>11142</v>
      </c>
      <c r="C628" s="393">
        <v>0</v>
      </c>
      <c r="D628" s="393">
        <v>0</v>
      </c>
      <c r="E628" s="393">
        <v>0</v>
      </c>
    </row>
    <row r="629" spans="1:5" ht="33" customHeight="1" x14ac:dyDescent="0.25">
      <c r="A629" s="391" t="s">
        <v>11209</v>
      </c>
      <c r="B629" s="392" t="s">
        <v>11143</v>
      </c>
      <c r="C629" s="393">
        <v>0</v>
      </c>
      <c r="D629" s="393">
        <v>0</v>
      </c>
      <c r="E629" s="393">
        <v>0</v>
      </c>
    </row>
    <row r="630" spans="1:5" ht="33" customHeight="1" x14ac:dyDescent="0.25">
      <c r="A630" s="391" t="s">
        <v>11210</v>
      </c>
      <c r="B630" s="392" t="s">
        <v>11144</v>
      </c>
      <c r="C630" s="393">
        <v>0</v>
      </c>
      <c r="D630" s="393">
        <v>0</v>
      </c>
      <c r="E630" s="393">
        <v>0</v>
      </c>
    </row>
    <row r="631" spans="1:5" ht="33" customHeight="1" x14ac:dyDescent="0.25">
      <c r="A631" s="391" t="s">
        <v>11211</v>
      </c>
      <c r="B631" s="392" t="s">
        <v>11145</v>
      </c>
      <c r="C631" s="393">
        <v>0</v>
      </c>
      <c r="D631" s="393">
        <v>0</v>
      </c>
      <c r="E631" s="393">
        <v>0</v>
      </c>
    </row>
    <row r="632" spans="1:5" ht="33" customHeight="1" x14ac:dyDescent="0.25">
      <c r="A632" s="391" t="s">
        <v>11212</v>
      </c>
      <c r="B632" s="392" t="s">
        <v>11146</v>
      </c>
      <c r="C632" s="393">
        <v>0</v>
      </c>
      <c r="D632" s="393">
        <v>0</v>
      </c>
      <c r="E632" s="393">
        <v>0</v>
      </c>
    </row>
    <row r="633" spans="1:5" ht="33" customHeight="1" x14ac:dyDescent="0.25">
      <c r="A633" s="391" t="s">
        <v>19585</v>
      </c>
      <c r="B633" s="392" t="s">
        <v>19583</v>
      </c>
      <c r="C633" s="393">
        <v>0</v>
      </c>
      <c r="D633" s="393">
        <v>0</v>
      </c>
      <c r="E633" s="393">
        <v>0</v>
      </c>
    </row>
    <row r="634" spans="1:5" ht="33" customHeight="1" x14ac:dyDescent="0.25">
      <c r="A634" s="391" t="s">
        <v>11213</v>
      </c>
      <c r="B634" s="392" t="s">
        <v>13283</v>
      </c>
      <c r="C634" s="393">
        <v>1</v>
      </c>
      <c r="D634" s="393">
        <v>3</v>
      </c>
      <c r="E634" s="393">
        <v>4</v>
      </c>
    </row>
    <row r="635" spans="1:5" ht="33" customHeight="1" x14ac:dyDescent="0.25">
      <c r="A635" s="391" t="s">
        <v>11214</v>
      </c>
      <c r="B635" s="392" t="s">
        <v>13284</v>
      </c>
      <c r="C635" s="393">
        <v>0</v>
      </c>
      <c r="D635" s="393">
        <v>0</v>
      </c>
      <c r="E635" s="393">
        <v>0</v>
      </c>
    </row>
    <row r="636" spans="1:5" ht="33" customHeight="1" x14ac:dyDescent="0.25">
      <c r="A636" s="391" t="s">
        <v>11215</v>
      </c>
      <c r="B636" s="392" t="s">
        <v>13285</v>
      </c>
      <c r="C636" s="393">
        <v>0</v>
      </c>
      <c r="D636" s="393">
        <v>0</v>
      </c>
      <c r="E636" s="393">
        <v>0</v>
      </c>
    </row>
    <row r="637" spans="1:5" ht="33" customHeight="1" x14ac:dyDescent="0.25">
      <c r="A637" s="391" t="s">
        <v>11216</v>
      </c>
      <c r="B637" s="392" t="s">
        <v>13286</v>
      </c>
      <c r="C637" s="393">
        <v>0</v>
      </c>
      <c r="D637" s="393">
        <v>0</v>
      </c>
      <c r="E637" s="393">
        <v>0</v>
      </c>
    </row>
    <row r="638" spans="1:5" ht="33" customHeight="1" x14ac:dyDescent="0.25">
      <c r="A638" s="391" t="s">
        <v>11217</v>
      </c>
      <c r="B638" s="392" t="s">
        <v>13287</v>
      </c>
      <c r="C638" s="393">
        <v>0</v>
      </c>
      <c r="D638" s="393">
        <v>0</v>
      </c>
      <c r="E638" s="393">
        <v>0</v>
      </c>
    </row>
    <row r="639" spans="1:5" ht="33" customHeight="1" x14ac:dyDescent="0.25">
      <c r="A639" s="391" t="s">
        <v>11218</v>
      </c>
      <c r="B639" s="392" t="s">
        <v>13309</v>
      </c>
      <c r="C639" s="393">
        <v>0</v>
      </c>
      <c r="D639" s="393">
        <v>0</v>
      </c>
      <c r="E639" s="393">
        <v>0</v>
      </c>
    </row>
    <row r="640" spans="1:5" ht="33" customHeight="1" x14ac:dyDescent="0.25">
      <c r="A640" s="391" t="s">
        <v>19586</v>
      </c>
      <c r="B640" s="392" t="s">
        <v>19587</v>
      </c>
      <c r="C640" s="393">
        <v>0</v>
      </c>
      <c r="D640" s="393">
        <v>0</v>
      </c>
      <c r="E640" s="393">
        <v>0</v>
      </c>
    </row>
    <row r="641" spans="1:5" ht="33" customHeight="1" x14ac:dyDescent="0.25">
      <c r="A641" s="391" t="s">
        <v>11219</v>
      </c>
      <c r="B641" s="392" t="s">
        <v>13283</v>
      </c>
      <c r="C641" s="393">
        <v>1</v>
      </c>
      <c r="D641" s="393">
        <v>3</v>
      </c>
      <c r="E641" s="393">
        <v>4</v>
      </c>
    </row>
    <row r="642" spans="1:5" ht="33" customHeight="1" x14ac:dyDescent="0.25">
      <c r="A642" s="391" t="s">
        <v>11220</v>
      </c>
      <c r="B642" s="392" t="s">
        <v>13284</v>
      </c>
      <c r="C642" s="393">
        <v>0</v>
      </c>
      <c r="D642" s="393">
        <v>0</v>
      </c>
      <c r="E642" s="393">
        <v>0</v>
      </c>
    </row>
    <row r="643" spans="1:5" ht="33" customHeight="1" x14ac:dyDescent="0.25">
      <c r="A643" s="391" t="s">
        <v>11221</v>
      </c>
      <c r="B643" s="392" t="s">
        <v>13285</v>
      </c>
      <c r="C643" s="393">
        <v>0</v>
      </c>
      <c r="D643" s="393">
        <v>0</v>
      </c>
      <c r="E643" s="393">
        <v>0</v>
      </c>
    </row>
    <row r="644" spans="1:5" ht="33" customHeight="1" x14ac:dyDescent="0.25">
      <c r="A644" s="391" t="s">
        <v>11222</v>
      </c>
      <c r="B644" s="392" t="s">
        <v>13286</v>
      </c>
      <c r="C644" s="393">
        <v>0</v>
      </c>
      <c r="D644" s="393">
        <v>0</v>
      </c>
      <c r="E644" s="393">
        <v>0</v>
      </c>
    </row>
    <row r="645" spans="1:5" ht="33" customHeight="1" x14ac:dyDescent="0.25">
      <c r="A645" s="391" t="s">
        <v>11223</v>
      </c>
      <c r="B645" s="392" t="s">
        <v>13287</v>
      </c>
      <c r="C645" s="393">
        <v>0</v>
      </c>
      <c r="D645" s="393">
        <v>0</v>
      </c>
      <c r="E645" s="393">
        <v>0</v>
      </c>
    </row>
    <row r="646" spans="1:5" ht="33" customHeight="1" x14ac:dyDescent="0.25">
      <c r="A646" s="391" t="s">
        <v>11224</v>
      </c>
      <c r="B646" s="392" t="s">
        <v>13309</v>
      </c>
      <c r="C646" s="393">
        <v>0</v>
      </c>
      <c r="D646" s="393">
        <v>0</v>
      </c>
      <c r="E646" s="393">
        <v>0</v>
      </c>
    </row>
    <row r="647" spans="1:5" ht="33" customHeight="1" x14ac:dyDescent="0.25">
      <c r="A647" s="391" t="s">
        <v>19588</v>
      </c>
      <c r="B647" s="392" t="s">
        <v>19587</v>
      </c>
      <c r="C647" s="393">
        <v>0</v>
      </c>
      <c r="D647" s="393">
        <v>0</v>
      </c>
      <c r="E647" s="393">
        <v>0</v>
      </c>
    </row>
    <row r="648" spans="1:5" ht="33" customHeight="1" x14ac:dyDescent="0.25">
      <c r="A648" s="391" t="s">
        <v>11225</v>
      </c>
      <c r="B648" s="392" t="s">
        <v>13283</v>
      </c>
      <c r="C648" s="393">
        <v>0</v>
      </c>
      <c r="D648" s="393">
        <v>0</v>
      </c>
      <c r="E648" s="393">
        <v>0</v>
      </c>
    </row>
    <row r="649" spans="1:5" ht="33" customHeight="1" x14ac:dyDescent="0.25">
      <c r="A649" s="391" t="s">
        <v>11226</v>
      </c>
      <c r="B649" s="392" t="s">
        <v>13284</v>
      </c>
      <c r="C649" s="393">
        <v>0</v>
      </c>
      <c r="D649" s="393">
        <v>0</v>
      </c>
      <c r="E649" s="393">
        <v>0</v>
      </c>
    </row>
    <row r="650" spans="1:5" ht="33" customHeight="1" x14ac:dyDescent="0.25">
      <c r="A650" s="391" t="s">
        <v>11227</v>
      </c>
      <c r="B650" s="392" t="s">
        <v>13285</v>
      </c>
      <c r="C650" s="393">
        <v>0</v>
      </c>
      <c r="D650" s="393">
        <v>0</v>
      </c>
      <c r="E650" s="393">
        <v>0</v>
      </c>
    </row>
    <row r="651" spans="1:5" ht="33" customHeight="1" x14ac:dyDescent="0.25">
      <c r="A651" s="391" t="s">
        <v>11228</v>
      </c>
      <c r="B651" s="392" t="s">
        <v>13286</v>
      </c>
      <c r="C651" s="393">
        <v>0</v>
      </c>
      <c r="D651" s="393">
        <v>0</v>
      </c>
      <c r="E651" s="393">
        <v>0</v>
      </c>
    </row>
    <row r="652" spans="1:5" ht="33" customHeight="1" x14ac:dyDescent="0.25">
      <c r="A652" s="391" t="s">
        <v>11229</v>
      </c>
      <c r="B652" s="392" t="s">
        <v>13287</v>
      </c>
      <c r="C652" s="393">
        <v>0</v>
      </c>
      <c r="D652" s="393">
        <v>0</v>
      </c>
      <c r="E652" s="393">
        <v>0</v>
      </c>
    </row>
    <row r="653" spans="1:5" ht="33" customHeight="1" x14ac:dyDescent="0.25">
      <c r="A653" s="391" t="s">
        <v>11230</v>
      </c>
      <c r="B653" s="392" t="s">
        <v>13309</v>
      </c>
      <c r="C653" s="393">
        <v>0</v>
      </c>
      <c r="D653" s="393">
        <v>0</v>
      </c>
      <c r="E653" s="393">
        <v>0</v>
      </c>
    </row>
    <row r="654" spans="1:5" ht="33" customHeight="1" x14ac:dyDescent="0.25">
      <c r="A654" s="391" t="s">
        <v>19589</v>
      </c>
      <c r="B654" s="392" t="s">
        <v>19587</v>
      </c>
      <c r="C654" s="393">
        <v>0</v>
      </c>
      <c r="D654" s="393">
        <v>0</v>
      </c>
      <c r="E654" s="393">
        <v>0</v>
      </c>
    </row>
    <row r="655" spans="1:5" ht="33" customHeight="1" x14ac:dyDescent="0.25">
      <c r="A655" s="391" t="s">
        <v>11231</v>
      </c>
      <c r="B655" s="392" t="s">
        <v>13310</v>
      </c>
      <c r="C655" s="393">
        <v>0</v>
      </c>
      <c r="D655" s="393">
        <v>0</v>
      </c>
      <c r="E655" s="393">
        <v>0</v>
      </c>
    </row>
    <row r="656" spans="1:5" ht="33" customHeight="1" x14ac:dyDescent="0.25">
      <c r="A656" s="391" t="s">
        <v>11232</v>
      </c>
      <c r="B656" s="392" t="s">
        <v>13311</v>
      </c>
      <c r="C656" s="393">
        <v>0</v>
      </c>
      <c r="D656" s="393">
        <v>0</v>
      </c>
      <c r="E656" s="393">
        <v>0</v>
      </c>
    </row>
    <row r="657" spans="1:5" ht="33" customHeight="1" x14ac:dyDescent="0.25">
      <c r="A657" s="391" t="s">
        <v>11233</v>
      </c>
      <c r="B657" s="392" t="s">
        <v>13312</v>
      </c>
      <c r="C657" s="393">
        <v>0</v>
      </c>
      <c r="D657" s="393">
        <v>0</v>
      </c>
      <c r="E657" s="393">
        <v>0</v>
      </c>
    </row>
    <row r="658" spans="1:5" ht="33" customHeight="1" x14ac:dyDescent="0.25">
      <c r="A658" s="391" t="s">
        <v>11234</v>
      </c>
      <c r="B658" s="392" t="s">
        <v>13313</v>
      </c>
      <c r="C658" s="393">
        <v>0</v>
      </c>
      <c r="D658" s="393">
        <v>0</v>
      </c>
      <c r="E658" s="393">
        <v>0</v>
      </c>
    </row>
    <row r="659" spans="1:5" ht="33" customHeight="1" x14ac:dyDescent="0.25">
      <c r="A659" s="391" t="s">
        <v>11235</v>
      </c>
      <c r="B659" s="392" t="s">
        <v>13314</v>
      </c>
      <c r="C659" s="393">
        <v>0</v>
      </c>
      <c r="D659" s="393">
        <v>0</v>
      </c>
      <c r="E659" s="393">
        <v>0</v>
      </c>
    </row>
    <row r="660" spans="1:5" ht="33" customHeight="1" x14ac:dyDescent="0.25">
      <c r="A660" s="391" t="s">
        <v>11236</v>
      </c>
      <c r="B660" s="392" t="s">
        <v>13315</v>
      </c>
      <c r="C660" s="393">
        <v>0</v>
      </c>
      <c r="D660" s="393">
        <v>0</v>
      </c>
      <c r="E660" s="393">
        <v>0</v>
      </c>
    </row>
    <row r="661" spans="1:5" s="394" customFormat="1" ht="33" customHeight="1" x14ac:dyDescent="0.25">
      <c r="A661" s="395" t="s">
        <v>19590</v>
      </c>
      <c r="B661" s="392" t="s">
        <v>19591</v>
      </c>
      <c r="C661" s="393">
        <v>0</v>
      </c>
      <c r="D661" s="393">
        <v>0</v>
      </c>
      <c r="E661" s="393">
        <v>0</v>
      </c>
    </row>
    <row r="662" spans="1:5" ht="33" customHeight="1" x14ac:dyDescent="0.25">
      <c r="A662" s="391" t="s">
        <v>11237</v>
      </c>
      <c r="B662" s="392" t="s">
        <v>13310</v>
      </c>
      <c r="C662" s="393">
        <v>0</v>
      </c>
      <c r="D662" s="393">
        <v>23</v>
      </c>
      <c r="E662" s="393">
        <v>23</v>
      </c>
    </row>
    <row r="663" spans="1:5" ht="33" customHeight="1" x14ac:dyDescent="0.25">
      <c r="A663" s="391" t="s">
        <v>11238</v>
      </c>
      <c r="B663" s="392" t="s">
        <v>13311</v>
      </c>
      <c r="C663" s="393">
        <v>0</v>
      </c>
      <c r="D663" s="393">
        <v>0</v>
      </c>
      <c r="E663" s="393">
        <v>0</v>
      </c>
    </row>
    <row r="664" spans="1:5" ht="33" customHeight="1" x14ac:dyDescent="0.25">
      <c r="A664" s="391" t="s">
        <v>11239</v>
      </c>
      <c r="B664" s="392" t="s">
        <v>13312</v>
      </c>
      <c r="C664" s="393">
        <v>0</v>
      </c>
      <c r="D664" s="393">
        <v>0</v>
      </c>
      <c r="E664" s="393">
        <v>0</v>
      </c>
    </row>
    <row r="665" spans="1:5" ht="33" customHeight="1" x14ac:dyDescent="0.25">
      <c r="A665" s="391" t="s">
        <v>11240</v>
      </c>
      <c r="B665" s="392" t="s">
        <v>13313</v>
      </c>
      <c r="C665" s="393">
        <v>0</v>
      </c>
      <c r="D665" s="393">
        <v>0</v>
      </c>
      <c r="E665" s="393">
        <v>0</v>
      </c>
    </row>
    <row r="666" spans="1:5" ht="33" customHeight="1" x14ac:dyDescent="0.25">
      <c r="A666" s="391" t="s">
        <v>11241</v>
      </c>
      <c r="B666" s="392" t="s">
        <v>13314</v>
      </c>
      <c r="C666" s="393">
        <v>0</v>
      </c>
      <c r="D666" s="393">
        <v>0</v>
      </c>
      <c r="E666" s="393">
        <v>0</v>
      </c>
    </row>
    <row r="667" spans="1:5" ht="33" customHeight="1" x14ac:dyDescent="0.25">
      <c r="A667" s="391" t="s">
        <v>11242</v>
      </c>
      <c r="B667" s="392" t="s">
        <v>13315</v>
      </c>
      <c r="C667" s="393">
        <v>0</v>
      </c>
      <c r="D667" s="393">
        <v>0</v>
      </c>
      <c r="E667" s="393">
        <v>0</v>
      </c>
    </row>
    <row r="668" spans="1:5" ht="33" customHeight="1" x14ac:dyDescent="0.25">
      <c r="A668" s="391" t="s">
        <v>19592</v>
      </c>
      <c r="B668" s="392" t="s">
        <v>19591</v>
      </c>
      <c r="C668" s="393">
        <v>0</v>
      </c>
      <c r="D668" s="393">
        <v>0</v>
      </c>
      <c r="E668" s="393">
        <v>0</v>
      </c>
    </row>
    <row r="669" spans="1:5" ht="33" customHeight="1" x14ac:dyDescent="0.25">
      <c r="A669" s="391" t="s">
        <v>11243</v>
      </c>
      <c r="B669" s="392" t="s">
        <v>13310</v>
      </c>
      <c r="C669" s="393">
        <v>0</v>
      </c>
      <c r="D669" s="393">
        <v>0</v>
      </c>
      <c r="E669" s="393">
        <v>0</v>
      </c>
    </row>
    <row r="670" spans="1:5" ht="33" customHeight="1" x14ac:dyDescent="0.25">
      <c r="A670" s="391" t="s">
        <v>11244</v>
      </c>
      <c r="B670" s="392" t="s">
        <v>13311</v>
      </c>
      <c r="C670" s="393">
        <v>0</v>
      </c>
      <c r="D670" s="393">
        <v>0</v>
      </c>
      <c r="E670" s="393">
        <v>0</v>
      </c>
    </row>
    <row r="671" spans="1:5" ht="33" customHeight="1" x14ac:dyDescent="0.25">
      <c r="A671" s="391" t="s">
        <v>11245</v>
      </c>
      <c r="B671" s="392" t="s">
        <v>13312</v>
      </c>
      <c r="C671" s="393">
        <v>0</v>
      </c>
      <c r="D671" s="393">
        <v>0</v>
      </c>
      <c r="E671" s="393">
        <v>0</v>
      </c>
    </row>
    <row r="672" spans="1:5" ht="33" customHeight="1" x14ac:dyDescent="0.25">
      <c r="A672" s="391" t="s">
        <v>11246</v>
      </c>
      <c r="B672" s="392" t="s">
        <v>13313</v>
      </c>
      <c r="C672" s="393">
        <v>0</v>
      </c>
      <c r="D672" s="393">
        <v>0</v>
      </c>
      <c r="E672" s="393">
        <v>0</v>
      </c>
    </row>
    <row r="673" spans="1:5" ht="33" customHeight="1" x14ac:dyDescent="0.25">
      <c r="A673" s="391" t="s">
        <v>11247</v>
      </c>
      <c r="B673" s="392" t="s">
        <v>13314</v>
      </c>
      <c r="C673" s="393">
        <v>0</v>
      </c>
      <c r="D673" s="393">
        <v>0</v>
      </c>
      <c r="E673" s="393">
        <v>0</v>
      </c>
    </row>
    <row r="674" spans="1:5" ht="33" customHeight="1" x14ac:dyDescent="0.25">
      <c r="A674" s="391" t="s">
        <v>11248</v>
      </c>
      <c r="B674" s="392" t="s">
        <v>13315</v>
      </c>
      <c r="C674" s="393">
        <v>0</v>
      </c>
      <c r="D674" s="393">
        <v>0</v>
      </c>
      <c r="E674" s="393">
        <v>0</v>
      </c>
    </row>
    <row r="675" spans="1:5" ht="33" customHeight="1" x14ac:dyDescent="0.25">
      <c r="A675" s="391" t="s">
        <v>19593</v>
      </c>
      <c r="B675" s="392" t="s">
        <v>19591</v>
      </c>
      <c r="C675" s="393">
        <v>0</v>
      </c>
      <c r="D675" s="393">
        <v>0</v>
      </c>
      <c r="E675" s="393">
        <v>0</v>
      </c>
    </row>
    <row r="676" spans="1:5" ht="33" customHeight="1" x14ac:dyDescent="0.25">
      <c r="A676" s="391" t="s">
        <v>11249</v>
      </c>
      <c r="B676" s="392" t="s">
        <v>11099</v>
      </c>
      <c r="C676" s="393">
        <v>1</v>
      </c>
      <c r="D676" s="393">
        <v>1</v>
      </c>
      <c r="E676" s="393">
        <v>2</v>
      </c>
    </row>
    <row r="677" spans="1:5" ht="33" customHeight="1" x14ac:dyDescent="0.25">
      <c r="A677" s="391" t="s">
        <v>11250</v>
      </c>
      <c r="B677" s="392" t="s">
        <v>11100</v>
      </c>
      <c r="C677" s="393">
        <v>0</v>
      </c>
      <c r="D677" s="393">
        <v>0</v>
      </c>
      <c r="E677" s="393">
        <v>0</v>
      </c>
    </row>
    <row r="678" spans="1:5" ht="33" customHeight="1" x14ac:dyDescent="0.25">
      <c r="A678" s="391" t="s">
        <v>11251</v>
      </c>
      <c r="B678" s="392" t="s">
        <v>11101</v>
      </c>
      <c r="C678" s="393">
        <v>0</v>
      </c>
      <c r="D678" s="393">
        <v>0</v>
      </c>
      <c r="E678" s="393">
        <v>0</v>
      </c>
    </row>
    <row r="679" spans="1:5" ht="33" customHeight="1" x14ac:dyDescent="0.25">
      <c r="A679" s="391" t="s">
        <v>11252</v>
      </c>
      <c r="B679" s="392" t="s">
        <v>11102</v>
      </c>
      <c r="C679" s="393">
        <v>0</v>
      </c>
      <c r="D679" s="393">
        <v>0</v>
      </c>
      <c r="E679" s="393">
        <v>0</v>
      </c>
    </row>
    <row r="680" spans="1:5" ht="33" customHeight="1" x14ac:dyDescent="0.25">
      <c r="A680" s="391" t="s">
        <v>11253</v>
      </c>
      <c r="B680" s="392" t="s">
        <v>11103</v>
      </c>
      <c r="C680" s="393">
        <v>0</v>
      </c>
      <c r="D680" s="393">
        <v>15</v>
      </c>
      <c r="E680" s="393">
        <v>15</v>
      </c>
    </row>
    <row r="681" spans="1:5" ht="33" customHeight="1" x14ac:dyDescent="0.25">
      <c r="A681" s="391" t="s">
        <v>11254</v>
      </c>
      <c r="B681" s="392" t="s">
        <v>11104</v>
      </c>
      <c r="C681" s="393">
        <v>0</v>
      </c>
      <c r="D681" s="393">
        <v>0</v>
      </c>
      <c r="E681" s="393">
        <v>0</v>
      </c>
    </row>
    <row r="682" spans="1:5" ht="33" customHeight="1" x14ac:dyDescent="0.25">
      <c r="A682" s="391" t="s">
        <v>19594</v>
      </c>
      <c r="B682" s="392" t="s">
        <v>19595</v>
      </c>
      <c r="C682" s="393">
        <v>0</v>
      </c>
      <c r="D682" s="393">
        <v>0</v>
      </c>
      <c r="E682" s="393">
        <v>0</v>
      </c>
    </row>
    <row r="683" spans="1:5" ht="33" customHeight="1" x14ac:dyDescent="0.25">
      <c r="A683" s="391" t="s">
        <v>11255</v>
      </c>
      <c r="B683" s="392" t="s">
        <v>11099</v>
      </c>
      <c r="C683" s="393">
        <v>0</v>
      </c>
      <c r="D683" s="393">
        <v>0</v>
      </c>
      <c r="E683" s="393">
        <v>0</v>
      </c>
    </row>
    <row r="684" spans="1:5" ht="33" customHeight="1" x14ac:dyDescent="0.25">
      <c r="A684" s="391" t="s">
        <v>11256</v>
      </c>
      <c r="B684" s="392" t="s">
        <v>11100</v>
      </c>
      <c r="C684" s="393">
        <v>0</v>
      </c>
      <c r="D684" s="393">
        <v>0</v>
      </c>
      <c r="E684" s="393">
        <v>0</v>
      </c>
    </row>
    <row r="685" spans="1:5" ht="33" customHeight="1" x14ac:dyDescent="0.25">
      <c r="A685" s="391" t="s">
        <v>11257</v>
      </c>
      <c r="B685" s="392" t="s">
        <v>11101</v>
      </c>
      <c r="C685" s="393">
        <v>0</v>
      </c>
      <c r="D685" s="393">
        <v>0</v>
      </c>
      <c r="E685" s="393">
        <v>0</v>
      </c>
    </row>
    <row r="686" spans="1:5" ht="33" customHeight="1" x14ac:dyDescent="0.25">
      <c r="A686" s="391" t="s">
        <v>11258</v>
      </c>
      <c r="B686" s="392" t="s">
        <v>11102</v>
      </c>
      <c r="C686" s="393">
        <v>0</v>
      </c>
      <c r="D686" s="393">
        <v>0</v>
      </c>
      <c r="E686" s="393">
        <v>0</v>
      </c>
    </row>
    <row r="687" spans="1:5" ht="33" customHeight="1" x14ac:dyDescent="0.25">
      <c r="A687" s="391" t="s">
        <v>11259</v>
      </c>
      <c r="B687" s="392" t="s">
        <v>11103</v>
      </c>
      <c r="C687" s="393">
        <v>0</v>
      </c>
      <c r="D687" s="393">
        <v>0</v>
      </c>
      <c r="E687" s="393">
        <v>0</v>
      </c>
    </row>
    <row r="688" spans="1:5" ht="33" customHeight="1" x14ac:dyDescent="0.25">
      <c r="A688" s="391" t="s">
        <v>11260</v>
      </c>
      <c r="B688" s="392" t="s">
        <v>11104</v>
      </c>
      <c r="C688" s="393">
        <v>0</v>
      </c>
      <c r="D688" s="393">
        <v>0</v>
      </c>
      <c r="E688" s="393">
        <v>0</v>
      </c>
    </row>
    <row r="689" spans="1:5" ht="33" customHeight="1" x14ac:dyDescent="0.25">
      <c r="A689" s="391" t="s">
        <v>19596</v>
      </c>
      <c r="B689" s="392" t="s">
        <v>19595</v>
      </c>
      <c r="C689" s="393">
        <v>0</v>
      </c>
      <c r="D689" s="393">
        <v>0</v>
      </c>
      <c r="E689" s="393">
        <v>0</v>
      </c>
    </row>
    <row r="690" spans="1:5" ht="33" customHeight="1" x14ac:dyDescent="0.25">
      <c r="A690" s="391" t="s">
        <v>11261</v>
      </c>
      <c r="B690" s="392" t="s">
        <v>11099</v>
      </c>
      <c r="C690" s="393">
        <v>-6</v>
      </c>
      <c r="D690" s="393">
        <v>0</v>
      </c>
      <c r="E690" s="393">
        <v>-6</v>
      </c>
    </row>
    <row r="691" spans="1:5" ht="33" customHeight="1" x14ac:dyDescent="0.25">
      <c r="A691" s="391" t="s">
        <v>11262</v>
      </c>
      <c r="B691" s="392" t="s">
        <v>11100</v>
      </c>
      <c r="C691" s="393">
        <v>0</v>
      </c>
      <c r="D691" s="393">
        <v>0</v>
      </c>
      <c r="E691" s="393">
        <v>0</v>
      </c>
    </row>
    <row r="692" spans="1:5" ht="33" customHeight="1" x14ac:dyDescent="0.25">
      <c r="A692" s="391" t="s">
        <v>11263</v>
      </c>
      <c r="B692" s="392" t="s">
        <v>11101</v>
      </c>
      <c r="C692" s="393">
        <v>0</v>
      </c>
      <c r="D692" s="393">
        <v>0</v>
      </c>
      <c r="E692" s="393">
        <v>0</v>
      </c>
    </row>
    <row r="693" spans="1:5" ht="33" customHeight="1" x14ac:dyDescent="0.25">
      <c r="A693" s="391" t="s">
        <v>11264</v>
      </c>
      <c r="B693" s="392" t="s">
        <v>11102</v>
      </c>
      <c r="C693" s="393">
        <v>0</v>
      </c>
      <c r="D693" s="393">
        <v>0</v>
      </c>
      <c r="E693" s="393">
        <v>0</v>
      </c>
    </row>
    <row r="694" spans="1:5" ht="33" customHeight="1" x14ac:dyDescent="0.25">
      <c r="A694" s="391" t="s">
        <v>11265</v>
      </c>
      <c r="B694" s="392" t="s">
        <v>11103</v>
      </c>
      <c r="C694" s="393">
        <v>0</v>
      </c>
      <c r="D694" s="393">
        <v>0</v>
      </c>
      <c r="E694" s="393">
        <v>0</v>
      </c>
    </row>
    <row r="695" spans="1:5" ht="33" customHeight="1" x14ac:dyDescent="0.25">
      <c r="A695" s="391" t="s">
        <v>11266</v>
      </c>
      <c r="B695" s="392" t="s">
        <v>11104</v>
      </c>
      <c r="C695" s="393">
        <v>0</v>
      </c>
      <c r="D695" s="393">
        <v>0</v>
      </c>
      <c r="E695" s="393">
        <v>0</v>
      </c>
    </row>
    <row r="696" spans="1:5" ht="33" customHeight="1" x14ac:dyDescent="0.25">
      <c r="A696" s="391" t="s">
        <v>19597</v>
      </c>
      <c r="B696" s="392" t="s">
        <v>19595</v>
      </c>
      <c r="C696" s="393">
        <v>0</v>
      </c>
      <c r="D696" s="393">
        <v>0</v>
      </c>
      <c r="E696" s="393">
        <v>0</v>
      </c>
    </row>
    <row r="697" spans="1:5" ht="33" customHeight="1" x14ac:dyDescent="0.25">
      <c r="A697" s="391" t="s">
        <v>11267</v>
      </c>
      <c r="B697" s="392" t="s">
        <v>13316</v>
      </c>
      <c r="C697" s="393">
        <v>0</v>
      </c>
      <c r="D697" s="393">
        <v>0</v>
      </c>
      <c r="E697" s="393">
        <v>0</v>
      </c>
    </row>
    <row r="698" spans="1:5" ht="33" customHeight="1" x14ac:dyDescent="0.25">
      <c r="A698" s="391" t="s">
        <v>11268</v>
      </c>
      <c r="B698" s="392" t="s">
        <v>13317</v>
      </c>
      <c r="C698" s="393">
        <v>0</v>
      </c>
      <c r="D698" s="393">
        <v>0</v>
      </c>
      <c r="E698" s="393">
        <v>0</v>
      </c>
    </row>
    <row r="699" spans="1:5" ht="33" customHeight="1" x14ac:dyDescent="0.25">
      <c r="A699" s="391" t="s">
        <v>11269</v>
      </c>
      <c r="B699" s="392" t="s">
        <v>13318</v>
      </c>
      <c r="C699" s="393">
        <v>0</v>
      </c>
      <c r="D699" s="393">
        <v>0</v>
      </c>
      <c r="E699" s="393">
        <v>0</v>
      </c>
    </row>
    <row r="700" spans="1:5" ht="33" customHeight="1" x14ac:dyDescent="0.25">
      <c r="A700" s="391" t="s">
        <v>11270</v>
      </c>
      <c r="B700" s="392" t="s">
        <v>13319</v>
      </c>
      <c r="C700" s="393">
        <v>0</v>
      </c>
      <c r="D700" s="393">
        <v>0</v>
      </c>
      <c r="E700" s="393">
        <v>0</v>
      </c>
    </row>
    <row r="701" spans="1:5" ht="33" customHeight="1" x14ac:dyDescent="0.25">
      <c r="A701" s="391" t="s">
        <v>11271</v>
      </c>
      <c r="B701" s="392" t="s">
        <v>13320</v>
      </c>
      <c r="C701" s="393">
        <v>0</v>
      </c>
      <c r="D701" s="393">
        <v>0</v>
      </c>
      <c r="E701" s="393">
        <v>0</v>
      </c>
    </row>
    <row r="702" spans="1:5" ht="33" customHeight="1" x14ac:dyDescent="0.25">
      <c r="A702" s="391" t="s">
        <v>11272</v>
      </c>
      <c r="B702" s="392" t="s">
        <v>13321</v>
      </c>
      <c r="C702" s="393">
        <v>0</v>
      </c>
      <c r="D702" s="393">
        <v>0</v>
      </c>
      <c r="E702" s="393">
        <v>0</v>
      </c>
    </row>
    <row r="703" spans="1:5" ht="33" customHeight="1" x14ac:dyDescent="0.25">
      <c r="A703" s="391" t="s">
        <v>19598</v>
      </c>
      <c r="B703" s="392" t="s">
        <v>19599</v>
      </c>
      <c r="C703" s="393">
        <v>0</v>
      </c>
      <c r="D703" s="393">
        <v>0</v>
      </c>
      <c r="E703" s="393">
        <v>0</v>
      </c>
    </row>
    <row r="704" spans="1:5" ht="33" customHeight="1" x14ac:dyDescent="0.25">
      <c r="A704" s="391" t="s">
        <v>21183</v>
      </c>
      <c r="B704" s="392" t="s">
        <v>13535</v>
      </c>
      <c r="C704" s="393">
        <v>0</v>
      </c>
      <c r="D704" s="393">
        <v>0</v>
      </c>
      <c r="E704" s="393">
        <v>0</v>
      </c>
    </row>
    <row r="705" spans="1:5" ht="33" customHeight="1" x14ac:dyDescent="0.25">
      <c r="A705" s="391" t="s">
        <v>21184</v>
      </c>
      <c r="B705" s="392" t="s">
        <v>13536</v>
      </c>
      <c r="C705" s="393">
        <v>0</v>
      </c>
      <c r="D705" s="393">
        <v>100</v>
      </c>
      <c r="E705" s="393">
        <v>100</v>
      </c>
    </row>
    <row r="706" spans="1:5" ht="33" customHeight="1" x14ac:dyDescent="0.25">
      <c r="A706" s="391" t="s">
        <v>21185</v>
      </c>
      <c r="B706" s="392" t="s">
        <v>13537</v>
      </c>
      <c r="C706" s="393">
        <v>0</v>
      </c>
      <c r="D706" s="393">
        <v>0</v>
      </c>
      <c r="E706" s="393">
        <v>0</v>
      </c>
    </row>
    <row r="707" spans="1:5" ht="33" customHeight="1" x14ac:dyDescent="0.25">
      <c r="A707" s="391" t="s">
        <v>21186</v>
      </c>
      <c r="B707" s="392" t="s">
        <v>13535</v>
      </c>
      <c r="C707" s="393">
        <v>12</v>
      </c>
      <c r="D707" s="393">
        <v>0</v>
      </c>
      <c r="E707" s="393">
        <v>12</v>
      </c>
    </row>
    <row r="708" spans="1:5" ht="33" customHeight="1" x14ac:dyDescent="0.25">
      <c r="A708" s="391" t="s">
        <v>21187</v>
      </c>
      <c r="B708" s="392" t="s">
        <v>13536</v>
      </c>
      <c r="C708" s="393">
        <v>0</v>
      </c>
      <c r="D708" s="393">
        <v>0</v>
      </c>
      <c r="E708" s="393">
        <v>0</v>
      </c>
    </row>
    <row r="709" spans="1:5" ht="33" customHeight="1" x14ac:dyDescent="0.25">
      <c r="A709" s="391" t="s">
        <v>21188</v>
      </c>
      <c r="B709" s="392" t="s">
        <v>13537</v>
      </c>
      <c r="C709" s="393">
        <v>0</v>
      </c>
      <c r="D709" s="393">
        <v>0</v>
      </c>
      <c r="E709" s="393">
        <v>0</v>
      </c>
    </row>
    <row r="710" spans="1:5" ht="33" customHeight="1" x14ac:dyDescent="0.25">
      <c r="A710" s="391" t="s">
        <v>13157</v>
      </c>
      <c r="B710" s="392" t="s">
        <v>13538</v>
      </c>
      <c r="C710" s="393">
        <v>0</v>
      </c>
      <c r="D710" s="393">
        <v>0</v>
      </c>
      <c r="E710" s="393">
        <v>0</v>
      </c>
    </row>
    <row r="711" spans="1:5" ht="33" customHeight="1" x14ac:dyDescent="0.25">
      <c r="A711" s="391" t="s">
        <v>13158</v>
      </c>
      <c r="B711" s="392" t="s">
        <v>13539</v>
      </c>
      <c r="C711" s="393">
        <v>0</v>
      </c>
      <c r="D711" s="393">
        <v>10</v>
      </c>
      <c r="E711" s="393">
        <v>10</v>
      </c>
    </row>
    <row r="712" spans="1:5" ht="33" customHeight="1" x14ac:dyDescent="0.25">
      <c r="A712" s="391" t="s">
        <v>13159</v>
      </c>
      <c r="B712" s="392" t="s">
        <v>13540</v>
      </c>
      <c r="C712" s="393">
        <v>0</v>
      </c>
      <c r="D712" s="393">
        <v>0</v>
      </c>
      <c r="E712" s="393">
        <v>0</v>
      </c>
    </row>
    <row r="713" spans="1:5" ht="33" customHeight="1" x14ac:dyDescent="0.25">
      <c r="A713" s="391" t="s">
        <v>13160</v>
      </c>
      <c r="B713" s="392" t="s">
        <v>13541</v>
      </c>
      <c r="C713" s="393">
        <v>0</v>
      </c>
      <c r="D713" s="393">
        <v>22</v>
      </c>
      <c r="E713" s="393">
        <v>22</v>
      </c>
    </row>
    <row r="714" spans="1:5" ht="33" customHeight="1" x14ac:dyDescent="0.25">
      <c r="A714" s="391" t="s">
        <v>13161</v>
      </c>
      <c r="B714" s="392" t="s">
        <v>13542</v>
      </c>
      <c r="C714" s="393">
        <v>0</v>
      </c>
      <c r="D714" s="393">
        <v>0</v>
      </c>
      <c r="E714" s="393">
        <v>0</v>
      </c>
    </row>
    <row r="715" spans="1:5" ht="33" customHeight="1" x14ac:dyDescent="0.25">
      <c r="A715" s="391" t="s">
        <v>13162</v>
      </c>
      <c r="B715" s="392" t="s">
        <v>13543</v>
      </c>
      <c r="C715" s="393">
        <v>0</v>
      </c>
      <c r="D715" s="393">
        <v>0</v>
      </c>
      <c r="E715" s="393">
        <v>0</v>
      </c>
    </row>
    <row r="716" spans="1:5" ht="33" customHeight="1" x14ac:dyDescent="0.25">
      <c r="A716" s="391" t="s">
        <v>19600</v>
      </c>
      <c r="B716" s="392" t="s">
        <v>19601</v>
      </c>
      <c r="C716" s="393">
        <v>0</v>
      </c>
      <c r="D716" s="393">
        <v>0</v>
      </c>
      <c r="E716" s="393">
        <v>0</v>
      </c>
    </row>
    <row r="717" spans="1:5" ht="33" customHeight="1" x14ac:dyDescent="0.25">
      <c r="A717" s="391" t="s">
        <v>13163</v>
      </c>
      <c r="B717" s="392" t="s">
        <v>13559</v>
      </c>
      <c r="C717" s="393">
        <v>0</v>
      </c>
      <c r="D717" s="393">
        <v>0</v>
      </c>
      <c r="E717" s="393">
        <v>0</v>
      </c>
    </row>
    <row r="718" spans="1:5" ht="33" customHeight="1" x14ac:dyDescent="0.25">
      <c r="A718" s="391" t="s">
        <v>13164</v>
      </c>
      <c r="B718" s="392" t="s">
        <v>13560</v>
      </c>
      <c r="C718" s="393">
        <v>0</v>
      </c>
      <c r="D718" s="393">
        <v>0</v>
      </c>
      <c r="E718" s="393">
        <v>0</v>
      </c>
    </row>
    <row r="719" spans="1:5" ht="33" customHeight="1" x14ac:dyDescent="0.25">
      <c r="A719" s="391" t="s">
        <v>13165</v>
      </c>
      <c r="B719" s="392" t="s">
        <v>13561</v>
      </c>
      <c r="C719" s="393">
        <v>0</v>
      </c>
      <c r="D719" s="393">
        <v>0</v>
      </c>
      <c r="E719" s="393">
        <v>0</v>
      </c>
    </row>
    <row r="720" spans="1:5" ht="33" customHeight="1" x14ac:dyDescent="0.25">
      <c r="A720" s="391" t="s">
        <v>13166</v>
      </c>
      <c r="B720" s="392" t="s">
        <v>13562</v>
      </c>
      <c r="C720" s="393">
        <v>0</v>
      </c>
      <c r="D720" s="393">
        <v>0</v>
      </c>
      <c r="E720" s="393">
        <v>0</v>
      </c>
    </row>
    <row r="721" spans="1:5" ht="33" customHeight="1" x14ac:dyDescent="0.25">
      <c r="A721" s="391" t="s">
        <v>13167</v>
      </c>
      <c r="B721" s="392" t="s">
        <v>13563</v>
      </c>
      <c r="C721" s="393">
        <v>0</v>
      </c>
      <c r="D721" s="393">
        <v>0</v>
      </c>
      <c r="E721" s="393">
        <v>0</v>
      </c>
    </row>
    <row r="722" spans="1:5" ht="33" customHeight="1" x14ac:dyDescent="0.25">
      <c r="A722" s="391" t="s">
        <v>13572</v>
      </c>
      <c r="B722" s="392" t="s">
        <v>13564</v>
      </c>
      <c r="C722" s="393">
        <v>0</v>
      </c>
      <c r="D722" s="393">
        <v>0</v>
      </c>
      <c r="E722" s="393">
        <v>0</v>
      </c>
    </row>
    <row r="723" spans="1:5" ht="33" customHeight="1" x14ac:dyDescent="0.25">
      <c r="A723" s="391" t="s">
        <v>19567</v>
      </c>
      <c r="B723" s="392" t="s">
        <v>19568</v>
      </c>
      <c r="C723" s="393">
        <v>0</v>
      </c>
      <c r="D723" s="393">
        <v>0</v>
      </c>
      <c r="E723" s="393">
        <v>0</v>
      </c>
    </row>
    <row r="724" spans="1:5" ht="33" customHeight="1" x14ac:dyDescent="0.25">
      <c r="A724" s="391" t="s">
        <v>13168</v>
      </c>
      <c r="B724" s="392" t="s">
        <v>13518</v>
      </c>
      <c r="C724" s="393">
        <v>0</v>
      </c>
      <c r="D724" s="393">
        <v>0</v>
      </c>
      <c r="E724" s="393">
        <v>0</v>
      </c>
    </row>
    <row r="725" spans="1:5" ht="33" customHeight="1" x14ac:dyDescent="0.25">
      <c r="A725" s="391" t="s">
        <v>13169</v>
      </c>
      <c r="B725" s="392" t="s">
        <v>13519</v>
      </c>
      <c r="C725" s="393">
        <v>0</v>
      </c>
      <c r="D725" s="393">
        <v>0</v>
      </c>
      <c r="E725" s="393">
        <v>0</v>
      </c>
    </row>
    <row r="726" spans="1:5" ht="33" customHeight="1" x14ac:dyDescent="0.25">
      <c r="A726" s="391" t="s">
        <v>13170</v>
      </c>
      <c r="B726" s="392" t="s">
        <v>13520</v>
      </c>
      <c r="C726" s="393">
        <v>0</v>
      </c>
      <c r="D726" s="393">
        <v>0</v>
      </c>
      <c r="E726" s="393">
        <v>0</v>
      </c>
    </row>
    <row r="727" spans="1:5" ht="33" customHeight="1" x14ac:dyDescent="0.25">
      <c r="A727" s="391" t="s">
        <v>13171</v>
      </c>
      <c r="B727" s="392" t="s">
        <v>13521</v>
      </c>
      <c r="C727" s="393">
        <v>0</v>
      </c>
      <c r="D727" s="393">
        <v>0</v>
      </c>
      <c r="E727" s="393">
        <v>0</v>
      </c>
    </row>
    <row r="728" spans="1:5" ht="33" customHeight="1" x14ac:dyDescent="0.25">
      <c r="A728" s="391" t="s">
        <v>13172</v>
      </c>
      <c r="B728" s="392" t="s">
        <v>13522</v>
      </c>
      <c r="C728" s="393">
        <v>0</v>
      </c>
      <c r="D728" s="393">
        <v>0</v>
      </c>
      <c r="E728" s="393">
        <v>0</v>
      </c>
    </row>
    <row r="729" spans="1:5" ht="33" customHeight="1" x14ac:dyDescent="0.25">
      <c r="A729" s="391" t="s">
        <v>13173</v>
      </c>
      <c r="B729" s="392" t="s">
        <v>13523</v>
      </c>
      <c r="C729" s="393">
        <v>0</v>
      </c>
      <c r="D729" s="393">
        <v>0</v>
      </c>
      <c r="E729" s="393">
        <v>0</v>
      </c>
    </row>
    <row r="730" spans="1:5" ht="33" customHeight="1" x14ac:dyDescent="0.25">
      <c r="A730" s="391" t="s">
        <v>19565</v>
      </c>
      <c r="B730" s="392" t="s">
        <v>19566</v>
      </c>
      <c r="C730" s="393">
        <v>0</v>
      </c>
      <c r="D730" s="393">
        <v>0</v>
      </c>
      <c r="E730" s="393">
        <v>0</v>
      </c>
    </row>
    <row r="731" spans="1:5" ht="33" customHeight="1" x14ac:dyDescent="0.25">
      <c r="A731" s="391" t="s">
        <v>13174</v>
      </c>
      <c r="B731" s="392" t="s">
        <v>13549</v>
      </c>
      <c r="C731" s="393">
        <v>0</v>
      </c>
      <c r="D731" s="393">
        <v>0</v>
      </c>
      <c r="E731" s="393">
        <v>0</v>
      </c>
    </row>
    <row r="732" spans="1:5" ht="33" customHeight="1" x14ac:dyDescent="0.25">
      <c r="A732" s="391" t="s">
        <v>13573</v>
      </c>
      <c r="B732" s="392" t="s">
        <v>13550</v>
      </c>
      <c r="C732" s="393">
        <v>0</v>
      </c>
      <c r="D732" s="393">
        <v>0</v>
      </c>
      <c r="E732" s="393">
        <v>0</v>
      </c>
    </row>
    <row r="733" spans="1:5" ht="33" customHeight="1" x14ac:dyDescent="0.25">
      <c r="A733" s="391" t="s">
        <v>13574</v>
      </c>
      <c r="B733" s="392" t="s">
        <v>13551</v>
      </c>
      <c r="C733" s="393">
        <v>0</v>
      </c>
      <c r="D733" s="393">
        <v>0</v>
      </c>
      <c r="E733" s="393">
        <v>0</v>
      </c>
    </row>
    <row r="734" spans="1:5" ht="33" customHeight="1" x14ac:dyDescent="0.25">
      <c r="A734" s="391" t="s">
        <v>13175</v>
      </c>
      <c r="B734" s="392" t="s">
        <v>13552</v>
      </c>
      <c r="C734" s="393">
        <v>0</v>
      </c>
      <c r="D734" s="393">
        <v>0</v>
      </c>
      <c r="E734" s="393">
        <v>0</v>
      </c>
    </row>
    <row r="735" spans="1:5" ht="33" customHeight="1" x14ac:dyDescent="0.25">
      <c r="A735" s="391" t="s">
        <v>13575</v>
      </c>
      <c r="B735" s="392" t="s">
        <v>13553</v>
      </c>
      <c r="C735" s="393">
        <v>0</v>
      </c>
      <c r="D735" s="393">
        <v>0</v>
      </c>
      <c r="E735" s="393">
        <v>0</v>
      </c>
    </row>
    <row r="736" spans="1:5" ht="33" customHeight="1" x14ac:dyDescent="0.25">
      <c r="A736" s="391" t="s">
        <v>13176</v>
      </c>
      <c r="B736" s="392" t="s">
        <v>13547</v>
      </c>
      <c r="C736" s="393">
        <v>0</v>
      </c>
      <c r="D736" s="393">
        <v>156</v>
      </c>
      <c r="E736" s="393">
        <v>156</v>
      </c>
    </row>
    <row r="737" spans="1:5" ht="33" customHeight="1" x14ac:dyDescent="0.25">
      <c r="A737" s="391" t="s">
        <v>13177</v>
      </c>
      <c r="B737" s="392" t="s">
        <v>13548</v>
      </c>
      <c r="C737" s="393">
        <v>0</v>
      </c>
      <c r="D737" s="393">
        <v>0</v>
      </c>
      <c r="E737" s="393">
        <v>0</v>
      </c>
    </row>
    <row r="738" spans="1:5" ht="28.35" customHeight="1" x14ac:dyDescent="0.25">
      <c r="A738" s="391" t="s">
        <v>13178</v>
      </c>
      <c r="B738" s="392" t="s">
        <v>13576</v>
      </c>
      <c r="C738" s="393">
        <v>0</v>
      </c>
      <c r="D738" s="393">
        <v>0</v>
      </c>
      <c r="E738" s="393">
        <v>0</v>
      </c>
    </row>
    <row r="739" spans="1:5" ht="28.35" customHeight="1" x14ac:dyDescent="0.25">
      <c r="A739" s="391" t="s">
        <v>13179</v>
      </c>
      <c r="B739" s="392" t="s">
        <v>13577</v>
      </c>
      <c r="C739" s="393">
        <v>0</v>
      </c>
      <c r="D739" s="393">
        <v>0</v>
      </c>
      <c r="E739" s="393">
        <v>0</v>
      </c>
    </row>
    <row r="740" spans="1:5" ht="28.35" customHeight="1" x14ac:dyDescent="0.25">
      <c r="A740" s="391" t="s">
        <v>13180</v>
      </c>
      <c r="B740" s="392" t="s">
        <v>13578</v>
      </c>
      <c r="C740" s="393">
        <v>0</v>
      </c>
      <c r="D740" s="393">
        <v>0</v>
      </c>
      <c r="E740" s="393">
        <v>0</v>
      </c>
    </row>
    <row r="741" spans="1:5" ht="28.35" customHeight="1" x14ac:dyDescent="0.25">
      <c r="A741" s="391" t="s">
        <v>19155</v>
      </c>
      <c r="B741" s="392" t="s">
        <v>19156</v>
      </c>
      <c r="C741" s="393">
        <v>0</v>
      </c>
      <c r="D741" s="393">
        <v>0</v>
      </c>
      <c r="E741" s="393">
        <v>0</v>
      </c>
    </row>
    <row r="742" spans="1:5" ht="28.35" customHeight="1" x14ac:dyDescent="0.25">
      <c r="A742" s="391" t="s">
        <v>19157</v>
      </c>
      <c r="B742" s="392" t="s">
        <v>19158</v>
      </c>
      <c r="C742" s="393">
        <v>0</v>
      </c>
      <c r="D742" s="393">
        <v>0</v>
      </c>
      <c r="E742" s="393">
        <v>0</v>
      </c>
    </row>
    <row r="743" spans="1:5" ht="28.35" customHeight="1" x14ac:dyDescent="0.25">
      <c r="A743" s="391" t="s">
        <v>19161</v>
      </c>
      <c r="B743" s="392" t="s">
        <v>19166</v>
      </c>
      <c r="C743" s="393">
        <v>0</v>
      </c>
      <c r="D743" s="393">
        <v>0</v>
      </c>
      <c r="E743" s="393">
        <v>0</v>
      </c>
    </row>
    <row r="744" spans="1:5" ht="28.35" customHeight="1" x14ac:dyDescent="0.25">
      <c r="A744" s="391" t="s">
        <v>19160</v>
      </c>
      <c r="B744" s="392" t="s">
        <v>19165</v>
      </c>
      <c r="C744" s="393">
        <v>0</v>
      </c>
      <c r="D744" s="393">
        <v>0</v>
      </c>
      <c r="E744" s="393">
        <v>0</v>
      </c>
    </row>
    <row r="745" spans="1:5" ht="28.35" customHeight="1" x14ac:dyDescent="0.25">
      <c r="A745" s="391" t="s">
        <v>19159</v>
      </c>
      <c r="B745" s="392" t="s">
        <v>19163</v>
      </c>
      <c r="C745" s="393">
        <v>0</v>
      </c>
      <c r="D745" s="393">
        <v>0</v>
      </c>
      <c r="E745" s="393">
        <v>0</v>
      </c>
    </row>
    <row r="746" spans="1:5" ht="28.35" customHeight="1" x14ac:dyDescent="0.25">
      <c r="A746" s="391" t="s">
        <v>19162</v>
      </c>
      <c r="B746" s="392" t="s">
        <v>19164</v>
      </c>
      <c r="C746" s="393">
        <v>0</v>
      </c>
      <c r="D746" s="393">
        <v>0</v>
      </c>
      <c r="E746" s="393">
        <v>0</v>
      </c>
    </row>
    <row r="747" spans="1:5" ht="28.35" customHeight="1" x14ac:dyDescent="0.25">
      <c r="A747" s="391" t="s">
        <v>19343</v>
      </c>
      <c r="B747" s="392" t="s">
        <v>19344</v>
      </c>
      <c r="C747" s="393">
        <v>0</v>
      </c>
      <c r="D747" s="393">
        <v>0</v>
      </c>
      <c r="E747" s="393">
        <v>0</v>
      </c>
    </row>
    <row r="748" spans="1:5" ht="28.35" customHeight="1" x14ac:dyDescent="0.25">
      <c r="A748" s="391" t="s">
        <v>19563</v>
      </c>
      <c r="B748" s="392" t="s">
        <v>19564</v>
      </c>
      <c r="C748" s="393">
        <v>0</v>
      </c>
      <c r="D748" s="393">
        <v>0</v>
      </c>
      <c r="E748" s="393">
        <v>0</v>
      </c>
    </row>
    <row r="749" spans="1:5" ht="28.35" customHeight="1" x14ac:dyDescent="0.25">
      <c r="A749" s="391" t="s">
        <v>19167</v>
      </c>
      <c r="B749" s="392" t="s">
        <v>19171</v>
      </c>
      <c r="C749" s="393">
        <v>-26</v>
      </c>
      <c r="D749" s="393">
        <v>0</v>
      </c>
      <c r="E749" s="393">
        <v>-26</v>
      </c>
    </row>
    <row r="750" spans="1:5" ht="28.35" customHeight="1" x14ac:dyDescent="0.25">
      <c r="A750" s="391" t="s">
        <v>19170</v>
      </c>
      <c r="B750" s="392" t="s">
        <v>19175</v>
      </c>
      <c r="C750" s="393">
        <v>0</v>
      </c>
      <c r="D750" s="393">
        <v>0</v>
      </c>
      <c r="E750" s="393">
        <v>0</v>
      </c>
    </row>
    <row r="751" spans="1:5" ht="28.35" customHeight="1" x14ac:dyDescent="0.25">
      <c r="A751" s="391" t="s">
        <v>19169</v>
      </c>
      <c r="B751" s="392" t="s">
        <v>19174</v>
      </c>
      <c r="C751" s="393">
        <v>0</v>
      </c>
      <c r="D751" s="393">
        <v>0</v>
      </c>
      <c r="E751" s="393">
        <v>0</v>
      </c>
    </row>
    <row r="752" spans="1:5" ht="28.35" customHeight="1" x14ac:dyDescent="0.25">
      <c r="A752" s="391" t="s">
        <v>19168</v>
      </c>
      <c r="B752" s="392" t="s">
        <v>19172</v>
      </c>
      <c r="C752" s="393">
        <v>0</v>
      </c>
      <c r="D752" s="393">
        <v>0</v>
      </c>
      <c r="E752" s="393">
        <v>0</v>
      </c>
    </row>
    <row r="753" spans="1:5" ht="28.35" customHeight="1" x14ac:dyDescent="0.25">
      <c r="A753" s="391" t="s">
        <v>19354</v>
      </c>
      <c r="B753" s="392" t="s">
        <v>19173</v>
      </c>
      <c r="C753" s="393">
        <v>0</v>
      </c>
      <c r="D753" s="393">
        <v>16</v>
      </c>
      <c r="E753" s="393">
        <v>16</v>
      </c>
    </row>
    <row r="754" spans="1:5" ht="28.35" customHeight="1" x14ac:dyDescent="0.25">
      <c r="A754" s="391" t="s">
        <v>19345</v>
      </c>
      <c r="B754" s="392" t="s">
        <v>19346</v>
      </c>
      <c r="C754" s="393">
        <v>0</v>
      </c>
      <c r="D754" s="393">
        <v>0</v>
      </c>
      <c r="E754" s="393">
        <v>0</v>
      </c>
    </row>
    <row r="755" spans="1:5" ht="28.35" customHeight="1" x14ac:dyDescent="0.25">
      <c r="A755" s="391" t="s">
        <v>19561</v>
      </c>
      <c r="B755" s="392" t="s">
        <v>19562</v>
      </c>
      <c r="C755" s="393">
        <v>0</v>
      </c>
      <c r="D755" s="393">
        <v>0</v>
      </c>
      <c r="E755" s="393">
        <v>0</v>
      </c>
    </row>
    <row r="756" spans="1:5" ht="28.35" customHeight="1" x14ac:dyDescent="0.25">
      <c r="A756" s="391" t="s">
        <v>19176</v>
      </c>
      <c r="B756" s="392" t="s">
        <v>19181</v>
      </c>
      <c r="C756" s="393">
        <v>0</v>
      </c>
      <c r="D756" s="393">
        <v>0</v>
      </c>
      <c r="E756" s="393">
        <v>0</v>
      </c>
    </row>
    <row r="757" spans="1:5" ht="28.35" customHeight="1" x14ac:dyDescent="0.25">
      <c r="A757" s="391" t="s">
        <v>19180</v>
      </c>
      <c r="B757" s="392" t="s">
        <v>19185</v>
      </c>
      <c r="C757" s="393">
        <v>0</v>
      </c>
      <c r="D757" s="393">
        <v>0</v>
      </c>
      <c r="E757" s="393">
        <v>0</v>
      </c>
    </row>
    <row r="758" spans="1:5" ht="28.35" customHeight="1" x14ac:dyDescent="0.25">
      <c r="A758" s="391" t="s">
        <v>19179</v>
      </c>
      <c r="B758" s="392" t="s">
        <v>19184</v>
      </c>
      <c r="C758" s="393">
        <v>0</v>
      </c>
      <c r="D758" s="393">
        <v>0</v>
      </c>
      <c r="E758" s="393">
        <v>0</v>
      </c>
    </row>
    <row r="759" spans="1:5" ht="28.35" customHeight="1" x14ac:dyDescent="0.25">
      <c r="A759" s="391" t="s">
        <v>19177</v>
      </c>
      <c r="B759" s="392" t="s">
        <v>19182</v>
      </c>
      <c r="C759" s="393">
        <v>0</v>
      </c>
      <c r="D759" s="393">
        <v>0</v>
      </c>
      <c r="E759" s="393">
        <v>0</v>
      </c>
    </row>
    <row r="760" spans="1:5" ht="28.35" customHeight="1" x14ac:dyDescent="0.25">
      <c r="A760" s="391" t="s">
        <v>19178</v>
      </c>
      <c r="B760" s="392" t="s">
        <v>19183</v>
      </c>
      <c r="C760" s="393">
        <v>0</v>
      </c>
      <c r="D760" s="393">
        <v>0</v>
      </c>
      <c r="E760" s="393">
        <v>0</v>
      </c>
    </row>
    <row r="761" spans="1:5" ht="28.35" customHeight="1" x14ac:dyDescent="0.25">
      <c r="A761" s="391" t="s">
        <v>19347</v>
      </c>
      <c r="B761" s="392" t="s">
        <v>19348</v>
      </c>
      <c r="C761" s="393">
        <v>0</v>
      </c>
      <c r="D761" s="393">
        <v>0</v>
      </c>
      <c r="E761" s="393">
        <v>0</v>
      </c>
    </row>
    <row r="762" spans="1:5" ht="28.35" customHeight="1" x14ac:dyDescent="0.25">
      <c r="A762" s="391" t="s">
        <v>19559</v>
      </c>
      <c r="B762" s="392" t="s">
        <v>19560</v>
      </c>
      <c r="C762" s="393">
        <v>0</v>
      </c>
      <c r="D762" s="393">
        <v>0</v>
      </c>
      <c r="E762" s="393">
        <v>0</v>
      </c>
    </row>
    <row r="763" spans="1:5" ht="33" customHeight="1" x14ac:dyDescent="0.25">
      <c r="A763" s="391" t="s">
        <v>19186</v>
      </c>
      <c r="B763" s="392" t="s">
        <v>19355</v>
      </c>
      <c r="C763" s="393">
        <v>-40</v>
      </c>
      <c r="D763" s="393">
        <v>0</v>
      </c>
      <c r="E763" s="393">
        <v>-40</v>
      </c>
    </row>
    <row r="764" spans="1:5" ht="33" customHeight="1" x14ac:dyDescent="0.25">
      <c r="A764" s="391" t="s">
        <v>19187</v>
      </c>
      <c r="B764" s="392" t="s">
        <v>19356</v>
      </c>
      <c r="C764" s="393">
        <v>0</v>
      </c>
      <c r="D764" s="393">
        <v>0</v>
      </c>
      <c r="E764" s="393">
        <v>0</v>
      </c>
    </row>
    <row r="765" spans="1:5" ht="33" customHeight="1" x14ac:dyDescent="0.25">
      <c r="A765" s="391" t="s">
        <v>19188</v>
      </c>
      <c r="B765" s="392" t="s">
        <v>19193</v>
      </c>
      <c r="C765" s="393">
        <v>0</v>
      </c>
      <c r="D765" s="393">
        <v>0</v>
      </c>
      <c r="E765" s="393">
        <v>0</v>
      </c>
    </row>
    <row r="766" spans="1:5" x14ac:dyDescent="0.25">
      <c r="A766" s="396" t="s">
        <v>19192</v>
      </c>
      <c r="B766" s="398" t="s">
        <v>19197</v>
      </c>
      <c r="C766" s="385">
        <v>0</v>
      </c>
      <c r="D766" s="385">
        <v>0</v>
      </c>
      <c r="E766" s="385">
        <v>0</v>
      </c>
    </row>
    <row r="767" spans="1:5" s="397" customFormat="1" ht="28.35" customHeight="1" x14ac:dyDescent="0.25">
      <c r="A767" s="396" t="s">
        <v>19190</v>
      </c>
      <c r="B767" s="397" t="s">
        <v>19196</v>
      </c>
      <c r="C767" s="396">
        <v>0</v>
      </c>
      <c r="D767" s="397">
        <v>0</v>
      </c>
      <c r="E767" s="396">
        <v>0</v>
      </c>
    </row>
    <row r="768" spans="1:5" x14ac:dyDescent="0.25">
      <c r="A768" s="396" t="s">
        <v>19189</v>
      </c>
      <c r="B768" s="398" t="s">
        <v>19194</v>
      </c>
      <c r="C768" s="385">
        <v>0</v>
      </c>
      <c r="D768" s="385">
        <v>0</v>
      </c>
      <c r="E768" s="385">
        <v>0</v>
      </c>
    </row>
    <row r="769" spans="1:5" x14ac:dyDescent="0.25">
      <c r="A769" s="396" t="s">
        <v>19191</v>
      </c>
      <c r="B769" s="398" t="s">
        <v>19195</v>
      </c>
      <c r="C769" s="385">
        <v>0</v>
      </c>
      <c r="D769" s="385">
        <v>0</v>
      </c>
      <c r="E769" s="385">
        <v>0</v>
      </c>
    </row>
    <row r="770" spans="1:5" x14ac:dyDescent="0.25">
      <c r="A770" s="396" t="s">
        <v>19349</v>
      </c>
      <c r="B770" s="398" t="s">
        <v>19350</v>
      </c>
      <c r="C770" s="385">
        <v>0</v>
      </c>
      <c r="D770" s="385">
        <v>0</v>
      </c>
      <c r="E770" s="385">
        <v>0</v>
      </c>
    </row>
    <row r="771" spans="1:5" x14ac:dyDescent="0.25">
      <c r="A771" s="396" t="s">
        <v>19557</v>
      </c>
      <c r="B771" s="398" t="s">
        <v>19558</v>
      </c>
      <c r="C771" s="385">
        <v>0</v>
      </c>
      <c r="D771" s="385">
        <v>71</v>
      </c>
      <c r="E771" s="385">
        <v>71</v>
      </c>
    </row>
    <row r="772" spans="1:5" x14ac:dyDescent="0.25">
      <c r="A772" s="396" t="s">
        <v>18043</v>
      </c>
      <c r="B772" s="398" t="s">
        <v>18045</v>
      </c>
      <c r="C772" s="385">
        <v>0</v>
      </c>
      <c r="D772" s="385">
        <v>0</v>
      </c>
      <c r="E772" s="385">
        <v>0</v>
      </c>
    </row>
    <row r="773" spans="1:5" x14ac:dyDescent="0.25">
      <c r="A773" s="396" t="s">
        <v>4599</v>
      </c>
      <c r="B773" s="398" t="s">
        <v>13322</v>
      </c>
      <c r="C773" s="385">
        <v>0</v>
      </c>
      <c r="D773" s="385">
        <v>1</v>
      </c>
      <c r="E773" s="385">
        <v>1</v>
      </c>
    </row>
    <row r="774" spans="1:5" x14ac:dyDescent="0.25">
      <c r="A774" s="396" t="s">
        <v>8419</v>
      </c>
      <c r="B774" s="398" t="s">
        <v>13323</v>
      </c>
      <c r="C774" s="385">
        <v>0</v>
      </c>
      <c r="D774" s="385">
        <v>0</v>
      </c>
      <c r="E774" s="385">
        <v>0</v>
      </c>
    </row>
    <row r="775" spans="1:5" x14ac:dyDescent="0.25">
      <c r="A775" s="396" t="s">
        <v>8420</v>
      </c>
      <c r="B775" s="398" t="s">
        <v>13324</v>
      </c>
      <c r="C775" s="385">
        <v>0</v>
      </c>
      <c r="D775" s="385">
        <v>0</v>
      </c>
      <c r="E775" s="385">
        <v>0</v>
      </c>
    </row>
    <row r="776" spans="1:5" x14ac:dyDescent="0.25">
      <c r="A776" s="396" t="s">
        <v>8421</v>
      </c>
      <c r="B776" s="398" t="s">
        <v>13325</v>
      </c>
      <c r="C776" s="385">
        <v>0</v>
      </c>
      <c r="D776" s="385">
        <v>0</v>
      </c>
      <c r="E776" s="385">
        <v>0</v>
      </c>
    </row>
    <row r="777" spans="1:5" x14ac:dyDescent="0.25">
      <c r="A777" s="396" t="s">
        <v>8422</v>
      </c>
      <c r="B777" s="398" t="s">
        <v>13326</v>
      </c>
      <c r="C777" s="385">
        <v>0</v>
      </c>
      <c r="D777" s="385">
        <v>0</v>
      </c>
      <c r="E777" s="385">
        <v>0</v>
      </c>
    </row>
    <row r="778" spans="1:5" x14ac:dyDescent="0.25">
      <c r="A778" s="396" t="s">
        <v>8423</v>
      </c>
      <c r="B778" s="398" t="s">
        <v>13327</v>
      </c>
      <c r="C778" s="385">
        <v>0</v>
      </c>
      <c r="D778" s="385">
        <v>0</v>
      </c>
      <c r="E778" s="385">
        <v>0</v>
      </c>
    </row>
    <row r="779" spans="1:5" x14ac:dyDescent="0.25">
      <c r="A779" s="396" t="s">
        <v>19602</v>
      </c>
      <c r="B779" s="398" t="s">
        <v>19603</v>
      </c>
      <c r="C779" s="385">
        <v>0</v>
      </c>
      <c r="D779" s="385">
        <v>0</v>
      </c>
      <c r="E779" s="385">
        <v>0</v>
      </c>
    </row>
    <row r="780" spans="1:5" x14ac:dyDescent="0.25">
      <c r="A780" s="396" t="s">
        <v>4600</v>
      </c>
      <c r="B780" s="398" t="s">
        <v>13328</v>
      </c>
      <c r="C780" s="385">
        <v>0</v>
      </c>
      <c r="D780" s="385">
        <v>1</v>
      </c>
      <c r="E780" s="385">
        <v>1</v>
      </c>
    </row>
    <row r="781" spans="1:5" x14ac:dyDescent="0.25">
      <c r="A781" s="396" t="s">
        <v>8424</v>
      </c>
      <c r="B781" s="398" t="s">
        <v>13329</v>
      </c>
      <c r="C781" s="385">
        <v>0</v>
      </c>
      <c r="D781" s="385">
        <v>0</v>
      </c>
      <c r="E781" s="385">
        <v>0</v>
      </c>
    </row>
    <row r="782" spans="1:5" x14ac:dyDescent="0.25">
      <c r="A782" s="396" t="s">
        <v>8425</v>
      </c>
      <c r="B782" s="398" t="s">
        <v>13330</v>
      </c>
      <c r="C782" s="385">
        <v>0</v>
      </c>
      <c r="D782" s="385">
        <v>0</v>
      </c>
      <c r="E782" s="385">
        <v>0</v>
      </c>
    </row>
    <row r="783" spans="1:5" x14ac:dyDescent="0.25">
      <c r="A783" s="396" t="s">
        <v>8426</v>
      </c>
      <c r="B783" s="398" t="s">
        <v>13331</v>
      </c>
      <c r="C783" s="385">
        <v>-1</v>
      </c>
      <c r="D783" s="385">
        <v>0</v>
      </c>
      <c r="E783" s="385">
        <v>-1</v>
      </c>
    </row>
    <row r="784" spans="1:5" x14ac:dyDescent="0.25">
      <c r="A784" s="396" t="s">
        <v>8427</v>
      </c>
      <c r="B784" s="398" t="s">
        <v>13332</v>
      </c>
      <c r="C784" s="385">
        <v>0</v>
      </c>
      <c r="D784" s="385">
        <v>2</v>
      </c>
      <c r="E784" s="385">
        <v>2</v>
      </c>
    </row>
    <row r="785" spans="1:5" x14ac:dyDescent="0.25">
      <c r="A785" s="396" t="s">
        <v>8428</v>
      </c>
      <c r="B785" s="398" t="s">
        <v>13333</v>
      </c>
      <c r="C785" s="385">
        <v>0</v>
      </c>
      <c r="D785" s="385">
        <v>0</v>
      </c>
      <c r="E785" s="385">
        <v>0</v>
      </c>
    </row>
    <row r="786" spans="1:5" x14ac:dyDescent="0.25">
      <c r="A786" s="396" t="s">
        <v>19604</v>
      </c>
      <c r="B786" s="398" t="s">
        <v>13333</v>
      </c>
      <c r="C786" s="385">
        <v>0</v>
      </c>
      <c r="D786" s="385">
        <v>0</v>
      </c>
      <c r="E786" s="385">
        <v>0</v>
      </c>
    </row>
    <row r="787" spans="1:5" x14ac:dyDescent="0.25">
      <c r="A787" s="396" t="s">
        <v>4601</v>
      </c>
      <c r="B787" s="398" t="s">
        <v>13334</v>
      </c>
      <c r="C787" s="385">
        <v>12</v>
      </c>
      <c r="D787" s="385">
        <v>4</v>
      </c>
      <c r="E787" s="385">
        <v>16</v>
      </c>
    </row>
    <row r="788" spans="1:5" x14ac:dyDescent="0.25">
      <c r="A788" s="396" t="s">
        <v>4546</v>
      </c>
      <c r="B788" s="398" t="s">
        <v>13335</v>
      </c>
      <c r="C788" s="385">
        <v>0</v>
      </c>
      <c r="D788" s="385">
        <v>0</v>
      </c>
      <c r="E788" s="385">
        <v>0</v>
      </c>
    </row>
    <row r="789" spans="1:5" x14ac:dyDescent="0.25">
      <c r="A789" s="396" t="s">
        <v>4547</v>
      </c>
      <c r="B789" s="398" t="s">
        <v>13336</v>
      </c>
      <c r="C789" s="385">
        <v>0</v>
      </c>
      <c r="D789" s="385">
        <v>0</v>
      </c>
      <c r="E789" s="385">
        <v>0</v>
      </c>
    </row>
    <row r="790" spans="1:5" x14ac:dyDescent="0.25">
      <c r="A790" s="396" t="s">
        <v>4548</v>
      </c>
      <c r="B790" s="398" t="s">
        <v>13337</v>
      </c>
      <c r="C790" s="385">
        <v>0</v>
      </c>
      <c r="D790" s="385">
        <v>0</v>
      </c>
      <c r="E790" s="385">
        <v>0</v>
      </c>
    </row>
    <row r="791" spans="1:5" x14ac:dyDescent="0.25">
      <c r="A791" s="396" t="s">
        <v>8429</v>
      </c>
      <c r="B791" s="398" t="s">
        <v>13338</v>
      </c>
      <c r="C791" s="385">
        <v>0</v>
      </c>
      <c r="D791" s="385">
        <v>0</v>
      </c>
      <c r="E791" s="385">
        <v>0</v>
      </c>
    </row>
    <row r="792" spans="1:5" x14ac:dyDescent="0.25">
      <c r="A792" s="396" t="s">
        <v>8430</v>
      </c>
      <c r="B792" s="398" t="s">
        <v>13339</v>
      </c>
      <c r="C792" s="385">
        <v>0</v>
      </c>
      <c r="D792" s="385">
        <v>0</v>
      </c>
      <c r="E792" s="385">
        <v>0</v>
      </c>
    </row>
    <row r="793" spans="1:5" x14ac:dyDescent="0.25">
      <c r="A793" s="396" t="s">
        <v>19605</v>
      </c>
      <c r="B793" s="398" t="s">
        <v>19606</v>
      </c>
      <c r="C793" s="385">
        <v>0</v>
      </c>
      <c r="D793" s="385">
        <v>0</v>
      </c>
      <c r="E793" s="385">
        <v>0</v>
      </c>
    </row>
    <row r="794" spans="1:5" x14ac:dyDescent="0.25">
      <c r="A794" s="396" t="s">
        <v>4602</v>
      </c>
      <c r="B794" s="398" t="s">
        <v>13340</v>
      </c>
      <c r="C794" s="385">
        <v>0</v>
      </c>
      <c r="D794" s="385">
        <v>30</v>
      </c>
      <c r="E794" s="385">
        <v>30</v>
      </c>
    </row>
    <row r="795" spans="1:5" x14ac:dyDescent="0.25">
      <c r="A795" s="396" t="s">
        <v>8431</v>
      </c>
      <c r="B795" s="398" t="s">
        <v>13341</v>
      </c>
      <c r="C795" s="385">
        <v>0</v>
      </c>
      <c r="D795" s="385">
        <v>0</v>
      </c>
      <c r="E795" s="385">
        <v>0</v>
      </c>
    </row>
    <row r="796" spans="1:5" x14ac:dyDescent="0.25">
      <c r="A796" s="396" t="s">
        <v>8432</v>
      </c>
      <c r="B796" s="398" t="s">
        <v>13342</v>
      </c>
      <c r="C796" s="385">
        <v>0</v>
      </c>
      <c r="D796" s="385">
        <v>0</v>
      </c>
      <c r="E796" s="385">
        <v>0</v>
      </c>
    </row>
    <row r="797" spans="1:5" x14ac:dyDescent="0.25">
      <c r="A797" s="396" t="s">
        <v>8433</v>
      </c>
      <c r="B797" s="398" t="s">
        <v>13343</v>
      </c>
      <c r="C797" s="385">
        <v>0</v>
      </c>
      <c r="D797" s="385">
        <v>0</v>
      </c>
      <c r="E797" s="385">
        <v>0</v>
      </c>
    </row>
    <row r="798" spans="1:5" x14ac:dyDescent="0.25">
      <c r="A798" s="396" t="s">
        <v>8434</v>
      </c>
      <c r="B798" s="398" t="s">
        <v>13344</v>
      </c>
      <c r="C798" s="385">
        <v>0</v>
      </c>
      <c r="D798" s="385">
        <v>2</v>
      </c>
      <c r="E798" s="385">
        <v>2</v>
      </c>
    </row>
    <row r="799" spans="1:5" x14ac:dyDescent="0.25">
      <c r="A799" s="396" t="s">
        <v>8435</v>
      </c>
      <c r="B799" s="398" t="s">
        <v>13345</v>
      </c>
      <c r="C799" s="385">
        <v>0</v>
      </c>
      <c r="D799" s="385">
        <v>0</v>
      </c>
      <c r="E799" s="385">
        <v>0</v>
      </c>
    </row>
    <row r="800" spans="1:5" x14ac:dyDescent="0.25">
      <c r="A800" s="396" t="s">
        <v>19607</v>
      </c>
      <c r="B800" s="398" t="s">
        <v>19608</v>
      </c>
      <c r="C800" s="385">
        <v>0</v>
      </c>
      <c r="D800" s="385">
        <v>0</v>
      </c>
      <c r="E800" s="385">
        <v>0</v>
      </c>
    </row>
    <row r="801" spans="1:5" x14ac:dyDescent="0.25">
      <c r="A801" s="396" t="s">
        <v>4806</v>
      </c>
      <c r="B801" s="398" t="s">
        <v>8153</v>
      </c>
      <c r="C801" s="385">
        <v>0</v>
      </c>
      <c r="D801" s="385">
        <v>16</v>
      </c>
      <c r="E801" s="385">
        <v>16</v>
      </c>
    </row>
    <row r="802" spans="1:5" x14ac:dyDescent="0.25">
      <c r="A802" s="396" t="s">
        <v>4549</v>
      </c>
      <c r="B802" s="398" t="s">
        <v>9426</v>
      </c>
      <c r="C802" s="385">
        <v>0</v>
      </c>
      <c r="D802" s="385">
        <v>0</v>
      </c>
      <c r="E802" s="385">
        <v>0</v>
      </c>
    </row>
    <row r="803" spans="1:5" x14ac:dyDescent="0.25">
      <c r="A803" s="396" t="s">
        <v>4550</v>
      </c>
      <c r="B803" s="398" t="s">
        <v>8154</v>
      </c>
      <c r="C803" s="385">
        <v>0</v>
      </c>
      <c r="D803" s="385">
        <v>0</v>
      </c>
      <c r="E803" s="385">
        <v>0</v>
      </c>
    </row>
    <row r="804" spans="1:5" x14ac:dyDescent="0.25">
      <c r="A804" s="396" t="s">
        <v>4551</v>
      </c>
      <c r="B804" s="398" t="s">
        <v>9427</v>
      </c>
      <c r="C804" s="385">
        <v>0</v>
      </c>
      <c r="D804" s="385">
        <v>0</v>
      </c>
      <c r="E804" s="385">
        <v>0</v>
      </c>
    </row>
    <row r="805" spans="1:5" x14ac:dyDescent="0.25">
      <c r="A805" s="396" t="s">
        <v>8436</v>
      </c>
      <c r="B805" s="398" t="s">
        <v>13346</v>
      </c>
      <c r="C805" s="385">
        <v>0</v>
      </c>
      <c r="D805" s="385">
        <v>0</v>
      </c>
      <c r="E805" s="385">
        <v>0</v>
      </c>
    </row>
    <row r="806" spans="1:5" x14ac:dyDescent="0.25">
      <c r="A806" s="396" t="s">
        <v>8437</v>
      </c>
      <c r="B806" s="398" t="s">
        <v>13347</v>
      </c>
      <c r="C806" s="385">
        <v>0</v>
      </c>
      <c r="D806" s="385">
        <v>0</v>
      </c>
      <c r="E806" s="385">
        <v>0</v>
      </c>
    </row>
    <row r="807" spans="1:5" x14ac:dyDescent="0.25">
      <c r="A807" s="396" t="s">
        <v>19609</v>
      </c>
      <c r="B807" s="398" t="s">
        <v>19610</v>
      </c>
      <c r="C807" s="385">
        <v>0</v>
      </c>
      <c r="D807" s="385">
        <v>0</v>
      </c>
      <c r="E807" s="385">
        <v>0</v>
      </c>
    </row>
    <row r="808" spans="1:5" x14ac:dyDescent="0.25">
      <c r="A808" s="396" t="s">
        <v>4807</v>
      </c>
      <c r="B808" s="398" t="s">
        <v>13348</v>
      </c>
      <c r="C808" s="385">
        <v>0</v>
      </c>
      <c r="D808" s="385">
        <v>4</v>
      </c>
      <c r="E808" s="385">
        <v>4</v>
      </c>
    </row>
    <row r="809" spans="1:5" x14ac:dyDescent="0.25">
      <c r="A809" s="396" t="s">
        <v>4552</v>
      </c>
      <c r="B809" s="398" t="s">
        <v>13349</v>
      </c>
      <c r="C809" s="385">
        <v>0</v>
      </c>
      <c r="D809" s="385">
        <v>0</v>
      </c>
      <c r="E809" s="385">
        <v>0</v>
      </c>
    </row>
    <row r="810" spans="1:5" x14ac:dyDescent="0.25">
      <c r="A810" s="396" t="s">
        <v>4553</v>
      </c>
      <c r="B810" s="398" t="s">
        <v>13350</v>
      </c>
      <c r="C810" s="385">
        <v>0</v>
      </c>
      <c r="D810" s="385">
        <v>0</v>
      </c>
      <c r="E810" s="385">
        <v>0</v>
      </c>
    </row>
    <row r="811" spans="1:5" x14ac:dyDescent="0.25">
      <c r="A811" s="396" t="s">
        <v>4554</v>
      </c>
      <c r="B811" s="398" t="s">
        <v>13351</v>
      </c>
      <c r="C811" s="385">
        <v>0</v>
      </c>
      <c r="D811" s="385">
        <v>0</v>
      </c>
      <c r="E811" s="385">
        <v>0</v>
      </c>
    </row>
    <row r="812" spans="1:5" x14ac:dyDescent="0.25">
      <c r="A812" s="396" t="s">
        <v>8438</v>
      </c>
      <c r="B812" s="398" t="s">
        <v>13352</v>
      </c>
      <c r="C812" s="385">
        <v>0</v>
      </c>
      <c r="D812" s="385">
        <v>0</v>
      </c>
      <c r="E812" s="385">
        <v>0</v>
      </c>
    </row>
    <row r="813" spans="1:5" x14ac:dyDescent="0.25">
      <c r="A813" s="396" t="s">
        <v>8439</v>
      </c>
      <c r="B813" s="398" t="s">
        <v>13353</v>
      </c>
      <c r="C813" s="385">
        <v>0</v>
      </c>
      <c r="D813" s="385">
        <v>0</v>
      </c>
      <c r="E813" s="385">
        <v>0</v>
      </c>
    </row>
    <row r="814" spans="1:5" x14ac:dyDescent="0.25">
      <c r="A814" s="396" t="s">
        <v>19611</v>
      </c>
      <c r="B814" s="398" t="s">
        <v>19612</v>
      </c>
      <c r="C814" s="385">
        <v>0</v>
      </c>
      <c r="D814" s="385">
        <v>0</v>
      </c>
      <c r="E814" s="385">
        <v>0</v>
      </c>
    </row>
    <row r="815" spans="1:5" x14ac:dyDescent="0.25">
      <c r="A815" s="396" t="s">
        <v>4808</v>
      </c>
      <c r="B815" s="398" t="s">
        <v>13354</v>
      </c>
      <c r="C815" s="385">
        <v>22</v>
      </c>
      <c r="D815" s="385">
        <v>0</v>
      </c>
      <c r="E815" s="385">
        <v>22</v>
      </c>
    </row>
    <row r="816" spans="1:5" x14ac:dyDescent="0.25">
      <c r="A816" s="396" t="s">
        <v>4555</v>
      </c>
      <c r="B816" s="398" t="s">
        <v>13355</v>
      </c>
      <c r="C816" s="385">
        <v>0</v>
      </c>
      <c r="D816" s="385">
        <v>0</v>
      </c>
      <c r="E816" s="385">
        <v>0</v>
      </c>
    </row>
    <row r="817" spans="1:5" x14ac:dyDescent="0.25">
      <c r="A817" s="396" t="s">
        <v>4556</v>
      </c>
      <c r="B817" s="398" t="s">
        <v>13356</v>
      </c>
      <c r="C817" s="385">
        <v>0</v>
      </c>
      <c r="D817" s="385">
        <v>0</v>
      </c>
      <c r="E817" s="385">
        <v>0</v>
      </c>
    </row>
    <row r="818" spans="1:5" x14ac:dyDescent="0.25">
      <c r="A818" s="396" t="s">
        <v>4557</v>
      </c>
      <c r="B818" s="398" t="s">
        <v>13357</v>
      </c>
      <c r="C818" s="385">
        <v>0</v>
      </c>
      <c r="D818" s="385">
        <v>1</v>
      </c>
      <c r="E818" s="385">
        <v>1</v>
      </c>
    </row>
    <row r="819" spans="1:5" x14ac:dyDescent="0.25">
      <c r="A819" s="396" t="s">
        <v>8440</v>
      </c>
      <c r="B819" s="398" t="s">
        <v>13358</v>
      </c>
      <c r="C819" s="385">
        <v>0</v>
      </c>
      <c r="D819" s="385">
        <v>6</v>
      </c>
      <c r="E819" s="385">
        <v>6</v>
      </c>
    </row>
    <row r="820" spans="1:5" x14ac:dyDescent="0.25">
      <c r="A820" s="396" t="s">
        <v>8441</v>
      </c>
      <c r="B820" s="398" t="s">
        <v>13359</v>
      </c>
      <c r="C820" s="385">
        <v>0</v>
      </c>
      <c r="D820" s="385">
        <v>0</v>
      </c>
      <c r="E820" s="385">
        <v>0</v>
      </c>
    </row>
    <row r="821" spans="1:5" x14ac:dyDescent="0.25">
      <c r="A821" s="396" t="s">
        <v>19613</v>
      </c>
      <c r="B821" s="398" t="s">
        <v>19614</v>
      </c>
      <c r="C821" s="385">
        <v>0</v>
      </c>
      <c r="D821" s="385">
        <v>0</v>
      </c>
      <c r="E821" s="385">
        <v>0</v>
      </c>
    </row>
    <row r="822" spans="1:5" x14ac:dyDescent="0.25">
      <c r="A822" s="396" t="s">
        <v>4809</v>
      </c>
      <c r="B822" s="398" t="s">
        <v>8100</v>
      </c>
      <c r="C822" s="385">
        <v>28</v>
      </c>
      <c r="D822" s="385">
        <v>2</v>
      </c>
      <c r="E822" s="385">
        <v>30</v>
      </c>
    </row>
    <row r="823" spans="1:5" x14ac:dyDescent="0.25">
      <c r="A823" s="396" t="s">
        <v>4848</v>
      </c>
      <c r="B823" s="398" t="s">
        <v>9418</v>
      </c>
      <c r="C823" s="385">
        <v>0</v>
      </c>
      <c r="D823" s="385">
        <v>0</v>
      </c>
      <c r="E823" s="385">
        <v>0</v>
      </c>
    </row>
    <row r="824" spans="1:5" x14ac:dyDescent="0.25">
      <c r="A824" s="396" t="s">
        <v>4849</v>
      </c>
      <c r="B824" s="398" t="s">
        <v>8101</v>
      </c>
      <c r="C824" s="385">
        <v>0</v>
      </c>
      <c r="D824" s="385">
        <v>0</v>
      </c>
      <c r="E824" s="385">
        <v>0</v>
      </c>
    </row>
    <row r="825" spans="1:5" x14ac:dyDescent="0.25">
      <c r="A825" s="396" t="s">
        <v>4850</v>
      </c>
      <c r="B825" s="398" t="s">
        <v>9419</v>
      </c>
      <c r="C825" s="385">
        <v>0</v>
      </c>
      <c r="D825" s="385">
        <v>0</v>
      </c>
      <c r="E825" s="385">
        <v>0</v>
      </c>
    </row>
    <row r="826" spans="1:5" x14ac:dyDescent="0.25">
      <c r="A826" s="396" t="s">
        <v>8442</v>
      </c>
      <c r="B826" s="398" t="s">
        <v>13360</v>
      </c>
      <c r="C826" s="385">
        <v>0</v>
      </c>
      <c r="D826" s="385">
        <v>0</v>
      </c>
      <c r="E826" s="385">
        <v>0</v>
      </c>
    </row>
    <row r="827" spans="1:5" x14ac:dyDescent="0.25">
      <c r="A827" s="396" t="s">
        <v>8443</v>
      </c>
      <c r="B827" s="398" t="s">
        <v>13361</v>
      </c>
      <c r="C827" s="385">
        <v>0</v>
      </c>
      <c r="D827" s="385">
        <v>0</v>
      </c>
      <c r="E827" s="385">
        <v>0</v>
      </c>
    </row>
    <row r="828" spans="1:5" x14ac:dyDescent="0.25">
      <c r="A828" s="396" t="s">
        <v>19615</v>
      </c>
      <c r="B828" s="398" t="s">
        <v>19616</v>
      </c>
      <c r="C828" s="385">
        <v>0</v>
      </c>
      <c r="D828" s="385">
        <v>0</v>
      </c>
      <c r="E828" s="385">
        <v>0</v>
      </c>
    </row>
    <row r="829" spans="1:5" x14ac:dyDescent="0.25">
      <c r="A829" s="396" t="s">
        <v>8444</v>
      </c>
      <c r="B829" s="398" t="s">
        <v>13362</v>
      </c>
      <c r="C829" s="385">
        <v>0</v>
      </c>
      <c r="D829" s="385">
        <v>0</v>
      </c>
      <c r="E829" s="385">
        <v>0</v>
      </c>
    </row>
    <row r="830" spans="1:5" x14ac:dyDescent="0.25">
      <c r="A830" s="396" t="s">
        <v>8445</v>
      </c>
      <c r="B830" s="398" t="s">
        <v>13363</v>
      </c>
      <c r="C830" s="385">
        <v>0</v>
      </c>
      <c r="D830" s="385">
        <v>0</v>
      </c>
      <c r="E830" s="385">
        <v>0</v>
      </c>
    </row>
    <row r="831" spans="1:5" x14ac:dyDescent="0.25">
      <c r="A831" s="396" t="s">
        <v>8446</v>
      </c>
      <c r="B831" s="398" t="s">
        <v>13364</v>
      </c>
      <c r="C831" s="385">
        <v>0</v>
      </c>
      <c r="D831" s="385">
        <v>0</v>
      </c>
      <c r="E831" s="385">
        <v>0</v>
      </c>
    </row>
    <row r="832" spans="1:5" x14ac:dyDescent="0.25">
      <c r="A832" s="396" t="s">
        <v>8447</v>
      </c>
      <c r="B832" s="398" t="s">
        <v>13365</v>
      </c>
      <c r="C832" s="385">
        <v>0</v>
      </c>
      <c r="D832" s="385">
        <v>0</v>
      </c>
      <c r="E832" s="385">
        <v>0</v>
      </c>
    </row>
    <row r="833" spans="1:5" x14ac:dyDescent="0.25">
      <c r="A833" s="396" t="s">
        <v>8448</v>
      </c>
      <c r="B833" s="398" t="s">
        <v>13366</v>
      </c>
      <c r="C833" s="385">
        <v>0</v>
      </c>
      <c r="D833" s="385">
        <v>10</v>
      </c>
      <c r="E833" s="385">
        <v>10</v>
      </c>
    </row>
    <row r="834" spans="1:5" x14ac:dyDescent="0.25">
      <c r="A834" s="396" t="s">
        <v>8449</v>
      </c>
      <c r="B834" s="398" t="s">
        <v>13367</v>
      </c>
      <c r="C834" s="385">
        <v>0</v>
      </c>
      <c r="D834" s="385">
        <v>0</v>
      </c>
      <c r="E834" s="385">
        <v>0</v>
      </c>
    </row>
    <row r="835" spans="1:5" x14ac:dyDescent="0.25">
      <c r="A835" s="396" t="s">
        <v>19617</v>
      </c>
      <c r="B835" s="398" t="s">
        <v>19618</v>
      </c>
      <c r="C835" s="385">
        <v>0</v>
      </c>
      <c r="D835" s="385">
        <v>0</v>
      </c>
      <c r="E835" s="385">
        <v>0</v>
      </c>
    </row>
    <row r="836" spans="1:5" x14ac:dyDescent="0.25">
      <c r="A836" s="396" t="s">
        <v>8450</v>
      </c>
      <c r="B836" s="398" t="s">
        <v>13362</v>
      </c>
      <c r="C836" s="385">
        <v>-1</v>
      </c>
      <c r="D836" s="385">
        <v>8</v>
      </c>
      <c r="E836" s="385">
        <v>7</v>
      </c>
    </row>
    <row r="837" spans="1:5" x14ac:dyDescent="0.25">
      <c r="A837" s="396" t="s">
        <v>8451</v>
      </c>
      <c r="B837" s="398" t="s">
        <v>13363</v>
      </c>
      <c r="C837" s="385">
        <v>0</v>
      </c>
      <c r="D837" s="385">
        <v>0</v>
      </c>
      <c r="E837" s="385">
        <v>0</v>
      </c>
    </row>
    <row r="838" spans="1:5" x14ac:dyDescent="0.25">
      <c r="A838" s="396" t="s">
        <v>8452</v>
      </c>
      <c r="B838" s="398" t="s">
        <v>13364</v>
      </c>
      <c r="C838" s="385">
        <v>0</v>
      </c>
      <c r="D838" s="385">
        <v>0</v>
      </c>
      <c r="E838" s="385">
        <v>0</v>
      </c>
    </row>
    <row r="839" spans="1:5" x14ac:dyDescent="0.25">
      <c r="A839" s="396" t="s">
        <v>8453</v>
      </c>
      <c r="B839" s="398" t="s">
        <v>13365</v>
      </c>
      <c r="C839" s="385">
        <v>0</v>
      </c>
      <c r="D839" s="385">
        <v>0</v>
      </c>
      <c r="E839" s="385">
        <v>0</v>
      </c>
    </row>
    <row r="840" spans="1:5" x14ac:dyDescent="0.25">
      <c r="A840" s="396" t="s">
        <v>8454</v>
      </c>
      <c r="B840" s="398" t="s">
        <v>13366</v>
      </c>
      <c r="C840" s="385">
        <v>0</v>
      </c>
      <c r="D840" s="385">
        <v>0</v>
      </c>
      <c r="E840" s="385">
        <v>0</v>
      </c>
    </row>
    <row r="841" spans="1:5" x14ac:dyDescent="0.25">
      <c r="A841" s="396" t="s">
        <v>8455</v>
      </c>
      <c r="B841" s="398" t="s">
        <v>11338</v>
      </c>
      <c r="C841" s="385">
        <v>0</v>
      </c>
      <c r="D841" s="385">
        <v>1</v>
      </c>
      <c r="E841" s="385">
        <v>1</v>
      </c>
    </row>
    <row r="842" spans="1:5" x14ac:dyDescent="0.25">
      <c r="A842" s="396" t="s">
        <v>8456</v>
      </c>
      <c r="B842" s="398" t="s">
        <v>11339</v>
      </c>
      <c r="C842" s="385">
        <v>0</v>
      </c>
      <c r="D842" s="385">
        <v>0</v>
      </c>
      <c r="E842" s="385">
        <v>0</v>
      </c>
    </row>
    <row r="843" spans="1:5" x14ac:dyDescent="0.25">
      <c r="A843" s="396" t="s">
        <v>8457</v>
      </c>
      <c r="B843" s="398" t="s">
        <v>11340</v>
      </c>
      <c r="C843" s="385">
        <v>0</v>
      </c>
      <c r="D843" s="385">
        <v>0</v>
      </c>
      <c r="E843" s="385">
        <v>0</v>
      </c>
    </row>
    <row r="844" spans="1:5" x14ac:dyDescent="0.25">
      <c r="A844" s="396" t="s">
        <v>8458</v>
      </c>
      <c r="B844" s="398" t="s">
        <v>11341</v>
      </c>
      <c r="C844" s="385">
        <v>0</v>
      </c>
      <c r="D844" s="385">
        <v>0</v>
      </c>
      <c r="E844" s="385">
        <v>0</v>
      </c>
    </row>
    <row r="845" spans="1:5" x14ac:dyDescent="0.25">
      <c r="A845" s="396" t="s">
        <v>8459</v>
      </c>
      <c r="B845" s="398" t="s">
        <v>11342</v>
      </c>
      <c r="C845" s="385">
        <v>0</v>
      </c>
      <c r="D845" s="385">
        <v>0</v>
      </c>
      <c r="E845" s="385">
        <v>0</v>
      </c>
    </row>
    <row r="846" spans="1:5" x14ac:dyDescent="0.25">
      <c r="A846" s="396" t="s">
        <v>8460</v>
      </c>
      <c r="B846" s="398" t="s">
        <v>11343</v>
      </c>
      <c r="C846" s="385">
        <v>0</v>
      </c>
      <c r="D846" s="385">
        <v>0</v>
      </c>
      <c r="E846" s="385">
        <v>0</v>
      </c>
    </row>
    <row r="847" spans="1:5" x14ac:dyDescent="0.25">
      <c r="A847" s="396" t="s">
        <v>19619</v>
      </c>
      <c r="B847" s="398" t="s">
        <v>19581</v>
      </c>
      <c r="C847" s="385">
        <v>0</v>
      </c>
      <c r="D847" s="385">
        <v>0</v>
      </c>
      <c r="E847" s="385">
        <v>0</v>
      </c>
    </row>
    <row r="848" spans="1:5" x14ac:dyDescent="0.25">
      <c r="A848" s="396" t="s">
        <v>8461</v>
      </c>
      <c r="B848" s="398" t="s">
        <v>8132</v>
      </c>
      <c r="C848" s="385">
        <v>-5</v>
      </c>
      <c r="D848" s="385">
        <v>13</v>
      </c>
      <c r="E848" s="385">
        <v>8</v>
      </c>
    </row>
    <row r="849" spans="1:5" x14ac:dyDescent="0.25">
      <c r="A849" s="396" t="s">
        <v>8462</v>
      </c>
      <c r="B849" s="398" t="s">
        <v>9440</v>
      </c>
      <c r="C849" s="385">
        <v>0</v>
      </c>
      <c r="D849" s="385">
        <v>0</v>
      </c>
      <c r="E849" s="385">
        <v>0</v>
      </c>
    </row>
    <row r="850" spans="1:5" x14ac:dyDescent="0.25">
      <c r="A850" s="396" t="s">
        <v>8463</v>
      </c>
      <c r="B850" s="398" t="s">
        <v>8417</v>
      </c>
      <c r="C850" s="385">
        <v>0</v>
      </c>
      <c r="D850" s="385">
        <v>0</v>
      </c>
      <c r="E850" s="385">
        <v>0</v>
      </c>
    </row>
    <row r="851" spans="1:5" x14ac:dyDescent="0.25">
      <c r="A851" s="396" t="s">
        <v>8464</v>
      </c>
      <c r="B851" s="398" t="s">
        <v>9441</v>
      </c>
      <c r="C851" s="385">
        <v>0</v>
      </c>
      <c r="D851" s="385">
        <v>0</v>
      </c>
      <c r="E851" s="385">
        <v>0</v>
      </c>
    </row>
    <row r="852" spans="1:5" x14ac:dyDescent="0.25">
      <c r="A852" s="396" t="s">
        <v>8465</v>
      </c>
      <c r="B852" s="398" t="s">
        <v>13368</v>
      </c>
      <c r="C852" s="385">
        <v>0</v>
      </c>
      <c r="D852" s="385">
        <v>0</v>
      </c>
      <c r="E852" s="385">
        <v>0</v>
      </c>
    </row>
    <row r="853" spans="1:5" x14ac:dyDescent="0.25">
      <c r="A853" s="396" t="s">
        <v>8466</v>
      </c>
      <c r="B853" s="398" t="s">
        <v>13369</v>
      </c>
      <c r="C853" s="385">
        <v>0</v>
      </c>
      <c r="D853" s="385">
        <v>0</v>
      </c>
      <c r="E853" s="385">
        <v>0</v>
      </c>
    </row>
    <row r="854" spans="1:5" x14ac:dyDescent="0.25">
      <c r="A854" s="396" t="s">
        <v>19620</v>
      </c>
      <c r="B854" s="398" t="s">
        <v>19621</v>
      </c>
      <c r="C854" s="385">
        <v>0</v>
      </c>
      <c r="D854" s="385">
        <v>0</v>
      </c>
      <c r="E854" s="385">
        <v>0</v>
      </c>
    </row>
    <row r="855" spans="1:5" x14ac:dyDescent="0.25">
      <c r="A855" s="396" t="s">
        <v>13623</v>
      </c>
      <c r="B855" s="398" t="s">
        <v>17687</v>
      </c>
      <c r="C855" s="385">
        <v>0</v>
      </c>
      <c r="D855" s="385">
        <v>9</v>
      </c>
      <c r="E855" s="385">
        <v>9</v>
      </c>
    </row>
    <row r="856" spans="1:5" x14ac:dyDescent="0.25">
      <c r="A856" s="396" t="s">
        <v>13646</v>
      </c>
      <c r="B856" s="398" t="s">
        <v>17688</v>
      </c>
      <c r="C856" s="385">
        <v>0</v>
      </c>
      <c r="D856" s="385">
        <v>0</v>
      </c>
      <c r="E856" s="385">
        <v>0</v>
      </c>
    </row>
    <row r="857" spans="1:5" x14ac:dyDescent="0.25">
      <c r="A857" s="396" t="s">
        <v>13647</v>
      </c>
      <c r="B857" s="398" t="s">
        <v>17689</v>
      </c>
      <c r="C857" s="385">
        <v>0</v>
      </c>
      <c r="D857" s="385">
        <v>0</v>
      </c>
      <c r="E857" s="385">
        <v>0</v>
      </c>
    </row>
    <row r="858" spans="1:5" x14ac:dyDescent="0.25">
      <c r="A858" s="396" t="s">
        <v>13648</v>
      </c>
      <c r="B858" s="398" t="s">
        <v>17690</v>
      </c>
      <c r="C858" s="385">
        <v>0</v>
      </c>
      <c r="D858" s="385">
        <v>0</v>
      </c>
      <c r="E858" s="385">
        <v>0</v>
      </c>
    </row>
    <row r="859" spans="1:5" x14ac:dyDescent="0.25">
      <c r="A859" s="396" t="s">
        <v>13649</v>
      </c>
      <c r="B859" s="398" t="s">
        <v>17691</v>
      </c>
      <c r="C859" s="385">
        <v>0</v>
      </c>
      <c r="D859" s="385">
        <v>0</v>
      </c>
      <c r="E859" s="385">
        <v>0</v>
      </c>
    </row>
    <row r="860" spans="1:5" x14ac:dyDescent="0.25">
      <c r="A860" s="396" t="s">
        <v>13650</v>
      </c>
      <c r="B860" s="398" t="s">
        <v>17692</v>
      </c>
      <c r="C860" s="385">
        <v>0</v>
      </c>
      <c r="D860" s="385">
        <v>0</v>
      </c>
      <c r="E860" s="385">
        <v>0</v>
      </c>
    </row>
    <row r="861" spans="1:5" x14ac:dyDescent="0.25">
      <c r="A861" s="396" t="s">
        <v>19622</v>
      </c>
      <c r="B861" s="398" t="s">
        <v>19623</v>
      </c>
      <c r="C861" s="385">
        <v>0</v>
      </c>
      <c r="D861" s="385">
        <v>0</v>
      </c>
      <c r="E861" s="385">
        <v>0</v>
      </c>
    </row>
    <row r="862" spans="1:5" x14ac:dyDescent="0.25">
      <c r="A862" s="396" t="s">
        <v>4621</v>
      </c>
      <c r="B862" s="398" t="s">
        <v>13370</v>
      </c>
      <c r="C862" s="385">
        <v>1</v>
      </c>
      <c r="D862" s="385">
        <v>1</v>
      </c>
      <c r="E862" s="385">
        <v>2</v>
      </c>
    </row>
    <row r="863" spans="1:5" x14ac:dyDescent="0.25">
      <c r="A863" s="396" t="s">
        <v>8467</v>
      </c>
      <c r="B863" s="398" t="s">
        <v>13371</v>
      </c>
      <c r="C863" s="385">
        <v>0</v>
      </c>
      <c r="D863" s="385">
        <v>0</v>
      </c>
      <c r="E863" s="385">
        <v>0</v>
      </c>
    </row>
    <row r="864" spans="1:5" x14ac:dyDescent="0.25">
      <c r="A864" s="396" t="s">
        <v>8468</v>
      </c>
      <c r="B864" s="398" t="s">
        <v>13372</v>
      </c>
      <c r="C864" s="385">
        <v>0</v>
      </c>
      <c r="D864" s="385">
        <v>0</v>
      </c>
      <c r="E864" s="385">
        <v>0</v>
      </c>
    </row>
    <row r="865" spans="1:5" x14ac:dyDescent="0.25">
      <c r="A865" s="396" t="s">
        <v>8469</v>
      </c>
      <c r="B865" s="398" t="s">
        <v>13373</v>
      </c>
      <c r="C865" s="385">
        <v>0</v>
      </c>
      <c r="D865" s="385">
        <v>0</v>
      </c>
      <c r="E865" s="385">
        <v>0</v>
      </c>
    </row>
    <row r="866" spans="1:5" x14ac:dyDescent="0.25">
      <c r="A866" s="396" t="s">
        <v>8470</v>
      </c>
      <c r="B866" s="398" t="s">
        <v>13374</v>
      </c>
      <c r="C866" s="385">
        <v>0</v>
      </c>
      <c r="D866" s="385">
        <v>0</v>
      </c>
      <c r="E866" s="385">
        <v>0</v>
      </c>
    </row>
    <row r="867" spans="1:5" x14ac:dyDescent="0.25">
      <c r="A867" s="396" t="s">
        <v>8471</v>
      </c>
      <c r="B867" s="398" t="s">
        <v>13375</v>
      </c>
      <c r="C867" s="385">
        <v>0</v>
      </c>
      <c r="D867" s="385">
        <v>0</v>
      </c>
      <c r="E867" s="385">
        <v>0</v>
      </c>
    </row>
    <row r="868" spans="1:5" x14ac:dyDescent="0.25">
      <c r="A868" s="396" t="s">
        <v>19624</v>
      </c>
      <c r="B868" s="398" t="s">
        <v>19625</v>
      </c>
      <c r="C868" s="385">
        <v>0</v>
      </c>
      <c r="D868" s="385">
        <v>0</v>
      </c>
      <c r="E868" s="385">
        <v>0</v>
      </c>
    </row>
    <row r="869" spans="1:5" x14ac:dyDescent="0.25">
      <c r="A869" s="396" t="s">
        <v>4622</v>
      </c>
      <c r="B869" s="398" t="s">
        <v>13376</v>
      </c>
      <c r="C869" s="385">
        <v>0</v>
      </c>
      <c r="D869" s="385">
        <v>1</v>
      </c>
      <c r="E869" s="385">
        <v>1</v>
      </c>
    </row>
    <row r="870" spans="1:5" x14ac:dyDescent="0.25">
      <c r="A870" s="396" t="s">
        <v>8472</v>
      </c>
      <c r="B870" s="398" t="s">
        <v>13377</v>
      </c>
      <c r="C870" s="385">
        <v>0</v>
      </c>
      <c r="D870" s="385">
        <v>0</v>
      </c>
      <c r="E870" s="385">
        <v>0</v>
      </c>
    </row>
    <row r="871" spans="1:5" x14ac:dyDescent="0.25">
      <c r="A871" s="396" t="s">
        <v>8473</v>
      </c>
      <c r="B871" s="398" t="s">
        <v>13378</v>
      </c>
      <c r="C871" s="385">
        <v>0</v>
      </c>
      <c r="D871" s="385">
        <v>0</v>
      </c>
      <c r="E871" s="385">
        <v>0</v>
      </c>
    </row>
    <row r="872" spans="1:5" x14ac:dyDescent="0.25">
      <c r="A872" s="396" t="s">
        <v>8474</v>
      </c>
      <c r="B872" s="398" t="s">
        <v>13379</v>
      </c>
      <c r="C872" s="385">
        <v>0</v>
      </c>
      <c r="D872" s="385">
        <v>0</v>
      </c>
      <c r="E872" s="385">
        <v>0</v>
      </c>
    </row>
    <row r="873" spans="1:5" x14ac:dyDescent="0.25">
      <c r="A873" s="396" t="s">
        <v>8475</v>
      </c>
      <c r="B873" s="398" t="s">
        <v>13380</v>
      </c>
      <c r="C873" s="385">
        <v>0</v>
      </c>
      <c r="D873" s="385">
        <v>1</v>
      </c>
      <c r="E873" s="385">
        <v>1</v>
      </c>
    </row>
    <row r="874" spans="1:5" x14ac:dyDescent="0.25">
      <c r="A874" s="396" t="s">
        <v>8476</v>
      </c>
      <c r="B874" s="398" t="s">
        <v>13381</v>
      </c>
      <c r="C874" s="385">
        <v>0</v>
      </c>
      <c r="D874" s="385">
        <v>0</v>
      </c>
      <c r="E874" s="385">
        <v>0</v>
      </c>
    </row>
    <row r="875" spans="1:5" x14ac:dyDescent="0.25">
      <c r="A875" s="396" t="s">
        <v>19626</v>
      </c>
      <c r="B875" s="398" t="s">
        <v>19627</v>
      </c>
      <c r="C875" s="385">
        <v>0</v>
      </c>
      <c r="D875" s="385">
        <v>0</v>
      </c>
      <c r="E875" s="385">
        <v>0</v>
      </c>
    </row>
    <row r="876" spans="1:5" x14ac:dyDescent="0.25">
      <c r="A876" s="396" t="s">
        <v>4623</v>
      </c>
      <c r="B876" s="398" t="s">
        <v>13382</v>
      </c>
      <c r="C876" s="385">
        <v>0</v>
      </c>
      <c r="D876" s="385">
        <v>1</v>
      </c>
      <c r="E876" s="385">
        <v>1</v>
      </c>
    </row>
    <row r="877" spans="1:5" x14ac:dyDescent="0.25">
      <c r="A877" s="396" t="s">
        <v>8477</v>
      </c>
      <c r="B877" s="398" t="s">
        <v>13383</v>
      </c>
      <c r="C877" s="385">
        <v>0</v>
      </c>
      <c r="D877" s="385">
        <v>0</v>
      </c>
      <c r="E877" s="385">
        <v>0</v>
      </c>
    </row>
    <row r="878" spans="1:5" x14ac:dyDescent="0.25">
      <c r="A878" s="396" t="s">
        <v>8478</v>
      </c>
      <c r="B878" s="398" t="s">
        <v>13384</v>
      </c>
      <c r="C878" s="385">
        <v>0</v>
      </c>
      <c r="D878" s="385">
        <v>0</v>
      </c>
      <c r="E878" s="385">
        <v>0</v>
      </c>
    </row>
    <row r="879" spans="1:5" x14ac:dyDescent="0.25">
      <c r="A879" s="396" t="s">
        <v>8479</v>
      </c>
      <c r="B879" s="398" t="s">
        <v>13385</v>
      </c>
      <c r="C879" s="385">
        <v>0</v>
      </c>
      <c r="D879" s="385">
        <v>0</v>
      </c>
      <c r="E879" s="385">
        <v>0</v>
      </c>
    </row>
    <row r="880" spans="1:5" x14ac:dyDescent="0.25">
      <c r="A880" s="396" t="s">
        <v>8480</v>
      </c>
      <c r="B880" s="398" t="s">
        <v>13386</v>
      </c>
      <c r="C880" s="385">
        <v>0</v>
      </c>
      <c r="D880" s="385">
        <v>0</v>
      </c>
      <c r="E880" s="385">
        <v>0</v>
      </c>
    </row>
    <row r="881" spans="1:5" x14ac:dyDescent="0.25">
      <c r="A881" s="396" t="s">
        <v>8481</v>
      </c>
      <c r="B881" s="398" t="s">
        <v>13387</v>
      </c>
      <c r="C881" s="385">
        <v>0</v>
      </c>
      <c r="D881" s="385">
        <v>0</v>
      </c>
      <c r="E881" s="385">
        <v>0</v>
      </c>
    </row>
    <row r="882" spans="1:5" x14ac:dyDescent="0.25">
      <c r="A882" s="396" t="s">
        <v>19628</v>
      </c>
      <c r="B882" s="398" t="s">
        <v>19629</v>
      </c>
      <c r="C882" s="385">
        <v>0</v>
      </c>
      <c r="D882" s="385">
        <v>0</v>
      </c>
      <c r="E882" s="385">
        <v>0</v>
      </c>
    </row>
    <row r="883" spans="1:5" x14ac:dyDescent="0.25">
      <c r="A883" s="396" t="s">
        <v>4624</v>
      </c>
      <c r="B883" s="398" t="s">
        <v>13388</v>
      </c>
      <c r="C883" s="385">
        <v>1</v>
      </c>
      <c r="D883" s="385">
        <v>0</v>
      </c>
      <c r="E883" s="385">
        <v>1</v>
      </c>
    </row>
    <row r="884" spans="1:5" x14ac:dyDescent="0.25">
      <c r="A884" s="396" t="s">
        <v>8482</v>
      </c>
      <c r="B884" s="398" t="s">
        <v>13389</v>
      </c>
      <c r="C884" s="385">
        <v>0</v>
      </c>
      <c r="D884" s="385">
        <v>0</v>
      </c>
      <c r="E884" s="385">
        <v>0</v>
      </c>
    </row>
    <row r="885" spans="1:5" x14ac:dyDescent="0.25">
      <c r="A885" s="396" t="s">
        <v>8483</v>
      </c>
      <c r="B885" s="398" t="s">
        <v>13390</v>
      </c>
      <c r="C885" s="385">
        <v>0</v>
      </c>
      <c r="D885" s="385">
        <v>0</v>
      </c>
      <c r="E885" s="385">
        <v>0</v>
      </c>
    </row>
    <row r="886" spans="1:5" x14ac:dyDescent="0.25">
      <c r="A886" s="396" t="s">
        <v>8484</v>
      </c>
      <c r="B886" s="398" t="s">
        <v>13391</v>
      </c>
      <c r="C886" s="385">
        <v>0</v>
      </c>
      <c r="D886" s="385">
        <v>0</v>
      </c>
      <c r="E886" s="385">
        <v>0</v>
      </c>
    </row>
    <row r="887" spans="1:5" x14ac:dyDescent="0.25">
      <c r="A887" s="396" t="s">
        <v>8485</v>
      </c>
      <c r="B887" s="398" t="s">
        <v>13392</v>
      </c>
      <c r="C887" s="385">
        <v>0</v>
      </c>
      <c r="D887" s="385">
        <v>0</v>
      </c>
      <c r="E887" s="385">
        <v>0</v>
      </c>
    </row>
    <row r="888" spans="1:5" x14ac:dyDescent="0.25">
      <c r="A888" s="396" t="s">
        <v>8486</v>
      </c>
      <c r="B888" s="398" t="s">
        <v>13393</v>
      </c>
      <c r="C888" s="385">
        <v>0</v>
      </c>
      <c r="D888" s="385">
        <v>0</v>
      </c>
      <c r="E888" s="385">
        <v>0</v>
      </c>
    </row>
    <row r="889" spans="1:5" x14ac:dyDescent="0.25">
      <c r="A889" s="396" t="s">
        <v>19630</v>
      </c>
      <c r="B889" s="398" t="s">
        <v>19631</v>
      </c>
      <c r="C889" s="385">
        <v>0</v>
      </c>
      <c r="D889" s="385">
        <v>0</v>
      </c>
      <c r="E889" s="385">
        <v>0</v>
      </c>
    </row>
    <row r="890" spans="1:5" x14ac:dyDescent="0.25">
      <c r="A890" s="396" t="s">
        <v>4604</v>
      </c>
      <c r="B890" s="398" t="s">
        <v>8262</v>
      </c>
      <c r="C890" s="385">
        <v>0</v>
      </c>
      <c r="D890" s="385">
        <v>0</v>
      </c>
      <c r="E890" s="385">
        <v>0</v>
      </c>
    </row>
    <row r="891" spans="1:5" x14ac:dyDescent="0.25">
      <c r="A891" s="396" t="s">
        <v>8487</v>
      </c>
      <c r="B891" s="398" t="s">
        <v>11333</v>
      </c>
      <c r="C891" s="385">
        <v>0</v>
      </c>
      <c r="D891" s="385">
        <v>0</v>
      </c>
      <c r="E891" s="385">
        <v>0</v>
      </c>
    </row>
    <row r="892" spans="1:5" x14ac:dyDescent="0.25">
      <c r="A892" s="396" t="s">
        <v>8488</v>
      </c>
      <c r="B892" s="398" t="s">
        <v>13394</v>
      </c>
      <c r="C892" s="385">
        <v>0</v>
      </c>
      <c r="D892" s="385">
        <v>0</v>
      </c>
      <c r="E892" s="385">
        <v>0</v>
      </c>
    </row>
    <row r="893" spans="1:5" x14ac:dyDescent="0.25">
      <c r="A893" s="396" t="s">
        <v>8489</v>
      </c>
      <c r="B893" s="398" t="s">
        <v>11334</v>
      </c>
      <c r="C893" s="385">
        <v>0</v>
      </c>
      <c r="D893" s="385">
        <v>0</v>
      </c>
      <c r="E893" s="385">
        <v>0</v>
      </c>
    </row>
    <row r="894" spans="1:5" x14ac:dyDescent="0.25">
      <c r="A894" s="396" t="s">
        <v>8490</v>
      </c>
      <c r="B894" s="398" t="s">
        <v>13395</v>
      </c>
      <c r="C894" s="385">
        <v>0</v>
      </c>
      <c r="D894" s="385">
        <v>0</v>
      </c>
      <c r="E894" s="385">
        <v>0</v>
      </c>
    </row>
    <row r="895" spans="1:5" x14ac:dyDescent="0.25">
      <c r="A895" s="396" t="s">
        <v>8491</v>
      </c>
      <c r="B895" s="398" t="s">
        <v>13396</v>
      </c>
      <c r="C895" s="385">
        <v>0</v>
      </c>
      <c r="D895" s="385">
        <v>0</v>
      </c>
      <c r="E895" s="385">
        <v>0</v>
      </c>
    </row>
    <row r="896" spans="1:5" x14ac:dyDescent="0.25">
      <c r="A896" s="396" t="s">
        <v>19634</v>
      </c>
      <c r="B896" s="398" t="s">
        <v>19635</v>
      </c>
      <c r="C896" s="385">
        <v>0</v>
      </c>
      <c r="D896" s="385">
        <v>0</v>
      </c>
      <c r="E896" s="385">
        <v>0</v>
      </c>
    </row>
    <row r="897" spans="1:5" x14ac:dyDescent="0.25">
      <c r="A897" s="396" t="s">
        <v>4605</v>
      </c>
      <c r="B897" s="398" t="s">
        <v>8262</v>
      </c>
      <c r="C897" s="385">
        <v>0</v>
      </c>
      <c r="D897" s="385">
        <v>0</v>
      </c>
      <c r="E897" s="385">
        <v>0</v>
      </c>
    </row>
    <row r="898" spans="1:5" x14ac:dyDescent="0.25">
      <c r="A898" s="396" t="s">
        <v>8492</v>
      </c>
      <c r="B898" s="398" t="s">
        <v>11333</v>
      </c>
      <c r="C898" s="385">
        <v>0</v>
      </c>
      <c r="D898" s="385">
        <v>0</v>
      </c>
      <c r="E898" s="385">
        <v>0</v>
      </c>
    </row>
    <row r="899" spans="1:5" x14ac:dyDescent="0.25">
      <c r="A899" s="396" t="s">
        <v>8493</v>
      </c>
      <c r="B899" s="398" t="s">
        <v>13394</v>
      </c>
      <c r="C899" s="385">
        <v>0</v>
      </c>
      <c r="D899" s="385">
        <v>0</v>
      </c>
      <c r="E899" s="385">
        <v>0</v>
      </c>
    </row>
    <row r="900" spans="1:5" x14ac:dyDescent="0.25">
      <c r="A900" s="396" t="s">
        <v>8494</v>
      </c>
      <c r="B900" s="398" t="s">
        <v>11334</v>
      </c>
      <c r="C900" s="385">
        <v>0</v>
      </c>
      <c r="D900" s="385">
        <v>0</v>
      </c>
      <c r="E900" s="385">
        <v>0</v>
      </c>
    </row>
    <row r="901" spans="1:5" x14ac:dyDescent="0.25">
      <c r="A901" s="396" t="s">
        <v>8495</v>
      </c>
      <c r="B901" s="398" t="s">
        <v>13395</v>
      </c>
      <c r="C901" s="385">
        <v>0</v>
      </c>
      <c r="D901" s="385">
        <v>0</v>
      </c>
      <c r="E901" s="385">
        <v>0</v>
      </c>
    </row>
    <row r="902" spans="1:5" x14ac:dyDescent="0.25">
      <c r="A902" s="396" t="s">
        <v>8496</v>
      </c>
      <c r="B902" s="398" t="s">
        <v>13396</v>
      </c>
      <c r="C902" s="385">
        <v>0</v>
      </c>
      <c r="D902" s="385">
        <v>0</v>
      </c>
      <c r="E902" s="385">
        <v>0</v>
      </c>
    </row>
    <row r="903" spans="1:5" x14ac:dyDescent="0.25">
      <c r="A903" s="396" t="s">
        <v>19636</v>
      </c>
      <c r="B903" s="398" t="s">
        <v>19637</v>
      </c>
      <c r="C903" s="385">
        <v>0</v>
      </c>
      <c r="D903" s="385">
        <v>0</v>
      </c>
      <c r="E903" s="385">
        <v>0</v>
      </c>
    </row>
    <row r="904" spans="1:5" x14ac:dyDescent="0.25">
      <c r="A904" s="396" t="s">
        <v>4606</v>
      </c>
      <c r="B904" s="398" t="s">
        <v>8262</v>
      </c>
      <c r="C904" s="385">
        <v>0</v>
      </c>
      <c r="D904" s="385">
        <v>0</v>
      </c>
      <c r="E904" s="385">
        <v>0</v>
      </c>
    </row>
    <row r="905" spans="1:5" x14ac:dyDescent="0.25">
      <c r="A905" s="396" t="s">
        <v>8497</v>
      </c>
      <c r="B905" s="398" t="s">
        <v>11333</v>
      </c>
      <c r="C905" s="385">
        <v>0</v>
      </c>
      <c r="D905" s="385">
        <v>0</v>
      </c>
      <c r="E905" s="385">
        <v>0</v>
      </c>
    </row>
    <row r="906" spans="1:5" x14ac:dyDescent="0.25">
      <c r="A906" s="396" t="s">
        <v>8498</v>
      </c>
      <c r="B906" s="398" t="s">
        <v>13394</v>
      </c>
      <c r="C906" s="385">
        <v>0</v>
      </c>
      <c r="D906" s="385">
        <v>0</v>
      </c>
      <c r="E906" s="385">
        <v>0</v>
      </c>
    </row>
    <row r="907" spans="1:5" x14ac:dyDescent="0.25">
      <c r="A907" s="396" t="s">
        <v>8499</v>
      </c>
      <c r="B907" s="398" t="s">
        <v>11334</v>
      </c>
      <c r="C907" s="385">
        <v>0</v>
      </c>
      <c r="D907" s="385">
        <v>0</v>
      </c>
      <c r="E907" s="385">
        <v>0</v>
      </c>
    </row>
    <row r="908" spans="1:5" x14ac:dyDescent="0.25">
      <c r="A908" s="396" t="s">
        <v>8500</v>
      </c>
      <c r="B908" s="398" t="s">
        <v>13395</v>
      </c>
      <c r="C908" s="385">
        <v>0</v>
      </c>
      <c r="D908" s="385">
        <v>0</v>
      </c>
      <c r="E908" s="385">
        <v>0</v>
      </c>
    </row>
    <row r="909" spans="1:5" x14ac:dyDescent="0.25">
      <c r="A909" s="396" t="s">
        <v>8501</v>
      </c>
      <c r="B909" s="398" t="s">
        <v>13396</v>
      </c>
      <c r="C909" s="385">
        <v>0</v>
      </c>
      <c r="D909" s="385">
        <v>0</v>
      </c>
      <c r="E909" s="385">
        <v>0</v>
      </c>
    </row>
    <row r="910" spans="1:5" x14ac:dyDescent="0.25">
      <c r="A910" s="396" t="s">
        <v>19638</v>
      </c>
      <c r="B910" s="398" t="s">
        <v>19635</v>
      </c>
      <c r="C910" s="385">
        <v>0</v>
      </c>
      <c r="D910" s="385">
        <v>0</v>
      </c>
      <c r="E910" s="385">
        <v>0</v>
      </c>
    </row>
    <row r="911" spans="1:5" x14ac:dyDescent="0.25">
      <c r="A911" s="396" t="s">
        <v>4607</v>
      </c>
      <c r="B911" s="398" t="s">
        <v>13397</v>
      </c>
      <c r="C911" s="385">
        <v>31</v>
      </c>
      <c r="D911" s="385">
        <v>0</v>
      </c>
      <c r="E911" s="385">
        <v>31</v>
      </c>
    </row>
    <row r="912" spans="1:5" x14ac:dyDescent="0.25">
      <c r="A912" s="396" t="s">
        <v>8502</v>
      </c>
      <c r="B912" s="398" t="s">
        <v>13398</v>
      </c>
      <c r="C912" s="385">
        <v>0</v>
      </c>
      <c r="D912" s="385">
        <v>0</v>
      </c>
      <c r="E912" s="385">
        <v>0</v>
      </c>
    </row>
    <row r="913" spans="1:5" x14ac:dyDescent="0.25">
      <c r="A913" s="396" t="s">
        <v>8503</v>
      </c>
      <c r="B913" s="398" t="s">
        <v>13399</v>
      </c>
      <c r="C913" s="385">
        <v>0</v>
      </c>
      <c r="D913" s="385">
        <v>0</v>
      </c>
      <c r="E913" s="385">
        <v>0</v>
      </c>
    </row>
    <row r="914" spans="1:5" x14ac:dyDescent="0.25">
      <c r="A914" s="396" t="s">
        <v>8504</v>
      </c>
      <c r="B914" s="398" t="s">
        <v>13400</v>
      </c>
      <c r="C914" s="385">
        <v>0</v>
      </c>
      <c r="D914" s="385">
        <v>0</v>
      </c>
      <c r="E914" s="385">
        <v>0</v>
      </c>
    </row>
    <row r="915" spans="1:5" x14ac:dyDescent="0.25">
      <c r="A915" s="396" t="s">
        <v>8505</v>
      </c>
      <c r="B915" s="398" t="s">
        <v>13401</v>
      </c>
      <c r="C915" s="385">
        <v>0</v>
      </c>
      <c r="D915" s="385">
        <v>0</v>
      </c>
      <c r="E915" s="385">
        <v>0</v>
      </c>
    </row>
    <row r="916" spans="1:5" x14ac:dyDescent="0.25">
      <c r="A916" s="396" t="s">
        <v>8506</v>
      </c>
      <c r="B916" s="398" t="s">
        <v>13402</v>
      </c>
      <c r="C916" s="385">
        <v>0</v>
      </c>
      <c r="D916" s="385">
        <v>0</v>
      </c>
      <c r="E916" s="385">
        <v>0</v>
      </c>
    </row>
    <row r="917" spans="1:5" x14ac:dyDescent="0.25">
      <c r="A917" s="396" t="s">
        <v>19639</v>
      </c>
      <c r="B917" s="398" t="s">
        <v>19640</v>
      </c>
      <c r="C917" s="385">
        <v>0</v>
      </c>
      <c r="D917" s="385">
        <v>0</v>
      </c>
      <c r="E917" s="385">
        <v>0</v>
      </c>
    </row>
    <row r="918" spans="1:5" x14ac:dyDescent="0.25">
      <c r="A918" s="396" t="s">
        <v>4608</v>
      </c>
      <c r="B918" s="398" t="s">
        <v>13403</v>
      </c>
      <c r="C918" s="385">
        <v>0</v>
      </c>
      <c r="D918" s="385">
        <v>0</v>
      </c>
      <c r="E918" s="385">
        <v>0</v>
      </c>
    </row>
    <row r="919" spans="1:5" x14ac:dyDescent="0.25">
      <c r="A919" s="396" t="s">
        <v>8507</v>
      </c>
      <c r="B919" s="398" t="s">
        <v>13404</v>
      </c>
      <c r="C919" s="385">
        <v>0</v>
      </c>
      <c r="D919" s="385">
        <v>0</v>
      </c>
      <c r="E919" s="385">
        <v>0</v>
      </c>
    </row>
    <row r="920" spans="1:5" x14ac:dyDescent="0.25">
      <c r="A920" s="396" t="s">
        <v>8508</v>
      </c>
      <c r="B920" s="398" t="s">
        <v>13405</v>
      </c>
      <c r="C920" s="385">
        <v>0</v>
      </c>
      <c r="D920" s="385">
        <v>0</v>
      </c>
      <c r="E920" s="385">
        <v>0</v>
      </c>
    </row>
    <row r="921" spans="1:5" x14ac:dyDescent="0.25">
      <c r="A921" s="396" t="s">
        <v>8509</v>
      </c>
      <c r="B921" s="398" t="s">
        <v>13406</v>
      </c>
      <c r="C921" s="385">
        <v>0</v>
      </c>
      <c r="D921" s="385">
        <v>2</v>
      </c>
      <c r="E921" s="385">
        <v>2</v>
      </c>
    </row>
    <row r="922" spans="1:5" x14ac:dyDescent="0.25">
      <c r="A922" s="396" t="s">
        <v>8510</v>
      </c>
      <c r="B922" s="398" t="s">
        <v>13407</v>
      </c>
      <c r="C922" s="385">
        <v>0</v>
      </c>
      <c r="D922" s="385">
        <v>3</v>
      </c>
      <c r="E922" s="385">
        <v>3</v>
      </c>
    </row>
    <row r="923" spans="1:5" x14ac:dyDescent="0.25">
      <c r="A923" s="396" t="s">
        <v>8511</v>
      </c>
      <c r="B923" s="398" t="s">
        <v>13408</v>
      </c>
      <c r="C923" s="385">
        <v>0</v>
      </c>
      <c r="D923" s="385">
        <v>0</v>
      </c>
      <c r="E923" s="385">
        <v>0</v>
      </c>
    </row>
    <row r="924" spans="1:5" x14ac:dyDescent="0.25">
      <c r="A924" s="396" t="s">
        <v>19641</v>
      </c>
      <c r="B924" s="398" t="s">
        <v>19642</v>
      </c>
      <c r="C924" s="385">
        <v>0</v>
      </c>
      <c r="D924" s="385">
        <v>0</v>
      </c>
      <c r="E924" s="385">
        <v>0</v>
      </c>
    </row>
    <row r="925" spans="1:5" x14ac:dyDescent="0.25">
      <c r="A925" s="396" t="s">
        <v>4609</v>
      </c>
      <c r="B925" s="398" t="s">
        <v>8078</v>
      </c>
      <c r="C925" s="385">
        <v>0</v>
      </c>
      <c r="D925" s="385">
        <v>0</v>
      </c>
      <c r="E925" s="385">
        <v>0</v>
      </c>
    </row>
    <row r="926" spans="1:5" x14ac:dyDescent="0.25">
      <c r="A926" s="396" t="s">
        <v>8512</v>
      </c>
      <c r="B926" s="398" t="s">
        <v>9414</v>
      </c>
      <c r="C926" s="385">
        <v>0</v>
      </c>
      <c r="D926" s="385">
        <v>0</v>
      </c>
      <c r="E926" s="385">
        <v>0</v>
      </c>
    </row>
    <row r="927" spans="1:5" x14ac:dyDescent="0.25">
      <c r="A927" s="396" t="s">
        <v>8513</v>
      </c>
      <c r="B927" s="398" t="s">
        <v>8514</v>
      </c>
      <c r="C927" s="385">
        <v>0</v>
      </c>
      <c r="D927" s="385">
        <v>0</v>
      </c>
      <c r="E927" s="385">
        <v>0</v>
      </c>
    </row>
    <row r="928" spans="1:5" x14ac:dyDescent="0.25">
      <c r="A928" s="396" t="s">
        <v>8515</v>
      </c>
      <c r="B928" s="398" t="s">
        <v>9415</v>
      </c>
      <c r="C928" s="385">
        <v>0</v>
      </c>
      <c r="D928" s="385">
        <v>0</v>
      </c>
      <c r="E928" s="385">
        <v>0</v>
      </c>
    </row>
    <row r="929" spans="1:5" x14ac:dyDescent="0.25">
      <c r="A929" s="396" t="s">
        <v>8516</v>
      </c>
      <c r="B929" s="398" t="s">
        <v>13409</v>
      </c>
      <c r="C929" s="385">
        <v>0</v>
      </c>
      <c r="D929" s="385">
        <v>0</v>
      </c>
      <c r="E929" s="385">
        <v>0</v>
      </c>
    </row>
    <row r="930" spans="1:5" x14ac:dyDescent="0.25">
      <c r="A930" s="396" t="s">
        <v>8517</v>
      </c>
      <c r="B930" s="398" t="s">
        <v>13288</v>
      </c>
      <c r="C930" s="385">
        <v>0</v>
      </c>
      <c r="D930" s="385">
        <v>0</v>
      </c>
      <c r="E930" s="385">
        <v>0</v>
      </c>
    </row>
    <row r="931" spans="1:5" x14ac:dyDescent="0.25">
      <c r="A931" s="396" t="s">
        <v>19643</v>
      </c>
      <c r="B931" s="398" t="s">
        <v>19644</v>
      </c>
      <c r="C931" s="385">
        <v>0</v>
      </c>
      <c r="D931" s="385">
        <v>0</v>
      </c>
      <c r="E931" s="385">
        <v>0</v>
      </c>
    </row>
    <row r="932" spans="1:5" x14ac:dyDescent="0.25">
      <c r="A932" s="396" t="s">
        <v>4610</v>
      </c>
      <c r="B932" s="398" t="s">
        <v>13410</v>
      </c>
      <c r="C932" s="385">
        <v>15</v>
      </c>
      <c r="D932" s="385">
        <v>0</v>
      </c>
      <c r="E932" s="385">
        <v>15</v>
      </c>
    </row>
    <row r="933" spans="1:5" x14ac:dyDescent="0.25">
      <c r="A933" s="396" t="s">
        <v>8518</v>
      </c>
      <c r="B933" s="398" t="s">
        <v>13411</v>
      </c>
      <c r="C933" s="385">
        <v>0</v>
      </c>
      <c r="D933" s="385">
        <v>0</v>
      </c>
      <c r="E933" s="385">
        <v>0</v>
      </c>
    </row>
    <row r="934" spans="1:5" x14ac:dyDescent="0.25">
      <c r="A934" s="396" t="s">
        <v>8519</v>
      </c>
      <c r="B934" s="398" t="s">
        <v>13412</v>
      </c>
      <c r="C934" s="385">
        <v>0</v>
      </c>
      <c r="D934" s="385">
        <v>0</v>
      </c>
      <c r="E934" s="385">
        <v>0</v>
      </c>
    </row>
    <row r="935" spans="1:5" x14ac:dyDescent="0.25">
      <c r="A935" s="396" t="s">
        <v>8520</v>
      </c>
      <c r="B935" s="398" t="s">
        <v>13413</v>
      </c>
      <c r="C935" s="385">
        <v>0</v>
      </c>
      <c r="D935" s="385">
        <v>0</v>
      </c>
      <c r="E935" s="385">
        <v>0</v>
      </c>
    </row>
    <row r="936" spans="1:5" x14ac:dyDescent="0.25">
      <c r="A936" s="396" t="s">
        <v>8521</v>
      </c>
      <c r="B936" s="398" t="s">
        <v>13414</v>
      </c>
      <c r="C936" s="385">
        <v>0</v>
      </c>
      <c r="D936" s="385">
        <v>0</v>
      </c>
      <c r="E936" s="385">
        <v>0</v>
      </c>
    </row>
    <row r="937" spans="1:5" x14ac:dyDescent="0.25">
      <c r="A937" s="396" t="s">
        <v>8522</v>
      </c>
      <c r="B937" s="398" t="s">
        <v>13415</v>
      </c>
      <c r="C937" s="385">
        <v>0</v>
      </c>
      <c r="D937" s="385">
        <v>0</v>
      </c>
      <c r="E937" s="385">
        <v>0</v>
      </c>
    </row>
    <row r="938" spans="1:5" x14ac:dyDescent="0.25">
      <c r="A938" s="396" t="s">
        <v>19645</v>
      </c>
      <c r="B938" s="398" t="s">
        <v>19646</v>
      </c>
      <c r="C938" s="385">
        <v>0</v>
      </c>
      <c r="D938" s="385">
        <v>0</v>
      </c>
      <c r="E938" s="385">
        <v>0</v>
      </c>
    </row>
    <row r="939" spans="1:5" x14ac:dyDescent="0.25">
      <c r="A939" s="396" t="s">
        <v>4611</v>
      </c>
      <c r="B939" s="398" t="s">
        <v>11362</v>
      </c>
      <c r="C939" s="385">
        <v>1</v>
      </c>
      <c r="D939" s="385">
        <v>1</v>
      </c>
      <c r="E939" s="385">
        <v>2</v>
      </c>
    </row>
    <row r="940" spans="1:5" x14ac:dyDescent="0.25">
      <c r="A940" s="396" t="s">
        <v>8523</v>
      </c>
      <c r="B940" s="398" t="s">
        <v>11363</v>
      </c>
      <c r="C940" s="385">
        <v>0</v>
      </c>
      <c r="D940" s="385">
        <v>0</v>
      </c>
      <c r="E940" s="385">
        <v>0</v>
      </c>
    </row>
    <row r="941" spans="1:5" x14ac:dyDescent="0.25">
      <c r="A941" s="396" t="s">
        <v>8524</v>
      </c>
      <c r="B941" s="398" t="s">
        <v>13416</v>
      </c>
      <c r="C941" s="385">
        <v>0</v>
      </c>
      <c r="D941" s="385">
        <v>0</v>
      </c>
      <c r="E941" s="385">
        <v>0</v>
      </c>
    </row>
    <row r="942" spans="1:5" x14ac:dyDescent="0.25">
      <c r="A942" s="396" t="s">
        <v>8525</v>
      </c>
      <c r="B942" s="398" t="s">
        <v>11364</v>
      </c>
      <c r="C942" s="385">
        <v>0</v>
      </c>
      <c r="D942" s="385">
        <v>0</v>
      </c>
      <c r="E942" s="385">
        <v>0</v>
      </c>
    </row>
    <row r="943" spans="1:5" x14ac:dyDescent="0.25">
      <c r="A943" s="396" t="s">
        <v>8526</v>
      </c>
      <c r="B943" s="398" t="s">
        <v>13417</v>
      </c>
      <c r="C943" s="385">
        <v>0</v>
      </c>
      <c r="D943" s="385">
        <v>1</v>
      </c>
      <c r="E943" s="385">
        <v>1</v>
      </c>
    </row>
    <row r="944" spans="1:5" x14ac:dyDescent="0.25">
      <c r="A944" s="396" t="s">
        <v>8527</v>
      </c>
      <c r="B944" s="398" t="s">
        <v>13418</v>
      </c>
      <c r="C944" s="385">
        <v>0</v>
      </c>
      <c r="D944" s="385">
        <v>0</v>
      </c>
      <c r="E944" s="385">
        <v>0</v>
      </c>
    </row>
    <row r="945" spans="1:5" x14ac:dyDescent="0.25">
      <c r="A945" s="396" t="s">
        <v>19647</v>
      </c>
      <c r="B945" s="398" t="s">
        <v>19648</v>
      </c>
      <c r="C945" s="385">
        <v>0</v>
      </c>
      <c r="D945" s="385">
        <v>0</v>
      </c>
      <c r="E945" s="385">
        <v>0</v>
      </c>
    </row>
    <row r="946" spans="1:5" x14ac:dyDescent="0.25">
      <c r="A946" s="396" t="s">
        <v>4686</v>
      </c>
      <c r="B946" s="398" t="s">
        <v>13419</v>
      </c>
      <c r="C946" s="385">
        <v>0</v>
      </c>
      <c r="D946" s="385">
        <v>0</v>
      </c>
      <c r="E946" s="385">
        <v>0</v>
      </c>
    </row>
    <row r="947" spans="1:5" x14ac:dyDescent="0.25">
      <c r="A947" s="396" t="s">
        <v>8528</v>
      </c>
      <c r="B947" s="398" t="s">
        <v>13420</v>
      </c>
      <c r="C947" s="385">
        <v>0</v>
      </c>
      <c r="D947" s="385">
        <v>0</v>
      </c>
      <c r="E947" s="385">
        <v>0</v>
      </c>
    </row>
    <row r="948" spans="1:5" x14ac:dyDescent="0.25">
      <c r="A948" s="396" t="s">
        <v>8529</v>
      </c>
      <c r="B948" s="398" t="s">
        <v>13421</v>
      </c>
      <c r="C948" s="385">
        <v>0</v>
      </c>
      <c r="D948" s="385">
        <v>0</v>
      </c>
      <c r="E948" s="385">
        <v>0</v>
      </c>
    </row>
    <row r="949" spans="1:5" x14ac:dyDescent="0.25">
      <c r="A949" s="396" t="s">
        <v>8530</v>
      </c>
      <c r="B949" s="398" t="s">
        <v>13422</v>
      </c>
      <c r="C949" s="385">
        <v>0</v>
      </c>
      <c r="D949" s="385">
        <v>0</v>
      </c>
      <c r="E949" s="385">
        <v>0</v>
      </c>
    </row>
    <row r="950" spans="1:5" x14ac:dyDescent="0.25">
      <c r="A950" s="396" t="s">
        <v>8531</v>
      </c>
      <c r="B950" s="398" t="s">
        <v>13423</v>
      </c>
      <c r="C950" s="385">
        <v>0</v>
      </c>
      <c r="D950" s="385">
        <v>0</v>
      </c>
      <c r="E950" s="385">
        <v>0</v>
      </c>
    </row>
    <row r="951" spans="1:5" x14ac:dyDescent="0.25">
      <c r="A951" s="396" t="s">
        <v>8532</v>
      </c>
      <c r="B951" s="398" t="s">
        <v>13424</v>
      </c>
      <c r="C951" s="385">
        <v>0</v>
      </c>
      <c r="D951" s="385">
        <v>0</v>
      </c>
      <c r="E951" s="385">
        <v>0</v>
      </c>
    </row>
    <row r="952" spans="1:5" x14ac:dyDescent="0.25">
      <c r="A952" s="396" t="s">
        <v>19649</v>
      </c>
      <c r="B952" s="398" t="s">
        <v>19650</v>
      </c>
      <c r="C952" s="385">
        <v>0</v>
      </c>
      <c r="D952" s="385">
        <v>0</v>
      </c>
      <c r="E952" s="385">
        <v>0</v>
      </c>
    </row>
    <row r="953" spans="1:5" x14ac:dyDescent="0.25">
      <c r="A953" s="396" t="s">
        <v>4687</v>
      </c>
      <c r="B953" s="398" t="s">
        <v>13419</v>
      </c>
      <c r="C953" s="385">
        <v>11</v>
      </c>
      <c r="D953" s="385">
        <v>0</v>
      </c>
      <c r="E953" s="385">
        <v>11</v>
      </c>
    </row>
    <row r="954" spans="1:5" x14ac:dyDescent="0.25">
      <c r="A954" s="396" t="s">
        <v>8533</v>
      </c>
      <c r="B954" s="398" t="s">
        <v>13420</v>
      </c>
      <c r="C954" s="385">
        <v>0</v>
      </c>
      <c r="D954" s="385">
        <v>0</v>
      </c>
      <c r="E954" s="385">
        <v>0</v>
      </c>
    </row>
    <row r="955" spans="1:5" x14ac:dyDescent="0.25">
      <c r="A955" s="396" t="s">
        <v>8534</v>
      </c>
      <c r="B955" s="398" t="s">
        <v>13421</v>
      </c>
      <c r="C955" s="385">
        <v>0</v>
      </c>
      <c r="D955" s="385">
        <v>0</v>
      </c>
      <c r="E955" s="385">
        <v>0</v>
      </c>
    </row>
    <row r="956" spans="1:5" x14ac:dyDescent="0.25">
      <c r="A956" s="396" t="s">
        <v>8535</v>
      </c>
      <c r="B956" s="398" t="s">
        <v>13422</v>
      </c>
      <c r="C956" s="385">
        <v>0</v>
      </c>
      <c r="D956" s="385">
        <v>0</v>
      </c>
      <c r="E956" s="385">
        <v>0</v>
      </c>
    </row>
    <row r="957" spans="1:5" x14ac:dyDescent="0.25">
      <c r="A957" s="396" t="s">
        <v>8536</v>
      </c>
      <c r="B957" s="398" t="s">
        <v>13423</v>
      </c>
      <c r="C957" s="385">
        <v>0</v>
      </c>
      <c r="D957" s="385">
        <v>0</v>
      </c>
      <c r="E957" s="385">
        <v>0</v>
      </c>
    </row>
    <row r="958" spans="1:5" x14ac:dyDescent="0.25">
      <c r="A958" s="396" t="s">
        <v>8537</v>
      </c>
      <c r="B958" s="398" t="s">
        <v>13424</v>
      </c>
      <c r="C958" s="385">
        <v>0</v>
      </c>
      <c r="D958" s="385">
        <v>0</v>
      </c>
      <c r="E958" s="385">
        <v>0</v>
      </c>
    </row>
    <row r="959" spans="1:5" x14ac:dyDescent="0.25">
      <c r="A959" s="396" t="s">
        <v>19651</v>
      </c>
      <c r="B959" s="398" t="s">
        <v>19650</v>
      </c>
      <c r="C959" s="385">
        <v>0</v>
      </c>
      <c r="D959" s="385">
        <v>0</v>
      </c>
      <c r="E959" s="385">
        <v>0</v>
      </c>
    </row>
    <row r="960" spans="1:5" x14ac:dyDescent="0.25">
      <c r="A960" s="396" t="s">
        <v>4688</v>
      </c>
      <c r="B960" s="398" t="s">
        <v>13419</v>
      </c>
      <c r="C960" s="385">
        <v>0</v>
      </c>
      <c r="D960" s="385">
        <v>0</v>
      </c>
      <c r="E960" s="385">
        <v>0</v>
      </c>
    </row>
    <row r="961" spans="1:5" x14ac:dyDescent="0.25">
      <c r="A961" s="396" t="s">
        <v>8538</v>
      </c>
      <c r="B961" s="398" t="s">
        <v>13420</v>
      </c>
      <c r="C961" s="385">
        <v>0</v>
      </c>
      <c r="D961" s="385">
        <v>0</v>
      </c>
      <c r="E961" s="385">
        <v>0</v>
      </c>
    </row>
    <row r="962" spans="1:5" x14ac:dyDescent="0.25">
      <c r="A962" s="396" t="s">
        <v>8539</v>
      </c>
      <c r="B962" s="398" t="s">
        <v>13421</v>
      </c>
      <c r="C962" s="385">
        <v>0</v>
      </c>
      <c r="D962" s="385">
        <v>0</v>
      </c>
      <c r="E962" s="385">
        <v>0</v>
      </c>
    </row>
    <row r="963" spans="1:5" x14ac:dyDescent="0.25">
      <c r="A963" s="396" t="s">
        <v>8540</v>
      </c>
      <c r="B963" s="398" t="s">
        <v>13422</v>
      </c>
      <c r="C963" s="385">
        <v>0</v>
      </c>
      <c r="D963" s="385">
        <v>0</v>
      </c>
      <c r="E963" s="385">
        <v>0</v>
      </c>
    </row>
    <row r="964" spans="1:5" x14ac:dyDescent="0.25">
      <c r="A964" s="396" t="s">
        <v>11273</v>
      </c>
      <c r="B964" s="398" t="s">
        <v>13423</v>
      </c>
      <c r="C964" s="385">
        <v>0</v>
      </c>
      <c r="D964" s="385">
        <v>0</v>
      </c>
      <c r="E964" s="385">
        <v>0</v>
      </c>
    </row>
    <row r="965" spans="1:5" x14ac:dyDescent="0.25">
      <c r="A965" s="396" t="s">
        <v>8541</v>
      </c>
      <c r="B965" s="398" t="s">
        <v>13424</v>
      </c>
      <c r="C965" s="385">
        <v>0</v>
      </c>
      <c r="D965" s="385">
        <v>0</v>
      </c>
      <c r="E965" s="385">
        <v>0</v>
      </c>
    </row>
    <row r="966" spans="1:5" x14ac:dyDescent="0.25">
      <c r="A966" s="396" t="s">
        <v>19652</v>
      </c>
      <c r="B966" s="398" t="s">
        <v>19650</v>
      </c>
      <c r="C966" s="385">
        <v>0</v>
      </c>
      <c r="D966" s="385">
        <v>0</v>
      </c>
      <c r="E966" s="385">
        <v>0</v>
      </c>
    </row>
    <row r="967" spans="1:5" x14ac:dyDescent="0.25">
      <c r="A967" s="396" t="s">
        <v>4689</v>
      </c>
      <c r="B967" s="398" t="s">
        <v>8161</v>
      </c>
      <c r="C967" s="385">
        <v>0</v>
      </c>
      <c r="D967" s="385">
        <v>6</v>
      </c>
      <c r="E967" s="385">
        <v>6</v>
      </c>
    </row>
    <row r="968" spans="1:5" x14ac:dyDescent="0.25">
      <c r="A968" s="396" t="s">
        <v>8542</v>
      </c>
      <c r="B968" s="398" t="s">
        <v>9428</v>
      </c>
      <c r="C968" s="385">
        <v>0</v>
      </c>
      <c r="D968" s="385">
        <v>0</v>
      </c>
      <c r="E968" s="385">
        <v>0</v>
      </c>
    </row>
    <row r="969" spans="1:5" x14ac:dyDescent="0.25">
      <c r="A969" s="396" t="s">
        <v>8543</v>
      </c>
      <c r="B969" s="398" t="s">
        <v>8162</v>
      </c>
      <c r="C969" s="385">
        <v>0</v>
      </c>
      <c r="D969" s="385">
        <v>0</v>
      </c>
      <c r="E969" s="385">
        <v>0</v>
      </c>
    </row>
    <row r="970" spans="1:5" x14ac:dyDescent="0.25">
      <c r="A970" s="396" t="s">
        <v>8544</v>
      </c>
      <c r="B970" s="398" t="s">
        <v>9429</v>
      </c>
      <c r="C970" s="385">
        <v>0</v>
      </c>
      <c r="D970" s="385">
        <v>4</v>
      </c>
      <c r="E970" s="385">
        <v>4</v>
      </c>
    </row>
    <row r="971" spans="1:5" x14ac:dyDescent="0.25">
      <c r="A971" s="396" t="s">
        <v>8545</v>
      </c>
      <c r="B971" s="398" t="s">
        <v>13425</v>
      </c>
      <c r="C971" s="385">
        <v>0</v>
      </c>
      <c r="D971" s="385">
        <v>2</v>
      </c>
      <c r="E971" s="385">
        <v>2</v>
      </c>
    </row>
    <row r="972" spans="1:5" x14ac:dyDescent="0.25">
      <c r="A972" s="396" t="s">
        <v>4690</v>
      </c>
      <c r="B972" s="398" t="s">
        <v>13426</v>
      </c>
      <c r="C972" s="385">
        <v>38</v>
      </c>
      <c r="D972" s="385">
        <v>0</v>
      </c>
      <c r="E972" s="385">
        <v>38</v>
      </c>
    </row>
    <row r="973" spans="1:5" x14ac:dyDescent="0.25">
      <c r="A973" s="396" t="s">
        <v>8546</v>
      </c>
      <c r="B973" s="398" t="s">
        <v>13427</v>
      </c>
      <c r="C973" s="385">
        <v>0</v>
      </c>
      <c r="D973" s="385">
        <v>0</v>
      </c>
      <c r="E973" s="385">
        <v>0</v>
      </c>
    </row>
    <row r="974" spans="1:5" x14ac:dyDescent="0.25">
      <c r="A974" s="396" t="s">
        <v>8547</v>
      </c>
      <c r="B974" s="398" t="s">
        <v>13428</v>
      </c>
      <c r="C974" s="385">
        <v>0</v>
      </c>
      <c r="D974" s="385">
        <v>0</v>
      </c>
      <c r="E974" s="385">
        <v>0</v>
      </c>
    </row>
    <row r="975" spans="1:5" x14ac:dyDescent="0.25">
      <c r="A975" s="396" t="s">
        <v>8548</v>
      </c>
      <c r="B975" s="398" t="s">
        <v>13429</v>
      </c>
      <c r="C975" s="385">
        <v>0</v>
      </c>
      <c r="D975" s="385">
        <v>0</v>
      </c>
      <c r="E975" s="385">
        <v>0</v>
      </c>
    </row>
    <row r="976" spans="1:5" x14ac:dyDescent="0.25">
      <c r="A976" s="396" t="s">
        <v>8549</v>
      </c>
      <c r="B976" s="398" t="s">
        <v>13430</v>
      </c>
      <c r="C976" s="385">
        <v>0</v>
      </c>
      <c r="D976" s="385">
        <v>0</v>
      </c>
      <c r="E976" s="385">
        <v>0</v>
      </c>
    </row>
    <row r="977" spans="1:5" x14ac:dyDescent="0.25">
      <c r="A977" s="396" t="s">
        <v>4691</v>
      </c>
      <c r="B977" s="398" t="s">
        <v>13426</v>
      </c>
      <c r="C977" s="385">
        <v>0</v>
      </c>
      <c r="D977" s="385">
        <v>1</v>
      </c>
      <c r="E977" s="385">
        <v>1</v>
      </c>
    </row>
    <row r="978" spans="1:5" x14ac:dyDescent="0.25">
      <c r="A978" s="396" t="s">
        <v>8550</v>
      </c>
      <c r="B978" s="398" t="s">
        <v>13427</v>
      </c>
      <c r="C978" s="385">
        <v>0</v>
      </c>
      <c r="D978" s="385">
        <v>0</v>
      </c>
      <c r="E978" s="385">
        <v>0</v>
      </c>
    </row>
    <row r="979" spans="1:5" x14ac:dyDescent="0.25">
      <c r="A979" s="396" t="s">
        <v>8551</v>
      </c>
      <c r="B979" s="398" t="s">
        <v>13428</v>
      </c>
      <c r="C979" s="385">
        <v>0</v>
      </c>
      <c r="D979" s="385">
        <v>0</v>
      </c>
      <c r="E979" s="385">
        <v>0</v>
      </c>
    </row>
    <row r="980" spans="1:5" x14ac:dyDescent="0.25">
      <c r="A980" s="396" t="s">
        <v>8552</v>
      </c>
      <c r="B980" s="398" t="s">
        <v>13429</v>
      </c>
      <c r="C980" s="385">
        <v>0</v>
      </c>
      <c r="D980" s="385">
        <v>3</v>
      </c>
      <c r="E980" s="385">
        <v>3</v>
      </c>
    </row>
    <row r="981" spans="1:5" x14ac:dyDescent="0.25">
      <c r="A981" s="396" t="s">
        <v>8553</v>
      </c>
      <c r="B981" s="398" t="s">
        <v>13430</v>
      </c>
      <c r="C981" s="385">
        <v>0</v>
      </c>
      <c r="D981" s="385">
        <v>2</v>
      </c>
      <c r="E981" s="385">
        <v>2</v>
      </c>
    </row>
    <row r="982" spans="1:5" x14ac:dyDescent="0.25">
      <c r="A982" s="396" t="s">
        <v>19357</v>
      </c>
      <c r="B982" s="398" t="s">
        <v>13426</v>
      </c>
      <c r="C982" s="385">
        <v>0</v>
      </c>
      <c r="D982" s="385">
        <v>0</v>
      </c>
      <c r="E982" s="385">
        <v>0</v>
      </c>
    </row>
    <row r="983" spans="1:5" x14ac:dyDescent="0.25">
      <c r="A983" s="396" t="s">
        <v>19358</v>
      </c>
      <c r="B983" s="398" t="s">
        <v>13427</v>
      </c>
      <c r="C983" s="385">
        <v>0</v>
      </c>
      <c r="D983" s="385">
        <v>0</v>
      </c>
      <c r="E983" s="385">
        <v>0</v>
      </c>
    </row>
    <row r="984" spans="1:5" x14ac:dyDescent="0.25">
      <c r="A984" s="396" t="s">
        <v>19359</v>
      </c>
      <c r="B984" s="398" t="s">
        <v>13428</v>
      </c>
      <c r="C984" s="385">
        <v>0</v>
      </c>
      <c r="D984" s="385">
        <v>0</v>
      </c>
      <c r="E984" s="385">
        <v>0</v>
      </c>
    </row>
    <row r="985" spans="1:5" x14ac:dyDescent="0.25">
      <c r="A985" s="396" t="s">
        <v>19360</v>
      </c>
      <c r="B985" s="398" t="s">
        <v>13429</v>
      </c>
      <c r="C985" s="385">
        <v>0</v>
      </c>
      <c r="D985" s="385">
        <v>0</v>
      </c>
      <c r="E985" s="385">
        <v>0</v>
      </c>
    </row>
    <row r="986" spans="1:5" x14ac:dyDescent="0.25">
      <c r="A986" s="396" t="s">
        <v>19361</v>
      </c>
      <c r="B986" s="398" t="s">
        <v>13430</v>
      </c>
      <c r="C986" s="385">
        <v>0</v>
      </c>
      <c r="D986" s="385">
        <v>0</v>
      </c>
      <c r="E986" s="385">
        <v>0</v>
      </c>
    </row>
    <row r="987" spans="1:5" x14ac:dyDescent="0.25">
      <c r="A987" s="396" t="s">
        <v>4692</v>
      </c>
      <c r="B987" s="398" t="s">
        <v>13431</v>
      </c>
      <c r="C987" s="385">
        <v>-1</v>
      </c>
      <c r="D987" s="385">
        <v>0</v>
      </c>
      <c r="E987" s="385">
        <v>-1</v>
      </c>
    </row>
    <row r="988" spans="1:5" x14ac:dyDescent="0.25">
      <c r="A988" s="396" t="s">
        <v>8554</v>
      </c>
      <c r="B988" s="398" t="s">
        <v>13432</v>
      </c>
      <c r="C988" s="385">
        <v>0</v>
      </c>
      <c r="D988" s="385">
        <v>0</v>
      </c>
      <c r="E988" s="385">
        <v>0</v>
      </c>
    </row>
    <row r="989" spans="1:5" x14ac:dyDescent="0.25">
      <c r="A989" s="396" t="s">
        <v>8555</v>
      </c>
      <c r="B989" s="398" t="s">
        <v>13433</v>
      </c>
      <c r="C989" s="385">
        <v>0</v>
      </c>
      <c r="D989" s="385">
        <v>0</v>
      </c>
      <c r="E989" s="385">
        <v>0</v>
      </c>
    </row>
    <row r="990" spans="1:5" x14ac:dyDescent="0.25">
      <c r="A990" s="396" t="s">
        <v>8556</v>
      </c>
      <c r="B990" s="398" t="s">
        <v>13434</v>
      </c>
      <c r="C990" s="385">
        <v>0</v>
      </c>
      <c r="D990" s="385">
        <v>0</v>
      </c>
      <c r="E990" s="385">
        <v>0</v>
      </c>
    </row>
    <row r="991" spans="1:5" x14ac:dyDescent="0.25">
      <c r="A991" s="396" t="s">
        <v>8557</v>
      </c>
      <c r="B991" s="398" t="s">
        <v>13435</v>
      </c>
      <c r="C991" s="385">
        <v>0</v>
      </c>
      <c r="D991" s="385">
        <v>0</v>
      </c>
      <c r="E991" s="385">
        <v>0</v>
      </c>
    </row>
    <row r="992" spans="1:5" x14ac:dyDescent="0.25">
      <c r="A992" s="396" t="s">
        <v>4693</v>
      </c>
      <c r="B992" s="398" t="s">
        <v>13431</v>
      </c>
      <c r="C992" s="385">
        <v>3</v>
      </c>
      <c r="D992" s="385">
        <v>0</v>
      </c>
      <c r="E992" s="385">
        <v>3</v>
      </c>
    </row>
    <row r="993" spans="1:5" x14ac:dyDescent="0.25">
      <c r="A993" s="396" t="s">
        <v>8558</v>
      </c>
      <c r="B993" s="398" t="s">
        <v>13432</v>
      </c>
      <c r="C993" s="385">
        <v>0</v>
      </c>
      <c r="D993" s="385">
        <v>0</v>
      </c>
      <c r="E993" s="385">
        <v>0</v>
      </c>
    </row>
    <row r="994" spans="1:5" x14ac:dyDescent="0.25">
      <c r="A994" s="396" t="s">
        <v>8559</v>
      </c>
      <c r="B994" s="398" t="s">
        <v>13433</v>
      </c>
      <c r="C994" s="385">
        <v>0</v>
      </c>
      <c r="D994" s="385">
        <v>0</v>
      </c>
      <c r="E994" s="385">
        <v>0</v>
      </c>
    </row>
    <row r="995" spans="1:5" x14ac:dyDescent="0.25">
      <c r="A995" s="396" t="s">
        <v>8560</v>
      </c>
      <c r="B995" s="398" t="s">
        <v>13434</v>
      </c>
      <c r="C995" s="385">
        <v>0</v>
      </c>
      <c r="D995" s="385">
        <v>0</v>
      </c>
      <c r="E995" s="385">
        <v>0</v>
      </c>
    </row>
    <row r="996" spans="1:5" x14ac:dyDescent="0.25">
      <c r="A996" s="396" t="s">
        <v>8561</v>
      </c>
      <c r="B996" s="398" t="s">
        <v>13435</v>
      </c>
      <c r="C996" s="385">
        <v>0</v>
      </c>
      <c r="D996" s="385">
        <v>1</v>
      </c>
      <c r="E996" s="385">
        <v>1</v>
      </c>
    </row>
    <row r="997" spans="1:5" x14ac:dyDescent="0.25">
      <c r="A997" s="396" t="s">
        <v>19362</v>
      </c>
      <c r="B997" s="398" t="s">
        <v>13431</v>
      </c>
      <c r="C997" s="385">
        <v>-1</v>
      </c>
      <c r="D997" s="385">
        <v>0</v>
      </c>
      <c r="E997" s="385">
        <v>-1</v>
      </c>
    </row>
    <row r="998" spans="1:5" x14ac:dyDescent="0.25">
      <c r="A998" s="396" t="s">
        <v>19363</v>
      </c>
      <c r="B998" s="398" t="s">
        <v>13432</v>
      </c>
      <c r="C998" s="385">
        <v>0</v>
      </c>
      <c r="D998" s="385">
        <v>0</v>
      </c>
      <c r="E998" s="385">
        <v>0</v>
      </c>
    </row>
    <row r="999" spans="1:5" x14ac:dyDescent="0.25">
      <c r="A999" s="396" t="s">
        <v>19364</v>
      </c>
      <c r="B999" s="398" t="s">
        <v>13433</v>
      </c>
      <c r="C999" s="385">
        <v>0</v>
      </c>
      <c r="D999" s="385">
        <v>0</v>
      </c>
      <c r="E999" s="385">
        <v>0</v>
      </c>
    </row>
    <row r="1000" spans="1:5" x14ac:dyDescent="0.25">
      <c r="A1000" s="396" t="s">
        <v>19365</v>
      </c>
      <c r="B1000" s="398" t="s">
        <v>13434</v>
      </c>
      <c r="C1000" s="385">
        <v>0</v>
      </c>
      <c r="D1000" s="385">
        <v>0</v>
      </c>
      <c r="E1000" s="385">
        <v>0</v>
      </c>
    </row>
    <row r="1001" spans="1:5" x14ac:dyDescent="0.25">
      <c r="A1001" s="396" t="s">
        <v>19366</v>
      </c>
      <c r="B1001" s="398" t="s">
        <v>13435</v>
      </c>
      <c r="C1001" s="385">
        <v>0</v>
      </c>
      <c r="D1001" s="385">
        <v>0</v>
      </c>
      <c r="E1001" s="385">
        <v>0</v>
      </c>
    </row>
    <row r="1002" spans="1:5" x14ac:dyDescent="0.25">
      <c r="A1002" s="396" t="s">
        <v>4475</v>
      </c>
      <c r="B1002" s="398" t="s">
        <v>13436</v>
      </c>
      <c r="C1002" s="385">
        <v>0</v>
      </c>
      <c r="D1002" s="385">
        <v>0</v>
      </c>
      <c r="E1002" s="385">
        <v>0</v>
      </c>
    </row>
    <row r="1003" spans="1:5" x14ac:dyDescent="0.25">
      <c r="A1003" s="396" t="s">
        <v>8562</v>
      </c>
      <c r="B1003" s="398" t="s">
        <v>13437</v>
      </c>
      <c r="C1003" s="385">
        <v>0</v>
      </c>
      <c r="D1003" s="385">
        <v>0</v>
      </c>
      <c r="E1003" s="385">
        <v>0</v>
      </c>
    </row>
    <row r="1004" spans="1:5" x14ac:dyDescent="0.25">
      <c r="A1004" s="396" t="s">
        <v>8563</v>
      </c>
      <c r="B1004" s="398" t="s">
        <v>13438</v>
      </c>
      <c r="C1004" s="385">
        <v>0</v>
      </c>
      <c r="D1004" s="385">
        <v>0</v>
      </c>
      <c r="E1004" s="385">
        <v>0</v>
      </c>
    </row>
    <row r="1005" spans="1:5" x14ac:dyDescent="0.25">
      <c r="A1005" s="396" t="s">
        <v>8564</v>
      </c>
      <c r="B1005" s="398" t="s">
        <v>13439</v>
      </c>
      <c r="C1005" s="385">
        <v>0</v>
      </c>
      <c r="D1005" s="385">
        <v>0</v>
      </c>
      <c r="E1005" s="385">
        <v>0</v>
      </c>
    </row>
    <row r="1006" spans="1:5" x14ac:dyDescent="0.25">
      <c r="A1006" s="396" t="s">
        <v>8565</v>
      </c>
      <c r="B1006" s="398" t="s">
        <v>13440</v>
      </c>
      <c r="C1006" s="385">
        <v>0</v>
      </c>
      <c r="D1006" s="385">
        <v>0</v>
      </c>
      <c r="E1006" s="385">
        <v>0</v>
      </c>
    </row>
    <row r="1007" spans="1:5" x14ac:dyDescent="0.25">
      <c r="A1007" s="396" t="s">
        <v>5010</v>
      </c>
      <c r="B1007" s="398" t="s">
        <v>13441</v>
      </c>
      <c r="C1007" s="385">
        <v>0</v>
      </c>
      <c r="D1007" s="385">
        <v>0</v>
      </c>
      <c r="E1007" s="385">
        <v>0</v>
      </c>
    </row>
    <row r="1008" spans="1:5" x14ac:dyDescent="0.25">
      <c r="A1008" s="396" t="s">
        <v>8566</v>
      </c>
      <c r="B1008" s="398" t="s">
        <v>13442</v>
      </c>
      <c r="C1008" s="385">
        <v>0</v>
      </c>
      <c r="D1008" s="385">
        <v>0</v>
      </c>
      <c r="E1008" s="385">
        <v>0</v>
      </c>
    </row>
    <row r="1009" spans="1:5" x14ac:dyDescent="0.25">
      <c r="A1009" s="396" t="s">
        <v>8567</v>
      </c>
      <c r="B1009" s="398" t="s">
        <v>13443</v>
      </c>
      <c r="C1009" s="385">
        <v>0</v>
      </c>
      <c r="D1009" s="385">
        <v>0</v>
      </c>
      <c r="E1009" s="385">
        <v>0</v>
      </c>
    </row>
    <row r="1010" spans="1:5" x14ac:dyDescent="0.25">
      <c r="A1010" s="396" t="s">
        <v>8568</v>
      </c>
      <c r="B1010" s="398" t="s">
        <v>13444</v>
      </c>
      <c r="C1010" s="385">
        <v>0</v>
      </c>
      <c r="D1010" s="385">
        <v>0</v>
      </c>
      <c r="E1010" s="385">
        <v>0</v>
      </c>
    </row>
    <row r="1011" spans="1:5" x14ac:dyDescent="0.25">
      <c r="A1011" s="396" t="s">
        <v>8569</v>
      </c>
      <c r="B1011" s="398" t="s">
        <v>13445</v>
      </c>
      <c r="C1011" s="385">
        <v>0</v>
      </c>
      <c r="D1011" s="385">
        <v>0</v>
      </c>
      <c r="E1011" s="385">
        <v>0</v>
      </c>
    </row>
    <row r="1012" spans="1:5" x14ac:dyDescent="0.25">
      <c r="A1012" s="396" t="s">
        <v>8570</v>
      </c>
      <c r="B1012" s="398" t="s">
        <v>13446</v>
      </c>
      <c r="C1012" s="385">
        <v>0</v>
      </c>
      <c r="D1012" s="385">
        <v>0</v>
      </c>
      <c r="E1012" s="385">
        <v>0</v>
      </c>
    </row>
    <row r="1013" spans="1:5" x14ac:dyDescent="0.25">
      <c r="A1013" s="396" t="s">
        <v>19653</v>
      </c>
      <c r="B1013" s="398" t="s">
        <v>19654</v>
      </c>
      <c r="C1013" s="385">
        <v>0</v>
      </c>
      <c r="D1013" s="385">
        <v>0</v>
      </c>
      <c r="E1013" s="385">
        <v>0</v>
      </c>
    </row>
    <row r="1014" spans="1:5" x14ac:dyDescent="0.25">
      <c r="A1014" s="396" t="s">
        <v>11067</v>
      </c>
      <c r="B1014" s="398" t="s">
        <v>13447</v>
      </c>
      <c r="C1014" s="385">
        <v>-2</v>
      </c>
      <c r="D1014" s="385">
        <v>1</v>
      </c>
      <c r="E1014" s="385">
        <v>-1</v>
      </c>
    </row>
    <row r="1015" spans="1:5" x14ac:dyDescent="0.25">
      <c r="A1015" s="396" t="s">
        <v>11274</v>
      </c>
      <c r="B1015" s="398" t="s">
        <v>13448</v>
      </c>
      <c r="C1015" s="385">
        <v>0</v>
      </c>
      <c r="D1015" s="385">
        <v>0</v>
      </c>
      <c r="E1015" s="385">
        <v>0</v>
      </c>
    </row>
    <row r="1016" spans="1:5" x14ac:dyDescent="0.25">
      <c r="A1016" s="396" t="s">
        <v>11275</v>
      </c>
      <c r="B1016" s="398" t="s">
        <v>13449</v>
      </c>
      <c r="C1016" s="385">
        <v>0</v>
      </c>
      <c r="D1016" s="385">
        <v>0</v>
      </c>
      <c r="E1016" s="385">
        <v>0</v>
      </c>
    </row>
    <row r="1017" spans="1:5" x14ac:dyDescent="0.25">
      <c r="A1017" s="396" t="s">
        <v>11276</v>
      </c>
      <c r="B1017" s="398" t="s">
        <v>13450</v>
      </c>
      <c r="C1017" s="385">
        <v>0</v>
      </c>
      <c r="D1017" s="385">
        <v>0</v>
      </c>
      <c r="E1017" s="385">
        <v>0</v>
      </c>
    </row>
    <row r="1018" spans="1:5" x14ac:dyDescent="0.25">
      <c r="A1018" s="396" t="s">
        <v>11277</v>
      </c>
      <c r="B1018" s="398" t="s">
        <v>13451</v>
      </c>
      <c r="C1018" s="385">
        <v>0</v>
      </c>
      <c r="D1018" s="385">
        <v>0</v>
      </c>
      <c r="E1018" s="385">
        <v>0</v>
      </c>
    </row>
    <row r="1019" spans="1:5" x14ac:dyDescent="0.25">
      <c r="A1019" s="396" t="s">
        <v>11278</v>
      </c>
      <c r="B1019" s="398" t="s">
        <v>13452</v>
      </c>
      <c r="C1019" s="385">
        <v>0</v>
      </c>
      <c r="D1019" s="385">
        <v>0</v>
      </c>
      <c r="E1019" s="385">
        <v>0</v>
      </c>
    </row>
    <row r="1020" spans="1:5" x14ac:dyDescent="0.25">
      <c r="A1020" s="396" t="s">
        <v>19655</v>
      </c>
      <c r="B1020" s="398" t="s">
        <v>19656</v>
      </c>
      <c r="C1020" s="385">
        <v>0</v>
      </c>
      <c r="D1020" s="385">
        <v>0</v>
      </c>
      <c r="E1020" s="385">
        <v>0</v>
      </c>
    </row>
    <row r="1021" spans="1:5" x14ac:dyDescent="0.25">
      <c r="A1021" s="396" t="s">
        <v>11280</v>
      </c>
      <c r="B1021" s="398" t="s">
        <v>13453</v>
      </c>
      <c r="C1021" s="385">
        <v>0</v>
      </c>
      <c r="D1021" s="385">
        <v>66</v>
      </c>
      <c r="E1021" s="385">
        <v>66</v>
      </c>
    </row>
    <row r="1022" spans="1:5" x14ac:dyDescent="0.25">
      <c r="A1022" s="396" t="s">
        <v>11281</v>
      </c>
      <c r="B1022" s="398" t="s">
        <v>13454</v>
      </c>
      <c r="C1022" s="385">
        <v>0</v>
      </c>
      <c r="D1022" s="385">
        <v>0</v>
      </c>
      <c r="E1022" s="385">
        <v>0</v>
      </c>
    </row>
    <row r="1023" spans="1:5" x14ac:dyDescent="0.25">
      <c r="A1023" s="396" t="s">
        <v>11282</v>
      </c>
      <c r="B1023" s="398" t="s">
        <v>13455</v>
      </c>
      <c r="C1023" s="385">
        <v>0</v>
      </c>
      <c r="D1023" s="385">
        <v>0</v>
      </c>
      <c r="E1023" s="385">
        <v>0</v>
      </c>
    </row>
    <row r="1024" spans="1:5" x14ac:dyDescent="0.25">
      <c r="A1024" s="396" t="s">
        <v>11283</v>
      </c>
      <c r="B1024" s="398" t="s">
        <v>13456</v>
      </c>
      <c r="C1024" s="385">
        <v>0</v>
      </c>
      <c r="D1024" s="385">
        <v>0</v>
      </c>
      <c r="E1024" s="385">
        <v>0</v>
      </c>
    </row>
    <row r="1025" spans="1:5" x14ac:dyDescent="0.25">
      <c r="A1025" s="396" t="s">
        <v>11284</v>
      </c>
      <c r="B1025" s="398" t="s">
        <v>13457</v>
      </c>
      <c r="C1025" s="385">
        <v>0</v>
      </c>
      <c r="D1025" s="385">
        <v>0</v>
      </c>
      <c r="E1025" s="385">
        <v>0</v>
      </c>
    </row>
    <row r="1026" spans="1:5" x14ac:dyDescent="0.25">
      <c r="A1026" s="396" t="s">
        <v>11285</v>
      </c>
      <c r="B1026" s="398" t="s">
        <v>13458</v>
      </c>
      <c r="C1026" s="385">
        <v>0</v>
      </c>
      <c r="D1026" s="385">
        <v>0</v>
      </c>
      <c r="E1026" s="385">
        <v>0</v>
      </c>
    </row>
    <row r="1027" spans="1:5" x14ac:dyDescent="0.25">
      <c r="A1027" s="396" t="s">
        <v>19657</v>
      </c>
      <c r="B1027" s="398" t="s">
        <v>19658</v>
      </c>
      <c r="C1027" s="385">
        <v>0</v>
      </c>
      <c r="D1027" s="385">
        <v>0</v>
      </c>
      <c r="E1027" s="385">
        <v>0</v>
      </c>
    </row>
    <row r="1028" spans="1:5" x14ac:dyDescent="0.25">
      <c r="A1028" s="396" t="s">
        <v>11279</v>
      </c>
      <c r="B1028" s="398" t="s">
        <v>13453</v>
      </c>
      <c r="C1028" s="385">
        <v>0</v>
      </c>
      <c r="D1028" s="385">
        <v>0</v>
      </c>
      <c r="E1028" s="385">
        <v>0</v>
      </c>
    </row>
    <row r="1029" spans="1:5" x14ac:dyDescent="0.25">
      <c r="A1029" s="396" t="s">
        <v>11286</v>
      </c>
      <c r="B1029" s="398" t="s">
        <v>13454</v>
      </c>
      <c r="C1029" s="385">
        <v>0</v>
      </c>
      <c r="D1029" s="385">
        <v>0</v>
      </c>
      <c r="E1029" s="385">
        <v>0</v>
      </c>
    </row>
    <row r="1030" spans="1:5" x14ac:dyDescent="0.25">
      <c r="A1030" s="396" t="s">
        <v>11287</v>
      </c>
      <c r="B1030" s="398" t="s">
        <v>13455</v>
      </c>
      <c r="C1030" s="385">
        <v>0</v>
      </c>
      <c r="D1030" s="385">
        <v>0</v>
      </c>
      <c r="E1030" s="385">
        <v>0</v>
      </c>
    </row>
    <row r="1031" spans="1:5" x14ac:dyDescent="0.25">
      <c r="A1031" s="396" t="s">
        <v>11288</v>
      </c>
      <c r="B1031" s="398" t="s">
        <v>13456</v>
      </c>
      <c r="C1031" s="385">
        <v>0</v>
      </c>
      <c r="D1031" s="385">
        <v>0</v>
      </c>
      <c r="E1031" s="385">
        <v>0</v>
      </c>
    </row>
    <row r="1032" spans="1:5" x14ac:dyDescent="0.25">
      <c r="A1032" s="396" t="s">
        <v>11289</v>
      </c>
      <c r="B1032" s="398" t="s">
        <v>13457</v>
      </c>
      <c r="C1032" s="385">
        <v>0</v>
      </c>
      <c r="D1032" s="385">
        <v>0</v>
      </c>
      <c r="E1032" s="385">
        <v>0</v>
      </c>
    </row>
    <row r="1033" spans="1:5" x14ac:dyDescent="0.25">
      <c r="A1033" s="396" t="s">
        <v>11290</v>
      </c>
      <c r="B1033" s="398" t="s">
        <v>13458</v>
      </c>
      <c r="C1033" s="385">
        <v>0</v>
      </c>
      <c r="D1033" s="385">
        <v>0</v>
      </c>
      <c r="E1033" s="385">
        <v>0</v>
      </c>
    </row>
    <row r="1034" spans="1:5" x14ac:dyDescent="0.25">
      <c r="A1034" s="396" t="s">
        <v>19659</v>
      </c>
      <c r="B1034" s="398" t="s">
        <v>19658</v>
      </c>
      <c r="C1034" s="385">
        <v>0</v>
      </c>
      <c r="D1034" s="385">
        <v>0</v>
      </c>
      <c r="E1034" s="385">
        <v>0</v>
      </c>
    </row>
    <row r="1035" spans="1:5" x14ac:dyDescent="0.25">
      <c r="A1035" s="396" t="s">
        <v>11291</v>
      </c>
      <c r="B1035" s="398" t="s">
        <v>13453</v>
      </c>
      <c r="C1035" s="385">
        <v>0</v>
      </c>
      <c r="D1035" s="385">
        <v>0</v>
      </c>
      <c r="E1035" s="385">
        <v>0</v>
      </c>
    </row>
    <row r="1036" spans="1:5" x14ac:dyDescent="0.25">
      <c r="A1036" s="396" t="s">
        <v>11292</v>
      </c>
      <c r="B1036" s="398" t="s">
        <v>13454</v>
      </c>
      <c r="C1036" s="385">
        <v>0</v>
      </c>
      <c r="D1036" s="385">
        <v>0</v>
      </c>
      <c r="E1036" s="385">
        <v>0</v>
      </c>
    </row>
    <row r="1037" spans="1:5" x14ac:dyDescent="0.25">
      <c r="A1037" s="396" t="s">
        <v>11293</v>
      </c>
      <c r="B1037" s="398" t="s">
        <v>13455</v>
      </c>
      <c r="C1037" s="385">
        <v>0</v>
      </c>
      <c r="D1037" s="385">
        <v>0</v>
      </c>
      <c r="E1037" s="385">
        <v>0</v>
      </c>
    </row>
    <row r="1038" spans="1:5" x14ac:dyDescent="0.25">
      <c r="A1038" s="396" t="s">
        <v>11294</v>
      </c>
      <c r="B1038" s="398" t="s">
        <v>13456</v>
      </c>
      <c r="C1038" s="385">
        <v>0</v>
      </c>
      <c r="D1038" s="385">
        <v>0</v>
      </c>
      <c r="E1038" s="385">
        <v>0</v>
      </c>
    </row>
    <row r="1039" spans="1:5" x14ac:dyDescent="0.25">
      <c r="A1039" s="396" t="s">
        <v>11295</v>
      </c>
      <c r="B1039" s="398" t="s">
        <v>13457</v>
      </c>
      <c r="C1039" s="385">
        <v>0</v>
      </c>
      <c r="D1039" s="385">
        <v>0</v>
      </c>
      <c r="E1039" s="385">
        <v>0</v>
      </c>
    </row>
    <row r="1040" spans="1:5" x14ac:dyDescent="0.25">
      <c r="A1040" s="396" t="s">
        <v>11296</v>
      </c>
      <c r="B1040" s="398" t="s">
        <v>13458</v>
      </c>
      <c r="C1040" s="385">
        <v>0</v>
      </c>
      <c r="D1040" s="385">
        <v>0</v>
      </c>
      <c r="E1040" s="385">
        <v>0</v>
      </c>
    </row>
    <row r="1041" spans="1:5" x14ac:dyDescent="0.25">
      <c r="A1041" s="396" t="s">
        <v>19660</v>
      </c>
      <c r="B1041" s="398" t="s">
        <v>19658</v>
      </c>
      <c r="C1041" s="385">
        <v>0</v>
      </c>
      <c r="D1041" s="385">
        <v>0</v>
      </c>
      <c r="E1041" s="385">
        <v>0</v>
      </c>
    </row>
    <row r="1042" spans="1:5" x14ac:dyDescent="0.25">
      <c r="A1042" s="396" t="s">
        <v>11365</v>
      </c>
      <c r="B1042" s="398" t="s">
        <v>13453</v>
      </c>
      <c r="C1042" s="385">
        <v>0</v>
      </c>
      <c r="D1042" s="385">
        <v>0</v>
      </c>
      <c r="E1042" s="385">
        <v>0</v>
      </c>
    </row>
    <row r="1043" spans="1:5" x14ac:dyDescent="0.25">
      <c r="A1043" s="396" t="s">
        <v>11366</v>
      </c>
      <c r="B1043" s="398" t="s">
        <v>13454</v>
      </c>
      <c r="C1043" s="385">
        <v>0</v>
      </c>
      <c r="D1043" s="385">
        <v>0</v>
      </c>
      <c r="E1043" s="385">
        <v>0</v>
      </c>
    </row>
    <row r="1044" spans="1:5" x14ac:dyDescent="0.25">
      <c r="A1044" s="396" t="s">
        <v>11367</v>
      </c>
      <c r="B1044" s="398" t="s">
        <v>13455</v>
      </c>
      <c r="C1044" s="385">
        <v>0</v>
      </c>
      <c r="D1044" s="385">
        <v>0</v>
      </c>
      <c r="E1044" s="385">
        <v>0</v>
      </c>
    </row>
    <row r="1045" spans="1:5" x14ac:dyDescent="0.25">
      <c r="A1045" s="396" t="s">
        <v>11368</v>
      </c>
      <c r="B1045" s="398" t="s">
        <v>13456</v>
      </c>
      <c r="C1045" s="385">
        <v>0</v>
      </c>
      <c r="D1045" s="385">
        <v>0</v>
      </c>
      <c r="E1045" s="385">
        <v>0</v>
      </c>
    </row>
    <row r="1046" spans="1:5" x14ac:dyDescent="0.25">
      <c r="A1046" s="396" t="s">
        <v>11369</v>
      </c>
      <c r="B1046" s="398" t="s">
        <v>13457</v>
      </c>
      <c r="C1046" s="385">
        <v>0</v>
      </c>
      <c r="D1046" s="385">
        <v>18</v>
      </c>
      <c r="E1046" s="385">
        <v>18</v>
      </c>
    </row>
    <row r="1047" spans="1:5" x14ac:dyDescent="0.25">
      <c r="A1047" s="396" t="s">
        <v>11370</v>
      </c>
      <c r="B1047" s="398" t="s">
        <v>13458</v>
      </c>
      <c r="C1047" s="385">
        <v>0</v>
      </c>
      <c r="D1047" s="385">
        <v>0</v>
      </c>
      <c r="E1047" s="385">
        <v>0</v>
      </c>
    </row>
    <row r="1048" spans="1:5" x14ac:dyDescent="0.25">
      <c r="A1048" s="396" t="s">
        <v>19661</v>
      </c>
      <c r="B1048" s="398" t="s">
        <v>19658</v>
      </c>
      <c r="C1048" s="385">
        <v>0</v>
      </c>
      <c r="D1048" s="385">
        <v>0</v>
      </c>
      <c r="E1048" s="385">
        <v>0</v>
      </c>
    </row>
    <row r="1049" spans="1:5" x14ac:dyDescent="0.25">
      <c r="A1049" s="396" t="s">
        <v>11371</v>
      </c>
      <c r="B1049" s="398" t="s">
        <v>13453</v>
      </c>
      <c r="C1049" s="385">
        <v>0</v>
      </c>
      <c r="D1049" s="385">
        <v>0</v>
      </c>
      <c r="E1049" s="385">
        <v>0</v>
      </c>
    </row>
    <row r="1050" spans="1:5" x14ac:dyDescent="0.25">
      <c r="A1050" s="396" t="s">
        <v>11372</v>
      </c>
      <c r="B1050" s="398" t="s">
        <v>13454</v>
      </c>
      <c r="C1050" s="385">
        <v>0</v>
      </c>
      <c r="D1050" s="385">
        <v>0</v>
      </c>
      <c r="E1050" s="385">
        <v>0</v>
      </c>
    </row>
    <row r="1051" spans="1:5" x14ac:dyDescent="0.25">
      <c r="A1051" s="396" t="s">
        <v>11373</v>
      </c>
      <c r="B1051" s="398" t="s">
        <v>13455</v>
      </c>
      <c r="C1051" s="385">
        <v>0</v>
      </c>
      <c r="D1051" s="385">
        <v>0</v>
      </c>
      <c r="E1051" s="385">
        <v>0</v>
      </c>
    </row>
    <row r="1052" spans="1:5" x14ac:dyDescent="0.25">
      <c r="A1052" s="396" t="s">
        <v>11374</v>
      </c>
      <c r="B1052" s="398" t="s">
        <v>13456</v>
      </c>
      <c r="C1052" s="385">
        <v>0</v>
      </c>
      <c r="D1052" s="385">
        <v>0</v>
      </c>
      <c r="E1052" s="385">
        <v>0</v>
      </c>
    </row>
    <row r="1053" spans="1:5" x14ac:dyDescent="0.25">
      <c r="A1053" s="396" t="s">
        <v>11375</v>
      </c>
      <c r="B1053" s="398" t="s">
        <v>13457</v>
      </c>
      <c r="C1053" s="385">
        <v>0</v>
      </c>
      <c r="D1053" s="385">
        <v>8</v>
      </c>
      <c r="E1053" s="385">
        <v>8</v>
      </c>
    </row>
    <row r="1054" spans="1:5" x14ac:dyDescent="0.25">
      <c r="A1054" s="396" t="s">
        <v>11376</v>
      </c>
      <c r="B1054" s="398" t="s">
        <v>13458</v>
      </c>
      <c r="C1054" s="385">
        <v>0</v>
      </c>
      <c r="D1054" s="385">
        <v>0</v>
      </c>
      <c r="E1054" s="385">
        <v>0</v>
      </c>
    </row>
    <row r="1055" spans="1:5" x14ac:dyDescent="0.25">
      <c r="A1055" s="396" t="s">
        <v>19662</v>
      </c>
      <c r="B1055" s="398" t="s">
        <v>19658</v>
      </c>
      <c r="C1055" s="385">
        <v>0</v>
      </c>
      <c r="D1055" s="385">
        <v>0</v>
      </c>
      <c r="E1055" s="385">
        <v>0</v>
      </c>
    </row>
    <row r="1056" spans="1:5" x14ac:dyDescent="0.25">
      <c r="A1056" s="396" t="s">
        <v>11377</v>
      </c>
      <c r="B1056" s="398" t="s">
        <v>13453</v>
      </c>
      <c r="C1056" s="385">
        <v>0</v>
      </c>
      <c r="D1056" s="385">
        <v>0</v>
      </c>
      <c r="E1056" s="385">
        <v>0</v>
      </c>
    </row>
    <row r="1057" spans="1:5" x14ac:dyDescent="0.25">
      <c r="A1057" s="396" t="s">
        <v>11378</v>
      </c>
      <c r="B1057" s="398" t="s">
        <v>13454</v>
      </c>
      <c r="C1057" s="385">
        <v>0</v>
      </c>
      <c r="D1057" s="385">
        <v>0</v>
      </c>
      <c r="E1057" s="385">
        <v>0</v>
      </c>
    </row>
    <row r="1058" spans="1:5" x14ac:dyDescent="0.25">
      <c r="A1058" s="396" t="s">
        <v>11379</v>
      </c>
      <c r="B1058" s="398" t="s">
        <v>13455</v>
      </c>
      <c r="C1058" s="385">
        <v>0</v>
      </c>
      <c r="D1058" s="385">
        <v>0</v>
      </c>
      <c r="E1058" s="385">
        <v>0</v>
      </c>
    </row>
    <row r="1059" spans="1:5" x14ac:dyDescent="0.25">
      <c r="A1059" s="396" t="s">
        <v>11380</v>
      </c>
      <c r="B1059" s="398" t="s">
        <v>13456</v>
      </c>
      <c r="C1059" s="385">
        <v>0</v>
      </c>
      <c r="D1059" s="385">
        <v>0</v>
      </c>
      <c r="E1059" s="385">
        <v>0</v>
      </c>
    </row>
    <row r="1060" spans="1:5" x14ac:dyDescent="0.25">
      <c r="A1060" s="396" t="s">
        <v>11381</v>
      </c>
      <c r="B1060" s="398" t="s">
        <v>13457</v>
      </c>
      <c r="C1060" s="385">
        <v>0</v>
      </c>
      <c r="D1060" s="385">
        <v>0</v>
      </c>
      <c r="E1060" s="385">
        <v>0</v>
      </c>
    </row>
    <row r="1061" spans="1:5" x14ac:dyDescent="0.25">
      <c r="A1061" s="396" t="s">
        <v>11382</v>
      </c>
      <c r="B1061" s="398" t="s">
        <v>13458</v>
      </c>
      <c r="C1061" s="385">
        <v>0</v>
      </c>
      <c r="D1061" s="385">
        <v>0</v>
      </c>
      <c r="E1061" s="385">
        <v>0</v>
      </c>
    </row>
    <row r="1062" spans="1:5" x14ac:dyDescent="0.25">
      <c r="A1062" s="396" t="s">
        <v>19663</v>
      </c>
      <c r="B1062" s="398" t="s">
        <v>19658</v>
      </c>
      <c r="C1062" s="385">
        <v>0</v>
      </c>
      <c r="D1062" s="385">
        <v>0</v>
      </c>
      <c r="E1062" s="385">
        <v>0</v>
      </c>
    </row>
    <row r="1063" spans="1:5" x14ac:dyDescent="0.25">
      <c r="A1063" s="396" t="s">
        <v>11383</v>
      </c>
      <c r="B1063" s="398" t="s">
        <v>13453</v>
      </c>
      <c r="C1063" s="385">
        <v>0</v>
      </c>
      <c r="D1063" s="385">
        <v>1</v>
      </c>
      <c r="E1063" s="385">
        <v>1</v>
      </c>
    </row>
    <row r="1064" spans="1:5" x14ac:dyDescent="0.25">
      <c r="A1064" s="396" t="s">
        <v>11384</v>
      </c>
      <c r="B1064" s="398" t="s">
        <v>13454</v>
      </c>
      <c r="C1064" s="385">
        <v>0</v>
      </c>
      <c r="D1064" s="385">
        <v>0</v>
      </c>
      <c r="E1064" s="385">
        <v>0</v>
      </c>
    </row>
    <row r="1065" spans="1:5" x14ac:dyDescent="0.25">
      <c r="A1065" s="396" t="s">
        <v>11385</v>
      </c>
      <c r="B1065" s="398" t="s">
        <v>13455</v>
      </c>
      <c r="C1065" s="385">
        <v>0</v>
      </c>
      <c r="D1065" s="385">
        <v>0</v>
      </c>
      <c r="E1065" s="385">
        <v>0</v>
      </c>
    </row>
    <row r="1066" spans="1:5" x14ac:dyDescent="0.25">
      <c r="A1066" s="396" t="s">
        <v>11386</v>
      </c>
      <c r="B1066" s="398" t="s">
        <v>13456</v>
      </c>
      <c r="C1066" s="385">
        <v>0</v>
      </c>
      <c r="D1066" s="385">
        <v>0</v>
      </c>
      <c r="E1066" s="385">
        <v>0</v>
      </c>
    </row>
    <row r="1067" spans="1:5" x14ac:dyDescent="0.25">
      <c r="A1067" s="396" t="s">
        <v>11387</v>
      </c>
      <c r="B1067" s="398" t="s">
        <v>13457</v>
      </c>
      <c r="C1067" s="385">
        <v>0</v>
      </c>
      <c r="D1067" s="385">
        <v>0</v>
      </c>
      <c r="E1067" s="385">
        <v>0</v>
      </c>
    </row>
    <row r="1068" spans="1:5" x14ac:dyDescent="0.25">
      <c r="A1068" s="396" t="s">
        <v>11388</v>
      </c>
      <c r="B1068" s="398" t="s">
        <v>13458</v>
      </c>
      <c r="C1068" s="385">
        <v>0</v>
      </c>
      <c r="D1068" s="385">
        <v>0</v>
      </c>
      <c r="E1068" s="385">
        <v>0</v>
      </c>
    </row>
    <row r="1069" spans="1:5" x14ac:dyDescent="0.25">
      <c r="A1069" s="396" t="s">
        <v>19664</v>
      </c>
      <c r="B1069" s="398" t="s">
        <v>19658</v>
      </c>
      <c r="C1069" s="385">
        <v>0</v>
      </c>
      <c r="D1069" s="385">
        <v>0</v>
      </c>
      <c r="E1069" s="385">
        <v>0</v>
      </c>
    </row>
    <row r="1070" spans="1:5" x14ac:dyDescent="0.25">
      <c r="A1070" s="396" t="s">
        <v>11389</v>
      </c>
      <c r="B1070" s="398" t="s">
        <v>13453</v>
      </c>
      <c r="C1070" s="385">
        <v>0</v>
      </c>
      <c r="D1070" s="385">
        <v>3</v>
      </c>
      <c r="E1070" s="385">
        <v>3</v>
      </c>
    </row>
    <row r="1071" spans="1:5" x14ac:dyDescent="0.25">
      <c r="A1071" s="396" t="s">
        <v>11390</v>
      </c>
      <c r="B1071" s="398" t="s">
        <v>13454</v>
      </c>
      <c r="C1071" s="385">
        <v>0</v>
      </c>
      <c r="D1071" s="385">
        <v>0</v>
      </c>
      <c r="E1071" s="385">
        <v>0</v>
      </c>
    </row>
    <row r="1072" spans="1:5" x14ac:dyDescent="0.25">
      <c r="A1072" s="396" t="s">
        <v>11391</v>
      </c>
      <c r="B1072" s="398" t="s">
        <v>13455</v>
      </c>
      <c r="C1072" s="385">
        <v>0</v>
      </c>
      <c r="D1072" s="385">
        <v>0</v>
      </c>
      <c r="E1072" s="385">
        <v>0</v>
      </c>
    </row>
    <row r="1073" spans="1:5" x14ac:dyDescent="0.25">
      <c r="A1073" s="396" t="s">
        <v>11392</v>
      </c>
      <c r="B1073" s="398" t="s">
        <v>13456</v>
      </c>
      <c r="C1073" s="385">
        <v>0</v>
      </c>
      <c r="D1073" s="385">
        <v>0</v>
      </c>
      <c r="E1073" s="385">
        <v>0</v>
      </c>
    </row>
    <row r="1074" spans="1:5" x14ac:dyDescent="0.25">
      <c r="A1074" s="396" t="s">
        <v>11393</v>
      </c>
      <c r="B1074" s="398" t="s">
        <v>13457</v>
      </c>
      <c r="C1074" s="385">
        <v>0</v>
      </c>
      <c r="D1074" s="385">
        <v>0</v>
      </c>
      <c r="E1074" s="385">
        <v>0</v>
      </c>
    </row>
    <row r="1075" spans="1:5" x14ac:dyDescent="0.25">
      <c r="A1075" s="396" t="s">
        <v>11394</v>
      </c>
      <c r="B1075" s="398" t="s">
        <v>13458</v>
      </c>
      <c r="C1075" s="385">
        <v>0</v>
      </c>
      <c r="D1075" s="385">
        <v>0</v>
      </c>
      <c r="E1075" s="385">
        <v>0</v>
      </c>
    </row>
    <row r="1076" spans="1:5" x14ac:dyDescent="0.25">
      <c r="A1076" s="396" t="s">
        <v>19665</v>
      </c>
      <c r="B1076" s="398" t="s">
        <v>19658</v>
      </c>
      <c r="C1076" s="385">
        <v>0</v>
      </c>
      <c r="D1076" s="385">
        <v>0</v>
      </c>
      <c r="E1076" s="385">
        <v>0</v>
      </c>
    </row>
    <row r="1077" spans="1:5" x14ac:dyDescent="0.25">
      <c r="A1077" s="396" t="s">
        <v>11395</v>
      </c>
      <c r="B1077" s="398" t="s">
        <v>13453</v>
      </c>
      <c r="C1077" s="385">
        <v>0</v>
      </c>
      <c r="D1077" s="385">
        <v>5</v>
      </c>
      <c r="E1077" s="385">
        <v>5</v>
      </c>
    </row>
    <row r="1078" spans="1:5" x14ac:dyDescent="0.25">
      <c r="A1078" s="396" t="s">
        <v>11396</v>
      </c>
      <c r="B1078" s="398" t="s">
        <v>13454</v>
      </c>
      <c r="C1078" s="385">
        <v>0</v>
      </c>
      <c r="D1078" s="385">
        <v>0</v>
      </c>
      <c r="E1078" s="385">
        <v>0</v>
      </c>
    </row>
    <row r="1079" spans="1:5" x14ac:dyDescent="0.25">
      <c r="A1079" s="396" t="s">
        <v>11397</v>
      </c>
      <c r="B1079" s="398" t="s">
        <v>13455</v>
      </c>
      <c r="C1079" s="385">
        <v>0</v>
      </c>
      <c r="D1079" s="385">
        <v>0</v>
      </c>
      <c r="E1079" s="385">
        <v>0</v>
      </c>
    </row>
    <row r="1080" spans="1:5" x14ac:dyDescent="0.25">
      <c r="A1080" s="396" t="s">
        <v>11398</v>
      </c>
      <c r="B1080" s="398" t="s">
        <v>13456</v>
      </c>
      <c r="C1080" s="385">
        <v>0</v>
      </c>
      <c r="D1080" s="385">
        <v>0</v>
      </c>
      <c r="E1080" s="385">
        <v>0</v>
      </c>
    </row>
    <row r="1081" spans="1:5" x14ac:dyDescent="0.25">
      <c r="A1081" s="396" t="s">
        <v>11399</v>
      </c>
      <c r="B1081" s="398" t="s">
        <v>13457</v>
      </c>
      <c r="C1081" s="385">
        <v>0</v>
      </c>
      <c r="D1081" s="385">
        <v>0</v>
      </c>
      <c r="E1081" s="385">
        <v>0</v>
      </c>
    </row>
    <row r="1082" spans="1:5" x14ac:dyDescent="0.25">
      <c r="A1082" s="396" t="s">
        <v>11400</v>
      </c>
      <c r="B1082" s="398" t="s">
        <v>13458</v>
      </c>
      <c r="C1082" s="385">
        <v>0</v>
      </c>
      <c r="D1082" s="385">
        <v>0</v>
      </c>
      <c r="E1082" s="385">
        <v>0</v>
      </c>
    </row>
    <row r="1083" spans="1:5" x14ac:dyDescent="0.25">
      <c r="A1083" s="396" t="s">
        <v>19666</v>
      </c>
      <c r="B1083" s="398" t="s">
        <v>19658</v>
      </c>
      <c r="C1083" s="385">
        <v>0</v>
      </c>
      <c r="D1083" s="385">
        <v>0</v>
      </c>
      <c r="E1083" s="385">
        <v>0</v>
      </c>
    </row>
    <row r="1084" spans="1:5" x14ac:dyDescent="0.25">
      <c r="A1084" s="396" t="s">
        <v>11401</v>
      </c>
      <c r="B1084" s="398" t="s">
        <v>13459</v>
      </c>
      <c r="C1084" s="385">
        <v>0</v>
      </c>
      <c r="D1084" s="385">
        <v>0</v>
      </c>
      <c r="E1084" s="385">
        <v>0</v>
      </c>
    </row>
    <row r="1085" spans="1:5" x14ac:dyDescent="0.25">
      <c r="A1085" s="396" t="s">
        <v>11402</v>
      </c>
      <c r="B1085" s="398" t="s">
        <v>13460</v>
      </c>
      <c r="C1085" s="385">
        <v>0</v>
      </c>
      <c r="D1085" s="385">
        <v>0</v>
      </c>
      <c r="E1085" s="385">
        <v>0</v>
      </c>
    </row>
    <row r="1086" spans="1:5" x14ac:dyDescent="0.25">
      <c r="A1086" s="396" t="s">
        <v>11403</v>
      </c>
      <c r="B1086" s="398" t="s">
        <v>13461</v>
      </c>
      <c r="C1086" s="385">
        <v>0</v>
      </c>
      <c r="D1086" s="385">
        <v>0</v>
      </c>
      <c r="E1086" s="385">
        <v>0</v>
      </c>
    </row>
    <row r="1087" spans="1:5" x14ac:dyDescent="0.25">
      <c r="A1087" s="396" t="s">
        <v>11404</v>
      </c>
      <c r="B1087" s="398" t="s">
        <v>13462</v>
      </c>
      <c r="C1087" s="385">
        <v>0</v>
      </c>
      <c r="D1087" s="385">
        <v>0</v>
      </c>
      <c r="E1087" s="385">
        <v>0</v>
      </c>
    </row>
    <row r="1088" spans="1:5" x14ac:dyDescent="0.25">
      <c r="A1088" s="396" t="s">
        <v>11405</v>
      </c>
      <c r="B1088" s="398" t="s">
        <v>13463</v>
      </c>
      <c r="C1088" s="385">
        <v>0</v>
      </c>
      <c r="D1088" s="385">
        <v>0</v>
      </c>
      <c r="E1088" s="385">
        <v>0</v>
      </c>
    </row>
    <row r="1089" spans="1:5" x14ac:dyDescent="0.25">
      <c r="A1089" s="396" t="s">
        <v>11406</v>
      </c>
      <c r="B1089" s="398" t="s">
        <v>13464</v>
      </c>
      <c r="C1089" s="385">
        <v>0</v>
      </c>
      <c r="D1089" s="385">
        <v>0</v>
      </c>
      <c r="E1089" s="385">
        <v>0</v>
      </c>
    </row>
    <row r="1090" spans="1:5" x14ac:dyDescent="0.25">
      <c r="A1090" s="396" t="s">
        <v>19667</v>
      </c>
      <c r="B1090" s="398" t="s">
        <v>19668</v>
      </c>
      <c r="C1090" s="385">
        <v>0</v>
      </c>
      <c r="D1090" s="385">
        <v>0</v>
      </c>
      <c r="E1090" s="385">
        <v>0</v>
      </c>
    </row>
    <row r="1091" spans="1:5" x14ac:dyDescent="0.25">
      <c r="A1091" s="396" t="s">
        <v>11407</v>
      </c>
      <c r="B1091" s="398" t="s">
        <v>13459</v>
      </c>
      <c r="C1091" s="385">
        <v>0</v>
      </c>
      <c r="D1091" s="385">
        <v>0</v>
      </c>
      <c r="E1091" s="385">
        <v>0</v>
      </c>
    </row>
    <row r="1092" spans="1:5" x14ac:dyDescent="0.25">
      <c r="A1092" s="396" t="s">
        <v>11408</v>
      </c>
      <c r="B1092" s="398" t="s">
        <v>13460</v>
      </c>
      <c r="C1092" s="385">
        <v>0</v>
      </c>
      <c r="D1092" s="385">
        <v>0</v>
      </c>
      <c r="E1092" s="385">
        <v>0</v>
      </c>
    </row>
    <row r="1093" spans="1:5" x14ac:dyDescent="0.25">
      <c r="A1093" s="396" t="s">
        <v>11409</v>
      </c>
      <c r="B1093" s="398" t="s">
        <v>13461</v>
      </c>
      <c r="C1093" s="385">
        <v>0</v>
      </c>
      <c r="D1093" s="385">
        <v>0</v>
      </c>
      <c r="E1093" s="385">
        <v>0</v>
      </c>
    </row>
    <row r="1094" spans="1:5" x14ac:dyDescent="0.25">
      <c r="A1094" s="396" t="s">
        <v>11410</v>
      </c>
      <c r="B1094" s="398" t="s">
        <v>13462</v>
      </c>
      <c r="C1094" s="385">
        <v>0</v>
      </c>
      <c r="D1094" s="385">
        <v>0</v>
      </c>
      <c r="E1094" s="385">
        <v>0</v>
      </c>
    </row>
    <row r="1095" spans="1:5" x14ac:dyDescent="0.25">
      <c r="A1095" s="396" t="s">
        <v>11411</v>
      </c>
      <c r="B1095" s="398" t="s">
        <v>13463</v>
      </c>
      <c r="C1095" s="385">
        <v>0</v>
      </c>
      <c r="D1095" s="385">
        <v>0</v>
      </c>
      <c r="E1095" s="385">
        <v>0</v>
      </c>
    </row>
    <row r="1096" spans="1:5" x14ac:dyDescent="0.25">
      <c r="A1096" s="396" t="s">
        <v>11412</v>
      </c>
      <c r="B1096" s="398" t="s">
        <v>13464</v>
      </c>
      <c r="C1096" s="385">
        <v>0</v>
      </c>
      <c r="D1096" s="385">
        <v>0</v>
      </c>
      <c r="E1096" s="385">
        <v>0</v>
      </c>
    </row>
    <row r="1097" spans="1:5" x14ac:dyDescent="0.25">
      <c r="A1097" s="396" t="s">
        <v>19669</v>
      </c>
      <c r="B1097" s="398" t="s">
        <v>19668</v>
      </c>
      <c r="C1097" s="385">
        <v>0</v>
      </c>
      <c r="D1097" s="385">
        <v>0</v>
      </c>
      <c r="E1097" s="385">
        <v>0</v>
      </c>
    </row>
    <row r="1098" spans="1:5" x14ac:dyDescent="0.25">
      <c r="A1098" s="396" t="s">
        <v>11413</v>
      </c>
      <c r="B1098" s="398" t="s">
        <v>13459</v>
      </c>
      <c r="C1098" s="385">
        <v>0</v>
      </c>
      <c r="D1098" s="385">
        <v>10</v>
      </c>
      <c r="E1098" s="385">
        <v>10</v>
      </c>
    </row>
    <row r="1099" spans="1:5" x14ac:dyDescent="0.25">
      <c r="A1099" s="396" t="s">
        <v>11414</v>
      </c>
      <c r="B1099" s="398" t="s">
        <v>13460</v>
      </c>
      <c r="C1099" s="385">
        <v>0</v>
      </c>
      <c r="D1099" s="385">
        <v>0</v>
      </c>
      <c r="E1099" s="385">
        <v>0</v>
      </c>
    </row>
    <row r="1100" spans="1:5" x14ac:dyDescent="0.25">
      <c r="A1100" s="396" t="s">
        <v>11415</v>
      </c>
      <c r="B1100" s="398" t="s">
        <v>13461</v>
      </c>
      <c r="C1100" s="385">
        <v>0</v>
      </c>
      <c r="D1100" s="385">
        <v>0</v>
      </c>
      <c r="E1100" s="385">
        <v>0</v>
      </c>
    </row>
    <row r="1101" spans="1:5" x14ac:dyDescent="0.25">
      <c r="A1101" s="396" t="s">
        <v>11416</v>
      </c>
      <c r="B1101" s="398" t="s">
        <v>13462</v>
      </c>
      <c r="C1101" s="385">
        <v>0</v>
      </c>
      <c r="D1101" s="385">
        <v>0</v>
      </c>
      <c r="E1101" s="385">
        <v>0</v>
      </c>
    </row>
    <row r="1102" spans="1:5" x14ac:dyDescent="0.25">
      <c r="A1102" s="396" t="s">
        <v>11417</v>
      </c>
      <c r="B1102" s="398" t="s">
        <v>13463</v>
      </c>
      <c r="C1102" s="385">
        <v>0</v>
      </c>
      <c r="D1102" s="385">
        <v>0</v>
      </c>
      <c r="E1102" s="385">
        <v>0</v>
      </c>
    </row>
    <row r="1103" spans="1:5" x14ac:dyDescent="0.25">
      <c r="A1103" s="396" t="s">
        <v>11418</v>
      </c>
      <c r="B1103" s="398" t="s">
        <v>13464</v>
      </c>
      <c r="C1103" s="385">
        <v>0</v>
      </c>
      <c r="D1103" s="385">
        <v>0</v>
      </c>
      <c r="E1103" s="385">
        <v>0</v>
      </c>
    </row>
    <row r="1104" spans="1:5" x14ac:dyDescent="0.25">
      <c r="A1104" s="396" t="s">
        <v>19670</v>
      </c>
      <c r="B1104" s="398" t="s">
        <v>19668</v>
      </c>
      <c r="C1104" s="385">
        <v>0</v>
      </c>
      <c r="D1104" s="385">
        <v>0</v>
      </c>
      <c r="E1104" s="385">
        <v>0</v>
      </c>
    </row>
    <row r="1105" spans="1:5" x14ac:dyDescent="0.25">
      <c r="A1105" s="396" t="s">
        <v>16752</v>
      </c>
      <c r="B1105" s="398" t="s">
        <v>13464</v>
      </c>
      <c r="C1105" s="385">
        <v>0</v>
      </c>
      <c r="D1105" s="385">
        <v>0</v>
      </c>
      <c r="E1105" s="385">
        <v>0</v>
      </c>
    </row>
    <row r="1106" spans="1:5" x14ac:dyDescent="0.25">
      <c r="A1106" s="396" t="s">
        <v>19671</v>
      </c>
      <c r="B1106" s="398" t="s">
        <v>19668</v>
      </c>
      <c r="C1106" s="385">
        <v>0</v>
      </c>
      <c r="D1106" s="385">
        <v>0</v>
      </c>
      <c r="E1106" s="385">
        <v>0</v>
      </c>
    </row>
    <row r="1107" spans="1:5" x14ac:dyDescent="0.25">
      <c r="A1107" s="396" t="s">
        <v>11419</v>
      </c>
      <c r="B1107" s="398" t="s">
        <v>13459</v>
      </c>
      <c r="C1107" s="385">
        <v>0</v>
      </c>
      <c r="D1107" s="385">
        <v>0</v>
      </c>
      <c r="E1107" s="385">
        <v>0</v>
      </c>
    </row>
    <row r="1108" spans="1:5" x14ac:dyDescent="0.25">
      <c r="A1108" s="396" t="s">
        <v>11420</v>
      </c>
      <c r="B1108" s="398" t="s">
        <v>13460</v>
      </c>
      <c r="C1108" s="385">
        <v>0</v>
      </c>
      <c r="D1108" s="385">
        <v>0</v>
      </c>
      <c r="E1108" s="385">
        <v>0</v>
      </c>
    </row>
    <row r="1109" spans="1:5" x14ac:dyDescent="0.25">
      <c r="A1109" s="396" t="s">
        <v>11421</v>
      </c>
      <c r="B1109" s="398" t="s">
        <v>13461</v>
      </c>
      <c r="C1109" s="385">
        <v>0</v>
      </c>
      <c r="D1109" s="385">
        <v>0</v>
      </c>
      <c r="E1109" s="385">
        <v>0</v>
      </c>
    </row>
    <row r="1110" spans="1:5" x14ac:dyDescent="0.25">
      <c r="A1110" s="396" t="s">
        <v>11422</v>
      </c>
      <c r="B1110" s="398" t="s">
        <v>13462</v>
      </c>
      <c r="C1110" s="385">
        <v>0</v>
      </c>
      <c r="D1110" s="385">
        <v>0</v>
      </c>
      <c r="E1110" s="385">
        <v>0</v>
      </c>
    </row>
    <row r="1111" spans="1:5" x14ac:dyDescent="0.25">
      <c r="A1111" s="396" t="s">
        <v>11423</v>
      </c>
      <c r="B1111" s="398" t="s">
        <v>13463</v>
      </c>
      <c r="C1111" s="385">
        <v>0</v>
      </c>
      <c r="D1111" s="385">
        <v>0</v>
      </c>
      <c r="E1111" s="385">
        <v>0</v>
      </c>
    </row>
    <row r="1112" spans="1:5" x14ac:dyDescent="0.25">
      <c r="A1112" s="396" t="s">
        <v>11424</v>
      </c>
      <c r="B1112" s="398" t="s">
        <v>13464</v>
      </c>
      <c r="C1112" s="385">
        <v>0</v>
      </c>
      <c r="D1112" s="385">
        <v>0</v>
      </c>
      <c r="E1112" s="385">
        <v>0</v>
      </c>
    </row>
    <row r="1113" spans="1:5" x14ac:dyDescent="0.25">
      <c r="A1113" s="396" t="s">
        <v>19672</v>
      </c>
      <c r="B1113" s="398" t="s">
        <v>19668</v>
      </c>
      <c r="C1113" s="385">
        <v>0</v>
      </c>
      <c r="D1113" s="385">
        <v>0</v>
      </c>
      <c r="E1113" s="385">
        <v>0</v>
      </c>
    </row>
    <row r="1114" spans="1:5" x14ac:dyDescent="0.25">
      <c r="A1114" s="396" t="s">
        <v>11425</v>
      </c>
      <c r="B1114" s="398" t="s">
        <v>13459</v>
      </c>
      <c r="C1114" s="385">
        <v>0</v>
      </c>
      <c r="D1114" s="385">
        <v>1</v>
      </c>
      <c r="E1114" s="385">
        <v>1</v>
      </c>
    </row>
    <row r="1115" spans="1:5" x14ac:dyDescent="0.25">
      <c r="A1115" s="396" t="s">
        <v>11426</v>
      </c>
      <c r="B1115" s="398" t="s">
        <v>13460</v>
      </c>
      <c r="C1115" s="385">
        <v>0</v>
      </c>
      <c r="D1115" s="385">
        <v>0</v>
      </c>
      <c r="E1115" s="385">
        <v>0</v>
      </c>
    </row>
    <row r="1116" spans="1:5" x14ac:dyDescent="0.25">
      <c r="A1116" s="396" t="s">
        <v>11427</v>
      </c>
      <c r="B1116" s="398" t="s">
        <v>13461</v>
      </c>
      <c r="C1116" s="385">
        <v>0</v>
      </c>
      <c r="D1116" s="385">
        <v>0</v>
      </c>
      <c r="E1116" s="385">
        <v>0</v>
      </c>
    </row>
    <row r="1117" spans="1:5" x14ac:dyDescent="0.25">
      <c r="A1117" s="396" t="s">
        <v>11428</v>
      </c>
      <c r="B1117" s="398" t="s">
        <v>13462</v>
      </c>
      <c r="C1117" s="385">
        <v>0</v>
      </c>
      <c r="D1117" s="385">
        <v>0</v>
      </c>
      <c r="E1117" s="385">
        <v>0</v>
      </c>
    </row>
    <row r="1118" spans="1:5" x14ac:dyDescent="0.25">
      <c r="A1118" s="396" t="s">
        <v>11429</v>
      </c>
      <c r="B1118" s="398" t="s">
        <v>13463</v>
      </c>
      <c r="C1118" s="385">
        <v>0</v>
      </c>
      <c r="D1118" s="385">
        <v>0</v>
      </c>
      <c r="E1118" s="385">
        <v>0</v>
      </c>
    </row>
    <row r="1119" spans="1:5" x14ac:dyDescent="0.25">
      <c r="A1119" s="396" t="s">
        <v>11430</v>
      </c>
      <c r="B1119" s="398" t="s">
        <v>13464</v>
      </c>
      <c r="C1119" s="385">
        <v>0</v>
      </c>
      <c r="D1119" s="385">
        <v>0</v>
      </c>
      <c r="E1119" s="385">
        <v>0</v>
      </c>
    </row>
    <row r="1120" spans="1:5" x14ac:dyDescent="0.25">
      <c r="A1120" s="396" t="s">
        <v>19673</v>
      </c>
      <c r="B1120" s="398" t="s">
        <v>19668</v>
      </c>
      <c r="C1120" s="385">
        <v>0</v>
      </c>
      <c r="D1120" s="385">
        <v>0</v>
      </c>
      <c r="E1120" s="385">
        <v>0</v>
      </c>
    </row>
    <row r="1121" spans="1:5" x14ac:dyDescent="0.25">
      <c r="A1121" s="396" t="s">
        <v>11431</v>
      </c>
      <c r="B1121" s="398" t="s">
        <v>13459</v>
      </c>
      <c r="C1121" s="385">
        <v>0</v>
      </c>
      <c r="D1121" s="385">
        <v>0</v>
      </c>
      <c r="E1121" s="385">
        <v>0</v>
      </c>
    </row>
    <row r="1122" spans="1:5" x14ac:dyDescent="0.25">
      <c r="A1122" s="396" t="s">
        <v>11432</v>
      </c>
      <c r="B1122" s="398" t="s">
        <v>13460</v>
      </c>
      <c r="C1122" s="385">
        <v>0</v>
      </c>
      <c r="D1122" s="385">
        <v>0</v>
      </c>
      <c r="E1122" s="385">
        <v>0</v>
      </c>
    </row>
    <row r="1123" spans="1:5" x14ac:dyDescent="0.25">
      <c r="A1123" s="396" t="s">
        <v>11433</v>
      </c>
      <c r="B1123" s="398" t="s">
        <v>13461</v>
      </c>
      <c r="C1123" s="385">
        <v>0</v>
      </c>
      <c r="D1123" s="385">
        <v>0</v>
      </c>
      <c r="E1123" s="385">
        <v>0</v>
      </c>
    </row>
    <row r="1124" spans="1:5" x14ac:dyDescent="0.25">
      <c r="A1124" s="396" t="s">
        <v>11434</v>
      </c>
      <c r="B1124" s="398" t="s">
        <v>13462</v>
      </c>
      <c r="C1124" s="385">
        <v>0</v>
      </c>
      <c r="D1124" s="385">
        <v>0</v>
      </c>
      <c r="E1124" s="385">
        <v>0</v>
      </c>
    </row>
    <row r="1125" spans="1:5" x14ac:dyDescent="0.25">
      <c r="A1125" s="396" t="s">
        <v>11435</v>
      </c>
      <c r="B1125" s="398" t="s">
        <v>13463</v>
      </c>
      <c r="C1125" s="385">
        <v>0</v>
      </c>
      <c r="D1125" s="385">
        <v>0</v>
      </c>
      <c r="E1125" s="385">
        <v>0</v>
      </c>
    </row>
    <row r="1126" spans="1:5" x14ac:dyDescent="0.25">
      <c r="A1126" s="396" t="s">
        <v>11436</v>
      </c>
      <c r="B1126" s="398" t="s">
        <v>13464</v>
      </c>
      <c r="C1126" s="385">
        <v>0</v>
      </c>
      <c r="D1126" s="385">
        <v>0</v>
      </c>
      <c r="E1126" s="385">
        <v>0</v>
      </c>
    </row>
    <row r="1127" spans="1:5" x14ac:dyDescent="0.25">
      <c r="A1127" s="396" t="s">
        <v>19674</v>
      </c>
      <c r="B1127" s="398" t="s">
        <v>19668</v>
      </c>
      <c r="C1127" s="385">
        <v>0</v>
      </c>
      <c r="D1127" s="385">
        <v>0</v>
      </c>
      <c r="E1127" s="385">
        <v>0</v>
      </c>
    </row>
    <row r="1128" spans="1:5" x14ac:dyDescent="0.25">
      <c r="A1128" s="396" t="s">
        <v>11437</v>
      </c>
      <c r="B1128" s="398" t="s">
        <v>13459</v>
      </c>
      <c r="C1128" s="385">
        <v>0</v>
      </c>
      <c r="D1128" s="385">
        <v>0</v>
      </c>
      <c r="E1128" s="385">
        <v>0</v>
      </c>
    </row>
    <row r="1129" spans="1:5" x14ac:dyDescent="0.25">
      <c r="A1129" s="396" t="s">
        <v>11438</v>
      </c>
      <c r="B1129" s="398" t="s">
        <v>13460</v>
      </c>
      <c r="C1129" s="385">
        <v>0</v>
      </c>
      <c r="D1129" s="385">
        <v>0</v>
      </c>
      <c r="E1129" s="385">
        <v>0</v>
      </c>
    </row>
    <row r="1130" spans="1:5" x14ac:dyDescent="0.25">
      <c r="A1130" s="396" t="s">
        <v>11439</v>
      </c>
      <c r="B1130" s="398" t="s">
        <v>13461</v>
      </c>
      <c r="C1130" s="385">
        <v>0</v>
      </c>
      <c r="D1130" s="385">
        <v>0</v>
      </c>
      <c r="E1130" s="385">
        <v>0</v>
      </c>
    </row>
    <row r="1131" spans="1:5" x14ac:dyDescent="0.25">
      <c r="A1131" s="396" t="s">
        <v>11440</v>
      </c>
      <c r="B1131" s="398" t="s">
        <v>13462</v>
      </c>
      <c r="C1131" s="385">
        <v>0</v>
      </c>
      <c r="D1131" s="385">
        <v>0</v>
      </c>
      <c r="E1131" s="385">
        <v>0</v>
      </c>
    </row>
    <row r="1132" spans="1:5" x14ac:dyDescent="0.25">
      <c r="A1132" s="396" t="s">
        <v>11441</v>
      </c>
      <c r="B1132" s="398" t="s">
        <v>13463</v>
      </c>
      <c r="C1132" s="385">
        <v>0</v>
      </c>
      <c r="D1132" s="385">
        <v>0</v>
      </c>
      <c r="E1132" s="385">
        <v>0</v>
      </c>
    </row>
    <row r="1133" spans="1:5" x14ac:dyDescent="0.25">
      <c r="A1133" s="396" t="s">
        <v>11442</v>
      </c>
      <c r="B1133" s="398" t="s">
        <v>13464</v>
      </c>
      <c r="C1133" s="385">
        <v>0</v>
      </c>
      <c r="D1133" s="385">
        <v>0</v>
      </c>
      <c r="E1133" s="385">
        <v>0</v>
      </c>
    </row>
    <row r="1134" spans="1:5" x14ac:dyDescent="0.25">
      <c r="A1134" s="396" t="s">
        <v>19675</v>
      </c>
      <c r="B1134" s="398" t="s">
        <v>19668</v>
      </c>
      <c r="C1134" s="385">
        <v>0</v>
      </c>
      <c r="D1134" s="385">
        <v>0</v>
      </c>
      <c r="E1134" s="385">
        <v>0</v>
      </c>
    </row>
    <row r="1135" spans="1:5" x14ac:dyDescent="0.25">
      <c r="A1135" s="396" t="s">
        <v>11443</v>
      </c>
      <c r="B1135" s="398" t="s">
        <v>13459</v>
      </c>
      <c r="C1135" s="385">
        <v>0</v>
      </c>
      <c r="D1135" s="385">
        <v>0</v>
      </c>
      <c r="E1135" s="385">
        <v>0</v>
      </c>
    </row>
    <row r="1136" spans="1:5" x14ac:dyDescent="0.25">
      <c r="A1136" s="396" t="s">
        <v>11444</v>
      </c>
      <c r="B1136" s="398" t="s">
        <v>13460</v>
      </c>
      <c r="C1136" s="385">
        <v>0</v>
      </c>
      <c r="D1136" s="385">
        <v>0</v>
      </c>
      <c r="E1136" s="385">
        <v>0</v>
      </c>
    </row>
    <row r="1137" spans="1:5" x14ac:dyDescent="0.25">
      <c r="A1137" s="396" t="s">
        <v>11445</v>
      </c>
      <c r="B1137" s="398" t="s">
        <v>13461</v>
      </c>
      <c r="C1137" s="385">
        <v>0</v>
      </c>
      <c r="D1137" s="385">
        <v>0</v>
      </c>
      <c r="E1137" s="385">
        <v>0</v>
      </c>
    </row>
    <row r="1138" spans="1:5" x14ac:dyDescent="0.25">
      <c r="A1138" s="396" t="s">
        <v>11446</v>
      </c>
      <c r="B1138" s="398" t="s">
        <v>13462</v>
      </c>
      <c r="C1138" s="385">
        <v>0</v>
      </c>
      <c r="D1138" s="385">
        <v>0</v>
      </c>
      <c r="E1138" s="385">
        <v>0</v>
      </c>
    </row>
    <row r="1139" spans="1:5" x14ac:dyDescent="0.25">
      <c r="A1139" s="396" t="s">
        <v>11447</v>
      </c>
      <c r="B1139" s="398" t="s">
        <v>13463</v>
      </c>
      <c r="C1139" s="385">
        <v>0</v>
      </c>
      <c r="D1139" s="385">
        <v>0</v>
      </c>
      <c r="E1139" s="385">
        <v>0</v>
      </c>
    </row>
    <row r="1140" spans="1:5" x14ac:dyDescent="0.25">
      <c r="A1140" s="396" t="s">
        <v>11448</v>
      </c>
      <c r="B1140" s="398" t="s">
        <v>13464</v>
      </c>
      <c r="C1140" s="385">
        <v>0</v>
      </c>
      <c r="D1140" s="385">
        <v>0</v>
      </c>
      <c r="E1140" s="385">
        <v>0</v>
      </c>
    </row>
    <row r="1141" spans="1:5" x14ac:dyDescent="0.25">
      <c r="A1141" s="396" t="s">
        <v>19676</v>
      </c>
      <c r="B1141" s="398" t="s">
        <v>19668</v>
      </c>
      <c r="C1141" s="385">
        <v>0</v>
      </c>
      <c r="D1141" s="385">
        <v>0</v>
      </c>
      <c r="E1141" s="385">
        <v>0</v>
      </c>
    </row>
    <row r="1142" spans="1:5" x14ac:dyDescent="0.25">
      <c r="A1142" s="396" t="s">
        <v>11449</v>
      </c>
      <c r="B1142" s="398" t="s">
        <v>13459</v>
      </c>
      <c r="C1142" s="385">
        <v>0</v>
      </c>
      <c r="D1142" s="385">
        <v>0</v>
      </c>
      <c r="E1142" s="385">
        <v>0</v>
      </c>
    </row>
    <row r="1143" spans="1:5" x14ac:dyDescent="0.25">
      <c r="A1143" s="396" t="s">
        <v>11450</v>
      </c>
      <c r="B1143" s="398" t="s">
        <v>13460</v>
      </c>
      <c r="C1143" s="385">
        <v>0</v>
      </c>
      <c r="D1143" s="385">
        <v>0</v>
      </c>
      <c r="E1143" s="385">
        <v>0</v>
      </c>
    </row>
    <row r="1144" spans="1:5" x14ac:dyDescent="0.25">
      <c r="A1144" s="396" t="s">
        <v>11451</v>
      </c>
      <c r="B1144" s="398" t="s">
        <v>13461</v>
      </c>
      <c r="C1144" s="385">
        <v>0</v>
      </c>
      <c r="D1144" s="385">
        <v>0</v>
      </c>
      <c r="E1144" s="385">
        <v>0</v>
      </c>
    </row>
    <row r="1145" spans="1:5" x14ac:dyDescent="0.25">
      <c r="A1145" s="396" t="s">
        <v>11452</v>
      </c>
      <c r="B1145" s="398" t="s">
        <v>13462</v>
      </c>
      <c r="C1145" s="385">
        <v>0</v>
      </c>
      <c r="D1145" s="385">
        <v>0</v>
      </c>
      <c r="E1145" s="385">
        <v>0</v>
      </c>
    </row>
    <row r="1146" spans="1:5" x14ac:dyDescent="0.25">
      <c r="A1146" s="396" t="s">
        <v>11453</v>
      </c>
      <c r="B1146" s="398" t="s">
        <v>13463</v>
      </c>
      <c r="C1146" s="385">
        <v>0</v>
      </c>
      <c r="D1146" s="385">
        <v>0</v>
      </c>
      <c r="E1146" s="385">
        <v>0</v>
      </c>
    </row>
    <row r="1147" spans="1:5" x14ac:dyDescent="0.25">
      <c r="A1147" s="396" t="s">
        <v>11454</v>
      </c>
      <c r="B1147" s="398" t="s">
        <v>13464</v>
      </c>
      <c r="C1147" s="385">
        <v>0</v>
      </c>
      <c r="D1147" s="385">
        <v>0</v>
      </c>
      <c r="E1147" s="385">
        <v>0</v>
      </c>
    </row>
    <row r="1148" spans="1:5" x14ac:dyDescent="0.25">
      <c r="A1148" s="396" t="s">
        <v>19677</v>
      </c>
      <c r="B1148" s="398" t="s">
        <v>19668</v>
      </c>
      <c r="C1148" s="385">
        <v>0</v>
      </c>
      <c r="D1148" s="385">
        <v>0</v>
      </c>
      <c r="E1148" s="385">
        <v>0</v>
      </c>
    </row>
    <row r="1149" spans="1:5" x14ac:dyDescent="0.25">
      <c r="A1149" s="396" t="s">
        <v>16755</v>
      </c>
      <c r="B1149" s="398" t="s">
        <v>16759</v>
      </c>
      <c r="C1149" s="385">
        <v>0</v>
      </c>
      <c r="D1149" s="385">
        <v>0</v>
      </c>
      <c r="E1149" s="385">
        <v>0</v>
      </c>
    </row>
    <row r="1150" spans="1:5" x14ac:dyDescent="0.25">
      <c r="A1150" s="396" t="s">
        <v>17695</v>
      </c>
      <c r="B1150" s="398" t="s">
        <v>17696</v>
      </c>
      <c r="C1150" s="385">
        <v>0</v>
      </c>
      <c r="D1150" s="385">
        <v>0</v>
      </c>
      <c r="E1150" s="385">
        <v>0</v>
      </c>
    </row>
    <row r="1151" spans="1:5" x14ac:dyDescent="0.25">
      <c r="A1151" s="396" t="s">
        <v>16756</v>
      </c>
      <c r="B1151" s="398" t="s">
        <v>16760</v>
      </c>
      <c r="C1151" s="385">
        <v>0</v>
      </c>
      <c r="D1151" s="385">
        <v>0</v>
      </c>
      <c r="E1151" s="385">
        <v>0</v>
      </c>
    </row>
    <row r="1152" spans="1:5" x14ac:dyDescent="0.25">
      <c r="A1152" s="396" t="s">
        <v>16757</v>
      </c>
      <c r="B1152" s="398" t="s">
        <v>17693</v>
      </c>
      <c r="C1152" s="385">
        <v>0</v>
      </c>
      <c r="D1152" s="385">
        <v>0</v>
      </c>
      <c r="E1152" s="385">
        <v>0</v>
      </c>
    </row>
    <row r="1153" spans="1:5" x14ac:dyDescent="0.25">
      <c r="A1153" s="396" t="s">
        <v>17697</v>
      </c>
      <c r="B1153" s="398" t="s">
        <v>17698</v>
      </c>
      <c r="C1153" s="385">
        <v>0</v>
      </c>
      <c r="D1153" s="385">
        <v>0</v>
      </c>
      <c r="E1153" s="385">
        <v>0</v>
      </c>
    </row>
    <row r="1154" spans="1:5" x14ac:dyDescent="0.25">
      <c r="A1154" s="396" t="s">
        <v>16758</v>
      </c>
      <c r="B1154" s="398" t="s">
        <v>17694</v>
      </c>
      <c r="C1154" s="385">
        <v>0</v>
      </c>
      <c r="D1154" s="385">
        <v>0</v>
      </c>
      <c r="E1154" s="385">
        <v>0</v>
      </c>
    </row>
    <row r="1155" spans="1:5" x14ac:dyDescent="0.25">
      <c r="A1155" s="396" t="s">
        <v>17856</v>
      </c>
      <c r="B1155" s="398" t="s">
        <v>17700</v>
      </c>
      <c r="C1155" s="385">
        <v>0</v>
      </c>
      <c r="D1155" s="385">
        <v>-30</v>
      </c>
      <c r="E1155" s="385">
        <v>-30</v>
      </c>
    </row>
    <row r="1156" spans="1:5" x14ac:dyDescent="0.25">
      <c r="A1156" s="396" t="s">
        <v>17857</v>
      </c>
      <c r="B1156" s="398" t="s">
        <v>17701</v>
      </c>
      <c r="C1156" s="385">
        <v>0</v>
      </c>
      <c r="D1156" s="385">
        <v>0</v>
      </c>
      <c r="E1156" s="385">
        <v>0</v>
      </c>
    </row>
    <row r="1157" spans="1:5" x14ac:dyDescent="0.25">
      <c r="A1157" s="396" t="s">
        <v>17858</v>
      </c>
      <c r="B1157" s="398" t="s">
        <v>17860</v>
      </c>
      <c r="C1157" s="385">
        <v>0</v>
      </c>
      <c r="D1157" s="385">
        <v>0</v>
      </c>
      <c r="E1157" s="385">
        <v>0</v>
      </c>
    </row>
    <row r="1158" spans="1:5" x14ac:dyDescent="0.25">
      <c r="A1158" s="396" t="s">
        <v>17859</v>
      </c>
      <c r="B1158" s="398" t="s">
        <v>17861</v>
      </c>
      <c r="C1158" s="385">
        <v>12</v>
      </c>
      <c r="D1158" s="385">
        <v>5</v>
      </c>
      <c r="E1158" s="385">
        <v>17</v>
      </c>
    </row>
    <row r="1159" spans="1:5" x14ac:dyDescent="0.25">
      <c r="A1159" s="396" t="s">
        <v>19198</v>
      </c>
      <c r="B1159" s="398" t="s">
        <v>19199</v>
      </c>
      <c r="C1159" s="385">
        <v>0</v>
      </c>
      <c r="D1159" s="385">
        <v>2</v>
      </c>
      <c r="E1159" s="385">
        <v>2</v>
      </c>
    </row>
    <row r="1160" spans="1:5" x14ac:dyDescent="0.25">
      <c r="A1160" s="396" t="s">
        <v>19203</v>
      </c>
      <c r="B1160" s="398" t="s">
        <v>19208</v>
      </c>
      <c r="C1160" s="385">
        <v>0</v>
      </c>
      <c r="D1160" s="385">
        <v>0</v>
      </c>
      <c r="E1160" s="385">
        <v>0</v>
      </c>
    </row>
    <row r="1161" spans="1:5" x14ac:dyDescent="0.25">
      <c r="A1161" s="396" t="s">
        <v>19202</v>
      </c>
      <c r="B1161" s="398" t="s">
        <v>19207</v>
      </c>
      <c r="C1161" s="385">
        <v>0</v>
      </c>
      <c r="D1161" s="385">
        <v>0</v>
      </c>
      <c r="E1161" s="385">
        <v>0</v>
      </c>
    </row>
    <row r="1162" spans="1:5" x14ac:dyDescent="0.25">
      <c r="A1162" s="396" t="s">
        <v>19200</v>
      </c>
      <c r="B1162" s="398" t="s">
        <v>19205</v>
      </c>
      <c r="C1162" s="385">
        <v>0</v>
      </c>
      <c r="D1162" s="385">
        <v>-4</v>
      </c>
      <c r="E1162" s="385">
        <v>-4</v>
      </c>
    </row>
    <row r="1163" spans="1:5" x14ac:dyDescent="0.25">
      <c r="A1163" s="396" t="s">
        <v>19201</v>
      </c>
      <c r="B1163" s="398" t="s">
        <v>19206</v>
      </c>
      <c r="C1163" s="385">
        <v>0</v>
      </c>
      <c r="D1163" s="385">
        <v>0</v>
      </c>
      <c r="E1163" s="385">
        <v>0</v>
      </c>
    </row>
    <row r="1164" spans="1:5" x14ac:dyDescent="0.25">
      <c r="A1164" s="396" t="s">
        <v>19204</v>
      </c>
      <c r="B1164" s="398" t="s">
        <v>19209</v>
      </c>
      <c r="C1164" s="385">
        <v>0</v>
      </c>
      <c r="D1164" s="385">
        <v>0</v>
      </c>
      <c r="E1164" s="385">
        <v>0</v>
      </c>
    </row>
    <row r="1165" spans="1:5" x14ac:dyDescent="0.25">
      <c r="A1165" s="396" t="s">
        <v>19678</v>
      </c>
      <c r="B1165" s="398" t="s">
        <v>19679</v>
      </c>
      <c r="C1165" s="385">
        <v>0</v>
      </c>
      <c r="D1165" s="385">
        <v>0</v>
      </c>
      <c r="E1165" s="385">
        <v>0</v>
      </c>
    </row>
    <row r="1166" spans="1:5" x14ac:dyDescent="0.25">
      <c r="A1166" s="396" t="s">
        <v>19210</v>
      </c>
      <c r="B1166" s="398" t="s">
        <v>19216</v>
      </c>
      <c r="C1166" s="385">
        <v>-6</v>
      </c>
      <c r="D1166" s="385">
        <v>-8</v>
      </c>
      <c r="E1166" s="385">
        <v>-14</v>
      </c>
    </row>
    <row r="1167" spans="1:5" x14ac:dyDescent="0.25">
      <c r="A1167" s="396" t="s">
        <v>19214</v>
      </c>
      <c r="B1167" s="398" t="s">
        <v>19218</v>
      </c>
      <c r="C1167" s="385">
        <v>0</v>
      </c>
      <c r="D1167" s="385">
        <v>0</v>
      </c>
      <c r="E1167" s="385">
        <v>0</v>
      </c>
    </row>
    <row r="1168" spans="1:5" x14ac:dyDescent="0.25">
      <c r="A1168" s="396" t="s">
        <v>19212</v>
      </c>
      <c r="B1168" s="398" t="s">
        <v>19217</v>
      </c>
      <c r="C1168" s="385">
        <v>0</v>
      </c>
      <c r="D1168" s="385">
        <v>0</v>
      </c>
      <c r="E1168" s="385">
        <v>0</v>
      </c>
    </row>
    <row r="1169" spans="1:5" x14ac:dyDescent="0.25">
      <c r="A1169" s="396" t="s">
        <v>19211</v>
      </c>
      <c r="B1169" s="398" t="s">
        <v>19151</v>
      </c>
      <c r="C1169" s="385">
        <v>0</v>
      </c>
      <c r="D1169" s="385">
        <v>0</v>
      </c>
      <c r="E1169" s="385">
        <v>0</v>
      </c>
    </row>
    <row r="1170" spans="1:5" x14ac:dyDescent="0.25">
      <c r="A1170" s="396" t="s">
        <v>19213</v>
      </c>
      <c r="B1170" s="398" t="s">
        <v>19152</v>
      </c>
      <c r="C1170" s="385">
        <v>0</v>
      </c>
      <c r="D1170" s="385">
        <v>6</v>
      </c>
      <c r="E1170" s="385">
        <v>6</v>
      </c>
    </row>
    <row r="1171" spans="1:5" x14ac:dyDescent="0.25">
      <c r="A1171" s="396" t="s">
        <v>19215</v>
      </c>
      <c r="B1171" s="398" t="s">
        <v>19219</v>
      </c>
      <c r="C1171" s="385">
        <v>0</v>
      </c>
      <c r="D1171" s="385">
        <v>7</v>
      </c>
      <c r="E1171" s="385">
        <v>7</v>
      </c>
    </row>
    <row r="1172" spans="1:5" x14ac:dyDescent="0.25">
      <c r="A1172" s="396" t="s">
        <v>19680</v>
      </c>
      <c r="B1172" s="398" t="s">
        <v>19681</v>
      </c>
      <c r="C1172" s="385">
        <v>0</v>
      </c>
      <c r="D1172" s="385">
        <v>0</v>
      </c>
      <c r="E1172" s="385">
        <v>0</v>
      </c>
    </row>
    <row r="1173" spans="1:5" x14ac:dyDescent="0.25">
      <c r="A1173" s="396" t="s">
        <v>19220</v>
      </c>
      <c r="B1173" s="398" t="s">
        <v>19226</v>
      </c>
      <c r="C1173" s="385">
        <v>1</v>
      </c>
      <c r="D1173" s="385">
        <v>0</v>
      </c>
      <c r="E1173" s="385">
        <v>1</v>
      </c>
    </row>
    <row r="1174" spans="1:5" x14ac:dyDescent="0.25">
      <c r="A1174" s="396" t="s">
        <v>19224</v>
      </c>
      <c r="B1174" s="398" t="s">
        <v>19230</v>
      </c>
      <c r="C1174" s="385">
        <v>0</v>
      </c>
      <c r="D1174" s="385">
        <v>0</v>
      </c>
      <c r="E1174" s="385">
        <v>0</v>
      </c>
    </row>
    <row r="1175" spans="1:5" x14ac:dyDescent="0.25">
      <c r="A1175" s="396" t="s">
        <v>19223</v>
      </c>
      <c r="B1175" s="398" t="s">
        <v>19229</v>
      </c>
      <c r="C1175" s="385">
        <v>0</v>
      </c>
      <c r="D1175" s="385">
        <v>0</v>
      </c>
      <c r="E1175" s="385">
        <v>0</v>
      </c>
    </row>
    <row r="1176" spans="1:5" x14ac:dyDescent="0.25">
      <c r="A1176" s="396" t="s">
        <v>19221</v>
      </c>
      <c r="B1176" s="398" t="s">
        <v>19227</v>
      </c>
      <c r="C1176" s="385">
        <v>1</v>
      </c>
      <c r="D1176" s="385">
        <v>-1</v>
      </c>
      <c r="E1176" s="385">
        <v>0</v>
      </c>
    </row>
    <row r="1177" spans="1:5" x14ac:dyDescent="0.25">
      <c r="A1177" s="396" t="s">
        <v>19222</v>
      </c>
      <c r="B1177" s="398" t="s">
        <v>19228</v>
      </c>
      <c r="C1177" s="385">
        <v>0</v>
      </c>
      <c r="D1177" s="385">
        <v>0</v>
      </c>
      <c r="E1177" s="385">
        <v>0</v>
      </c>
    </row>
    <row r="1178" spans="1:5" x14ac:dyDescent="0.25">
      <c r="A1178" s="396" t="s">
        <v>19225</v>
      </c>
      <c r="B1178" s="398" t="s">
        <v>19231</v>
      </c>
      <c r="C1178" s="385">
        <v>0</v>
      </c>
      <c r="D1178" s="385">
        <v>0</v>
      </c>
      <c r="E1178" s="385">
        <v>0</v>
      </c>
    </row>
    <row r="1179" spans="1:5" x14ac:dyDescent="0.25">
      <c r="A1179" s="396" t="s">
        <v>19682</v>
      </c>
      <c r="B1179" s="398" t="s">
        <v>19683</v>
      </c>
      <c r="C1179" s="385">
        <v>0</v>
      </c>
      <c r="D1179" s="385">
        <v>0</v>
      </c>
      <c r="E1179" s="385">
        <v>0</v>
      </c>
    </row>
    <row r="1180" spans="1:5" x14ac:dyDescent="0.25">
      <c r="A1180" s="396" t="s">
        <v>19232</v>
      </c>
      <c r="B1180" s="398" t="s">
        <v>19238</v>
      </c>
      <c r="C1180" s="385">
        <v>2</v>
      </c>
      <c r="D1180" s="385">
        <v>0</v>
      </c>
      <c r="E1180" s="385">
        <v>2</v>
      </c>
    </row>
    <row r="1181" spans="1:5" x14ac:dyDescent="0.25">
      <c r="A1181" s="396" t="s">
        <v>19236</v>
      </c>
      <c r="B1181" s="398" t="s">
        <v>19241</v>
      </c>
      <c r="C1181" s="385">
        <v>0</v>
      </c>
      <c r="D1181" s="385">
        <v>0</v>
      </c>
      <c r="E1181" s="385">
        <v>0</v>
      </c>
    </row>
    <row r="1182" spans="1:5" x14ac:dyDescent="0.25">
      <c r="A1182" s="396" t="s">
        <v>19235</v>
      </c>
      <c r="B1182" s="398" t="s">
        <v>19242</v>
      </c>
      <c r="C1182" s="385">
        <v>0</v>
      </c>
      <c r="D1182" s="385">
        <v>0</v>
      </c>
      <c r="E1182" s="385">
        <v>0</v>
      </c>
    </row>
    <row r="1183" spans="1:5" x14ac:dyDescent="0.25">
      <c r="A1183" s="396" t="s">
        <v>19233</v>
      </c>
      <c r="B1183" s="398" t="s">
        <v>19239</v>
      </c>
      <c r="C1183" s="385">
        <v>0</v>
      </c>
      <c r="D1183" s="385">
        <v>-1</v>
      </c>
      <c r="E1183" s="385">
        <v>-1</v>
      </c>
    </row>
    <row r="1184" spans="1:5" x14ac:dyDescent="0.25">
      <c r="A1184" s="396" t="s">
        <v>19234</v>
      </c>
      <c r="B1184" s="398" t="s">
        <v>19240</v>
      </c>
      <c r="C1184" s="385">
        <v>0</v>
      </c>
      <c r="D1184" s="385">
        <v>0</v>
      </c>
      <c r="E1184" s="385">
        <v>0</v>
      </c>
    </row>
    <row r="1185" spans="1:5" x14ac:dyDescent="0.25">
      <c r="A1185" s="396" t="s">
        <v>19237</v>
      </c>
      <c r="B1185" s="398" t="s">
        <v>19243</v>
      </c>
      <c r="C1185" s="385">
        <v>0</v>
      </c>
      <c r="D1185" s="385">
        <v>0</v>
      </c>
      <c r="E1185" s="385">
        <v>0</v>
      </c>
    </row>
    <row r="1186" spans="1:5" x14ac:dyDescent="0.25">
      <c r="A1186" s="396" t="s">
        <v>19684</v>
      </c>
      <c r="B1186" s="398" t="s">
        <v>19685</v>
      </c>
      <c r="C1186" s="385">
        <v>0</v>
      </c>
      <c r="D1186" s="385">
        <v>0</v>
      </c>
      <c r="E1186" s="385">
        <v>0</v>
      </c>
    </row>
    <row r="1187" spans="1:5" x14ac:dyDescent="0.25">
      <c r="A1187" s="396" t="s">
        <v>19244</v>
      </c>
      <c r="B1187" s="398" t="s">
        <v>19238</v>
      </c>
      <c r="C1187" s="385">
        <v>3</v>
      </c>
      <c r="D1187" s="385">
        <v>0</v>
      </c>
      <c r="E1187" s="385">
        <v>3</v>
      </c>
    </row>
    <row r="1188" spans="1:5" x14ac:dyDescent="0.25">
      <c r="A1188" s="396" t="s">
        <v>19248</v>
      </c>
      <c r="B1188" s="398" t="s">
        <v>19241</v>
      </c>
      <c r="C1188" s="385">
        <v>0</v>
      </c>
      <c r="D1188" s="385">
        <v>0</v>
      </c>
      <c r="E1188" s="385">
        <v>0</v>
      </c>
    </row>
    <row r="1189" spans="1:5" x14ac:dyDescent="0.25">
      <c r="A1189" s="396" t="s">
        <v>19247</v>
      </c>
      <c r="B1189" s="398" t="s">
        <v>19242</v>
      </c>
      <c r="C1189" s="385">
        <v>0</v>
      </c>
      <c r="D1189" s="385">
        <v>0</v>
      </c>
      <c r="E1189" s="385">
        <v>0</v>
      </c>
    </row>
    <row r="1190" spans="1:5" x14ac:dyDescent="0.25">
      <c r="A1190" s="396" t="s">
        <v>19245</v>
      </c>
      <c r="B1190" s="398" t="s">
        <v>19239</v>
      </c>
      <c r="C1190" s="385">
        <v>0</v>
      </c>
      <c r="D1190" s="385">
        <v>0</v>
      </c>
      <c r="E1190" s="385">
        <v>0</v>
      </c>
    </row>
    <row r="1191" spans="1:5" x14ac:dyDescent="0.25">
      <c r="A1191" s="396" t="s">
        <v>19246</v>
      </c>
      <c r="B1191" s="398" t="s">
        <v>19240</v>
      </c>
      <c r="C1191" s="385">
        <v>0</v>
      </c>
      <c r="D1191" s="385">
        <v>0</v>
      </c>
      <c r="E1191" s="385">
        <v>0</v>
      </c>
    </row>
    <row r="1192" spans="1:5" x14ac:dyDescent="0.25">
      <c r="A1192" s="396" t="s">
        <v>19249</v>
      </c>
      <c r="B1192" s="398" t="s">
        <v>19243</v>
      </c>
      <c r="C1192" s="385">
        <v>0</v>
      </c>
      <c r="D1192" s="385">
        <v>0</v>
      </c>
      <c r="E1192" s="385">
        <v>0</v>
      </c>
    </row>
    <row r="1193" spans="1:5" x14ac:dyDescent="0.25">
      <c r="A1193" s="396" t="s">
        <v>19686</v>
      </c>
      <c r="B1193" s="398" t="s">
        <v>19685</v>
      </c>
      <c r="C1193" s="385">
        <v>0</v>
      </c>
      <c r="D1193" s="385">
        <v>0</v>
      </c>
      <c r="E1193" s="385">
        <v>0</v>
      </c>
    </row>
    <row r="1194" spans="1:5" x14ac:dyDescent="0.25">
      <c r="A1194" s="396" t="s">
        <v>19250</v>
      </c>
      <c r="B1194" s="398" t="s">
        <v>19256</v>
      </c>
      <c r="C1194" s="385">
        <v>0</v>
      </c>
      <c r="D1194" s="385">
        <v>1</v>
      </c>
      <c r="E1194" s="385">
        <v>1</v>
      </c>
    </row>
    <row r="1195" spans="1:5" x14ac:dyDescent="0.25">
      <c r="A1195" s="396" t="s">
        <v>19254</v>
      </c>
      <c r="B1195" s="398" t="s">
        <v>19260</v>
      </c>
      <c r="C1195" s="385">
        <v>0</v>
      </c>
      <c r="D1195" s="385">
        <v>0</v>
      </c>
      <c r="E1195" s="385">
        <v>0</v>
      </c>
    </row>
    <row r="1196" spans="1:5" x14ac:dyDescent="0.25">
      <c r="A1196" s="396" t="s">
        <v>19253</v>
      </c>
      <c r="B1196" s="398" t="s">
        <v>19259</v>
      </c>
      <c r="C1196" s="385">
        <v>0</v>
      </c>
      <c r="D1196" s="385">
        <v>0</v>
      </c>
      <c r="E1196" s="385">
        <v>0</v>
      </c>
    </row>
    <row r="1197" spans="1:5" x14ac:dyDescent="0.25">
      <c r="A1197" s="396" t="s">
        <v>19251</v>
      </c>
      <c r="B1197" s="398" t="s">
        <v>19257</v>
      </c>
      <c r="C1197" s="385">
        <v>0</v>
      </c>
      <c r="D1197" s="385">
        <v>0</v>
      </c>
      <c r="E1197" s="385">
        <v>0</v>
      </c>
    </row>
    <row r="1198" spans="1:5" x14ac:dyDescent="0.25">
      <c r="A1198" s="396" t="s">
        <v>19252</v>
      </c>
      <c r="B1198" s="398" t="s">
        <v>19258</v>
      </c>
      <c r="C1198" s="385">
        <v>0</v>
      </c>
      <c r="D1198" s="385">
        <v>0</v>
      </c>
      <c r="E1198" s="385">
        <v>0</v>
      </c>
    </row>
    <row r="1199" spans="1:5" x14ac:dyDescent="0.25">
      <c r="A1199" s="396" t="s">
        <v>19255</v>
      </c>
      <c r="B1199" s="398" t="s">
        <v>19261</v>
      </c>
      <c r="C1199" s="385">
        <v>0</v>
      </c>
      <c r="D1199" s="385">
        <v>0</v>
      </c>
      <c r="E1199" s="385">
        <v>0</v>
      </c>
    </row>
    <row r="1200" spans="1:5" x14ac:dyDescent="0.25">
      <c r="A1200" s="396" t="s">
        <v>19687</v>
      </c>
      <c r="B1200" s="398" t="s">
        <v>19688</v>
      </c>
      <c r="C1200" s="385">
        <v>0</v>
      </c>
      <c r="D1200" s="385">
        <v>0</v>
      </c>
      <c r="E1200" s="385">
        <v>0</v>
      </c>
    </row>
    <row r="1201" spans="1:5" x14ac:dyDescent="0.25">
      <c r="A1201" s="396" t="s">
        <v>19262</v>
      </c>
      <c r="B1201" s="398" t="s">
        <v>19256</v>
      </c>
      <c r="C1201" s="385">
        <v>0</v>
      </c>
      <c r="D1201" s="385">
        <v>0</v>
      </c>
      <c r="E1201" s="385">
        <v>0</v>
      </c>
    </row>
    <row r="1202" spans="1:5" x14ac:dyDescent="0.25">
      <c r="A1202" s="396" t="s">
        <v>19274</v>
      </c>
      <c r="B1202" s="398" t="s">
        <v>19260</v>
      </c>
      <c r="C1202" s="385">
        <v>0</v>
      </c>
      <c r="D1202" s="385">
        <v>0</v>
      </c>
      <c r="E1202" s="385">
        <v>0</v>
      </c>
    </row>
    <row r="1203" spans="1:5" x14ac:dyDescent="0.25">
      <c r="A1203" s="396" t="s">
        <v>19273</v>
      </c>
      <c r="B1203" s="398" t="s">
        <v>19259</v>
      </c>
      <c r="C1203" s="385">
        <v>0</v>
      </c>
      <c r="D1203" s="385">
        <v>0</v>
      </c>
      <c r="E1203" s="385">
        <v>0</v>
      </c>
    </row>
    <row r="1204" spans="1:5" x14ac:dyDescent="0.25">
      <c r="A1204" s="396" t="s">
        <v>19271</v>
      </c>
      <c r="B1204" s="398" t="s">
        <v>19257</v>
      </c>
      <c r="C1204" s="385">
        <v>0</v>
      </c>
      <c r="D1204" s="385">
        <v>0</v>
      </c>
      <c r="E1204" s="385">
        <v>0</v>
      </c>
    </row>
    <row r="1205" spans="1:5" x14ac:dyDescent="0.25">
      <c r="A1205" s="396" t="s">
        <v>19272</v>
      </c>
      <c r="B1205" s="398" t="s">
        <v>19258</v>
      </c>
      <c r="C1205" s="385">
        <v>0</v>
      </c>
      <c r="D1205" s="385">
        <v>0</v>
      </c>
      <c r="E1205" s="385">
        <v>0</v>
      </c>
    </row>
    <row r="1206" spans="1:5" x14ac:dyDescent="0.25">
      <c r="A1206" s="396" t="s">
        <v>19275</v>
      </c>
      <c r="B1206" s="398" t="s">
        <v>19261</v>
      </c>
      <c r="C1206" s="385">
        <v>0</v>
      </c>
      <c r="D1206" s="385">
        <v>0</v>
      </c>
      <c r="E1206" s="385">
        <v>0</v>
      </c>
    </row>
    <row r="1207" spans="1:5" x14ac:dyDescent="0.25">
      <c r="A1207" s="396" t="s">
        <v>19689</v>
      </c>
      <c r="B1207" s="398" t="s">
        <v>19688</v>
      </c>
      <c r="C1207" s="385">
        <v>0</v>
      </c>
      <c r="D1207" s="385">
        <v>0</v>
      </c>
      <c r="E1207" s="385">
        <v>0</v>
      </c>
    </row>
    <row r="1208" spans="1:5" x14ac:dyDescent="0.25">
      <c r="A1208" s="396" t="s">
        <v>19263</v>
      </c>
      <c r="B1208" s="398" t="s">
        <v>19281</v>
      </c>
      <c r="C1208" s="385">
        <v>0</v>
      </c>
      <c r="D1208" s="385">
        <v>0</v>
      </c>
      <c r="E1208" s="385">
        <v>0</v>
      </c>
    </row>
    <row r="1209" spans="1:5" x14ac:dyDescent="0.25">
      <c r="A1209" s="396" t="s">
        <v>19279</v>
      </c>
      <c r="B1209" s="398" t="s">
        <v>19285</v>
      </c>
      <c r="C1209" s="385">
        <v>0</v>
      </c>
      <c r="D1209" s="385">
        <v>0</v>
      </c>
      <c r="E1209" s="385">
        <v>0</v>
      </c>
    </row>
    <row r="1210" spans="1:5" x14ac:dyDescent="0.25">
      <c r="A1210" s="396" t="s">
        <v>19278</v>
      </c>
      <c r="B1210" s="398" t="s">
        <v>19284</v>
      </c>
      <c r="C1210" s="385">
        <v>0</v>
      </c>
      <c r="D1210" s="385">
        <v>0</v>
      </c>
      <c r="E1210" s="385">
        <v>0</v>
      </c>
    </row>
    <row r="1211" spans="1:5" x14ac:dyDescent="0.25">
      <c r="A1211" s="396" t="s">
        <v>19276</v>
      </c>
      <c r="B1211" s="398" t="s">
        <v>19282</v>
      </c>
      <c r="C1211" s="385">
        <v>0</v>
      </c>
      <c r="D1211" s="385">
        <v>0</v>
      </c>
      <c r="E1211" s="385">
        <v>0</v>
      </c>
    </row>
    <row r="1212" spans="1:5" x14ac:dyDescent="0.25">
      <c r="A1212" s="396" t="s">
        <v>19277</v>
      </c>
      <c r="B1212" s="398" t="s">
        <v>19283</v>
      </c>
      <c r="C1212" s="385">
        <v>0</v>
      </c>
      <c r="D1212" s="385">
        <v>0</v>
      </c>
      <c r="E1212" s="385">
        <v>0</v>
      </c>
    </row>
    <row r="1213" spans="1:5" x14ac:dyDescent="0.25">
      <c r="A1213" s="396" t="s">
        <v>19280</v>
      </c>
      <c r="B1213" s="398" t="s">
        <v>19286</v>
      </c>
      <c r="C1213" s="385">
        <v>0</v>
      </c>
      <c r="D1213" s="385">
        <v>0</v>
      </c>
      <c r="E1213" s="385">
        <v>0</v>
      </c>
    </row>
    <row r="1214" spans="1:5" x14ac:dyDescent="0.25">
      <c r="A1214" s="396" t="s">
        <v>19690</v>
      </c>
      <c r="B1214" s="398" t="s">
        <v>19691</v>
      </c>
      <c r="C1214" s="385">
        <v>0</v>
      </c>
      <c r="D1214" s="385">
        <v>0</v>
      </c>
      <c r="E1214" s="385">
        <v>0</v>
      </c>
    </row>
    <row r="1215" spans="1:5" x14ac:dyDescent="0.25">
      <c r="A1215" s="396" t="s">
        <v>19264</v>
      </c>
      <c r="B1215" s="398" t="s">
        <v>19281</v>
      </c>
      <c r="C1215" s="385">
        <v>0</v>
      </c>
      <c r="D1215" s="385">
        <v>2</v>
      </c>
      <c r="E1215" s="385">
        <v>2</v>
      </c>
    </row>
    <row r="1216" spans="1:5" x14ac:dyDescent="0.25">
      <c r="A1216" s="396" t="s">
        <v>19290</v>
      </c>
      <c r="B1216" s="398" t="s">
        <v>19285</v>
      </c>
      <c r="C1216" s="385">
        <v>0</v>
      </c>
      <c r="D1216" s="385">
        <v>0</v>
      </c>
      <c r="E1216" s="385">
        <v>0</v>
      </c>
    </row>
    <row r="1217" spans="1:5" x14ac:dyDescent="0.25">
      <c r="A1217" s="396" t="s">
        <v>19289</v>
      </c>
      <c r="B1217" s="398" t="s">
        <v>19284</v>
      </c>
      <c r="C1217" s="385">
        <v>0</v>
      </c>
      <c r="D1217" s="385">
        <v>0</v>
      </c>
      <c r="E1217" s="385">
        <v>0</v>
      </c>
    </row>
    <row r="1218" spans="1:5" x14ac:dyDescent="0.25">
      <c r="A1218" s="396" t="s">
        <v>19287</v>
      </c>
      <c r="B1218" s="398" t="s">
        <v>19282</v>
      </c>
      <c r="C1218" s="385">
        <v>0</v>
      </c>
      <c r="D1218" s="385">
        <v>0</v>
      </c>
      <c r="E1218" s="385">
        <v>0</v>
      </c>
    </row>
    <row r="1219" spans="1:5" x14ac:dyDescent="0.25">
      <c r="A1219" s="396" t="s">
        <v>19288</v>
      </c>
      <c r="B1219" s="398" t="s">
        <v>19283</v>
      </c>
      <c r="C1219" s="385">
        <v>0</v>
      </c>
      <c r="D1219" s="385">
        <v>0</v>
      </c>
      <c r="E1219" s="385">
        <v>0</v>
      </c>
    </row>
    <row r="1220" spans="1:5" x14ac:dyDescent="0.25">
      <c r="A1220" s="396" t="s">
        <v>19291</v>
      </c>
      <c r="B1220" s="398" t="s">
        <v>19286</v>
      </c>
      <c r="C1220" s="385">
        <v>0</v>
      </c>
      <c r="D1220" s="385">
        <v>0</v>
      </c>
      <c r="E1220" s="385">
        <v>0</v>
      </c>
    </row>
    <row r="1221" spans="1:5" x14ac:dyDescent="0.25">
      <c r="A1221" s="396" t="s">
        <v>19692</v>
      </c>
      <c r="B1221" s="398" t="s">
        <v>19691</v>
      </c>
      <c r="C1221" s="385">
        <v>0</v>
      </c>
      <c r="D1221" s="385">
        <v>0</v>
      </c>
      <c r="E1221" s="385">
        <v>0</v>
      </c>
    </row>
    <row r="1222" spans="1:5" x14ac:dyDescent="0.25">
      <c r="A1222" s="396" t="s">
        <v>19265</v>
      </c>
      <c r="B1222" s="398" t="s">
        <v>19281</v>
      </c>
      <c r="C1222" s="385">
        <v>0</v>
      </c>
      <c r="D1222" s="385">
        <v>0</v>
      </c>
      <c r="E1222" s="385">
        <v>0</v>
      </c>
    </row>
    <row r="1223" spans="1:5" x14ac:dyDescent="0.25">
      <c r="A1223" s="396" t="s">
        <v>19295</v>
      </c>
      <c r="B1223" s="398" t="s">
        <v>19285</v>
      </c>
      <c r="C1223" s="385">
        <v>0</v>
      </c>
      <c r="D1223" s="385">
        <v>0</v>
      </c>
      <c r="E1223" s="385">
        <v>0</v>
      </c>
    </row>
    <row r="1224" spans="1:5" x14ac:dyDescent="0.25">
      <c r="A1224" s="396" t="s">
        <v>19294</v>
      </c>
      <c r="B1224" s="398" t="s">
        <v>19284</v>
      </c>
      <c r="C1224" s="385">
        <v>0</v>
      </c>
      <c r="D1224" s="385">
        <v>0</v>
      </c>
      <c r="E1224" s="385">
        <v>0</v>
      </c>
    </row>
    <row r="1225" spans="1:5" x14ac:dyDescent="0.25">
      <c r="A1225" s="396" t="s">
        <v>19292</v>
      </c>
      <c r="B1225" s="398" t="s">
        <v>19282</v>
      </c>
      <c r="C1225" s="385">
        <v>0</v>
      </c>
      <c r="D1225" s="385">
        <v>0</v>
      </c>
      <c r="E1225" s="385">
        <v>0</v>
      </c>
    </row>
    <row r="1226" spans="1:5" x14ac:dyDescent="0.25">
      <c r="A1226" s="396" t="s">
        <v>19293</v>
      </c>
      <c r="B1226" s="398" t="s">
        <v>19283</v>
      </c>
      <c r="C1226" s="385">
        <v>0</v>
      </c>
      <c r="D1226" s="385">
        <v>0</v>
      </c>
      <c r="E1226" s="385">
        <v>0</v>
      </c>
    </row>
    <row r="1227" spans="1:5" x14ac:dyDescent="0.25">
      <c r="A1227" s="396" t="s">
        <v>19296</v>
      </c>
      <c r="B1227" s="398" t="s">
        <v>19286</v>
      </c>
      <c r="C1227" s="385">
        <v>0</v>
      </c>
      <c r="D1227" s="385">
        <v>0</v>
      </c>
      <c r="E1227" s="385">
        <v>0</v>
      </c>
    </row>
    <row r="1228" spans="1:5" x14ac:dyDescent="0.25">
      <c r="A1228" s="396" t="s">
        <v>19266</v>
      </c>
      <c r="B1228" s="398" t="s">
        <v>19281</v>
      </c>
      <c r="C1228" s="385">
        <v>0</v>
      </c>
      <c r="D1228" s="385">
        <v>0</v>
      </c>
      <c r="E1228" s="385">
        <v>0</v>
      </c>
    </row>
    <row r="1229" spans="1:5" x14ac:dyDescent="0.25">
      <c r="A1229" s="396" t="s">
        <v>19300</v>
      </c>
      <c r="B1229" s="398" t="s">
        <v>19285</v>
      </c>
      <c r="C1229" s="385">
        <v>0</v>
      </c>
      <c r="D1229" s="385">
        <v>0</v>
      </c>
      <c r="E1229" s="385">
        <v>0</v>
      </c>
    </row>
    <row r="1230" spans="1:5" x14ac:dyDescent="0.25">
      <c r="A1230" s="396" t="s">
        <v>19299</v>
      </c>
      <c r="B1230" s="398" t="s">
        <v>19284</v>
      </c>
      <c r="C1230" s="385">
        <v>0</v>
      </c>
      <c r="D1230" s="385">
        <v>0</v>
      </c>
      <c r="E1230" s="385">
        <v>0</v>
      </c>
    </row>
    <row r="1231" spans="1:5" x14ac:dyDescent="0.25">
      <c r="A1231" s="396" t="s">
        <v>19297</v>
      </c>
      <c r="B1231" s="398" t="s">
        <v>19282</v>
      </c>
      <c r="C1231" s="385">
        <v>0</v>
      </c>
      <c r="D1231" s="385">
        <v>0</v>
      </c>
      <c r="E1231" s="385">
        <v>0</v>
      </c>
    </row>
    <row r="1232" spans="1:5" x14ac:dyDescent="0.25">
      <c r="A1232" s="396" t="s">
        <v>19298</v>
      </c>
      <c r="B1232" s="398" t="s">
        <v>19283</v>
      </c>
      <c r="C1232" s="385">
        <v>0</v>
      </c>
      <c r="D1232" s="385">
        <v>0</v>
      </c>
      <c r="E1232" s="385">
        <v>0</v>
      </c>
    </row>
    <row r="1233" spans="1:5" x14ac:dyDescent="0.25">
      <c r="A1233" s="396" t="s">
        <v>19301</v>
      </c>
      <c r="B1233" s="398" t="s">
        <v>19286</v>
      </c>
      <c r="C1233" s="385">
        <v>0</v>
      </c>
      <c r="D1233" s="385">
        <v>0</v>
      </c>
      <c r="E1233" s="385">
        <v>0</v>
      </c>
    </row>
    <row r="1234" spans="1:5" x14ac:dyDescent="0.25">
      <c r="A1234" s="396" t="s">
        <v>19693</v>
      </c>
      <c r="B1234" s="398" t="s">
        <v>19691</v>
      </c>
      <c r="C1234" s="385">
        <v>0</v>
      </c>
      <c r="D1234" s="385">
        <v>0</v>
      </c>
      <c r="E1234" s="385">
        <v>0</v>
      </c>
    </row>
    <row r="1235" spans="1:5" x14ac:dyDescent="0.25">
      <c r="A1235" s="396" t="s">
        <v>19267</v>
      </c>
      <c r="B1235" s="398" t="s">
        <v>19307</v>
      </c>
      <c r="C1235" s="385">
        <v>0</v>
      </c>
      <c r="D1235" s="385">
        <v>0</v>
      </c>
      <c r="E1235" s="385">
        <v>0</v>
      </c>
    </row>
    <row r="1236" spans="1:5" x14ac:dyDescent="0.25">
      <c r="A1236" s="396" t="s">
        <v>19305</v>
      </c>
      <c r="B1236" s="398" t="s">
        <v>19311</v>
      </c>
      <c r="C1236" s="385">
        <v>0</v>
      </c>
      <c r="D1236" s="385">
        <v>0</v>
      </c>
      <c r="E1236" s="385">
        <v>0</v>
      </c>
    </row>
    <row r="1237" spans="1:5" x14ac:dyDescent="0.25">
      <c r="A1237" s="396" t="s">
        <v>19304</v>
      </c>
      <c r="B1237" s="398" t="s">
        <v>19310</v>
      </c>
      <c r="C1237" s="385">
        <v>0</v>
      </c>
      <c r="D1237" s="385">
        <v>0</v>
      </c>
      <c r="E1237" s="385">
        <v>0</v>
      </c>
    </row>
    <row r="1238" spans="1:5" x14ac:dyDescent="0.25">
      <c r="A1238" s="396" t="s">
        <v>19302</v>
      </c>
      <c r="B1238" s="398" t="s">
        <v>19308</v>
      </c>
      <c r="C1238" s="385">
        <v>0</v>
      </c>
      <c r="D1238" s="385">
        <v>0</v>
      </c>
      <c r="E1238" s="385">
        <v>0</v>
      </c>
    </row>
    <row r="1239" spans="1:5" x14ac:dyDescent="0.25">
      <c r="A1239" s="396" t="s">
        <v>19303</v>
      </c>
      <c r="B1239" s="398" t="s">
        <v>19309</v>
      </c>
      <c r="C1239" s="385">
        <v>0</v>
      </c>
      <c r="D1239" s="385">
        <v>0</v>
      </c>
      <c r="E1239" s="385">
        <v>0</v>
      </c>
    </row>
    <row r="1240" spans="1:5" x14ac:dyDescent="0.25">
      <c r="A1240" s="396" t="s">
        <v>19306</v>
      </c>
      <c r="B1240" s="398" t="s">
        <v>19312</v>
      </c>
      <c r="C1240" s="385">
        <v>0</v>
      </c>
      <c r="D1240" s="385">
        <v>0</v>
      </c>
      <c r="E1240" s="385">
        <v>0</v>
      </c>
    </row>
    <row r="1241" spans="1:5" x14ac:dyDescent="0.25">
      <c r="A1241" s="396" t="s">
        <v>19694</v>
      </c>
      <c r="B1241" s="398" t="s">
        <v>19695</v>
      </c>
      <c r="C1241" s="385">
        <v>0</v>
      </c>
      <c r="D1241" s="385">
        <v>0</v>
      </c>
      <c r="E1241" s="385">
        <v>0</v>
      </c>
    </row>
    <row r="1242" spans="1:5" x14ac:dyDescent="0.25">
      <c r="A1242" s="396" t="s">
        <v>19268</v>
      </c>
      <c r="B1242" s="398" t="s">
        <v>19307</v>
      </c>
      <c r="C1242" s="385">
        <v>0</v>
      </c>
      <c r="D1242" s="385">
        <v>0</v>
      </c>
      <c r="E1242" s="385">
        <v>0</v>
      </c>
    </row>
    <row r="1243" spans="1:5" x14ac:dyDescent="0.25">
      <c r="A1243" s="396" t="s">
        <v>19316</v>
      </c>
      <c r="B1243" s="398" t="s">
        <v>19311</v>
      </c>
      <c r="C1243" s="385">
        <v>0</v>
      </c>
      <c r="D1243" s="385">
        <v>0</v>
      </c>
      <c r="E1243" s="385">
        <v>0</v>
      </c>
    </row>
    <row r="1244" spans="1:5" x14ac:dyDescent="0.25">
      <c r="A1244" s="396" t="s">
        <v>19315</v>
      </c>
      <c r="B1244" s="398" t="s">
        <v>19310</v>
      </c>
      <c r="C1244" s="385">
        <v>0</v>
      </c>
      <c r="D1244" s="385">
        <v>0</v>
      </c>
      <c r="E1244" s="385">
        <v>0</v>
      </c>
    </row>
    <row r="1245" spans="1:5" x14ac:dyDescent="0.25">
      <c r="A1245" s="396" t="s">
        <v>19313</v>
      </c>
      <c r="B1245" s="398" t="s">
        <v>19308</v>
      </c>
      <c r="C1245" s="385">
        <v>0</v>
      </c>
      <c r="D1245" s="385">
        <v>1</v>
      </c>
      <c r="E1245" s="385">
        <v>1</v>
      </c>
    </row>
    <row r="1246" spans="1:5" x14ac:dyDescent="0.25">
      <c r="A1246" s="396" t="s">
        <v>19314</v>
      </c>
      <c r="B1246" s="398" t="s">
        <v>19309</v>
      </c>
      <c r="C1246" s="385">
        <v>0</v>
      </c>
      <c r="D1246" s="385">
        <v>0</v>
      </c>
      <c r="E1246" s="385">
        <v>0</v>
      </c>
    </row>
    <row r="1247" spans="1:5" x14ac:dyDescent="0.25">
      <c r="A1247" s="396" t="s">
        <v>19317</v>
      </c>
      <c r="B1247" s="398" t="s">
        <v>19312</v>
      </c>
      <c r="C1247" s="385">
        <v>0</v>
      </c>
      <c r="D1247" s="385">
        <v>0</v>
      </c>
      <c r="E1247" s="385">
        <v>0</v>
      </c>
    </row>
    <row r="1248" spans="1:5" x14ac:dyDescent="0.25">
      <c r="A1248" s="396" t="s">
        <v>19696</v>
      </c>
      <c r="B1248" s="398" t="s">
        <v>19695</v>
      </c>
      <c r="C1248" s="385">
        <v>0</v>
      </c>
      <c r="D1248" s="385">
        <v>0</v>
      </c>
      <c r="E1248" s="385">
        <v>0</v>
      </c>
    </row>
    <row r="1249" spans="1:5" x14ac:dyDescent="0.25">
      <c r="A1249" s="396" t="s">
        <v>19269</v>
      </c>
      <c r="B1249" s="398" t="s">
        <v>19318</v>
      </c>
      <c r="C1249" s="385">
        <v>0</v>
      </c>
      <c r="D1249" s="385">
        <v>0</v>
      </c>
      <c r="E1249" s="385">
        <v>0</v>
      </c>
    </row>
    <row r="1250" spans="1:5" x14ac:dyDescent="0.25">
      <c r="A1250" s="396" t="s">
        <v>19327</v>
      </c>
      <c r="B1250" s="398" t="s">
        <v>19322</v>
      </c>
      <c r="C1250" s="385">
        <v>0</v>
      </c>
      <c r="D1250" s="385">
        <v>0</v>
      </c>
      <c r="E1250" s="385">
        <v>0</v>
      </c>
    </row>
    <row r="1251" spans="1:5" x14ac:dyDescent="0.25">
      <c r="A1251" s="396" t="s">
        <v>19326</v>
      </c>
      <c r="B1251" s="398" t="s">
        <v>19321</v>
      </c>
      <c r="C1251" s="385">
        <v>0</v>
      </c>
      <c r="D1251" s="385">
        <v>0</v>
      </c>
      <c r="E1251" s="385">
        <v>0</v>
      </c>
    </row>
    <row r="1252" spans="1:5" x14ac:dyDescent="0.25">
      <c r="A1252" s="396" t="s">
        <v>19324</v>
      </c>
      <c r="B1252" s="398" t="s">
        <v>19319</v>
      </c>
      <c r="C1252" s="385">
        <v>0</v>
      </c>
      <c r="D1252" s="385">
        <v>3</v>
      </c>
      <c r="E1252" s="385">
        <v>3</v>
      </c>
    </row>
    <row r="1253" spans="1:5" x14ac:dyDescent="0.25">
      <c r="A1253" s="396" t="s">
        <v>19325</v>
      </c>
      <c r="B1253" s="398" t="s">
        <v>19320</v>
      </c>
      <c r="C1253" s="385">
        <v>0</v>
      </c>
      <c r="D1253" s="385">
        <v>0</v>
      </c>
      <c r="E1253" s="385">
        <v>0</v>
      </c>
    </row>
    <row r="1254" spans="1:5" x14ac:dyDescent="0.25">
      <c r="A1254" s="396" t="s">
        <v>19328</v>
      </c>
      <c r="B1254" s="398" t="s">
        <v>19323</v>
      </c>
      <c r="C1254" s="385">
        <v>0</v>
      </c>
      <c r="D1254" s="385">
        <v>0</v>
      </c>
      <c r="E1254" s="385">
        <v>0</v>
      </c>
    </row>
    <row r="1255" spans="1:5" x14ac:dyDescent="0.25">
      <c r="A1255" s="396" t="s">
        <v>19697</v>
      </c>
      <c r="B1255" s="398" t="s">
        <v>19633</v>
      </c>
      <c r="C1255" s="385">
        <v>0</v>
      </c>
      <c r="D1255" s="385">
        <v>0</v>
      </c>
      <c r="E1255" s="385">
        <v>0</v>
      </c>
    </row>
    <row r="1256" spans="1:5" x14ac:dyDescent="0.25">
      <c r="A1256" s="396" t="s">
        <v>19270</v>
      </c>
      <c r="B1256" s="398" t="s">
        <v>19318</v>
      </c>
      <c r="C1256" s="385">
        <v>0</v>
      </c>
      <c r="D1256" s="385">
        <v>0</v>
      </c>
      <c r="E1256" s="385">
        <v>0</v>
      </c>
    </row>
    <row r="1257" spans="1:5" x14ac:dyDescent="0.25">
      <c r="A1257" s="396" t="s">
        <v>19332</v>
      </c>
      <c r="B1257" s="398" t="s">
        <v>19322</v>
      </c>
      <c r="C1257" s="385">
        <v>0</v>
      </c>
      <c r="D1257" s="385">
        <v>0</v>
      </c>
      <c r="E1257" s="385">
        <v>0</v>
      </c>
    </row>
    <row r="1258" spans="1:5" x14ac:dyDescent="0.25">
      <c r="A1258" s="396" t="s">
        <v>19331</v>
      </c>
      <c r="B1258" s="398" t="s">
        <v>19321</v>
      </c>
      <c r="C1258" s="385">
        <v>0</v>
      </c>
      <c r="D1258" s="385">
        <v>0</v>
      </c>
      <c r="E1258" s="385">
        <v>0</v>
      </c>
    </row>
    <row r="1259" spans="1:5" x14ac:dyDescent="0.25">
      <c r="A1259" s="396" t="s">
        <v>19329</v>
      </c>
      <c r="B1259" s="398" t="s">
        <v>19319</v>
      </c>
      <c r="C1259" s="385">
        <v>0</v>
      </c>
      <c r="D1259" s="385">
        <v>6</v>
      </c>
      <c r="E1259" s="385">
        <v>6</v>
      </c>
    </row>
    <row r="1260" spans="1:5" x14ac:dyDescent="0.25">
      <c r="A1260" s="396" t="s">
        <v>19330</v>
      </c>
      <c r="B1260" s="398" t="s">
        <v>19320</v>
      </c>
      <c r="C1260" s="385">
        <v>0</v>
      </c>
      <c r="D1260" s="385">
        <v>0</v>
      </c>
      <c r="E1260" s="385">
        <v>0</v>
      </c>
    </row>
    <row r="1261" spans="1:5" x14ac:dyDescent="0.25">
      <c r="A1261" s="396" t="s">
        <v>19333</v>
      </c>
      <c r="B1261" s="398" t="s">
        <v>19323</v>
      </c>
      <c r="C1261" s="385">
        <v>0</v>
      </c>
      <c r="D1261" s="385">
        <v>0</v>
      </c>
      <c r="E1261" s="385">
        <v>0</v>
      </c>
    </row>
    <row r="1262" spans="1:5" x14ac:dyDescent="0.25">
      <c r="A1262" s="396" t="s">
        <v>19632</v>
      </c>
      <c r="B1262" s="398" t="s">
        <v>19633</v>
      </c>
      <c r="C1262" s="385">
        <v>0</v>
      </c>
      <c r="D1262" s="385">
        <v>0</v>
      </c>
      <c r="E1262" s="385">
        <v>0</v>
      </c>
    </row>
    <row r="1263" spans="1:5" x14ac:dyDescent="0.25">
      <c r="A1263" s="396" t="s">
        <v>123</v>
      </c>
      <c r="B1263" s="398" t="s">
        <v>13465</v>
      </c>
      <c r="C1263" s="385">
        <v>0</v>
      </c>
      <c r="D1263" s="385">
        <v>0</v>
      </c>
      <c r="E1263" s="385">
        <v>0</v>
      </c>
    </row>
    <row r="1264" spans="1:5" x14ac:dyDescent="0.25">
      <c r="A1264" s="396" t="s">
        <v>8571</v>
      </c>
      <c r="B1264" s="398" t="s">
        <v>13466</v>
      </c>
      <c r="C1264" s="385">
        <v>0</v>
      </c>
      <c r="D1264" s="385">
        <v>0</v>
      </c>
      <c r="E1264" s="385">
        <v>0</v>
      </c>
    </row>
    <row r="1265" spans="1:5" x14ac:dyDescent="0.25">
      <c r="A1265" s="396" t="s">
        <v>8572</v>
      </c>
      <c r="B1265" s="398" t="s">
        <v>13467</v>
      </c>
      <c r="C1265" s="385">
        <v>0</v>
      </c>
      <c r="D1265" s="385">
        <v>0</v>
      </c>
      <c r="E1265" s="385">
        <v>0</v>
      </c>
    </row>
    <row r="1266" spans="1:5" x14ac:dyDescent="0.25">
      <c r="A1266" s="396" t="s">
        <v>8573</v>
      </c>
      <c r="B1266" s="398" t="s">
        <v>13468</v>
      </c>
      <c r="C1266" s="385">
        <v>0</v>
      </c>
      <c r="D1266" s="385">
        <v>0</v>
      </c>
      <c r="E1266" s="385">
        <v>0</v>
      </c>
    </row>
    <row r="1267" spans="1:5" x14ac:dyDescent="0.25">
      <c r="A1267" s="396" t="s">
        <v>8574</v>
      </c>
      <c r="B1267" s="398" t="s">
        <v>13469</v>
      </c>
      <c r="C1267" s="385">
        <v>0</v>
      </c>
      <c r="D1267" s="385">
        <v>0</v>
      </c>
      <c r="E1267" s="385">
        <v>0</v>
      </c>
    </row>
    <row r="1268" spans="1:5" x14ac:dyDescent="0.25">
      <c r="A1268" s="396" t="s">
        <v>8575</v>
      </c>
      <c r="B1268" s="398" t="s">
        <v>13470</v>
      </c>
      <c r="C1268" s="385">
        <v>0</v>
      </c>
      <c r="D1268" s="385">
        <v>0</v>
      </c>
      <c r="E1268" s="385">
        <v>0</v>
      </c>
    </row>
    <row r="1269" spans="1:5" x14ac:dyDescent="0.25">
      <c r="A1269" s="396" t="s">
        <v>19698</v>
      </c>
      <c r="B1269" s="398" t="s">
        <v>19699</v>
      </c>
      <c r="C1269" s="385">
        <v>0</v>
      </c>
      <c r="D1269" s="385">
        <v>0</v>
      </c>
      <c r="E1269" s="385">
        <v>0</v>
      </c>
    </row>
    <row r="1270" spans="1:5" x14ac:dyDescent="0.25">
      <c r="A1270" s="396" t="s">
        <v>124</v>
      </c>
      <c r="B1270" s="398" t="s">
        <v>13465</v>
      </c>
      <c r="C1270" s="385">
        <v>71</v>
      </c>
      <c r="D1270" s="385">
        <v>3</v>
      </c>
      <c r="E1270" s="385">
        <v>74</v>
      </c>
    </row>
    <row r="1271" spans="1:5" x14ac:dyDescent="0.25">
      <c r="A1271" s="396" t="s">
        <v>8576</v>
      </c>
      <c r="B1271" s="398" t="s">
        <v>13466</v>
      </c>
      <c r="C1271" s="385">
        <v>0</v>
      </c>
      <c r="D1271" s="385">
        <v>0</v>
      </c>
      <c r="E1271" s="385">
        <v>0</v>
      </c>
    </row>
    <row r="1272" spans="1:5" x14ac:dyDescent="0.25">
      <c r="A1272" s="396" t="s">
        <v>8577</v>
      </c>
      <c r="B1272" s="398" t="s">
        <v>13467</v>
      </c>
      <c r="C1272" s="385">
        <v>0</v>
      </c>
      <c r="D1272" s="385">
        <v>0</v>
      </c>
      <c r="E1272" s="385">
        <v>0</v>
      </c>
    </row>
    <row r="1273" spans="1:5" x14ac:dyDescent="0.25">
      <c r="A1273" s="396" t="s">
        <v>8578</v>
      </c>
      <c r="B1273" s="398" t="s">
        <v>13468</v>
      </c>
      <c r="C1273" s="385">
        <v>0</v>
      </c>
      <c r="D1273" s="385">
        <v>0</v>
      </c>
      <c r="E1273" s="385">
        <v>0</v>
      </c>
    </row>
    <row r="1274" spans="1:5" x14ac:dyDescent="0.25">
      <c r="A1274" s="396" t="s">
        <v>8579</v>
      </c>
      <c r="B1274" s="398" t="s">
        <v>13469</v>
      </c>
      <c r="C1274" s="385">
        <v>0</v>
      </c>
      <c r="D1274" s="385">
        <v>-10</v>
      </c>
      <c r="E1274" s="385">
        <v>-10</v>
      </c>
    </row>
    <row r="1275" spans="1:5" x14ac:dyDescent="0.25">
      <c r="A1275" s="396" t="s">
        <v>8580</v>
      </c>
      <c r="B1275" s="398" t="s">
        <v>13470</v>
      </c>
      <c r="C1275" s="385">
        <v>0</v>
      </c>
      <c r="D1275" s="385">
        <v>0</v>
      </c>
      <c r="E1275" s="385">
        <v>0</v>
      </c>
    </row>
    <row r="1276" spans="1:5" x14ac:dyDescent="0.25">
      <c r="A1276" s="396" t="s">
        <v>19700</v>
      </c>
      <c r="B1276" s="398" t="s">
        <v>19699</v>
      </c>
      <c r="C1276" s="385">
        <v>0</v>
      </c>
      <c r="D1276" s="385">
        <v>0</v>
      </c>
      <c r="E1276" s="385">
        <v>0</v>
      </c>
    </row>
    <row r="1277" spans="1:5" x14ac:dyDescent="0.25">
      <c r="A1277" s="396" t="s">
        <v>125</v>
      </c>
      <c r="B1277" s="398" t="s">
        <v>13465</v>
      </c>
      <c r="C1277" s="385">
        <v>26</v>
      </c>
      <c r="D1277" s="385">
        <v>9</v>
      </c>
      <c r="E1277" s="385">
        <v>35</v>
      </c>
    </row>
    <row r="1278" spans="1:5" x14ac:dyDescent="0.25">
      <c r="A1278" s="396" t="s">
        <v>8581</v>
      </c>
      <c r="B1278" s="398" t="s">
        <v>13466</v>
      </c>
      <c r="C1278" s="385">
        <v>0</v>
      </c>
      <c r="D1278" s="385">
        <v>0</v>
      </c>
      <c r="E1278" s="385">
        <v>0</v>
      </c>
    </row>
    <row r="1279" spans="1:5" x14ac:dyDescent="0.25">
      <c r="A1279" s="396" t="s">
        <v>8582</v>
      </c>
      <c r="B1279" s="398" t="s">
        <v>13467</v>
      </c>
      <c r="C1279" s="385">
        <v>0</v>
      </c>
      <c r="D1279" s="385">
        <v>0</v>
      </c>
      <c r="E1279" s="385">
        <v>0</v>
      </c>
    </row>
    <row r="1280" spans="1:5" x14ac:dyDescent="0.25">
      <c r="A1280" s="396" t="s">
        <v>8583</v>
      </c>
      <c r="B1280" s="398" t="s">
        <v>13468</v>
      </c>
      <c r="C1280" s="385">
        <v>0</v>
      </c>
      <c r="D1280" s="385">
        <v>16</v>
      </c>
      <c r="E1280" s="385">
        <v>16</v>
      </c>
    </row>
    <row r="1281" spans="1:5" x14ac:dyDescent="0.25">
      <c r="A1281" s="396" t="s">
        <v>8584</v>
      </c>
      <c r="B1281" s="398" t="s">
        <v>13469</v>
      </c>
      <c r="C1281" s="385">
        <v>0</v>
      </c>
      <c r="D1281" s="385">
        <v>-1</v>
      </c>
      <c r="E1281" s="385">
        <v>-1</v>
      </c>
    </row>
    <row r="1282" spans="1:5" x14ac:dyDescent="0.25">
      <c r="A1282" s="396" t="s">
        <v>8585</v>
      </c>
      <c r="B1282" s="398" t="s">
        <v>13470</v>
      </c>
      <c r="C1282" s="385">
        <v>0</v>
      </c>
      <c r="D1282" s="385">
        <v>0</v>
      </c>
      <c r="E1282" s="385">
        <v>0</v>
      </c>
    </row>
    <row r="1283" spans="1:5" x14ac:dyDescent="0.25">
      <c r="A1283" s="396" t="s">
        <v>19701</v>
      </c>
      <c r="B1283" s="398" t="s">
        <v>19699</v>
      </c>
      <c r="C1283" s="385">
        <v>0</v>
      </c>
      <c r="D1283" s="385">
        <v>0</v>
      </c>
      <c r="E1283" s="385">
        <v>0</v>
      </c>
    </row>
    <row r="1284" spans="1:5" x14ac:dyDescent="0.25">
      <c r="A1284" s="396" t="s">
        <v>126</v>
      </c>
      <c r="B1284" s="398" t="s">
        <v>13465</v>
      </c>
      <c r="C1284" s="385">
        <v>2</v>
      </c>
      <c r="D1284" s="385">
        <v>36</v>
      </c>
      <c r="E1284" s="385">
        <v>38</v>
      </c>
    </row>
    <row r="1285" spans="1:5" x14ac:dyDescent="0.25">
      <c r="A1285" s="396" t="s">
        <v>8586</v>
      </c>
      <c r="B1285" s="398" t="s">
        <v>13466</v>
      </c>
      <c r="C1285" s="385">
        <v>0</v>
      </c>
      <c r="D1285" s="385">
        <v>0</v>
      </c>
      <c r="E1285" s="385">
        <v>0</v>
      </c>
    </row>
    <row r="1286" spans="1:5" x14ac:dyDescent="0.25">
      <c r="A1286" s="396" t="s">
        <v>8587</v>
      </c>
      <c r="B1286" s="398" t="s">
        <v>13467</v>
      </c>
      <c r="C1286" s="385">
        <v>0</v>
      </c>
      <c r="D1286" s="385">
        <v>0</v>
      </c>
      <c r="E1286" s="385">
        <v>0</v>
      </c>
    </row>
    <row r="1287" spans="1:5" x14ac:dyDescent="0.25">
      <c r="A1287" s="396" t="s">
        <v>8588</v>
      </c>
      <c r="B1287" s="398" t="s">
        <v>13468</v>
      </c>
      <c r="C1287" s="385">
        <v>0</v>
      </c>
      <c r="D1287" s="385">
        <v>23</v>
      </c>
      <c r="E1287" s="385">
        <v>23</v>
      </c>
    </row>
    <row r="1288" spans="1:5" x14ac:dyDescent="0.25">
      <c r="A1288" s="396" t="s">
        <v>8589</v>
      </c>
      <c r="B1288" s="398" t="s">
        <v>13469</v>
      </c>
      <c r="C1288" s="385">
        <v>0</v>
      </c>
      <c r="D1288" s="385">
        <v>0</v>
      </c>
      <c r="E1288" s="385">
        <v>0</v>
      </c>
    </row>
    <row r="1289" spans="1:5" x14ac:dyDescent="0.25">
      <c r="A1289" s="396" t="s">
        <v>8590</v>
      </c>
      <c r="B1289" s="398" t="s">
        <v>13470</v>
      </c>
      <c r="C1289" s="385">
        <v>0</v>
      </c>
      <c r="D1289" s="385">
        <v>0</v>
      </c>
      <c r="E1289" s="385">
        <v>0</v>
      </c>
    </row>
    <row r="1290" spans="1:5" x14ac:dyDescent="0.25">
      <c r="A1290" s="396" t="s">
        <v>19702</v>
      </c>
      <c r="B1290" s="398" t="s">
        <v>19699</v>
      </c>
      <c r="C1290" s="385">
        <v>0</v>
      </c>
      <c r="D1290" s="385">
        <v>0</v>
      </c>
      <c r="E1290" s="385">
        <v>0</v>
      </c>
    </row>
    <row r="1291" spans="1:5" x14ac:dyDescent="0.25">
      <c r="A1291" s="396" t="s">
        <v>16753</v>
      </c>
      <c r="B1291" s="398" t="s">
        <v>13465</v>
      </c>
      <c r="C1291" s="385">
        <v>0</v>
      </c>
      <c r="D1291" s="385">
        <v>4</v>
      </c>
      <c r="E1291" s="385">
        <v>4</v>
      </c>
    </row>
    <row r="1292" spans="1:5" x14ac:dyDescent="0.25">
      <c r="A1292" s="396" t="s">
        <v>16754</v>
      </c>
      <c r="B1292" s="398" t="s">
        <v>13465</v>
      </c>
      <c r="C1292" s="385">
        <v>0</v>
      </c>
      <c r="D1292" s="385">
        <v>0</v>
      </c>
      <c r="E1292" s="385">
        <v>0</v>
      </c>
    </row>
    <row r="1293" spans="1:5" x14ac:dyDescent="0.25">
      <c r="A1293" s="396" t="s">
        <v>127</v>
      </c>
      <c r="B1293" s="398" t="s">
        <v>13471</v>
      </c>
      <c r="C1293" s="385">
        <v>0</v>
      </c>
      <c r="D1293" s="385">
        <v>0</v>
      </c>
      <c r="E1293" s="385">
        <v>0</v>
      </c>
    </row>
    <row r="1294" spans="1:5" x14ac:dyDescent="0.25">
      <c r="A1294" s="396" t="s">
        <v>8591</v>
      </c>
      <c r="B1294" s="398" t="s">
        <v>13472</v>
      </c>
      <c r="C1294" s="385">
        <v>0</v>
      </c>
      <c r="D1294" s="385">
        <v>0</v>
      </c>
      <c r="E1294" s="385">
        <v>0</v>
      </c>
    </row>
    <row r="1295" spans="1:5" x14ac:dyDescent="0.25">
      <c r="A1295" s="396" t="s">
        <v>8592</v>
      </c>
      <c r="B1295" s="398" t="s">
        <v>13473</v>
      </c>
      <c r="C1295" s="385">
        <v>0</v>
      </c>
      <c r="D1295" s="385">
        <v>0</v>
      </c>
      <c r="E1295" s="385">
        <v>0</v>
      </c>
    </row>
    <row r="1296" spans="1:5" x14ac:dyDescent="0.25">
      <c r="A1296" s="396" t="s">
        <v>8593</v>
      </c>
      <c r="B1296" s="398" t="s">
        <v>13474</v>
      </c>
      <c r="C1296" s="385">
        <v>0</v>
      </c>
      <c r="D1296" s="385">
        <v>52</v>
      </c>
      <c r="E1296" s="385">
        <v>52</v>
      </c>
    </row>
    <row r="1297" spans="1:5" x14ac:dyDescent="0.25">
      <c r="A1297" s="396" t="s">
        <v>8594</v>
      </c>
      <c r="B1297" s="398" t="s">
        <v>13475</v>
      </c>
      <c r="C1297" s="385">
        <v>0</v>
      </c>
      <c r="D1297" s="385">
        <v>16</v>
      </c>
      <c r="E1297" s="385">
        <v>16</v>
      </c>
    </row>
    <row r="1298" spans="1:5" x14ac:dyDescent="0.25">
      <c r="A1298" s="396" t="s">
        <v>8595</v>
      </c>
      <c r="B1298" s="398" t="s">
        <v>13476</v>
      </c>
      <c r="C1298" s="385">
        <v>0</v>
      </c>
      <c r="D1298" s="385">
        <v>0</v>
      </c>
      <c r="E1298" s="385">
        <v>0</v>
      </c>
    </row>
    <row r="1299" spans="1:5" x14ac:dyDescent="0.25">
      <c r="A1299" s="396" t="s">
        <v>19703</v>
      </c>
      <c r="B1299" s="398" t="s">
        <v>19704</v>
      </c>
      <c r="C1299" s="385">
        <v>0</v>
      </c>
      <c r="D1299" s="385">
        <v>0</v>
      </c>
      <c r="E1299" s="385">
        <v>0</v>
      </c>
    </row>
    <row r="1300" spans="1:5" x14ac:dyDescent="0.25">
      <c r="A1300" s="396" t="s">
        <v>128</v>
      </c>
      <c r="B1300" s="398" t="s">
        <v>13471</v>
      </c>
      <c r="C1300" s="385">
        <v>273</v>
      </c>
      <c r="D1300" s="385">
        <v>0</v>
      </c>
      <c r="E1300" s="385">
        <v>273</v>
      </c>
    </row>
    <row r="1301" spans="1:5" x14ac:dyDescent="0.25">
      <c r="A1301" s="396" t="s">
        <v>8596</v>
      </c>
      <c r="B1301" s="398" t="s">
        <v>13472</v>
      </c>
      <c r="C1301" s="385">
        <v>0</v>
      </c>
      <c r="D1301" s="385">
        <v>0</v>
      </c>
      <c r="E1301" s="385">
        <v>0</v>
      </c>
    </row>
    <row r="1302" spans="1:5" x14ac:dyDescent="0.25">
      <c r="A1302" s="396" t="s">
        <v>8597</v>
      </c>
      <c r="B1302" s="398" t="s">
        <v>13473</v>
      </c>
      <c r="C1302" s="385">
        <v>0</v>
      </c>
      <c r="D1302" s="385">
        <v>0</v>
      </c>
      <c r="E1302" s="385">
        <v>0</v>
      </c>
    </row>
    <row r="1303" spans="1:5" x14ac:dyDescent="0.25">
      <c r="A1303" s="396" t="s">
        <v>8598</v>
      </c>
      <c r="B1303" s="398" t="s">
        <v>15570</v>
      </c>
      <c r="C1303" s="385">
        <v>0</v>
      </c>
      <c r="D1303" s="385">
        <v>8</v>
      </c>
      <c r="E1303" s="385">
        <v>8</v>
      </c>
    </row>
    <row r="1304" spans="1:5" x14ac:dyDescent="0.25">
      <c r="A1304" s="396" t="s">
        <v>8599</v>
      </c>
      <c r="B1304" s="398" t="s">
        <v>13475</v>
      </c>
      <c r="C1304" s="385">
        <v>0</v>
      </c>
      <c r="D1304" s="385">
        <v>34</v>
      </c>
      <c r="E1304" s="385">
        <v>34</v>
      </c>
    </row>
    <row r="1305" spans="1:5" x14ac:dyDescent="0.25">
      <c r="A1305" s="396" t="s">
        <v>8600</v>
      </c>
      <c r="B1305" s="398" t="s">
        <v>13476</v>
      </c>
      <c r="C1305" s="385">
        <v>0</v>
      </c>
      <c r="D1305" s="385">
        <v>0</v>
      </c>
      <c r="E1305" s="385">
        <v>0</v>
      </c>
    </row>
    <row r="1306" spans="1:5" x14ac:dyDescent="0.25">
      <c r="A1306" s="396" t="s">
        <v>19705</v>
      </c>
      <c r="B1306" s="398" t="s">
        <v>19704</v>
      </c>
      <c r="C1306" s="385">
        <v>0</v>
      </c>
      <c r="D1306" s="385">
        <v>0</v>
      </c>
      <c r="E1306" s="385">
        <v>0</v>
      </c>
    </row>
    <row r="1307" spans="1:5" x14ac:dyDescent="0.25">
      <c r="A1307" s="396" t="s">
        <v>129</v>
      </c>
      <c r="B1307" s="398" t="s">
        <v>13471</v>
      </c>
      <c r="C1307" s="385">
        <v>0</v>
      </c>
      <c r="D1307" s="385">
        <v>0</v>
      </c>
      <c r="E1307" s="385">
        <v>0</v>
      </c>
    </row>
    <row r="1308" spans="1:5" x14ac:dyDescent="0.25">
      <c r="A1308" s="396" t="s">
        <v>8601</v>
      </c>
      <c r="B1308" s="398" t="s">
        <v>13472</v>
      </c>
      <c r="C1308" s="385">
        <v>0</v>
      </c>
      <c r="D1308" s="385">
        <v>0</v>
      </c>
      <c r="E1308" s="385">
        <v>0</v>
      </c>
    </row>
    <row r="1309" spans="1:5" x14ac:dyDescent="0.25">
      <c r="A1309" s="396" t="s">
        <v>8602</v>
      </c>
      <c r="B1309" s="398" t="s">
        <v>13473</v>
      </c>
      <c r="C1309" s="385">
        <v>0</v>
      </c>
      <c r="D1309" s="385">
        <v>0</v>
      </c>
      <c r="E1309" s="385">
        <v>0</v>
      </c>
    </row>
    <row r="1310" spans="1:5" x14ac:dyDescent="0.25">
      <c r="A1310" s="396" t="s">
        <v>8603</v>
      </c>
      <c r="B1310" s="398" t="s">
        <v>13474</v>
      </c>
      <c r="C1310" s="385">
        <v>0</v>
      </c>
      <c r="D1310" s="385">
        <v>12</v>
      </c>
      <c r="E1310" s="385">
        <v>12</v>
      </c>
    </row>
    <row r="1311" spans="1:5" x14ac:dyDescent="0.25">
      <c r="A1311" s="396" t="s">
        <v>8604</v>
      </c>
      <c r="B1311" s="398" t="s">
        <v>13475</v>
      </c>
      <c r="C1311" s="385">
        <v>0</v>
      </c>
      <c r="D1311" s="385">
        <v>0</v>
      </c>
      <c r="E1311" s="385">
        <v>0</v>
      </c>
    </row>
    <row r="1312" spans="1:5" x14ac:dyDescent="0.25">
      <c r="A1312" s="396" t="s">
        <v>8605</v>
      </c>
      <c r="B1312" s="398" t="s">
        <v>13476</v>
      </c>
      <c r="C1312" s="385">
        <v>0</v>
      </c>
      <c r="D1312" s="385">
        <v>0</v>
      </c>
      <c r="E1312" s="385">
        <v>0</v>
      </c>
    </row>
    <row r="1313" spans="1:5" x14ac:dyDescent="0.25">
      <c r="A1313" s="396" t="s">
        <v>19706</v>
      </c>
      <c r="B1313" s="398" t="s">
        <v>19704</v>
      </c>
      <c r="C1313" s="385">
        <v>0</v>
      </c>
      <c r="D1313" s="385">
        <v>0</v>
      </c>
      <c r="E1313" s="385">
        <v>0</v>
      </c>
    </row>
    <row r="1314" spans="1:5" x14ac:dyDescent="0.25">
      <c r="A1314" s="396" t="s">
        <v>130</v>
      </c>
      <c r="B1314" s="398" t="s">
        <v>13471</v>
      </c>
      <c r="C1314" s="385">
        <v>63</v>
      </c>
      <c r="D1314" s="385">
        <v>0</v>
      </c>
      <c r="E1314" s="385">
        <v>63</v>
      </c>
    </row>
    <row r="1315" spans="1:5" x14ac:dyDescent="0.25">
      <c r="A1315" s="396" t="s">
        <v>8606</v>
      </c>
      <c r="B1315" s="398" t="s">
        <v>13472</v>
      </c>
      <c r="C1315" s="385">
        <v>0</v>
      </c>
      <c r="D1315" s="385">
        <v>0</v>
      </c>
      <c r="E1315" s="385">
        <v>0</v>
      </c>
    </row>
    <row r="1316" spans="1:5" x14ac:dyDescent="0.25">
      <c r="A1316" s="396" t="s">
        <v>8607</v>
      </c>
      <c r="B1316" s="398" t="s">
        <v>13473</v>
      </c>
      <c r="C1316" s="385">
        <v>0</v>
      </c>
      <c r="D1316" s="385">
        <v>0</v>
      </c>
      <c r="E1316" s="385">
        <v>0</v>
      </c>
    </row>
    <row r="1317" spans="1:5" x14ac:dyDescent="0.25">
      <c r="A1317" s="396" t="s">
        <v>8608</v>
      </c>
      <c r="B1317" s="398" t="s">
        <v>13474</v>
      </c>
      <c r="C1317" s="385">
        <v>0</v>
      </c>
      <c r="D1317" s="385">
        <v>0</v>
      </c>
      <c r="E1317" s="385">
        <v>0</v>
      </c>
    </row>
    <row r="1318" spans="1:5" x14ac:dyDescent="0.25">
      <c r="A1318" s="396" t="s">
        <v>8609</v>
      </c>
      <c r="B1318" s="398" t="s">
        <v>13475</v>
      </c>
      <c r="C1318" s="385">
        <v>0</v>
      </c>
      <c r="D1318" s="385">
        <v>0</v>
      </c>
      <c r="E1318" s="385">
        <v>0</v>
      </c>
    </row>
    <row r="1319" spans="1:5" x14ac:dyDescent="0.25">
      <c r="A1319" s="396" t="s">
        <v>8610</v>
      </c>
      <c r="B1319" s="398" t="s">
        <v>13476</v>
      </c>
      <c r="C1319" s="385">
        <v>0</v>
      </c>
      <c r="D1319" s="385">
        <v>0</v>
      </c>
      <c r="E1319" s="385">
        <v>0</v>
      </c>
    </row>
    <row r="1320" spans="1:5" x14ac:dyDescent="0.25">
      <c r="A1320" s="396" t="s">
        <v>19707</v>
      </c>
      <c r="B1320" s="398" t="s">
        <v>19704</v>
      </c>
      <c r="C1320" s="385">
        <v>0</v>
      </c>
      <c r="D1320" s="385">
        <v>0</v>
      </c>
      <c r="E1320" s="385">
        <v>0</v>
      </c>
    </row>
    <row r="1321" spans="1:5" x14ac:dyDescent="0.25">
      <c r="A1321" s="396" t="s">
        <v>131</v>
      </c>
      <c r="B1321" s="398" t="s">
        <v>13477</v>
      </c>
      <c r="C1321" s="385">
        <v>74</v>
      </c>
      <c r="D1321" s="385">
        <v>39</v>
      </c>
      <c r="E1321" s="385">
        <v>113</v>
      </c>
    </row>
    <row r="1322" spans="1:5" x14ac:dyDescent="0.25">
      <c r="A1322" s="396" t="s">
        <v>8611</v>
      </c>
      <c r="B1322" s="398" t="s">
        <v>13478</v>
      </c>
      <c r="C1322" s="385">
        <v>0</v>
      </c>
      <c r="D1322" s="385">
        <v>0</v>
      </c>
      <c r="E1322" s="385">
        <v>0</v>
      </c>
    </row>
    <row r="1323" spans="1:5" x14ac:dyDescent="0.25">
      <c r="A1323" s="396" t="s">
        <v>8612</v>
      </c>
      <c r="B1323" s="398" t="s">
        <v>13479</v>
      </c>
      <c r="C1323" s="385">
        <v>0</v>
      </c>
      <c r="D1323" s="385">
        <v>0</v>
      </c>
      <c r="E1323" s="385">
        <v>0</v>
      </c>
    </row>
    <row r="1324" spans="1:5" x14ac:dyDescent="0.25">
      <c r="A1324" s="396" t="s">
        <v>8613</v>
      </c>
      <c r="B1324" s="398" t="s">
        <v>13480</v>
      </c>
      <c r="C1324" s="385">
        <v>0</v>
      </c>
      <c r="D1324" s="385">
        <v>0</v>
      </c>
      <c r="E1324" s="385">
        <v>0</v>
      </c>
    </row>
    <row r="1325" spans="1:5" x14ac:dyDescent="0.25">
      <c r="A1325" s="396" t="s">
        <v>8614</v>
      </c>
      <c r="B1325" s="398" t="s">
        <v>13481</v>
      </c>
      <c r="C1325" s="385">
        <v>0</v>
      </c>
      <c r="D1325" s="385">
        <v>18</v>
      </c>
      <c r="E1325" s="385">
        <v>18</v>
      </c>
    </row>
    <row r="1326" spans="1:5" x14ac:dyDescent="0.25">
      <c r="A1326" s="396" t="s">
        <v>8615</v>
      </c>
      <c r="B1326" s="398" t="s">
        <v>13482</v>
      </c>
      <c r="C1326" s="385">
        <v>0</v>
      </c>
      <c r="D1326" s="385">
        <v>15</v>
      </c>
      <c r="E1326" s="385">
        <v>15</v>
      </c>
    </row>
    <row r="1327" spans="1:5" x14ac:dyDescent="0.25">
      <c r="A1327" s="396" t="s">
        <v>19708</v>
      </c>
      <c r="B1327" s="398" t="s">
        <v>19709</v>
      </c>
      <c r="C1327" s="385">
        <v>0</v>
      </c>
      <c r="D1327" s="385">
        <v>15</v>
      </c>
      <c r="E1327" s="385">
        <v>15</v>
      </c>
    </row>
    <row r="1328" spans="1:5" x14ac:dyDescent="0.25">
      <c r="A1328" s="396" t="s">
        <v>132</v>
      </c>
      <c r="B1328" s="398" t="s">
        <v>13477</v>
      </c>
      <c r="C1328" s="385">
        <v>15</v>
      </c>
      <c r="D1328" s="385">
        <v>0</v>
      </c>
      <c r="E1328" s="385">
        <v>15</v>
      </c>
    </row>
    <row r="1329" spans="1:5" x14ac:dyDescent="0.25">
      <c r="A1329" s="396" t="s">
        <v>8616</v>
      </c>
      <c r="B1329" s="398" t="s">
        <v>13478</v>
      </c>
      <c r="C1329" s="385">
        <v>0</v>
      </c>
      <c r="D1329" s="385">
        <v>0</v>
      </c>
      <c r="E1329" s="385">
        <v>0</v>
      </c>
    </row>
    <row r="1330" spans="1:5" x14ac:dyDescent="0.25">
      <c r="A1330" s="396" t="s">
        <v>8617</v>
      </c>
      <c r="B1330" s="398" t="s">
        <v>13479</v>
      </c>
      <c r="C1330" s="385">
        <v>0</v>
      </c>
      <c r="D1330" s="385">
        <v>0</v>
      </c>
      <c r="E1330" s="385">
        <v>0</v>
      </c>
    </row>
    <row r="1331" spans="1:5" x14ac:dyDescent="0.25">
      <c r="A1331" s="396" t="s">
        <v>8618</v>
      </c>
      <c r="B1331" s="398" t="s">
        <v>13480</v>
      </c>
      <c r="C1331" s="385">
        <v>0</v>
      </c>
      <c r="D1331" s="385">
        <v>41</v>
      </c>
      <c r="E1331" s="385">
        <v>41</v>
      </c>
    </row>
    <row r="1332" spans="1:5" x14ac:dyDescent="0.25">
      <c r="A1332" s="396" t="s">
        <v>8619</v>
      </c>
      <c r="B1332" s="398" t="s">
        <v>13481</v>
      </c>
      <c r="C1332" s="385">
        <v>0</v>
      </c>
      <c r="D1332" s="385">
        <v>12</v>
      </c>
      <c r="E1332" s="385">
        <v>12</v>
      </c>
    </row>
    <row r="1333" spans="1:5" x14ac:dyDescent="0.25">
      <c r="A1333" s="396" t="s">
        <v>8620</v>
      </c>
      <c r="B1333" s="398" t="s">
        <v>13482</v>
      </c>
      <c r="C1333" s="385">
        <v>0</v>
      </c>
      <c r="D1333" s="385">
        <v>0</v>
      </c>
      <c r="E1333" s="385">
        <v>0</v>
      </c>
    </row>
    <row r="1334" spans="1:5" x14ac:dyDescent="0.25">
      <c r="A1334" s="396" t="s">
        <v>19710</v>
      </c>
      <c r="B1334" s="398" t="s">
        <v>19709</v>
      </c>
      <c r="C1334" s="385">
        <v>0</v>
      </c>
      <c r="D1334" s="385">
        <v>0</v>
      </c>
      <c r="E1334" s="385">
        <v>0</v>
      </c>
    </row>
    <row r="1335" spans="1:5" x14ac:dyDescent="0.25">
      <c r="A1335" s="396" t="s">
        <v>19711</v>
      </c>
      <c r="B1335" s="398" t="s">
        <v>13477</v>
      </c>
      <c r="C1335" s="385">
        <v>0</v>
      </c>
      <c r="D1335" s="385">
        <v>0</v>
      </c>
      <c r="E1335" s="385">
        <v>0</v>
      </c>
    </row>
    <row r="1336" spans="1:5" x14ac:dyDescent="0.25">
      <c r="A1336" s="396" t="s">
        <v>19712</v>
      </c>
      <c r="B1336" s="398" t="s">
        <v>13478</v>
      </c>
      <c r="C1336" s="385">
        <v>0</v>
      </c>
      <c r="D1336" s="385">
        <v>0</v>
      </c>
      <c r="E1336" s="385">
        <v>0</v>
      </c>
    </row>
    <row r="1337" spans="1:5" x14ac:dyDescent="0.25">
      <c r="A1337" s="396" t="s">
        <v>19713</v>
      </c>
      <c r="B1337" s="398" t="s">
        <v>13479</v>
      </c>
      <c r="C1337" s="385">
        <v>0</v>
      </c>
      <c r="D1337" s="385">
        <v>0</v>
      </c>
      <c r="E1337" s="385">
        <v>0</v>
      </c>
    </row>
    <row r="1338" spans="1:5" x14ac:dyDescent="0.25">
      <c r="A1338" s="396" t="s">
        <v>19714</v>
      </c>
      <c r="B1338" s="398" t="s">
        <v>13480</v>
      </c>
      <c r="C1338" s="385">
        <v>0</v>
      </c>
      <c r="D1338" s="385">
        <v>0</v>
      </c>
      <c r="E1338" s="385">
        <v>0</v>
      </c>
    </row>
    <row r="1339" spans="1:5" x14ac:dyDescent="0.25">
      <c r="A1339" s="396" t="s">
        <v>19715</v>
      </c>
      <c r="B1339" s="398" t="s">
        <v>13481</v>
      </c>
      <c r="C1339" s="385">
        <v>0</v>
      </c>
      <c r="D1339" s="385">
        <v>0</v>
      </c>
      <c r="E1339" s="385">
        <v>0</v>
      </c>
    </row>
    <row r="1340" spans="1:5" x14ac:dyDescent="0.25">
      <c r="A1340" s="396" t="s">
        <v>19716</v>
      </c>
      <c r="B1340" s="398" t="s">
        <v>13482</v>
      </c>
      <c r="C1340" s="385">
        <v>0</v>
      </c>
      <c r="D1340" s="385">
        <v>0</v>
      </c>
      <c r="E1340" s="385">
        <v>0</v>
      </c>
    </row>
    <row r="1341" spans="1:5" x14ac:dyDescent="0.25">
      <c r="A1341" s="396" t="s">
        <v>19717</v>
      </c>
      <c r="B1341" s="398" t="s">
        <v>19709</v>
      </c>
      <c r="C1341" s="385">
        <v>0</v>
      </c>
      <c r="D1341" s="385">
        <v>0</v>
      </c>
      <c r="E1341" s="385">
        <v>0</v>
      </c>
    </row>
    <row r="1342" spans="1:5" x14ac:dyDescent="0.25">
      <c r="A1342" s="396" t="s">
        <v>133</v>
      </c>
      <c r="B1342" s="398" t="s">
        <v>13477</v>
      </c>
      <c r="C1342" s="385">
        <v>22</v>
      </c>
      <c r="D1342" s="385">
        <v>18</v>
      </c>
      <c r="E1342" s="385">
        <v>40</v>
      </c>
    </row>
    <row r="1343" spans="1:5" x14ac:dyDescent="0.25">
      <c r="A1343" s="396" t="s">
        <v>8621</v>
      </c>
      <c r="B1343" s="398" t="s">
        <v>13478</v>
      </c>
      <c r="C1343" s="385">
        <v>0</v>
      </c>
      <c r="D1343" s="385">
        <v>0</v>
      </c>
      <c r="E1343" s="385">
        <v>0</v>
      </c>
    </row>
    <row r="1344" spans="1:5" x14ac:dyDescent="0.25">
      <c r="A1344" s="396" t="s">
        <v>8622</v>
      </c>
      <c r="B1344" s="398" t="s">
        <v>13479</v>
      </c>
      <c r="C1344" s="385">
        <v>0</v>
      </c>
      <c r="D1344" s="385">
        <v>0</v>
      </c>
      <c r="E1344" s="385">
        <v>0</v>
      </c>
    </row>
    <row r="1345" spans="1:5" x14ac:dyDescent="0.25">
      <c r="A1345" s="396" t="s">
        <v>8623</v>
      </c>
      <c r="B1345" s="398" t="s">
        <v>13480</v>
      </c>
      <c r="C1345" s="385">
        <v>0</v>
      </c>
      <c r="D1345" s="385">
        <v>0</v>
      </c>
      <c r="E1345" s="385">
        <v>0</v>
      </c>
    </row>
    <row r="1346" spans="1:5" x14ac:dyDescent="0.25">
      <c r="A1346" s="396" t="s">
        <v>8624</v>
      </c>
      <c r="B1346" s="398" t="s">
        <v>13481</v>
      </c>
      <c r="C1346" s="385">
        <v>0</v>
      </c>
      <c r="D1346" s="385">
        <v>0</v>
      </c>
      <c r="E1346" s="385">
        <v>0</v>
      </c>
    </row>
    <row r="1347" spans="1:5" x14ac:dyDescent="0.25">
      <c r="A1347" s="396" t="s">
        <v>8625</v>
      </c>
      <c r="B1347" s="398" t="s">
        <v>13482</v>
      </c>
      <c r="C1347" s="385">
        <v>0</v>
      </c>
      <c r="D1347" s="385">
        <v>0</v>
      </c>
      <c r="E1347" s="385">
        <v>0</v>
      </c>
    </row>
    <row r="1348" spans="1:5" x14ac:dyDescent="0.25">
      <c r="A1348" s="396" t="s">
        <v>19718</v>
      </c>
      <c r="B1348" s="398" t="s">
        <v>19709</v>
      </c>
      <c r="C1348" s="385">
        <v>0</v>
      </c>
      <c r="D1348" s="385">
        <v>0</v>
      </c>
      <c r="E1348" s="385">
        <v>0</v>
      </c>
    </row>
    <row r="1349" spans="1:5" x14ac:dyDescent="0.25">
      <c r="A1349" s="396" t="s">
        <v>134</v>
      </c>
      <c r="B1349" s="398" t="s">
        <v>13477</v>
      </c>
      <c r="C1349" s="385">
        <v>21</v>
      </c>
      <c r="D1349" s="385">
        <v>2</v>
      </c>
      <c r="E1349" s="385">
        <v>23</v>
      </c>
    </row>
    <row r="1350" spans="1:5" x14ac:dyDescent="0.25">
      <c r="A1350" s="396" t="s">
        <v>8626</v>
      </c>
      <c r="B1350" s="398" t="s">
        <v>13478</v>
      </c>
      <c r="C1350" s="385">
        <v>0</v>
      </c>
      <c r="D1350" s="385">
        <v>0</v>
      </c>
      <c r="E1350" s="385">
        <v>0</v>
      </c>
    </row>
    <row r="1351" spans="1:5" x14ac:dyDescent="0.25">
      <c r="A1351" s="396" t="s">
        <v>8627</v>
      </c>
      <c r="B1351" s="398" t="s">
        <v>13479</v>
      </c>
      <c r="C1351" s="385">
        <v>0</v>
      </c>
      <c r="D1351" s="385">
        <v>0</v>
      </c>
      <c r="E1351" s="385">
        <v>0</v>
      </c>
    </row>
    <row r="1352" spans="1:5" x14ac:dyDescent="0.25">
      <c r="A1352" s="396" t="s">
        <v>8628</v>
      </c>
      <c r="B1352" s="398" t="s">
        <v>13480</v>
      </c>
      <c r="C1352" s="385">
        <v>0</v>
      </c>
      <c r="D1352" s="385">
        <v>0</v>
      </c>
      <c r="E1352" s="385">
        <v>0</v>
      </c>
    </row>
    <row r="1353" spans="1:5" x14ac:dyDescent="0.25">
      <c r="A1353" s="396" t="s">
        <v>8629</v>
      </c>
      <c r="B1353" s="398" t="s">
        <v>13481</v>
      </c>
      <c r="C1353" s="385">
        <v>0</v>
      </c>
      <c r="D1353" s="385">
        <v>0</v>
      </c>
      <c r="E1353" s="385">
        <v>0</v>
      </c>
    </row>
    <row r="1354" spans="1:5" x14ac:dyDescent="0.25">
      <c r="A1354" s="396" t="s">
        <v>8630</v>
      </c>
      <c r="B1354" s="398" t="s">
        <v>13482</v>
      </c>
      <c r="C1354" s="385">
        <v>0</v>
      </c>
      <c r="D1354" s="385">
        <v>0</v>
      </c>
      <c r="E1354" s="385">
        <v>0</v>
      </c>
    </row>
    <row r="1355" spans="1:5" x14ac:dyDescent="0.25">
      <c r="A1355" s="396" t="s">
        <v>19719</v>
      </c>
      <c r="B1355" s="398" t="s">
        <v>19709</v>
      </c>
      <c r="C1355" s="385">
        <v>0</v>
      </c>
      <c r="D1355" s="385">
        <v>0</v>
      </c>
      <c r="E1355" s="385">
        <v>0</v>
      </c>
    </row>
    <row r="1356" spans="1:5" x14ac:dyDescent="0.25">
      <c r="A1356" s="396" t="s">
        <v>135</v>
      </c>
      <c r="B1356" s="398" t="s">
        <v>13483</v>
      </c>
      <c r="C1356" s="385">
        <v>2</v>
      </c>
      <c r="D1356" s="385">
        <v>0</v>
      </c>
      <c r="E1356" s="385">
        <v>2</v>
      </c>
    </row>
    <row r="1357" spans="1:5" x14ac:dyDescent="0.25">
      <c r="A1357" s="396" t="s">
        <v>8631</v>
      </c>
      <c r="B1357" s="398" t="s">
        <v>13484</v>
      </c>
      <c r="C1357" s="385">
        <v>0</v>
      </c>
      <c r="D1357" s="385">
        <v>0</v>
      </c>
      <c r="E1357" s="385">
        <v>0</v>
      </c>
    </row>
    <row r="1358" spans="1:5" x14ac:dyDescent="0.25">
      <c r="A1358" s="396" t="s">
        <v>8632</v>
      </c>
      <c r="B1358" s="398" t="s">
        <v>13485</v>
      </c>
      <c r="C1358" s="385">
        <v>0</v>
      </c>
      <c r="D1358" s="385">
        <v>0</v>
      </c>
      <c r="E1358" s="385">
        <v>0</v>
      </c>
    </row>
    <row r="1359" spans="1:5" x14ac:dyDescent="0.25">
      <c r="A1359" s="396" t="s">
        <v>8633</v>
      </c>
      <c r="B1359" s="398" t="s">
        <v>13486</v>
      </c>
      <c r="C1359" s="385">
        <v>0</v>
      </c>
      <c r="D1359" s="385">
        <v>0</v>
      </c>
      <c r="E1359" s="385">
        <v>0</v>
      </c>
    </row>
    <row r="1360" spans="1:5" x14ac:dyDescent="0.25">
      <c r="A1360" s="396" t="s">
        <v>8634</v>
      </c>
      <c r="B1360" s="398" t="s">
        <v>13487</v>
      </c>
      <c r="C1360" s="385">
        <v>0</v>
      </c>
      <c r="D1360" s="385">
        <v>14</v>
      </c>
      <c r="E1360" s="385">
        <v>14</v>
      </c>
    </row>
    <row r="1361" spans="1:5" x14ac:dyDescent="0.25">
      <c r="A1361" s="396" t="s">
        <v>8635</v>
      </c>
      <c r="B1361" s="398" t="s">
        <v>13488</v>
      </c>
      <c r="C1361" s="385">
        <v>0</v>
      </c>
      <c r="D1361" s="385">
        <v>0</v>
      </c>
      <c r="E1361" s="385">
        <v>0</v>
      </c>
    </row>
    <row r="1362" spans="1:5" x14ac:dyDescent="0.25">
      <c r="A1362" s="396" t="s">
        <v>19720</v>
      </c>
      <c r="B1362" s="398" t="s">
        <v>19721</v>
      </c>
      <c r="C1362" s="385">
        <v>0</v>
      </c>
      <c r="D1362" s="385">
        <v>0</v>
      </c>
      <c r="E1362" s="385">
        <v>0</v>
      </c>
    </row>
    <row r="1363" spans="1:5" x14ac:dyDescent="0.25">
      <c r="A1363" s="396" t="s">
        <v>136</v>
      </c>
      <c r="B1363" s="398" t="s">
        <v>13483</v>
      </c>
      <c r="C1363" s="385">
        <v>30</v>
      </c>
      <c r="D1363" s="385">
        <v>0</v>
      </c>
      <c r="E1363" s="385">
        <v>30</v>
      </c>
    </row>
    <row r="1364" spans="1:5" x14ac:dyDescent="0.25">
      <c r="A1364" s="396" t="s">
        <v>8636</v>
      </c>
      <c r="B1364" s="398" t="s">
        <v>13484</v>
      </c>
      <c r="C1364" s="385">
        <v>0</v>
      </c>
      <c r="D1364" s="385">
        <v>0</v>
      </c>
      <c r="E1364" s="385">
        <v>0</v>
      </c>
    </row>
    <row r="1365" spans="1:5" x14ac:dyDescent="0.25">
      <c r="A1365" s="396" t="s">
        <v>8637</v>
      </c>
      <c r="B1365" s="398" t="s">
        <v>13485</v>
      </c>
      <c r="C1365" s="385">
        <v>0</v>
      </c>
      <c r="D1365" s="385">
        <v>0</v>
      </c>
      <c r="E1365" s="385">
        <v>0</v>
      </c>
    </row>
    <row r="1366" spans="1:5" x14ac:dyDescent="0.25">
      <c r="A1366" s="396" t="s">
        <v>8638</v>
      </c>
      <c r="B1366" s="398" t="s">
        <v>13486</v>
      </c>
      <c r="C1366" s="385">
        <v>0</v>
      </c>
      <c r="D1366" s="385">
        <v>0</v>
      </c>
      <c r="E1366" s="385">
        <v>0</v>
      </c>
    </row>
    <row r="1367" spans="1:5" x14ac:dyDescent="0.25">
      <c r="A1367" s="396" t="s">
        <v>8639</v>
      </c>
      <c r="B1367" s="398" t="s">
        <v>13487</v>
      </c>
      <c r="C1367" s="385">
        <v>0</v>
      </c>
      <c r="D1367" s="385">
        <v>0</v>
      </c>
      <c r="E1367" s="385">
        <v>0</v>
      </c>
    </row>
    <row r="1368" spans="1:5" x14ac:dyDescent="0.25">
      <c r="A1368" s="396" t="s">
        <v>8640</v>
      </c>
      <c r="B1368" s="398" t="s">
        <v>13488</v>
      </c>
      <c r="C1368" s="385">
        <v>0</v>
      </c>
      <c r="D1368" s="385">
        <v>0</v>
      </c>
      <c r="E1368" s="385">
        <v>0</v>
      </c>
    </row>
    <row r="1369" spans="1:5" x14ac:dyDescent="0.25">
      <c r="A1369" s="396" t="s">
        <v>19722</v>
      </c>
      <c r="B1369" s="398" t="s">
        <v>19721</v>
      </c>
      <c r="C1369" s="385">
        <v>0</v>
      </c>
      <c r="D1369" s="385">
        <v>0</v>
      </c>
      <c r="E1369" s="385">
        <v>0</v>
      </c>
    </row>
    <row r="1370" spans="1:5" x14ac:dyDescent="0.25">
      <c r="A1370" s="396" t="s">
        <v>137</v>
      </c>
      <c r="B1370" s="398" t="s">
        <v>13483</v>
      </c>
      <c r="C1370" s="385">
        <v>63</v>
      </c>
      <c r="D1370" s="385">
        <v>0</v>
      </c>
      <c r="E1370" s="385">
        <v>63</v>
      </c>
    </row>
    <row r="1371" spans="1:5" x14ac:dyDescent="0.25">
      <c r="A1371" s="396" t="s">
        <v>8641</v>
      </c>
      <c r="B1371" s="398" t="s">
        <v>13484</v>
      </c>
      <c r="C1371" s="385">
        <v>0</v>
      </c>
      <c r="D1371" s="385">
        <v>0</v>
      </c>
      <c r="E1371" s="385">
        <v>0</v>
      </c>
    </row>
    <row r="1372" spans="1:5" x14ac:dyDescent="0.25">
      <c r="A1372" s="396" t="s">
        <v>8642</v>
      </c>
      <c r="B1372" s="398" t="s">
        <v>13485</v>
      </c>
      <c r="C1372" s="385">
        <v>0</v>
      </c>
      <c r="D1372" s="385">
        <v>0</v>
      </c>
      <c r="E1372" s="385">
        <v>0</v>
      </c>
    </row>
    <row r="1373" spans="1:5" x14ac:dyDescent="0.25">
      <c r="A1373" s="396" t="s">
        <v>8643</v>
      </c>
      <c r="B1373" s="398" t="s">
        <v>13486</v>
      </c>
      <c r="C1373" s="385">
        <v>0</v>
      </c>
      <c r="D1373" s="385">
        <v>6</v>
      </c>
      <c r="E1373" s="385">
        <v>6</v>
      </c>
    </row>
    <row r="1374" spans="1:5" x14ac:dyDescent="0.25">
      <c r="A1374" s="396" t="s">
        <v>8644</v>
      </c>
      <c r="B1374" s="398" t="s">
        <v>13487</v>
      </c>
      <c r="C1374" s="385">
        <v>0</v>
      </c>
      <c r="D1374" s="385">
        <v>0</v>
      </c>
      <c r="E1374" s="385">
        <v>0</v>
      </c>
    </row>
    <row r="1375" spans="1:5" x14ac:dyDescent="0.25">
      <c r="A1375" s="396" t="s">
        <v>8645</v>
      </c>
      <c r="B1375" s="398" t="s">
        <v>13488</v>
      </c>
      <c r="C1375" s="385">
        <v>0</v>
      </c>
      <c r="D1375" s="385">
        <v>0</v>
      </c>
      <c r="E1375" s="385">
        <v>0</v>
      </c>
    </row>
    <row r="1376" spans="1:5" x14ac:dyDescent="0.25">
      <c r="A1376" s="396" t="s">
        <v>19723</v>
      </c>
      <c r="B1376" s="398" t="s">
        <v>19721</v>
      </c>
      <c r="C1376" s="385">
        <v>0</v>
      </c>
      <c r="D1376" s="385">
        <v>0</v>
      </c>
      <c r="E1376" s="385">
        <v>0</v>
      </c>
    </row>
    <row r="1377" spans="1:5" x14ac:dyDescent="0.25">
      <c r="A1377" s="396" t="s">
        <v>138</v>
      </c>
      <c r="B1377" s="398" t="s">
        <v>13483</v>
      </c>
      <c r="C1377" s="385">
        <v>0</v>
      </c>
      <c r="D1377" s="385">
        <v>9</v>
      </c>
      <c r="E1377" s="385">
        <v>9</v>
      </c>
    </row>
    <row r="1378" spans="1:5" x14ac:dyDescent="0.25">
      <c r="A1378" s="396" t="s">
        <v>8646</v>
      </c>
      <c r="B1378" s="398" t="s">
        <v>13484</v>
      </c>
      <c r="C1378" s="385">
        <v>0</v>
      </c>
      <c r="D1378" s="385">
        <v>0</v>
      </c>
      <c r="E1378" s="385">
        <v>0</v>
      </c>
    </row>
    <row r="1379" spans="1:5" x14ac:dyDescent="0.25">
      <c r="A1379" s="396" t="s">
        <v>8647</v>
      </c>
      <c r="B1379" s="398" t="s">
        <v>13485</v>
      </c>
      <c r="C1379" s="385">
        <v>0</v>
      </c>
      <c r="D1379" s="385">
        <v>0</v>
      </c>
      <c r="E1379" s="385">
        <v>0</v>
      </c>
    </row>
    <row r="1380" spans="1:5" x14ac:dyDescent="0.25">
      <c r="A1380" s="396" t="s">
        <v>8648</v>
      </c>
      <c r="B1380" s="398" t="s">
        <v>13486</v>
      </c>
      <c r="C1380" s="385">
        <v>0</v>
      </c>
      <c r="D1380" s="385">
        <v>0</v>
      </c>
      <c r="E1380" s="385">
        <v>0</v>
      </c>
    </row>
    <row r="1381" spans="1:5" x14ac:dyDescent="0.25">
      <c r="A1381" s="396" t="s">
        <v>8649</v>
      </c>
      <c r="B1381" s="398" t="s">
        <v>13487</v>
      </c>
      <c r="C1381" s="385">
        <v>0</v>
      </c>
      <c r="D1381" s="385">
        <v>0</v>
      </c>
      <c r="E1381" s="385">
        <v>0</v>
      </c>
    </row>
    <row r="1382" spans="1:5" x14ac:dyDescent="0.25">
      <c r="A1382" s="396" t="s">
        <v>8650</v>
      </c>
      <c r="B1382" s="398" t="s">
        <v>13488</v>
      </c>
      <c r="C1382" s="385">
        <v>0</v>
      </c>
      <c r="D1382" s="385">
        <v>0</v>
      </c>
      <c r="E1382" s="385">
        <v>0</v>
      </c>
    </row>
    <row r="1383" spans="1:5" x14ac:dyDescent="0.25">
      <c r="A1383" s="396" t="s">
        <v>19724</v>
      </c>
      <c r="B1383" s="398" t="s">
        <v>19721</v>
      </c>
      <c r="C1383" s="385">
        <v>0</v>
      </c>
      <c r="D1383" s="385">
        <v>0</v>
      </c>
      <c r="E1383" s="385">
        <v>0</v>
      </c>
    </row>
    <row r="1384" spans="1:5" x14ac:dyDescent="0.25">
      <c r="A1384" s="396" t="s">
        <v>139</v>
      </c>
      <c r="B1384" s="398" t="s">
        <v>13483</v>
      </c>
      <c r="C1384" s="385">
        <v>0</v>
      </c>
      <c r="D1384" s="385">
        <v>0</v>
      </c>
      <c r="E1384" s="385">
        <v>0</v>
      </c>
    </row>
    <row r="1385" spans="1:5" x14ac:dyDescent="0.25">
      <c r="A1385" s="396" t="s">
        <v>8651</v>
      </c>
      <c r="B1385" s="398" t="s">
        <v>13484</v>
      </c>
      <c r="C1385" s="385">
        <v>0</v>
      </c>
      <c r="D1385" s="385">
        <v>0</v>
      </c>
      <c r="E1385" s="385">
        <v>0</v>
      </c>
    </row>
    <row r="1386" spans="1:5" x14ac:dyDescent="0.25">
      <c r="A1386" s="396" t="s">
        <v>8652</v>
      </c>
      <c r="B1386" s="398" t="s">
        <v>13485</v>
      </c>
      <c r="C1386" s="385">
        <v>0</v>
      </c>
      <c r="D1386" s="385">
        <v>0</v>
      </c>
      <c r="E1386" s="385">
        <v>0</v>
      </c>
    </row>
    <row r="1387" spans="1:5" x14ac:dyDescent="0.25">
      <c r="A1387" s="396" t="s">
        <v>8653</v>
      </c>
      <c r="B1387" s="398" t="s">
        <v>13486</v>
      </c>
      <c r="C1387" s="385">
        <v>0</v>
      </c>
      <c r="D1387" s="385">
        <v>7</v>
      </c>
      <c r="E1387" s="385">
        <v>7</v>
      </c>
    </row>
    <row r="1388" spans="1:5" x14ac:dyDescent="0.25">
      <c r="A1388" s="396" t="s">
        <v>8654</v>
      </c>
      <c r="B1388" s="398" t="s">
        <v>13487</v>
      </c>
      <c r="C1388" s="385">
        <v>0</v>
      </c>
      <c r="D1388" s="385">
        <v>0</v>
      </c>
      <c r="E1388" s="385">
        <v>0</v>
      </c>
    </row>
    <row r="1389" spans="1:5" x14ac:dyDescent="0.25">
      <c r="A1389" s="396" t="s">
        <v>8655</v>
      </c>
      <c r="B1389" s="398" t="s">
        <v>13488</v>
      </c>
      <c r="C1389" s="385">
        <v>0</v>
      </c>
      <c r="D1389" s="385">
        <v>0</v>
      </c>
      <c r="E1389" s="385">
        <v>0</v>
      </c>
    </row>
    <row r="1390" spans="1:5" x14ac:dyDescent="0.25">
      <c r="A1390" s="396" t="s">
        <v>19725</v>
      </c>
      <c r="B1390" s="398" t="s">
        <v>19721</v>
      </c>
      <c r="C1390" s="385">
        <v>0</v>
      </c>
      <c r="D1390" s="385">
        <v>0</v>
      </c>
      <c r="E1390" s="385">
        <v>0</v>
      </c>
    </row>
    <row r="1391" spans="1:5" x14ac:dyDescent="0.25">
      <c r="A1391" s="396" t="s">
        <v>140</v>
      </c>
      <c r="B1391" s="398" t="s">
        <v>13489</v>
      </c>
      <c r="C1391" s="385">
        <v>0</v>
      </c>
      <c r="D1391" s="385">
        <v>94</v>
      </c>
      <c r="E1391" s="385">
        <v>94</v>
      </c>
    </row>
    <row r="1392" spans="1:5" x14ac:dyDescent="0.25">
      <c r="A1392" s="396" t="s">
        <v>8656</v>
      </c>
      <c r="B1392" s="398" t="s">
        <v>13492</v>
      </c>
      <c r="C1392" s="385">
        <v>0</v>
      </c>
      <c r="D1392" s="385">
        <v>0</v>
      </c>
      <c r="E1392" s="385">
        <v>0</v>
      </c>
    </row>
    <row r="1393" spans="1:5" x14ac:dyDescent="0.25">
      <c r="A1393" s="396" t="s">
        <v>8657</v>
      </c>
      <c r="B1393" s="398" t="s">
        <v>13493</v>
      </c>
      <c r="C1393" s="385">
        <v>0</v>
      </c>
      <c r="D1393" s="385">
        <v>0</v>
      </c>
      <c r="E1393" s="385">
        <v>0</v>
      </c>
    </row>
    <row r="1394" spans="1:5" x14ac:dyDescent="0.25">
      <c r="A1394" s="396" t="s">
        <v>8658</v>
      </c>
      <c r="B1394" s="398" t="s">
        <v>13494</v>
      </c>
      <c r="C1394" s="385">
        <v>0</v>
      </c>
      <c r="D1394" s="385">
        <v>0</v>
      </c>
      <c r="E1394" s="385">
        <v>0</v>
      </c>
    </row>
    <row r="1395" spans="1:5" x14ac:dyDescent="0.25">
      <c r="A1395" s="396" t="s">
        <v>19726</v>
      </c>
      <c r="B1395" s="398" t="s">
        <v>19727</v>
      </c>
      <c r="C1395" s="385">
        <v>0</v>
      </c>
      <c r="D1395" s="385">
        <v>-9</v>
      </c>
      <c r="E1395" s="385">
        <v>-9</v>
      </c>
    </row>
    <row r="1396" spans="1:5" x14ac:dyDescent="0.25">
      <c r="A1396" s="396" t="s">
        <v>141</v>
      </c>
      <c r="B1396" s="398" t="s">
        <v>13489</v>
      </c>
      <c r="C1396" s="385">
        <v>0</v>
      </c>
      <c r="D1396" s="385">
        <v>110</v>
      </c>
      <c r="E1396" s="385">
        <v>110</v>
      </c>
    </row>
    <row r="1397" spans="1:5" x14ac:dyDescent="0.25">
      <c r="A1397" s="396" t="s">
        <v>8659</v>
      </c>
      <c r="B1397" s="398" t="s">
        <v>13490</v>
      </c>
      <c r="C1397" s="385">
        <v>0</v>
      </c>
      <c r="D1397" s="385">
        <v>0</v>
      </c>
      <c r="E1397" s="385">
        <v>0</v>
      </c>
    </row>
    <row r="1398" spans="1:5" x14ac:dyDescent="0.25">
      <c r="A1398" s="396" t="s">
        <v>8660</v>
      </c>
      <c r="B1398" s="398" t="s">
        <v>13491</v>
      </c>
      <c r="C1398" s="385">
        <v>0</v>
      </c>
      <c r="D1398" s="385">
        <v>0</v>
      </c>
      <c r="E1398" s="385">
        <v>0</v>
      </c>
    </row>
    <row r="1399" spans="1:5" x14ac:dyDescent="0.25">
      <c r="A1399" s="396" t="s">
        <v>8661</v>
      </c>
      <c r="B1399" s="398" t="s">
        <v>13492</v>
      </c>
      <c r="C1399" s="385">
        <v>0</v>
      </c>
      <c r="D1399" s="385">
        <v>75</v>
      </c>
      <c r="E1399" s="385">
        <v>75</v>
      </c>
    </row>
    <row r="1400" spans="1:5" x14ac:dyDescent="0.25">
      <c r="A1400" s="396" t="s">
        <v>8662</v>
      </c>
      <c r="B1400" s="398" t="s">
        <v>13493</v>
      </c>
      <c r="C1400" s="385">
        <v>0</v>
      </c>
      <c r="D1400" s="385">
        <v>0</v>
      </c>
      <c r="E1400" s="385">
        <v>0</v>
      </c>
    </row>
    <row r="1401" spans="1:5" x14ac:dyDescent="0.25">
      <c r="A1401" s="396" t="s">
        <v>8663</v>
      </c>
      <c r="B1401" s="398" t="s">
        <v>13494</v>
      </c>
      <c r="C1401" s="385">
        <v>0</v>
      </c>
      <c r="D1401" s="385">
        <v>-50</v>
      </c>
      <c r="E1401" s="385">
        <v>-50</v>
      </c>
    </row>
    <row r="1402" spans="1:5" x14ac:dyDescent="0.25">
      <c r="A1402" s="396" t="s">
        <v>19728</v>
      </c>
      <c r="B1402" s="398" t="s">
        <v>19727</v>
      </c>
      <c r="C1402" s="385">
        <v>0</v>
      </c>
      <c r="D1402" s="385">
        <v>-6</v>
      </c>
      <c r="E1402" s="385">
        <v>-6</v>
      </c>
    </row>
    <row r="1403" spans="1:5" x14ac:dyDescent="0.25">
      <c r="A1403" s="396" t="s">
        <v>142</v>
      </c>
      <c r="B1403" s="398" t="s">
        <v>13489</v>
      </c>
      <c r="C1403" s="385">
        <v>0</v>
      </c>
      <c r="D1403" s="385">
        <v>0</v>
      </c>
      <c r="E1403" s="385">
        <v>0</v>
      </c>
    </row>
    <row r="1404" spans="1:5" x14ac:dyDescent="0.25">
      <c r="A1404" s="396" t="s">
        <v>8664</v>
      </c>
      <c r="B1404" s="398" t="s">
        <v>13490</v>
      </c>
      <c r="C1404" s="385">
        <v>0</v>
      </c>
      <c r="D1404" s="385">
        <v>0</v>
      </c>
      <c r="E1404" s="385">
        <v>0</v>
      </c>
    </row>
    <row r="1405" spans="1:5" x14ac:dyDescent="0.25">
      <c r="A1405" s="396" t="s">
        <v>8665</v>
      </c>
      <c r="B1405" s="398" t="s">
        <v>13491</v>
      </c>
      <c r="C1405" s="385">
        <v>0</v>
      </c>
      <c r="D1405" s="385">
        <v>0</v>
      </c>
      <c r="E1405" s="385">
        <v>0</v>
      </c>
    </row>
    <row r="1406" spans="1:5" x14ac:dyDescent="0.25">
      <c r="A1406" s="396" t="s">
        <v>8666</v>
      </c>
      <c r="B1406" s="398" t="s">
        <v>13492</v>
      </c>
      <c r="C1406" s="385">
        <v>0</v>
      </c>
      <c r="D1406" s="385">
        <v>0</v>
      </c>
      <c r="E1406" s="385">
        <v>0</v>
      </c>
    </row>
    <row r="1407" spans="1:5" x14ac:dyDescent="0.25">
      <c r="A1407" s="396" t="s">
        <v>8667</v>
      </c>
      <c r="B1407" s="398" t="s">
        <v>13493</v>
      </c>
      <c r="C1407" s="385">
        <v>0</v>
      </c>
      <c r="D1407" s="385">
        <v>0</v>
      </c>
      <c r="E1407" s="385">
        <v>0</v>
      </c>
    </row>
    <row r="1408" spans="1:5" x14ac:dyDescent="0.25">
      <c r="A1408" s="396" t="s">
        <v>8668</v>
      </c>
      <c r="B1408" s="398" t="s">
        <v>13494</v>
      </c>
      <c r="C1408" s="385">
        <v>0</v>
      </c>
      <c r="D1408" s="385">
        <v>0</v>
      </c>
      <c r="E1408" s="385">
        <v>0</v>
      </c>
    </row>
    <row r="1409" spans="1:5" x14ac:dyDescent="0.25">
      <c r="A1409" s="396" t="s">
        <v>19729</v>
      </c>
      <c r="B1409" s="398" t="s">
        <v>19727</v>
      </c>
      <c r="C1409" s="385">
        <v>0</v>
      </c>
      <c r="D1409" s="385">
        <v>0</v>
      </c>
      <c r="E1409" s="385">
        <v>0</v>
      </c>
    </row>
    <row r="1410" spans="1:5" x14ac:dyDescent="0.25">
      <c r="A1410" s="396" t="s">
        <v>143</v>
      </c>
      <c r="B1410" s="398" t="s">
        <v>13489</v>
      </c>
      <c r="C1410" s="385">
        <v>0</v>
      </c>
      <c r="D1410" s="385">
        <v>12</v>
      </c>
      <c r="E1410" s="385">
        <v>12</v>
      </c>
    </row>
    <row r="1411" spans="1:5" x14ac:dyDescent="0.25">
      <c r="A1411" s="396" t="s">
        <v>8669</v>
      </c>
      <c r="B1411" s="398" t="s">
        <v>13490</v>
      </c>
      <c r="C1411" s="385">
        <v>0</v>
      </c>
      <c r="D1411" s="385">
        <v>0</v>
      </c>
      <c r="E1411" s="385">
        <v>0</v>
      </c>
    </row>
    <row r="1412" spans="1:5" x14ac:dyDescent="0.25">
      <c r="A1412" s="396" t="s">
        <v>8670</v>
      </c>
      <c r="B1412" s="398" t="s">
        <v>13491</v>
      </c>
      <c r="C1412" s="385">
        <v>0</v>
      </c>
      <c r="D1412" s="385">
        <v>0</v>
      </c>
      <c r="E1412" s="385">
        <v>0</v>
      </c>
    </row>
    <row r="1413" spans="1:5" x14ac:dyDescent="0.25">
      <c r="A1413" s="396" t="s">
        <v>8671</v>
      </c>
      <c r="B1413" s="398" t="s">
        <v>13492</v>
      </c>
      <c r="C1413" s="385">
        <v>0</v>
      </c>
      <c r="D1413" s="385">
        <v>42</v>
      </c>
      <c r="E1413" s="385">
        <v>42</v>
      </c>
    </row>
    <row r="1414" spans="1:5" x14ac:dyDescent="0.25">
      <c r="A1414" s="396" t="s">
        <v>8672</v>
      </c>
      <c r="B1414" s="398" t="s">
        <v>13493</v>
      </c>
      <c r="C1414" s="385">
        <v>0</v>
      </c>
      <c r="D1414" s="385">
        <v>30</v>
      </c>
      <c r="E1414" s="385">
        <v>30</v>
      </c>
    </row>
    <row r="1415" spans="1:5" x14ac:dyDescent="0.25">
      <c r="A1415" s="396" t="s">
        <v>8673</v>
      </c>
      <c r="B1415" s="398" t="s">
        <v>13494</v>
      </c>
      <c r="C1415" s="385">
        <v>0</v>
      </c>
      <c r="D1415" s="385">
        <v>-44</v>
      </c>
      <c r="E1415" s="385">
        <v>-44</v>
      </c>
    </row>
    <row r="1416" spans="1:5" x14ac:dyDescent="0.25">
      <c r="A1416" s="396" t="s">
        <v>19730</v>
      </c>
      <c r="B1416" s="398" t="s">
        <v>19727</v>
      </c>
      <c r="C1416" s="385">
        <v>0</v>
      </c>
      <c r="D1416" s="385">
        <v>90</v>
      </c>
      <c r="E1416" s="385">
        <v>90</v>
      </c>
    </row>
    <row r="1417" spans="1:5" x14ac:dyDescent="0.25">
      <c r="A1417" s="396" t="s">
        <v>144</v>
      </c>
      <c r="B1417" s="398" t="s">
        <v>13489</v>
      </c>
      <c r="C1417" s="385">
        <v>29</v>
      </c>
      <c r="D1417" s="385">
        <v>32</v>
      </c>
      <c r="E1417" s="385">
        <v>61</v>
      </c>
    </row>
    <row r="1418" spans="1:5" x14ac:dyDescent="0.25">
      <c r="A1418" s="396" t="s">
        <v>8674</v>
      </c>
      <c r="B1418" s="398" t="s">
        <v>13490</v>
      </c>
      <c r="C1418" s="385">
        <v>0</v>
      </c>
      <c r="D1418" s="385">
        <v>0</v>
      </c>
      <c r="E1418" s="385">
        <v>0</v>
      </c>
    </row>
    <row r="1419" spans="1:5" x14ac:dyDescent="0.25">
      <c r="A1419" s="396" t="s">
        <v>8675</v>
      </c>
      <c r="B1419" s="398" t="s">
        <v>13491</v>
      </c>
      <c r="C1419" s="385">
        <v>0</v>
      </c>
      <c r="D1419" s="385">
        <v>0</v>
      </c>
      <c r="E1419" s="385">
        <v>0</v>
      </c>
    </row>
    <row r="1420" spans="1:5" x14ac:dyDescent="0.25">
      <c r="A1420" s="396" t="s">
        <v>8676</v>
      </c>
      <c r="B1420" s="398" t="s">
        <v>13492</v>
      </c>
      <c r="C1420" s="385">
        <v>0</v>
      </c>
      <c r="D1420" s="385">
        <v>93</v>
      </c>
      <c r="E1420" s="385">
        <v>93</v>
      </c>
    </row>
    <row r="1421" spans="1:5" x14ac:dyDescent="0.25">
      <c r="A1421" s="396" t="s">
        <v>8677</v>
      </c>
      <c r="B1421" s="398" t="s">
        <v>13493</v>
      </c>
      <c r="C1421" s="385">
        <v>0</v>
      </c>
      <c r="D1421" s="385">
        <v>15</v>
      </c>
      <c r="E1421" s="385">
        <v>15</v>
      </c>
    </row>
    <row r="1422" spans="1:5" x14ac:dyDescent="0.25">
      <c r="A1422" s="396" t="s">
        <v>8678</v>
      </c>
      <c r="B1422" s="398" t="s">
        <v>13494</v>
      </c>
      <c r="C1422" s="385">
        <v>0</v>
      </c>
      <c r="D1422" s="385">
        <v>0</v>
      </c>
      <c r="E1422" s="385">
        <v>0</v>
      </c>
    </row>
    <row r="1423" spans="1:5" x14ac:dyDescent="0.25">
      <c r="A1423" s="396" t="s">
        <v>19731</v>
      </c>
      <c r="B1423" s="398" t="s">
        <v>19727</v>
      </c>
      <c r="C1423" s="385">
        <v>0</v>
      </c>
      <c r="D1423" s="385">
        <v>51</v>
      </c>
      <c r="E1423" s="385">
        <v>51</v>
      </c>
    </row>
    <row r="1424" spans="1:5" x14ac:dyDescent="0.25">
      <c r="A1424" s="396" t="s">
        <v>145</v>
      </c>
      <c r="B1424" s="398" t="s">
        <v>13489</v>
      </c>
      <c r="C1424" s="385">
        <v>0</v>
      </c>
      <c r="D1424" s="385">
        <v>0</v>
      </c>
      <c r="E1424" s="385">
        <v>0</v>
      </c>
    </row>
    <row r="1425" spans="1:5" x14ac:dyDescent="0.25">
      <c r="A1425" s="396" t="s">
        <v>8679</v>
      </c>
      <c r="B1425" s="398" t="s">
        <v>13490</v>
      </c>
      <c r="C1425" s="385">
        <v>0</v>
      </c>
      <c r="D1425" s="385">
        <v>0</v>
      </c>
      <c r="E1425" s="385">
        <v>0</v>
      </c>
    </row>
    <row r="1426" spans="1:5" x14ac:dyDescent="0.25">
      <c r="A1426" s="396" t="s">
        <v>8680</v>
      </c>
      <c r="B1426" s="398" t="s">
        <v>13491</v>
      </c>
      <c r="C1426" s="385">
        <v>0</v>
      </c>
      <c r="D1426" s="385">
        <v>0</v>
      </c>
      <c r="E1426" s="385">
        <v>0</v>
      </c>
    </row>
    <row r="1427" spans="1:5" x14ac:dyDescent="0.25">
      <c r="A1427" s="396" t="s">
        <v>8681</v>
      </c>
      <c r="B1427" s="398" t="s">
        <v>13492</v>
      </c>
      <c r="C1427" s="385">
        <v>0</v>
      </c>
      <c r="D1427" s="385">
        <v>0</v>
      </c>
      <c r="E1427" s="385">
        <v>0</v>
      </c>
    </row>
    <row r="1428" spans="1:5" x14ac:dyDescent="0.25">
      <c r="A1428" s="396" t="s">
        <v>8682</v>
      </c>
      <c r="B1428" s="398" t="s">
        <v>13493</v>
      </c>
      <c r="C1428" s="385">
        <v>0</v>
      </c>
      <c r="D1428" s="385">
        <v>0</v>
      </c>
      <c r="E1428" s="385">
        <v>0</v>
      </c>
    </row>
    <row r="1429" spans="1:5" x14ac:dyDescent="0.25">
      <c r="A1429" s="396" t="s">
        <v>8683</v>
      </c>
      <c r="B1429" s="398" t="s">
        <v>13494</v>
      </c>
      <c r="C1429" s="385">
        <v>0</v>
      </c>
      <c r="D1429" s="385">
        <v>0</v>
      </c>
      <c r="E1429" s="385">
        <v>0</v>
      </c>
    </row>
    <row r="1430" spans="1:5" x14ac:dyDescent="0.25">
      <c r="A1430" s="396" t="s">
        <v>19732</v>
      </c>
      <c r="B1430" s="398" t="s">
        <v>19727</v>
      </c>
      <c r="C1430" s="385">
        <v>0</v>
      </c>
      <c r="D1430" s="385">
        <v>-39</v>
      </c>
      <c r="E1430" s="385">
        <v>-39</v>
      </c>
    </row>
    <row r="1431" spans="1:5" x14ac:dyDescent="0.25">
      <c r="A1431" s="396" t="s">
        <v>146</v>
      </c>
      <c r="B1431" s="398" t="s">
        <v>13489</v>
      </c>
      <c r="C1431" s="385">
        <v>31</v>
      </c>
      <c r="D1431" s="385">
        <v>45</v>
      </c>
      <c r="E1431" s="385">
        <v>76</v>
      </c>
    </row>
    <row r="1432" spans="1:5" x14ac:dyDescent="0.25">
      <c r="A1432" s="396" t="s">
        <v>8684</v>
      </c>
      <c r="B1432" s="398" t="s">
        <v>13490</v>
      </c>
      <c r="C1432" s="385">
        <v>0</v>
      </c>
      <c r="D1432" s="385">
        <v>0</v>
      </c>
      <c r="E1432" s="385">
        <v>0</v>
      </c>
    </row>
    <row r="1433" spans="1:5" x14ac:dyDescent="0.25">
      <c r="A1433" s="396" t="s">
        <v>8685</v>
      </c>
      <c r="B1433" s="398" t="s">
        <v>13491</v>
      </c>
      <c r="C1433" s="385">
        <v>0</v>
      </c>
      <c r="D1433" s="385">
        <v>0</v>
      </c>
      <c r="E1433" s="385">
        <v>0</v>
      </c>
    </row>
    <row r="1434" spans="1:5" x14ac:dyDescent="0.25">
      <c r="A1434" s="396" t="s">
        <v>8686</v>
      </c>
      <c r="B1434" s="398" t="s">
        <v>13492</v>
      </c>
      <c r="C1434" s="385">
        <v>0</v>
      </c>
      <c r="D1434" s="385">
        <v>0</v>
      </c>
      <c r="E1434" s="385">
        <v>0</v>
      </c>
    </row>
    <row r="1435" spans="1:5" x14ac:dyDescent="0.25">
      <c r="A1435" s="396" t="s">
        <v>8687</v>
      </c>
      <c r="B1435" s="398" t="s">
        <v>13493</v>
      </c>
      <c r="C1435" s="385">
        <v>0</v>
      </c>
      <c r="D1435" s="385">
        <v>0</v>
      </c>
      <c r="E1435" s="385">
        <v>0</v>
      </c>
    </row>
    <row r="1436" spans="1:5" x14ac:dyDescent="0.25">
      <c r="A1436" s="396" t="s">
        <v>8688</v>
      </c>
      <c r="B1436" s="398" t="s">
        <v>13494</v>
      </c>
      <c r="C1436" s="385">
        <v>0</v>
      </c>
      <c r="D1436" s="385">
        <v>0</v>
      </c>
      <c r="E1436" s="385">
        <v>0</v>
      </c>
    </row>
    <row r="1437" spans="1:5" x14ac:dyDescent="0.25">
      <c r="A1437" s="396" t="s">
        <v>19733</v>
      </c>
      <c r="B1437" s="398" t="s">
        <v>19727</v>
      </c>
      <c r="C1437" s="385">
        <v>0</v>
      </c>
      <c r="D1437" s="385">
        <v>0</v>
      </c>
      <c r="E1437" s="385">
        <v>0</v>
      </c>
    </row>
    <row r="1438" spans="1:5" x14ac:dyDescent="0.25">
      <c r="A1438" s="396" t="s">
        <v>147</v>
      </c>
      <c r="B1438" s="398" t="s">
        <v>13489</v>
      </c>
      <c r="C1438" s="385">
        <v>47</v>
      </c>
      <c r="D1438" s="385">
        <v>42</v>
      </c>
      <c r="E1438" s="385">
        <v>89</v>
      </c>
    </row>
    <row r="1439" spans="1:5" x14ac:dyDescent="0.25">
      <c r="A1439" s="396" t="s">
        <v>8689</v>
      </c>
      <c r="B1439" s="398" t="s">
        <v>13490</v>
      </c>
      <c r="C1439" s="385">
        <v>0</v>
      </c>
      <c r="D1439" s="385">
        <v>0</v>
      </c>
      <c r="E1439" s="385">
        <v>0</v>
      </c>
    </row>
    <row r="1440" spans="1:5" x14ac:dyDescent="0.25">
      <c r="A1440" s="396" t="s">
        <v>8690</v>
      </c>
      <c r="B1440" s="398" t="s">
        <v>13491</v>
      </c>
      <c r="C1440" s="385">
        <v>0</v>
      </c>
      <c r="D1440" s="385">
        <v>0</v>
      </c>
      <c r="E1440" s="385">
        <v>0</v>
      </c>
    </row>
    <row r="1441" spans="1:5" x14ac:dyDescent="0.25">
      <c r="A1441" s="396" t="s">
        <v>8691</v>
      </c>
      <c r="B1441" s="398" t="s">
        <v>13492</v>
      </c>
      <c r="C1441" s="385">
        <v>0</v>
      </c>
      <c r="D1441" s="385">
        <v>0</v>
      </c>
      <c r="E1441" s="385">
        <v>0</v>
      </c>
    </row>
    <row r="1442" spans="1:5" x14ac:dyDescent="0.25">
      <c r="A1442" s="396" t="s">
        <v>8692</v>
      </c>
      <c r="B1442" s="398" t="s">
        <v>13493</v>
      </c>
      <c r="C1442" s="385">
        <v>0</v>
      </c>
      <c r="D1442" s="385">
        <v>12</v>
      </c>
      <c r="E1442" s="385">
        <v>12</v>
      </c>
    </row>
    <row r="1443" spans="1:5" x14ac:dyDescent="0.25">
      <c r="A1443" s="396" t="s">
        <v>8693</v>
      </c>
      <c r="B1443" s="398" t="s">
        <v>13494</v>
      </c>
      <c r="C1443" s="385">
        <v>0</v>
      </c>
      <c r="D1443" s="385">
        <v>0</v>
      </c>
      <c r="E1443" s="385">
        <v>0</v>
      </c>
    </row>
    <row r="1444" spans="1:5" x14ac:dyDescent="0.25">
      <c r="A1444" s="396" t="s">
        <v>19734</v>
      </c>
      <c r="B1444" s="398" t="s">
        <v>19727</v>
      </c>
      <c r="C1444" s="385">
        <v>0</v>
      </c>
      <c r="D1444" s="385">
        <v>0</v>
      </c>
      <c r="E1444" s="385">
        <v>0</v>
      </c>
    </row>
    <row r="1445" spans="1:5" x14ac:dyDescent="0.25">
      <c r="A1445" s="396" t="s">
        <v>148</v>
      </c>
      <c r="B1445" s="398" t="s">
        <v>13489</v>
      </c>
      <c r="C1445" s="385">
        <v>0</v>
      </c>
      <c r="D1445" s="385">
        <v>0</v>
      </c>
      <c r="E1445" s="385">
        <v>0</v>
      </c>
    </row>
    <row r="1446" spans="1:5" x14ac:dyDescent="0.25">
      <c r="A1446" s="396" t="s">
        <v>8694</v>
      </c>
      <c r="B1446" s="398" t="s">
        <v>13490</v>
      </c>
      <c r="C1446" s="385">
        <v>0</v>
      </c>
      <c r="D1446" s="385">
        <v>0</v>
      </c>
      <c r="E1446" s="385">
        <v>0</v>
      </c>
    </row>
    <row r="1447" spans="1:5" x14ac:dyDescent="0.25">
      <c r="A1447" s="396" t="s">
        <v>8695</v>
      </c>
      <c r="B1447" s="398" t="s">
        <v>13491</v>
      </c>
      <c r="C1447" s="385">
        <v>0</v>
      </c>
      <c r="D1447" s="385">
        <v>0</v>
      </c>
      <c r="E1447" s="385">
        <v>0</v>
      </c>
    </row>
    <row r="1448" spans="1:5" x14ac:dyDescent="0.25">
      <c r="A1448" s="396" t="s">
        <v>8696</v>
      </c>
      <c r="B1448" s="398" t="s">
        <v>13492</v>
      </c>
      <c r="C1448" s="385">
        <v>0</v>
      </c>
      <c r="D1448" s="385">
        <v>0</v>
      </c>
      <c r="E1448" s="385">
        <v>0</v>
      </c>
    </row>
    <row r="1449" spans="1:5" x14ac:dyDescent="0.25">
      <c r="A1449" s="396" t="s">
        <v>8697</v>
      </c>
      <c r="B1449" s="398" t="s">
        <v>13493</v>
      </c>
      <c r="C1449" s="385">
        <v>0</v>
      </c>
      <c r="D1449" s="385">
        <v>0</v>
      </c>
      <c r="E1449" s="385">
        <v>0</v>
      </c>
    </row>
    <row r="1450" spans="1:5" x14ac:dyDescent="0.25">
      <c r="A1450" s="396" t="s">
        <v>8698</v>
      </c>
      <c r="B1450" s="398" t="s">
        <v>13494</v>
      </c>
      <c r="C1450" s="385">
        <v>0</v>
      </c>
      <c r="D1450" s="385">
        <v>0</v>
      </c>
      <c r="E1450" s="385">
        <v>0</v>
      </c>
    </row>
    <row r="1451" spans="1:5" x14ac:dyDescent="0.25">
      <c r="A1451" s="396" t="s">
        <v>19735</v>
      </c>
      <c r="B1451" s="398" t="s">
        <v>19727</v>
      </c>
      <c r="C1451" s="385">
        <v>0</v>
      </c>
      <c r="D1451" s="385">
        <v>0</v>
      </c>
      <c r="E1451" s="385">
        <v>0</v>
      </c>
    </row>
    <row r="1452" spans="1:5" x14ac:dyDescent="0.25">
      <c r="A1452" s="396" t="s">
        <v>149</v>
      </c>
      <c r="B1452" s="398" t="s">
        <v>13489</v>
      </c>
      <c r="C1452" s="385">
        <v>0</v>
      </c>
      <c r="D1452" s="385">
        <v>25</v>
      </c>
      <c r="E1452" s="385">
        <v>25</v>
      </c>
    </row>
    <row r="1453" spans="1:5" x14ac:dyDescent="0.25">
      <c r="A1453" s="396" t="s">
        <v>8699</v>
      </c>
      <c r="B1453" s="398" t="s">
        <v>13490</v>
      </c>
      <c r="C1453" s="385">
        <v>0</v>
      </c>
      <c r="D1453" s="385">
        <v>0</v>
      </c>
      <c r="E1453" s="385">
        <v>0</v>
      </c>
    </row>
    <row r="1454" spans="1:5" x14ac:dyDescent="0.25">
      <c r="A1454" s="396" t="s">
        <v>8700</v>
      </c>
      <c r="B1454" s="398" t="s">
        <v>13491</v>
      </c>
      <c r="C1454" s="385">
        <v>0</v>
      </c>
      <c r="D1454" s="385">
        <v>0</v>
      </c>
      <c r="E1454" s="385">
        <v>0</v>
      </c>
    </row>
    <row r="1455" spans="1:5" x14ac:dyDescent="0.25">
      <c r="A1455" s="396" t="s">
        <v>8701</v>
      </c>
      <c r="B1455" s="398" t="s">
        <v>13492</v>
      </c>
      <c r="C1455" s="385">
        <v>0</v>
      </c>
      <c r="D1455" s="385">
        <v>0</v>
      </c>
      <c r="E1455" s="385">
        <v>0</v>
      </c>
    </row>
    <row r="1456" spans="1:5" x14ac:dyDescent="0.25">
      <c r="A1456" s="396" t="s">
        <v>8702</v>
      </c>
      <c r="B1456" s="398" t="s">
        <v>13493</v>
      </c>
      <c r="C1456" s="385">
        <v>0</v>
      </c>
      <c r="D1456" s="385">
        <v>0</v>
      </c>
      <c r="E1456" s="385">
        <v>0</v>
      </c>
    </row>
    <row r="1457" spans="1:5" x14ac:dyDescent="0.25">
      <c r="A1457" s="396" t="s">
        <v>8703</v>
      </c>
      <c r="B1457" s="398" t="s">
        <v>13494</v>
      </c>
      <c r="C1457" s="385">
        <v>0</v>
      </c>
      <c r="D1457" s="385">
        <v>0</v>
      </c>
      <c r="E1457" s="385">
        <v>0</v>
      </c>
    </row>
    <row r="1458" spans="1:5" x14ac:dyDescent="0.25">
      <c r="A1458" s="396" t="s">
        <v>19736</v>
      </c>
      <c r="B1458" s="398" t="s">
        <v>19727</v>
      </c>
      <c r="C1458" s="385">
        <v>0</v>
      </c>
      <c r="D1458" s="385">
        <v>0</v>
      </c>
      <c r="E1458" s="385">
        <v>0</v>
      </c>
    </row>
    <row r="1459" spans="1:5" x14ac:dyDescent="0.25">
      <c r="A1459" s="396" t="s">
        <v>150</v>
      </c>
      <c r="B1459" s="398" t="s">
        <v>13489</v>
      </c>
      <c r="C1459" s="385">
        <v>0</v>
      </c>
      <c r="D1459" s="385">
        <v>0</v>
      </c>
      <c r="E1459" s="385">
        <v>0</v>
      </c>
    </row>
    <row r="1460" spans="1:5" x14ac:dyDescent="0.25">
      <c r="A1460" s="396" t="s">
        <v>8704</v>
      </c>
      <c r="B1460" s="398" t="s">
        <v>13490</v>
      </c>
      <c r="C1460" s="385">
        <v>0</v>
      </c>
      <c r="D1460" s="385">
        <v>0</v>
      </c>
      <c r="E1460" s="385">
        <v>0</v>
      </c>
    </row>
    <row r="1461" spans="1:5" x14ac:dyDescent="0.25">
      <c r="A1461" s="396" t="s">
        <v>8705</v>
      </c>
      <c r="B1461" s="398" t="s">
        <v>13491</v>
      </c>
      <c r="C1461" s="385">
        <v>0</v>
      </c>
      <c r="D1461" s="385">
        <v>0</v>
      </c>
      <c r="E1461" s="385">
        <v>0</v>
      </c>
    </row>
    <row r="1462" spans="1:5" x14ac:dyDescent="0.25">
      <c r="A1462" s="396" t="s">
        <v>8706</v>
      </c>
      <c r="B1462" s="398" t="s">
        <v>13492</v>
      </c>
      <c r="C1462" s="385">
        <v>0</v>
      </c>
      <c r="D1462" s="385">
        <v>0</v>
      </c>
      <c r="E1462" s="385">
        <v>0</v>
      </c>
    </row>
    <row r="1463" spans="1:5" x14ac:dyDescent="0.25">
      <c r="A1463" s="396" t="s">
        <v>8707</v>
      </c>
      <c r="B1463" s="398" t="s">
        <v>13493</v>
      </c>
      <c r="C1463" s="385">
        <v>0</v>
      </c>
      <c r="D1463" s="385">
        <v>0</v>
      </c>
      <c r="E1463" s="385">
        <v>0</v>
      </c>
    </row>
    <row r="1464" spans="1:5" x14ac:dyDescent="0.25">
      <c r="A1464" s="396" t="s">
        <v>8708</v>
      </c>
      <c r="B1464" s="398" t="s">
        <v>13494</v>
      </c>
      <c r="C1464" s="385">
        <v>0</v>
      </c>
      <c r="D1464" s="385">
        <v>0</v>
      </c>
      <c r="E1464" s="385">
        <v>0</v>
      </c>
    </row>
    <row r="1465" spans="1:5" x14ac:dyDescent="0.25">
      <c r="A1465" s="396" t="s">
        <v>19737</v>
      </c>
      <c r="B1465" s="398" t="s">
        <v>19727</v>
      </c>
      <c r="C1465" s="385">
        <v>0</v>
      </c>
      <c r="D1465" s="385">
        <v>0</v>
      </c>
      <c r="E1465" s="385">
        <v>0</v>
      </c>
    </row>
    <row r="1466" spans="1:5" x14ac:dyDescent="0.25">
      <c r="A1466" s="396" t="s">
        <v>151</v>
      </c>
      <c r="B1466" s="398" t="s">
        <v>13489</v>
      </c>
      <c r="C1466" s="385">
        <v>0</v>
      </c>
      <c r="D1466" s="385">
        <v>0</v>
      </c>
      <c r="E1466" s="385">
        <v>0</v>
      </c>
    </row>
    <row r="1467" spans="1:5" x14ac:dyDescent="0.25">
      <c r="A1467" s="396" t="s">
        <v>8709</v>
      </c>
      <c r="B1467" s="398" t="s">
        <v>13490</v>
      </c>
      <c r="C1467" s="385">
        <v>0</v>
      </c>
      <c r="D1467" s="385">
        <v>0</v>
      </c>
      <c r="E1467" s="385">
        <v>0</v>
      </c>
    </row>
    <row r="1468" spans="1:5" x14ac:dyDescent="0.25">
      <c r="A1468" s="396" t="s">
        <v>8710</v>
      </c>
      <c r="B1468" s="398" t="s">
        <v>13491</v>
      </c>
      <c r="C1468" s="385">
        <v>0</v>
      </c>
      <c r="D1468" s="385">
        <v>0</v>
      </c>
      <c r="E1468" s="385">
        <v>0</v>
      </c>
    </row>
    <row r="1469" spans="1:5" x14ac:dyDescent="0.25">
      <c r="A1469" s="396" t="s">
        <v>8711</v>
      </c>
      <c r="B1469" s="398" t="s">
        <v>13492</v>
      </c>
      <c r="C1469" s="385">
        <v>0</v>
      </c>
      <c r="D1469" s="385">
        <v>12</v>
      </c>
      <c r="E1469" s="385">
        <v>12</v>
      </c>
    </row>
    <row r="1470" spans="1:5" x14ac:dyDescent="0.25">
      <c r="A1470" s="396" t="s">
        <v>8712</v>
      </c>
      <c r="B1470" s="398" t="s">
        <v>13493</v>
      </c>
      <c r="C1470" s="385">
        <v>0</v>
      </c>
      <c r="D1470" s="385">
        <v>0</v>
      </c>
      <c r="E1470" s="385">
        <v>0</v>
      </c>
    </row>
    <row r="1471" spans="1:5" x14ac:dyDescent="0.25">
      <c r="A1471" s="396" t="s">
        <v>8713</v>
      </c>
      <c r="B1471" s="398" t="s">
        <v>13494</v>
      </c>
      <c r="C1471" s="385">
        <v>0</v>
      </c>
      <c r="D1471" s="385">
        <v>0</v>
      </c>
      <c r="E1471" s="385">
        <v>0</v>
      </c>
    </row>
    <row r="1472" spans="1:5" x14ac:dyDescent="0.25">
      <c r="A1472" s="396" t="s">
        <v>19738</v>
      </c>
      <c r="B1472" s="398" t="s">
        <v>19727</v>
      </c>
      <c r="C1472" s="385">
        <v>0</v>
      </c>
      <c r="D1472" s="385">
        <v>0</v>
      </c>
      <c r="E1472" s="385">
        <v>0</v>
      </c>
    </row>
    <row r="1473" spans="1:5" x14ac:dyDescent="0.25">
      <c r="A1473" s="396" t="s">
        <v>152</v>
      </c>
      <c r="B1473" s="398" t="s">
        <v>13489</v>
      </c>
      <c r="C1473" s="385">
        <v>0</v>
      </c>
      <c r="D1473" s="385">
        <v>13</v>
      </c>
      <c r="E1473" s="385">
        <v>13</v>
      </c>
    </row>
    <row r="1474" spans="1:5" x14ac:dyDescent="0.25">
      <c r="A1474" s="396" t="s">
        <v>8714</v>
      </c>
      <c r="B1474" s="398" t="s">
        <v>13490</v>
      </c>
      <c r="C1474" s="385">
        <v>0</v>
      </c>
      <c r="D1474" s="385">
        <v>0</v>
      </c>
      <c r="E1474" s="385">
        <v>0</v>
      </c>
    </row>
    <row r="1475" spans="1:5" x14ac:dyDescent="0.25">
      <c r="A1475" s="396" t="s">
        <v>8715</v>
      </c>
      <c r="B1475" s="398" t="s">
        <v>13491</v>
      </c>
      <c r="C1475" s="385">
        <v>0</v>
      </c>
      <c r="D1475" s="385">
        <v>0</v>
      </c>
      <c r="E1475" s="385">
        <v>0</v>
      </c>
    </row>
    <row r="1476" spans="1:5" x14ac:dyDescent="0.25">
      <c r="A1476" s="396" t="s">
        <v>8716</v>
      </c>
      <c r="B1476" s="398" t="s">
        <v>13492</v>
      </c>
      <c r="C1476" s="385">
        <v>0</v>
      </c>
      <c r="D1476" s="385">
        <v>0</v>
      </c>
      <c r="E1476" s="385">
        <v>0</v>
      </c>
    </row>
    <row r="1477" spans="1:5" x14ac:dyDescent="0.25">
      <c r="A1477" s="396" t="s">
        <v>8717</v>
      </c>
      <c r="B1477" s="398" t="s">
        <v>13493</v>
      </c>
      <c r="C1477" s="385">
        <v>0</v>
      </c>
      <c r="D1477" s="385">
        <v>0</v>
      </c>
      <c r="E1477" s="385">
        <v>0</v>
      </c>
    </row>
    <row r="1478" spans="1:5" x14ac:dyDescent="0.25">
      <c r="A1478" s="396" t="s">
        <v>8718</v>
      </c>
      <c r="B1478" s="398" t="s">
        <v>13494</v>
      </c>
      <c r="C1478" s="385">
        <v>0</v>
      </c>
      <c r="D1478" s="385">
        <v>0</v>
      </c>
      <c r="E1478" s="385">
        <v>0</v>
      </c>
    </row>
    <row r="1479" spans="1:5" x14ac:dyDescent="0.25">
      <c r="A1479" s="396" t="s">
        <v>19739</v>
      </c>
      <c r="B1479" s="398" t="s">
        <v>19727</v>
      </c>
      <c r="C1479" s="385">
        <v>0</v>
      </c>
      <c r="D1479" s="385">
        <v>0</v>
      </c>
      <c r="E1479" s="385">
        <v>0</v>
      </c>
    </row>
    <row r="1480" spans="1:5" x14ac:dyDescent="0.25">
      <c r="A1480" s="396" t="s">
        <v>153</v>
      </c>
      <c r="B1480" s="398" t="s">
        <v>13489</v>
      </c>
      <c r="C1480" s="385">
        <v>0</v>
      </c>
      <c r="D1480" s="385">
        <v>0</v>
      </c>
      <c r="E1480" s="385">
        <v>0</v>
      </c>
    </row>
    <row r="1481" spans="1:5" x14ac:dyDescent="0.25">
      <c r="A1481" s="396" t="s">
        <v>8719</v>
      </c>
      <c r="B1481" s="398" t="s">
        <v>13490</v>
      </c>
      <c r="C1481" s="385">
        <v>0</v>
      </c>
      <c r="D1481" s="385">
        <v>0</v>
      </c>
      <c r="E1481" s="385">
        <v>0</v>
      </c>
    </row>
    <row r="1482" spans="1:5" x14ac:dyDescent="0.25">
      <c r="A1482" s="396" t="s">
        <v>8720</v>
      </c>
      <c r="B1482" s="398" t="s">
        <v>13491</v>
      </c>
      <c r="C1482" s="385">
        <v>0</v>
      </c>
      <c r="D1482" s="385">
        <v>0</v>
      </c>
      <c r="E1482" s="385">
        <v>0</v>
      </c>
    </row>
    <row r="1483" spans="1:5" x14ac:dyDescent="0.25">
      <c r="A1483" s="396" t="s">
        <v>8721</v>
      </c>
      <c r="B1483" s="398" t="s">
        <v>13492</v>
      </c>
      <c r="C1483" s="385">
        <v>0</v>
      </c>
      <c r="D1483" s="385">
        <v>0</v>
      </c>
      <c r="E1483" s="385">
        <v>0</v>
      </c>
    </row>
    <row r="1484" spans="1:5" x14ac:dyDescent="0.25">
      <c r="A1484" s="396" t="s">
        <v>8722</v>
      </c>
      <c r="B1484" s="398" t="s">
        <v>13493</v>
      </c>
      <c r="C1484" s="385">
        <v>0</v>
      </c>
      <c r="D1484" s="385">
        <v>0</v>
      </c>
      <c r="E1484" s="385">
        <v>0</v>
      </c>
    </row>
    <row r="1485" spans="1:5" x14ac:dyDescent="0.25">
      <c r="A1485" s="396" t="s">
        <v>8723</v>
      </c>
      <c r="B1485" s="398" t="s">
        <v>13494</v>
      </c>
      <c r="C1485" s="385">
        <v>0</v>
      </c>
      <c r="D1485" s="385">
        <v>0</v>
      </c>
      <c r="E1485" s="385">
        <v>0</v>
      </c>
    </row>
    <row r="1486" spans="1:5" x14ac:dyDescent="0.25">
      <c r="A1486" s="396" t="s">
        <v>19740</v>
      </c>
      <c r="B1486" s="398" t="s">
        <v>19727</v>
      </c>
      <c r="C1486" s="385">
        <v>0</v>
      </c>
      <c r="D1486" s="385">
        <v>0</v>
      </c>
      <c r="E1486" s="385">
        <v>0</v>
      </c>
    </row>
    <row r="1487" spans="1:5" x14ac:dyDescent="0.25">
      <c r="A1487" s="396" t="s">
        <v>13922</v>
      </c>
      <c r="B1487" s="398" t="s">
        <v>13962</v>
      </c>
      <c r="C1487" s="385">
        <v>0</v>
      </c>
      <c r="D1487" s="385">
        <v>0</v>
      </c>
      <c r="E1487" s="385">
        <v>0</v>
      </c>
    </row>
    <row r="1488" spans="1:5" x14ac:dyDescent="0.25">
      <c r="A1488" s="396" t="s">
        <v>13963</v>
      </c>
      <c r="B1488" s="398" t="s">
        <v>13964</v>
      </c>
      <c r="C1488" s="385">
        <v>0</v>
      </c>
      <c r="D1488" s="385">
        <v>0</v>
      </c>
      <c r="E1488" s="385">
        <v>0</v>
      </c>
    </row>
    <row r="1489" spans="1:5" x14ac:dyDescent="0.25">
      <c r="A1489" s="396" t="s">
        <v>13923</v>
      </c>
      <c r="B1489" s="398" t="s">
        <v>13962</v>
      </c>
      <c r="C1489" s="385">
        <v>0</v>
      </c>
      <c r="D1489" s="385">
        <v>0</v>
      </c>
      <c r="E1489" s="385">
        <v>0</v>
      </c>
    </row>
    <row r="1490" spans="1:5" x14ac:dyDescent="0.25">
      <c r="A1490" s="396" t="s">
        <v>13965</v>
      </c>
      <c r="B1490" s="398" t="s">
        <v>13964</v>
      </c>
      <c r="C1490" s="385">
        <v>0</v>
      </c>
      <c r="D1490" s="385">
        <v>0</v>
      </c>
      <c r="E1490" s="385">
        <v>0</v>
      </c>
    </row>
    <row r="1491" spans="1:5" x14ac:dyDescent="0.25">
      <c r="A1491" s="396" t="s">
        <v>13924</v>
      </c>
      <c r="B1491" s="398" t="s">
        <v>13962</v>
      </c>
      <c r="C1491" s="385">
        <v>0</v>
      </c>
      <c r="D1491" s="385">
        <v>0</v>
      </c>
      <c r="E1491" s="385">
        <v>0</v>
      </c>
    </row>
    <row r="1492" spans="1:5" x14ac:dyDescent="0.25">
      <c r="A1492" s="396" t="s">
        <v>13966</v>
      </c>
      <c r="B1492" s="398" t="s">
        <v>13967</v>
      </c>
      <c r="C1492" s="385">
        <v>0</v>
      </c>
      <c r="D1492" s="385">
        <v>0</v>
      </c>
      <c r="E1492" s="385">
        <v>0</v>
      </c>
    </row>
    <row r="1493" spans="1:5" x14ac:dyDescent="0.25">
      <c r="A1493" s="396" t="s">
        <v>13925</v>
      </c>
      <c r="B1493" s="398" t="s">
        <v>13962</v>
      </c>
      <c r="C1493" s="385">
        <v>0</v>
      </c>
      <c r="D1493" s="385">
        <v>0</v>
      </c>
      <c r="E1493" s="385">
        <v>0</v>
      </c>
    </row>
    <row r="1494" spans="1:5" x14ac:dyDescent="0.25">
      <c r="A1494" s="396" t="s">
        <v>13968</v>
      </c>
      <c r="B1494" s="398" t="s">
        <v>13964</v>
      </c>
      <c r="C1494" s="385">
        <v>0</v>
      </c>
      <c r="D1494" s="385">
        <v>0</v>
      </c>
      <c r="E1494" s="385">
        <v>0</v>
      </c>
    </row>
    <row r="1495" spans="1:5" x14ac:dyDescent="0.25">
      <c r="A1495" s="396" t="s">
        <v>154</v>
      </c>
      <c r="B1495" s="398" t="s">
        <v>13495</v>
      </c>
      <c r="C1495" s="385">
        <v>0</v>
      </c>
      <c r="D1495" s="385">
        <v>0</v>
      </c>
      <c r="E1495" s="385">
        <v>0</v>
      </c>
    </row>
    <row r="1496" spans="1:5" x14ac:dyDescent="0.25">
      <c r="A1496" s="396" t="s">
        <v>8724</v>
      </c>
      <c r="B1496" s="398" t="s">
        <v>13498</v>
      </c>
      <c r="C1496" s="385">
        <v>0</v>
      </c>
      <c r="D1496" s="385">
        <v>0</v>
      </c>
      <c r="E1496" s="385">
        <v>0</v>
      </c>
    </row>
    <row r="1497" spans="1:5" x14ac:dyDescent="0.25">
      <c r="A1497" s="396" t="s">
        <v>8725</v>
      </c>
      <c r="B1497" s="398" t="s">
        <v>13499</v>
      </c>
      <c r="C1497" s="385">
        <v>0</v>
      </c>
      <c r="D1497" s="385">
        <v>0</v>
      </c>
      <c r="E1497" s="385">
        <v>0</v>
      </c>
    </row>
    <row r="1498" spans="1:5" x14ac:dyDescent="0.25">
      <c r="A1498" s="396" t="s">
        <v>155</v>
      </c>
      <c r="B1498" s="398" t="s">
        <v>13495</v>
      </c>
      <c r="C1498" s="385">
        <v>0</v>
      </c>
      <c r="D1498" s="385">
        <v>0</v>
      </c>
      <c r="E1498" s="385">
        <v>0</v>
      </c>
    </row>
    <row r="1499" spans="1:5" x14ac:dyDescent="0.25">
      <c r="A1499" s="396" t="s">
        <v>8726</v>
      </c>
      <c r="B1499" s="398" t="s">
        <v>13498</v>
      </c>
      <c r="C1499" s="385">
        <v>0</v>
      </c>
      <c r="D1499" s="385">
        <v>0</v>
      </c>
      <c r="E1499" s="385">
        <v>0</v>
      </c>
    </row>
    <row r="1500" spans="1:5" x14ac:dyDescent="0.25">
      <c r="A1500" s="396" t="s">
        <v>8727</v>
      </c>
      <c r="B1500" s="398" t="s">
        <v>13499</v>
      </c>
      <c r="C1500" s="385">
        <v>0</v>
      </c>
      <c r="D1500" s="385">
        <v>0</v>
      </c>
      <c r="E1500" s="385">
        <v>0</v>
      </c>
    </row>
    <row r="1501" spans="1:5" x14ac:dyDescent="0.25">
      <c r="A1501" s="396" t="s">
        <v>156</v>
      </c>
      <c r="B1501" s="398" t="s">
        <v>13495</v>
      </c>
      <c r="C1501" s="385">
        <v>0</v>
      </c>
      <c r="D1501" s="385">
        <v>0</v>
      </c>
      <c r="E1501" s="385">
        <v>0</v>
      </c>
    </row>
    <row r="1502" spans="1:5" x14ac:dyDescent="0.25">
      <c r="A1502" s="396" t="s">
        <v>8728</v>
      </c>
      <c r="B1502" s="398" t="s">
        <v>13496</v>
      </c>
      <c r="C1502" s="385">
        <v>0</v>
      </c>
      <c r="D1502" s="385">
        <v>0</v>
      </c>
      <c r="E1502" s="385">
        <v>0</v>
      </c>
    </row>
    <row r="1503" spans="1:5" x14ac:dyDescent="0.25">
      <c r="A1503" s="396" t="s">
        <v>8729</v>
      </c>
      <c r="B1503" s="398" t="s">
        <v>13497</v>
      </c>
      <c r="C1503" s="385">
        <v>0</v>
      </c>
      <c r="D1503" s="385">
        <v>0</v>
      </c>
      <c r="E1503" s="385">
        <v>0</v>
      </c>
    </row>
    <row r="1504" spans="1:5" x14ac:dyDescent="0.25">
      <c r="A1504" s="396" t="s">
        <v>8730</v>
      </c>
      <c r="B1504" s="398" t="s">
        <v>13498</v>
      </c>
      <c r="C1504" s="385">
        <v>0</v>
      </c>
      <c r="D1504" s="385">
        <v>0</v>
      </c>
      <c r="E1504" s="385">
        <v>0</v>
      </c>
    </row>
    <row r="1505" spans="1:5" x14ac:dyDescent="0.25">
      <c r="A1505" s="396" t="s">
        <v>8731</v>
      </c>
      <c r="B1505" s="398" t="s">
        <v>13499</v>
      </c>
      <c r="C1505" s="385">
        <v>0</v>
      </c>
      <c r="D1505" s="385">
        <v>0</v>
      </c>
      <c r="E1505" s="385">
        <v>0</v>
      </c>
    </row>
    <row r="1506" spans="1:5" x14ac:dyDescent="0.25">
      <c r="A1506" s="396" t="s">
        <v>157</v>
      </c>
      <c r="B1506" s="398" t="s">
        <v>13495</v>
      </c>
      <c r="C1506" s="385">
        <v>0</v>
      </c>
      <c r="D1506" s="385">
        <v>0</v>
      </c>
      <c r="E1506" s="385">
        <v>0</v>
      </c>
    </row>
    <row r="1507" spans="1:5" x14ac:dyDescent="0.25">
      <c r="A1507" s="396" t="s">
        <v>8732</v>
      </c>
      <c r="B1507" s="398" t="s">
        <v>13496</v>
      </c>
      <c r="C1507" s="385">
        <v>0</v>
      </c>
      <c r="D1507" s="385">
        <v>0</v>
      </c>
      <c r="E1507" s="385">
        <v>0</v>
      </c>
    </row>
    <row r="1508" spans="1:5" x14ac:dyDescent="0.25">
      <c r="A1508" s="396" t="s">
        <v>8733</v>
      </c>
      <c r="B1508" s="398" t="s">
        <v>13497</v>
      </c>
      <c r="C1508" s="385">
        <v>0</v>
      </c>
      <c r="D1508" s="385">
        <v>0</v>
      </c>
      <c r="E1508" s="385">
        <v>0</v>
      </c>
    </row>
    <row r="1509" spans="1:5" x14ac:dyDescent="0.25">
      <c r="A1509" s="396" t="s">
        <v>8734</v>
      </c>
      <c r="B1509" s="398" t="s">
        <v>13498</v>
      </c>
      <c r="C1509" s="385">
        <v>0</v>
      </c>
      <c r="D1509" s="385">
        <v>0</v>
      </c>
      <c r="E1509" s="385">
        <v>0</v>
      </c>
    </row>
    <row r="1510" spans="1:5" x14ac:dyDescent="0.25">
      <c r="A1510" s="396" t="s">
        <v>8735</v>
      </c>
      <c r="B1510" s="398" t="s">
        <v>13499</v>
      </c>
      <c r="C1510" s="385">
        <v>0</v>
      </c>
      <c r="D1510" s="385">
        <v>0</v>
      </c>
      <c r="E1510" s="385">
        <v>0</v>
      </c>
    </row>
    <row r="1511" spans="1:5" x14ac:dyDescent="0.25">
      <c r="A1511" s="396" t="s">
        <v>4810</v>
      </c>
      <c r="B1511" s="398" t="s">
        <v>11362</v>
      </c>
      <c r="C1511" s="385">
        <v>-2</v>
      </c>
      <c r="D1511" s="385">
        <v>3</v>
      </c>
      <c r="E1511" s="385">
        <v>1</v>
      </c>
    </row>
    <row r="1512" spans="1:5" x14ac:dyDescent="0.25">
      <c r="A1512" s="396" t="s">
        <v>8736</v>
      </c>
      <c r="B1512" s="398" t="s">
        <v>11363</v>
      </c>
      <c r="C1512" s="385">
        <v>0</v>
      </c>
      <c r="D1512" s="385">
        <v>0</v>
      </c>
      <c r="E1512" s="385">
        <v>0</v>
      </c>
    </row>
    <row r="1513" spans="1:5" x14ac:dyDescent="0.25">
      <c r="A1513" s="396" t="s">
        <v>8737</v>
      </c>
      <c r="B1513" s="398" t="s">
        <v>17702</v>
      </c>
      <c r="C1513" s="385">
        <v>0</v>
      </c>
      <c r="D1513" s="385">
        <v>0</v>
      </c>
      <c r="E1513" s="385">
        <v>0</v>
      </c>
    </row>
    <row r="1514" spans="1:5" x14ac:dyDescent="0.25">
      <c r="A1514" s="396" t="s">
        <v>8738</v>
      </c>
      <c r="B1514" s="398" t="s">
        <v>11364</v>
      </c>
      <c r="C1514" s="385">
        <v>0</v>
      </c>
      <c r="D1514" s="385">
        <v>1</v>
      </c>
      <c r="E1514" s="385">
        <v>1</v>
      </c>
    </row>
    <row r="1515" spans="1:5" x14ac:dyDescent="0.25">
      <c r="A1515" s="396" t="s">
        <v>8739</v>
      </c>
      <c r="B1515" s="398" t="s">
        <v>17703</v>
      </c>
      <c r="C1515" s="385">
        <v>0</v>
      </c>
      <c r="D1515" s="385">
        <v>0</v>
      </c>
      <c r="E1515" s="385">
        <v>0</v>
      </c>
    </row>
    <row r="1516" spans="1:5" x14ac:dyDescent="0.25">
      <c r="A1516" s="396" t="s">
        <v>8740</v>
      </c>
      <c r="B1516" s="398" t="s">
        <v>17704</v>
      </c>
      <c r="C1516" s="385">
        <v>0</v>
      </c>
      <c r="D1516" s="385">
        <v>0</v>
      </c>
      <c r="E1516" s="385">
        <v>0</v>
      </c>
    </row>
    <row r="1517" spans="1:5" x14ac:dyDescent="0.25">
      <c r="A1517" s="396" t="s">
        <v>19741</v>
      </c>
      <c r="B1517" s="398" t="s">
        <v>19742</v>
      </c>
      <c r="C1517" s="385">
        <v>0</v>
      </c>
      <c r="D1517" s="385">
        <v>0</v>
      </c>
      <c r="E1517" s="385">
        <v>0</v>
      </c>
    </row>
    <row r="1518" spans="1:5" x14ac:dyDescent="0.25">
      <c r="A1518" s="396" t="s">
        <v>4811</v>
      </c>
      <c r="B1518" s="398" t="s">
        <v>17705</v>
      </c>
      <c r="C1518" s="385">
        <v>-2</v>
      </c>
      <c r="D1518" s="385">
        <v>3</v>
      </c>
      <c r="E1518" s="385">
        <v>1</v>
      </c>
    </row>
    <row r="1519" spans="1:5" x14ac:dyDescent="0.25">
      <c r="A1519" s="396" t="s">
        <v>8741</v>
      </c>
      <c r="B1519" s="398" t="s">
        <v>17706</v>
      </c>
      <c r="C1519" s="385">
        <v>0</v>
      </c>
      <c r="D1519" s="385">
        <v>0</v>
      </c>
      <c r="E1519" s="385">
        <v>0</v>
      </c>
    </row>
    <row r="1520" spans="1:5" x14ac:dyDescent="0.25">
      <c r="A1520" s="396" t="s">
        <v>8742</v>
      </c>
      <c r="B1520" s="398" t="s">
        <v>17707</v>
      </c>
      <c r="C1520" s="385">
        <v>0</v>
      </c>
      <c r="D1520" s="385">
        <v>0</v>
      </c>
      <c r="E1520" s="385">
        <v>0</v>
      </c>
    </row>
    <row r="1521" spans="1:5" x14ac:dyDescent="0.25">
      <c r="A1521" s="396" t="s">
        <v>8743</v>
      </c>
      <c r="B1521" s="398" t="s">
        <v>17708</v>
      </c>
      <c r="C1521" s="385">
        <v>0</v>
      </c>
      <c r="D1521" s="385">
        <v>0</v>
      </c>
      <c r="E1521" s="385">
        <v>0</v>
      </c>
    </row>
    <row r="1522" spans="1:5" x14ac:dyDescent="0.25">
      <c r="A1522" s="396" t="s">
        <v>8744</v>
      </c>
      <c r="B1522" s="398" t="s">
        <v>17709</v>
      </c>
      <c r="C1522" s="385">
        <v>0</v>
      </c>
      <c r="D1522" s="385">
        <v>0</v>
      </c>
      <c r="E1522" s="385">
        <v>0</v>
      </c>
    </row>
    <row r="1523" spans="1:5" x14ac:dyDescent="0.25">
      <c r="A1523" s="396" t="s">
        <v>8745</v>
      </c>
      <c r="B1523" s="398" t="s">
        <v>17710</v>
      </c>
      <c r="C1523" s="385">
        <v>0</v>
      </c>
      <c r="D1523" s="385">
        <v>0</v>
      </c>
      <c r="E1523" s="385">
        <v>0</v>
      </c>
    </row>
    <row r="1524" spans="1:5" x14ac:dyDescent="0.25">
      <c r="A1524" s="396" t="s">
        <v>19743</v>
      </c>
      <c r="B1524" s="398" t="s">
        <v>19744</v>
      </c>
      <c r="C1524" s="385">
        <v>0</v>
      </c>
      <c r="D1524" s="385">
        <v>0</v>
      </c>
      <c r="E1524" s="385">
        <v>0</v>
      </c>
    </row>
    <row r="1525" spans="1:5" x14ac:dyDescent="0.25">
      <c r="A1525" s="396" t="s">
        <v>4812</v>
      </c>
      <c r="B1525" s="398" t="s">
        <v>17711</v>
      </c>
      <c r="C1525" s="385">
        <v>-2</v>
      </c>
      <c r="D1525" s="385">
        <v>3</v>
      </c>
      <c r="E1525" s="385">
        <v>1</v>
      </c>
    </row>
    <row r="1526" spans="1:5" x14ac:dyDescent="0.25">
      <c r="A1526" s="396" t="s">
        <v>8746</v>
      </c>
      <c r="B1526" s="398" t="s">
        <v>17712</v>
      </c>
      <c r="C1526" s="385">
        <v>0</v>
      </c>
      <c r="D1526" s="385">
        <v>0</v>
      </c>
      <c r="E1526" s="385">
        <v>0</v>
      </c>
    </row>
    <row r="1527" spans="1:5" x14ac:dyDescent="0.25">
      <c r="A1527" s="396" t="s">
        <v>8747</v>
      </c>
      <c r="B1527" s="398" t="s">
        <v>17713</v>
      </c>
      <c r="C1527" s="385">
        <v>0</v>
      </c>
      <c r="D1527" s="385">
        <v>0</v>
      </c>
      <c r="E1527" s="385">
        <v>0</v>
      </c>
    </row>
    <row r="1528" spans="1:5" x14ac:dyDescent="0.25">
      <c r="A1528" s="396" t="s">
        <v>8748</v>
      </c>
      <c r="B1528" s="398" t="s">
        <v>17714</v>
      </c>
      <c r="C1528" s="385">
        <v>0</v>
      </c>
      <c r="D1528" s="385">
        <v>0</v>
      </c>
      <c r="E1528" s="385">
        <v>0</v>
      </c>
    </row>
    <row r="1529" spans="1:5" x14ac:dyDescent="0.25">
      <c r="A1529" s="396" t="s">
        <v>8749</v>
      </c>
      <c r="B1529" s="398" t="s">
        <v>17715</v>
      </c>
      <c r="C1529" s="385">
        <v>0</v>
      </c>
      <c r="D1529" s="385">
        <v>0</v>
      </c>
      <c r="E1529" s="385">
        <v>0</v>
      </c>
    </row>
    <row r="1530" spans="1:5" x14ac:dyDescent="0.25">
      <c r="A1530" s="396" t="s">
        <v>8750</v>
      </c>
      <c r="B1530" s="398" t="s">
        <v>17716</v>
      </c>
      <c r="C1530" s="385">
        <v>0</v>
      </c>
      <c r="D1530" s="385">
        <v>0</v>
      </c>
      <c r="E1530" s="385">
        <v>0</v>
      </c>
    </row>
    <row r="1531" spans="1:5" x14ac:dyDescent="0.25">
      <c r="A1531" s="396" t="s">
        <v>19745</v>
      </c>
      <c r="B1531" s="398" t="s">
        <v>19746</v>
      </c>
      <c r="C1531" s="385">
        <v>0</v>
      </c>
      <c r="D1531" s="385">
        <v>0</v>
      </c>
      <c r="E1531" s="385">
        <v>0</v>
      </c>
    </row>
    <row r="1532" spans="1:5" x14ac:dyDescent="0.25">
      <c r="A1532" s="396" t="s">
        <v>4813</v>
      </c>
      <c r="B1532" s="398" t="s">
        <v>8153</v>
      </c>
      <c r="C1532" s="385">
        <v>0</v>
      </c>
      <c r="D1532" s="385">
        <v>36</v>
      </c>
      <c r="E1532" s="385">
        <v>36</v>
      </c>
    </row>
    <row r="1533" spans="1:5" x14ac:dyDescent="0.25">
      <c r="A1533" s="396" t="s">
        <v>8751</v>
      </c>
      <c r="B1533" s="398" t="s">
        <v>9426</v>
      </c>
      <c r="C1533" s="385">
        <v>0</v>
      </c>
      <c r="D1533" s="385">
        <v>0</v>
      </c>
      <c r="E1533" s="385">
        <v>0</v>
      </c>
    </row>
    <row r="1534" spans="1:5" x14ac:dyDescent="0.25">
      <c r="A1534" s="396" t="s">
        <v>8752</v>
      </c>
      <c r="B1534" s="398" t="s">
        <v>17717</v>
      </c>
      <c r="C1534" s="385">
        <v>0</v>
      </c>
      <c r="D1534" s="385">
        <v>0</v>
      </c>
      <c r="E1534" s="385">
        <v>0</v>
      </c>
    </row>
    <row r="1535" spans="1:5" x14ac:dyDescent="0.25">
      <c r="A1535" s="396" t="s">
        <v>8753</v>
      </c>
      <c r="B1535" s="398" t="s">
        <v>9427</v>
      </c>
      <c r="C1535" s="385">
        <v>0</v>
      </c>
      <c r="D1535" s="385">
        <v>0</v>
      </c>
      <c r="E1535" s="385">
        <v>0</v>
      </c>
    </row>
    <row r="1536" spans="1:5" x14ac:dyDescent="0.25">
      <c r="A1536" s="396" t="s">
        <v>8754</v>
      </c>
      <c r="B1536" s="398" t="s">
        <v>8156</v>
      </c>
      <c r="C1536" s="385">
        <v>0</v>
      </c>
      <c r="D1536" s="385">
        <v>-4</v>
      </c>
      <c r="E1536" s="385">
        <v>-4</v>
      </c>
    </row>
    <row r="1537" spans="1:5" x14ac:dyDescent="0.25">
      <c r="A1537" s="396" t="s">
        <v>8755</v>
      </c>
      <c r="B1537" s="398" t="s">
        <v>17718</v>
      </c>
      <c r="C1537" s="385">
        <v>0</v>
      </c>
      <c r="D1537" s="385">
        <v>0</v>
      </c>
      <c r="E1537" s="385">
        <v>0</v>
      </c>
    </row>
    <row r="1538" spans="1:5" x14ac:dyDescent="0.25">
      <c r="A1538" s="396" t="s">
        <v>19747</v>
      </c>
      <c r="B1538" s="398" t="s">
        <v>19748</v>
      </c>
      <c r="C1538" s="385">
        <v>0</v>
      </c>
      <c r="D1538" s="385">
        <v>0</v>
      </c>
      <c r="E1538" s="385">
        <v>0</v>
      </c>
    </row>
    <row r="1539" spans="1:5" x14ac:dyDescent="0.25">
      <c r="A1539" s="396" t="s">
        <v>4814</v>
      </c>
      <c r="B1539" s="398" t="s">
        <v>17719</v>
      </c>
      <c r="C1539" s="385">
        <v>0</v>
      </c>
      <c r="D1539" s="385">
        <v>2</v>
      </c>
      <c r="E1539" s="385">
        <v>2</v>
      </c>
    </row>
    <row r="1540" spans="1:5" x14ac:dyDescent="0.25">
      <c r="A1540" s="396" t="s">
        <v>8756</v>
      </c>
      <c r="B1540" s="398" t="s">
        <v>17720</v>
      </c>
      <c r="C1540" s="385">
        <v>0</v>
      </c>
      <c r="D1540" s="385">
        <v>0</v>
      </c>
      <c r="E1540" s="385">
        <v>0</v>
      </c>
    </row>
    <row r="1541" spans="1:5" x14ac:dyDescent="0.25">
      <c r="A1541" s="396" t="s">
        <v>8757</v>
      </c>
      <c r="B1541" s="398" t="s">
        <v>17721</v>
      </c>
      <c r="C1541" s="385">
        <v>0</v>
      </c>
      <c r="D1541" s="385">
        <v>0</v>
      </c>
      <c r="E1541" s="385">
        <v>0</v>
      </c>
    </row>
    <row r="1542" spans="1:5" x14ac:dyDescent="0.25">
      <c r="A1542" s="396" t="s">
        <v>8758</v>
      </c>
      <c r="B1542" s="398" t="s">
        <v>17722</v>
      </c>
      <c r="C1542" s="385">
        <v>0</v>
      </c>
      <c r="D1542" s="385">
        <v>0</v>
      </c>
      <c r="E1542" s="385">
        <v>0</v>
      </c>
    </row>
    <row r="1543" spans="1:5" x14ac:dyDescent="0.25">
      <c r="A1543" s="396" t="s">
        <v>8759</v>
      </c>
      <c r="B1543" s="398" t="s">
        <v>17723</v>
      </c>
      <c r="C1543" s="385">
        <v>0</v>
      </c>
      <c r="D1543" s="385">
        <v>0</v>
      </c>
      <c r="E1543" s="385">
        <v>0</v>
      </c>
    </row>
    <row r="1544" spans="1:5" x14ac:dyDescent="0.25">
      <c r="A1544" s="396" t="s">
        <v>8760</v>
      </c>
      <c r="B1544" s="398" t="s">
        <v>17724</v>
      </c>
      <c r="C1544" s="385">
        <v>0</v>
      </c>
      <c r="D1544" s="385">
        <v>0</v>
      </c>
      <c r="E1544" s="385">
        <v>0</v>
      </c>
    </row>
    <row r="1545" spans="1:5" x14ac:dyDescent="0.25">
      <c r="A1545" s="396" t="s">
        <v>19749</v>
      </c>
      <c r="B1545" s="398" t="s">
        <v>19750</v>
      </c>
      <c r="C1545" s="385">
        <v>0</v>
      </c>
      <c r="D1545" s="385">
        <v>0</v>
      </c>
      <c r="E1545" s="385">
        <v>0</v>
      </c>
    </row>
    <row r="1546" spans="1:5" x14ac:dyDescent="0.25">
      <c r="A1546" s="396" t="s">
        <v>4818</v>
      </c>
      <c r="B1546" s="398" t="s">
        <v>17725</v>
      </c>
      <c r="C1546" s="385">
        <v>0</v>
      </c>
      <c r="D1546" s="385">
        <v>33</v>
      </c>
      <c r="E1546" s="385">
        <v>33</v>
      </c>
    </row>
    <row r="1547" spans="1:5" x14ac:dyDescent="0.25">
      <c r="A1547" s="396" t="s">
        <v>8761</v>
      </c>
      <c r="B1547" s="398" t="s">
        <v>17726</v>
      </c>
      <c r="C1547" s="385">
        <v>0</v>
      </c>
      <c r="D1547" s="385">
        <v>0</v>
      </c>
      <c r="E1547" s="385">
        <v>0</v>
      </c>
    </row>
    <row r="1548" spans="1:5" x14ac:dyDescent="0.25">
      <c r="A1548" s="396" t="s">
        <v>8762</v>
      </c>
      <c r="B1548" s="398" t="s">
        <v>17727</v>
      </c>
      <c r="C1548" s="385">
        <v>0</v>
      </c>
      <c r="D1548" s="385">
        <v>0</v>
      </c>
      <c r="E1548" s="385">
        <v>0</v>
      </c>
    </row>
    <row r="1549" spans="1:5" x14ac:dyDescent="0.25">
      <c r="A1549" s="396" t="s">
        <v>8763</v>
      </c>
      <c r="B1549" s="398" t="s">
        <v>17728</v>
      </c>
      <c r="C1549" s="385">
        <v>0</v>
      </c>
      <c r="D1549" s="385">
        <v>0</v>
      </c>
      <c r="E1549" s="385">
        <v>0</v>
      </c>
    </row>
    <row r="1550" spans="1:5" x14ac:dyDescent="0.25">
      <c r="A1550" s="396" t="s">
        <v>8764</v>
      </c>
      <c r="B1550" s="398" t="s">
        <v>17729</v>
      </c>
      <c r="C1550" s="385">
        <v>0</v>
      </c>
      <c r="D1550" s="385">
        <v>-2</v>
      </c>
      <c r="E1550" s="385">
        <v>-2</v>
      </c>
    </row>
    <row r="1551" spans="1:5" x14ac:dyDescent="0.25">
      <c r="A1551" s="396" t="s">
        <v>8765</v>
      </c>
      <c r="B1551" s="398" t="s">
        <v>17730</v>
      </c>
      <c r="C1551" s="385">
        <v>0</v>
      </c>
      <c r="D1551" s="385">
        <v>0</v>
      </c>
      <c r="E1551" s="385">
        <v>0</v>
      </c>
    </row>
    <row r="1552" spans="1:5" x14ac:dyDescent="0.25">
      <c r="A1552" s="396" t="s">
        <v>19751</v>
      </c>
      <c r="B1552" s="398" t="s">
        <v>19752</v>
      </c>
      <c r="C1552" s="385">
        <v>0</v>
      </c>
      <c r="D1552" s="385">
        <v>0</v>
      </c>
      <c r="E1552" s="385">
        <v>0</v>
      </c>
    </row>
    <row r="1553" spans="1:5" x14ac:dyDescent="0.25">
      <c r="A1553" s="396" t="s">
        <v>4819</v>
      </c>
      <c r="B1553" s="398" t="s">
        <v>17725</v>
      </c>
      <c r="C1553" s="385">
        <v>0</v>
      </c>
      <c r="D1553" s="385">
        <v>37</v>
      </c>
      <c r="E1553" s="385">
        <v>37</v>
      </c>
    </row>
    <row r="1554" spans="1:5" x14ac:dyDescent="0.25">
      <c r="A1554" s="396" t="s">
        <v>8766</v>
      </c>
      <c r="B1554" s="398" t="s">
        <v>17726</v>
      </c>
      <c r="C1554" s="385">
        <v>0</v>
      </c>
      <c r="D1554" s="385">
        <v>0</v>
      </c>
      <c r="E1554" s="385">
        <v>0</v>
      </c>
    </row>
    <row r="1555" spans="1:5" x14ac:dyDescent="0.25">
      <c r="A1555" s="396" t="s">
        <v>8767</v>
      </c>
      <c r="B1555" s="398" t="s">
        <v>17727</v>
      </c>
      <c r="C1555" s="385">
        <v>0</v>
      </c>
      <c r="D1555" s="385">
        <v>0</v>
      </c>
      <c r="E1555" s="385">
        <v>0</v>
      </c>
    </row>
    <row r="1556" spans="1:5" x14ac:dyDescent="0.25">
      <c r="A1556" s="396" t="s">
        <v>8768</v>
      </c>
      <c r="B1556" s="398" t="s">
        <v>17728</v>
      </c>
      <c r="C1556" s="385">
        <v>0</v>
      </c>
      <c r="D1556" s="385">
        <v>0</v>
      </c>
      <c r="E1556" s="385">
        <v>0</v>
      </c>
    </row>
    <row r="1557" spans="1:5" x14ac:dyDescent="0.25">
      <c r="A1557" s="396" t="s">
        <v>8769</v>
      </c>
      <c r="B1557" s="398" t="s">
        <v>17729</v>
      </c>
      <c r="C1557" s="385">
        <v>0</v>
      </c>
      <c r="D1557" s="385">
        <v>-2</v>
      </c>
      <c r="E1557" s="385">
        <v>-2</v>
      </c>
    </row>
    <row r="1558" spans="1:5" x14ac:dyDescent="0.25">
      <c r="A1558" s="396" t="s">
        <v>8770</v>
      </c>
      <c r="B1558" s="398" t="s">
        <v>17730</v>
      </c>
      <c r="C1558" s="385">
        <v>0</v>
      </c>
      <c r="D1558" s="385">
        <v>0</v>
      </c>
      <c r="E1558" s="385">
        <v>0</v>
      </c>
    </row>
    <row r="1559" spans="1:5" x14ac:dyDescent="0.25">
      <c r="A1559" s="396" t="s">
        <v>19753</v>
      </c>
      <c r="B1559" s="398" t="s">
        <v>19752</v>
      </c>
      <c r="C1559" s="385">
        <v>0</v>
      </c>
      <c r="D1559" s="385">
        <v>0</v>
      </c>
      <c r="E1559" s="385">
        <v>0</v>
      </c>
    </row>
    <row r="1560" spans="1:5" x14ac:dyDescent="0.25">
      <c r="A1560" s="396" t="s">
        <v>4820</v>
      </c>
      <c r="B1560" s="398" t="s">
        <v>17725</v>
      </c>
      <c r="C1560" s="385">
        <v>0</v>
      </c>
      <c r="D1560" s="385">
        <v>25</v>
      </c>
      <c r="E1560" s="385">
        <v>25</v>
      </c>
    </row>
    <row r="1561" spans="1:5" x14ac:dyDescent="0.25">
      <c r="A1561" s="396" t="s">
        <v>8771</v>
      </c>
      <c r="B1561" s="398" t="s">
        <v>17726</v>
      </c>
      <c r="C1561" s="385">
        <v>0</v>
      </c>
      <c r="D1561" s="385">
        <v>0</v>
      </c>
      <c r="E1561" s="385">
        <v>0</v>
      </c>
    </row>
    <row r="1562" spans="1:5" x14ac:dyDescent="0.25">
      <c r="A1562" s="396" t="s">
        <v>8772</v>
      </c>
      <c r="B1562" s="398" t="s">
        <v>17727</v>
      </c>
      <c r="C1562" s="385">
        <v>0</v>
      </c>
      <c r="D1562" s="385">
        <v>0</v>
      </c>
      <c r="E1562" s="385">
        <v>0</v>
      </c>
    </row>
    <row r="1563" spans="1:5" x14ac:dyDescent="0.25">
      <c r="A1563" s="396" t="s">
        <v>8773</v>
      </c>
      <c r="B1563" s="398" t="s">
        <v>17728</v>
      </c>
      <c r="C1563" s="385">
        <v>0</v>
      </c>
      <c r="D1563" s="385">
        <v>0</v>
      </c>
      <c r="E1563" s="385">
        <v>0</v>
      </c>
    </row>
    <row r="1564" spans="1:5" x14ac:dyDescent="0.25">
      <c r="A1564" s="396" t="s">
        <v>8774</v>
      </c>
      <c r="B1564" s="398" t="s">
        <v>17729</v>
      </c>
      <c r="C1564" s="385">
        <v>0</v>
      </c>
      <c r="D1564" s="385">
        <v>0</v>
      </c>
      <c r="E1564" s="385">
        <v>0</v>
      </c>
    </row>
    <row r="1565" spans="1:5" x14ac:dyDescent="0.25">
      <c r="A1565" s="396" t="s">
        <v>8775</v>
      </c>
      <c r="B1565" s="398" t="s">
        <v>17730</v>
      </c>
      <c r="C1565" s="385">
        <v>0</v>
      </c>
      <c r="D1565" s="385">
        <v>0</v>
      </c>
      <c r="E1565" s="385">
        <v>0</v>
      </c>
    </row>
    <row r="1566" spans="1:5" x14ac:dyDescent="0.25">
      <c r="A1566" s="396" t="s">
        <v>19754</v>
      </c>
      <c r="B1566" s="398" t="s">
        <v>19752</v>
      </c>
      <c r="C1566" s="385">
        <v>0</v>
      </c>
      <c r="D1566" s="385">
        <v>0</v>
      </c>
      <c r="E1566" s="385">
        <v>0</v>
      </c>
    </row>
    <row r="1567" spans="1:5" x14ac:dyDescent="0.25">
      <c r="A1567" s="396" t="s">
        <v>4815</v>
      </c>
      <c r="B1567" s="398" t="s">
        <v>17731</v>
      </c>
      <c r="C1567" s="385">
        <v>0</v>
      </c>
      <c r="D1567" s="385">
        <v>9</v>
      </c>
      <c r="E1567" s="385">
        <v>9</v>
      </c>
    </row>
    <row r="1568" spans="1:5" x14ac:dyDescent="0.25">
      <c r="A1568" s="396" t="s">
        <v>8776</v>
      </c>
      <c r="B1568" s="398" t="s">
        <v>17732</v>
      </c>
      <c r="C1568" s="385">
        <v>0</v>
      </c>
      <c r="D1568" s="385">
        <v>0</v>
      </c>
      <c r="E1568" s="385">
        <v>0</v>
      </c>
    </row>
    <row r="1569" spans="1:5" x14ac:dyDescent="0.25">
      <c r="A1569" s="396" t="s">
        <v>8777</v>
      </c>
      <c r="B1569" s="398" t="s">
        <v>17733</v>
      </c>
      <c r="C1569" s="385">
        <v>0</v>
      </c>
      <c r="D1569" s="385">
        <v>0</v>
      </c>
      <c r="E1569" s="385">
        <v>0</v>
      </c>
    </row>
    <row r="1570" spans="1:5" x14ac:dyDescent="0.25">
      <c r="A1570" s="396" t="s">
        <v>8778</v>
      </c>
      <c r="B1570" s="398" t="s">
        <v>17734</v>
      </c>
      <c r="C1570" s="385">
        <v>0</v>
      </c>
      <c r="D1570" s="385">
        <v>0</v>
      </c>
      <c r="E1570" s="385">
        <v>0</v>
      </c>
    </row>
    <row r="1571" spans="1:5" x14ac:dyDescent="0.25">
      <c r="A1571" s="396" t="s">
        <v>8779</v>
      </c>
      <c r="B1571" s="398" t="s">
        <v>17735</v>
      </c>
      <c r="C1571" s="385">
        <v>0</v>
      </c>
      <c r="D1571" s="385">
        <v>-1</v>
      </c>
      <c r="E1571" s="385">
        <v>-1</v>
      </c>
    </row>
    <row r="1572" spans="1:5" x14ac:dyDescent="0.25">
      <c r="A1572" s="396" t="s">
        <v>8780</v>
      </c>
      <c r="B1572" s="398" t="s">
        <v>17736</v>
      </c>
      <c r="C1572" s="385">
        <v>0</v>
      </c>
      <c r="D1572" s="385">
        <v>0</v>
      </c>
      <c r="E1572" s="385">
        <v>0</v>
      </c>
    </row>
    <row r="1573" spans="1:5" x14ac:dyDescent="0.25">
      <c r="A1573" s="396" t="s">
        <v>19755</v>
      </c>
      <c r="B1573" s="398" t="s">
        <v>19756</v>
      </c>
      <c r="C1573" s="385">
        <v>0</v>
      </c>
      <c r="D1573" s="385">
        <v>0</v>
      </c>
      <c r="E1573" s="385">
        <v>0</v>
      </c>
    </row>
    <row r="1574" spans="1:5" x14ac:dyDescent="0.25">
      <c r="A1574" s="396" t="s">
        <v>4816</v>
      </c>
      <c r="B1574" s="398" t="s">
        <v>17737</v>
      </c>
      <c r="C1574" s="385">
        <v>0</v>
      </c>
      <c r="D1574" s="385">
        <v>0</v>
      </c>
      <c r="E1574" s="385">
        <v>0</v>
      </c>
    </row>
    <row r="1575" spans="1:5" x14ac:dyDescent="0.25">
      <c r="A1575" s="396" t="s">
        <v>8781</v>
      </c>
      <c r="B1575" s="398" t="s">
        <v>17738</v>
      </c>
      <c r="C1575" s="385">
        <v>0</v>
      </c>
      <c r="D1575" s="385">
        <v>0</v>
      </c>
      <c r="E1575" s="385">
        <v>0</v>
      </c>
    </row>
    <row r="1576" spans="1:5" x14ac:dyDescent="0.25">
      <c r="A1576" s="396" t="s">
        <v>8782</v>
      </c>
      <c r="B1576" s="398" t="s">
        <v>17739</v>
      </c>
      <c r="C1576" s="385">
        <v>0</v>
      </c>
      <c r="D1576" s="385">
        <v>0</v>
      </c>
      <c r="E1576" s="385">
        <v>0</v>
      </c>
    </row>
    <row r="1577" spans="1:5" x14ac:dyDescent="0.25">
      <c r="A1577" s="396" t="s">
        <v>8783</v>
      </c>
      <c r="B1577" s="398" t="s">
        <v>17740</v>
      </c>
      <c r="C1577" s="385">
        <v>0</v>
      </c>
      <c r="D1577" s="385">
        <v>0</v>
      </c>
      <c r="E1577" s="385">
        <v>0</v>
      </c>
    </row>
    <row r="1578" spans="1:5" x14ac:dyDescent="0.25">
      <c r="A1578" s="396" t="s">
        <v>8784</v>
      </c>
      <c r="B1578" s="398" t="s">
        <v>17741</v>
      </c>
      <c r="C1578" s="385">
        <v>0</v>
      </c>
      <c r="D1578" s="385">
        <v>0</v>
      </c>
      <c r="E1578" s="385">
        <v>0</v>
      </c>
    </row>
    <row r="1579" spans="1:5" x14ac:dyDescent="0.25">
      <c r="A1579" s="396" t="s">
        <v>8785</v>
      </c>
      <c r="B1579" s="398" t="s">
        <v>17742</v>
      </c>
      <c r="C1579" s="385">
        <v>0</v>
      </c>
      <c r="D1579" s="385">
        <v>0</v>
      </c>
      <c r="E1579" s="385">
        <v>0</v>
      </c>
    </row>
    <row r="1580" spans="1:5" x14ac:dyDescent="0.25">
      <c r="A1580" s="396" t="s">
        <v>19757</v>
      </c>
      <c r="B1580" s="398" t="s">
        <v>19758</v>
      </c>
      <c r="C1580" s="385">
        <v>0</v>
      </c>
      <c r="D1580" s="385">
        <v>0</v>
      </c>
      <c r="E1580" s="385">
        <v>0</v>
      </c>
    </row>
    <row r="1581" spans="1:5" x14ac:dyDescent="0.25">
      <c r="A1581" s="396" t="s">
        <v>4817</v>
      </c>
      <c r="B1581" s="398" t="s">
        <v>8218</v>
      </c>
      <c r="C1581" s="385">
        <v>5</v>
      </c>
      <c r="D1581" s="385">
        <v>16</v>
      </c>
      <c r="E1581" s="385">
        <v>21</v>
      </c>
    </row>
    <row r="1582" spans="1:5" x14ac:dyDescent="0.25">
      <c r="A1582" s="396" t="s">
        <v>8786</v>
      </c>
      <c r="B1582" s="398" t="s">
        <v>11323</v>
      </c>
      <c r="C1582" s="385">
        <v>0</v>
      </c>
      <c r="D1582" s="385">
        <v>0</v>
      </c>
      <c r="E1582" s="385">
        <v>0</v>
      </c>
    </row>
    <row r="1583" spans="1:5" x14ac:dyDescent="0.25">
      <c r="A1583" s="396" t="s">
        <v>8787</v>
      </c>
      <c r="B1583" s="398" t="s">
        <v>17743</v>
      </c>
      <c r="C1583" s="385">
        <v>0</v>
      </c>
      <c r="D1583" s="385">
        <v>0</v>
      </c>
      <c r="E1583" s="385">
        <v>0</v>
      </c>
    </row>
    <row r="1584" spans="1:5" x14ac:dyDescent="0.25">
      <c r="A1584" s="396" t="s">
        <v>8788</v>
      </c>
      <c r="B1584" s="398" t="s">
        <v>11325</v>
      </c>
      <c r="C1584" s="385">
        <v>0</v>
      </c>
      <c r="D1584" s="385">
        <v>0</v>
      </c>
      <c r="E1584" s="385">
        <v>0</v>
      </c>
    </row>
    <row r="1585" spans="1:5" x14ac:dyDescent="0.25">
      <c r="A1585" s="396" t="s">
        <v>8789</v>
      </c>
      <c r="B1585" s="398" t="s">
        <v>11326</v>
      </c>
      <c r="C1585" s="385">
        <v>0</v>
      </c>
      <c r="D1585" s="385">
        <v>0</v>
      </c>
      <c r="E1585" s="385">
        <v>0</v>
      </c>
    </row>
    <row r="1586" spans="1:5" x14ac:dyDescent="0.25">
      <c r="A1586" s="396" t="s">
        <v>8790</v>
      </c>
      <c r="B1586" s="398" t="s">
        <v>17744</v>
      </c>
      <c r="C1586" s="385">
        <v>0</v>
      </c>
      <c r="D1586" s="385">
        <v>0</v>
      </c>
      <c r="E1586" s="385">
        <v>0</v>
      </c>
    </row>
    <row r="1587" spans="1:5" x14ac:dyDescent="0.25">
      <c r="A1587" s="396" t="s">
        <v>19759</v>
      </c>
      <c r="B1587" s="398" t="s">
        <v>19760</v>
      </c>
      <c r="C1587" s="385">
        <v>0</v>
      </c>
      <c r="D1587" s="385">
        <v>0</v>
      </c>
      <c r="E1587" s="385">
        <v>0</v>
      </c>
    </row>
    <row r="1588" spans="1:5" x14ac:dyDescent="0.25">
      <c r="A1588" s="396" t="s">
        <v>4463</v>
      </c>
      <c r="B1588" s="398" t="s">
        <v>21180</v>
      </c>
      <c r="C1588" s="385">
        <v>0</v>
      </c>
      <c r="D1588" s="385">
        <v>0</v>
      </c>
      <c r="E1588" s="385">
        <v>0</v>
      </c>
    </row>
    <row r="1589" spans="1:5" x14ac:dyDescent="0.25">
      <c r="A1589" s="396" t="s">
        <v>8791</v>
      </c>
      <c r="B1589" s="398" t="s">
        <v>21181</v>
      </c>
      <c r="C1589" s="385">
        <v>0</v>
      </c>
      <c r="D1589" s="385">
        <v>0</v>
      </c>
      <c r="E1589" s="385">
        <v>0</v>
      </c>
    </row>
    <row r="1590" spans="1:5" x14ac:dyDescent="0.25">
      <c r="A1590" s="396" t="s">
        <v>8792</v>
      </c>
      <c r="B1590" s="398" t="s">
        <v>21532</v>
      </c>
      <c r="C1590" s="385">
        <v>0</v>
      </c>
      <c r="D1590" s="385">
        <v>0</v>
      </c>
      <c r="E1590" s="385">
        <v>0</v>
      </c>
    </row>
    <row r="1591" spans="1:5" x14ac:dyDescent="0.25">
      <c r="A1591" s="396" t="s">
        <v>8793</v>
      </c>
      <c r="B1591" s="398" t="s">
        <v>21533</v>
      </c>
      <c r="C1591" s="385">
        <v>0</v>
      </c>
      <c r="D1591" s="385">
        <v>0</v>
      </c>
      <c r="E1591" s="385">
        <v>0</v>
      </c>
    </row>
    <row r="1592" spans="1:5" x14ac:dyDescent="0.25">
      <c r="A1592" s="396" t="s">
        <v>8794</v>
      </c>
      <c r="B1592" s="398" t="s">
        <v>21534</v>
      </c>
      <c r="C1592" s="385">
        <v>0</v>
      </c>
      <c r="D1592" s="385">
        <v>0</v>
      </c>
      <c r="E1592" s="385">
        <v>0</v>
      </c>
    </row>
    <row r="1593" spans="1:5" x14ac:dyDescent="0.25">
      <c r="A1593" s="396" t="s">
        <v>8795</v>
      </c>
      <c r="B1593" s="398" t="s">
        <v>21535</v>
      </c>
      <c r="C1593" s="385">
        <v>0</v>
      </c>
      <c r="D1593" s="385">
        <v>0</v>
      </c>
      <c r="E1593" s="385">
        <v>0</v>
      </c>
    </row>
    <row r="1594" spans="1:5" x14ac:dyDescent="0.25">
      <c r="A1594" s="396" t="s">
        <v>19761</v>
      </c>
      <c r="B1594" s="398" t="s">
        <v>21536</v>
      </c>
      <c r="C1594" s="385">
        <v>0</v>
      </c>
      <c r="D1594" s="385">
        <v>0</v>
      </c>
      <c r="E1594" s="385">
        <v>0</v>
      </c>
    </row>
    <row r="1595" spans="1:5" x14ac:dyDescent="0.25">
      <c r="A1595" s="396" t="s">
        <v>4464</v>
      </c>
      <c r="B1595" s="398" t="s">
        <v>21180</v>
      </c>
      <c r="C1595" s="385">
        <v>0</v>
      </c>
      <c r="D1595" s="385">
        <v>0</v>
      </c>
      <c r="E1595" s="385">
        <v>0</v>
      </c>
    </row>
    <row r="1596" spans="1:5" x14ac:dyDescent="0.25">
      <c r="A1596" s="396" t="s">
        <v>8796</v>
      </c>
      <c r="B1596" s="398" t="s">
        <v>21181</v>
      </c>
      <c r="C1596" s="385">
        <v>0</v>
      </c>
      <c r="D1596" s="385">
        <v>0</v>
      </c>
      <c r="E1596" s="385">
        <v>0</v>
      </c>
    </row>
    <row r="1597" spans="1:5" x14ac:dyDescent="0.25">
      <c r="A1597" s="396" t="s">
        <v>8797</v>
      </c>
      <c r="B1597" s="398" t="s">
        <v>21532</v>
      </c>
      <c r="C1597" s="385">
        <v>0</v>
      </c>
      <c r="D1597" s="385">
        <v>0</v>
      </c>
      <c r="E1597" s="385">
        <v>0</v>
      </c>
    </row>
    <row r="1598" spans="1:5" x14ac:dyDescent="0.25">
      <c r="A1598" s="396" t="s">
        <v>8798</v>
      </c>
      <c r="B1598" s="398" t="s">
        <v>21533</v>
      </c>
      <c r="C1598" s="385">
        <v>0</v>
      </c>
      <c r="D1598" s="385">
        <v>0</v>
      </c>
      <c r="E1598" s="385">
        <v>0</v>
      </c>
    </row>
    <row r="1599" spans="1:5" x14ac:dyDescent="0.25">
      <c r="A1599" s="396" t="s">
        <v>8799</v>
      </c>
      <c r="B1599" s="398" t="s">
        <v>21537</v>
      </c>
      <c r="C1599" s="385">
        <v>0</v>
      </c>
      <c r="D1599" s="385">
        <v>0</v>
      </c>
      <c r="E1599" s="385">
        <v>0</v>
      </c>
    </row>
    <row r="1600" spans="1:5" x14ac:dyDescent="0.25">
      <c r="A1600" s="396" t="s">
        <v>8800</v>
      </c>
      <c r="B1600" s="398" t="s">
        <v>21538</v>
      </c>
      <c r="C1600" s="385">
        <v>0</v>
      </c>
      <c r="D1600" s="385">
        <v>0</v>
      </c>
      <c r="E1600" s="385">
        <v>0</v>
      </c>
    </row>
    <row r="1601" spans="1:5" x14ac:dyDescent="0.25">
      <c r="A1601" s="396" t="s">
        <v>19762</v>
      </c>
      <c r="B1601" s="398" t="s">
        <v>21536</v>
      </c>
      <c r="C1601" s="385">
        <v>0</v>
      </c>
      <c r="D1601" s="385">
        <v>0</v>
      </c>
      <c r="E1601" s="385">
        <v>0</v>
      </c>
    </row>
    <row r="1602" spans="1:5" x14ac:dyDescent="0.25">
      <c r="A1602" s="396" t="s">
        <v>4465</v>
      </c>
      <c r="B1602" s="398" t="s">
        <v>21180</v>
      </c>
      <c r="C1602" s="385">
        <v>0</v>
      </c>
      <c r="D1602" s="385">
        <v>0</v>
      </c>
      <c r="E1602" s="385">
        <v>0</v>
      </c>
    </row>
    <row r="1603" spans="1:5" x14ac:dyDescent="0.25">
      <c r="A1603" s="396" t="s">
        <v>8801</v>
      </c>
      <c r="B1603" s="398" t="s">
        <v>21181</v>
      </c>
      <c r="C1603" s="385">
        <v>0</v>
      </c>
      <c r="D1603" s="385">
        <v>0</v>
      </c>
      <c r="E1603" s="385">
        <v>0</v>
      </c>
    </row>
    <row r="1604" spans="1:5" x14ac:dyDescent="0.25">
      <c r="A1604" s="396" t="s">
        <v>8802</v>
      </c>
      <c r="B1604" s="398" t="s">
        <v>21532</v>
      </c>
      <c r="C1604" s="385">
        <v>0</v>
      </c>
      <c r="D1604" s="385">
        <v>0</v>
      </c>
      <c r="E1604" s="385">
        <v>0</v>
      </c>
    </row>
    <row r="1605" spans="1:5" x14ac:dyDescent="0.25">
      <c r="A1605" s="396" t="s">
        <v>8803</v>
      </c>
      <c r="B1605" s="398" t="s">
        <v>21533</v>
      </c>
      <c r="C1605" s="385">
        <v>0</v>
      </c>
      <c r="D1605" s="385">
        <v>0</v>
      </c>
      <c r="E1605" s="385">
        <v>0</v>
      </c>
    </row>
    <row r="1606" spans="1:5" x14ac:dyDescent="0.25">
      <c r="A1606" s="396" t="s">
        <v>8804</v>
      </c>
      <c r="B1606" s="398" t="s">
        <v>21537</v>
      </c>
      <c r="C1606" s="385">
        <v>0</v>
      </c>
      <c r="D1606" s="385">
        <v>0</v>
      </c>
      <c r="E1606" s="385">
        <v>0</v>
      </c>
    </row>
    <row r="1607" spans="1:5" x14ac:dyDescent="0.25">
      <c r="A1607" s="396" t="s">
        <v>8805</v>
      </c>
      <c r="B1607" s="398" t="s">
        <v>21538</v>
      </c>
      <c r="C1607" s="385">
        <v>0</v>
      </c>
      <c r="D1607" s="385">
        <v>0</v>
      </c>
      <c r="E1607" s="385">
        <v>0</v>
      </c>
    </row>
    <row r="1608" spans="1:5" x14ac:dyDescent="0.25">
      <c r="A1608" s="396" t="s">
        <v>19763</v>
      </c>
      <c r="B1608" s="398" t="s">
        <v>21536</v>
      </c>
      <c r="C1608" s="385">
        <v>0</v>
      </c>
      <c r="D1608" s="385">
        <v>0</v>
      </c>
      <c r="E1608" s="385">
        <v>0</v>
      </c>
    </row>
    <row r="1609" spans="1:5" x14ac:dyDescent="0.25">
      <c r="A1609" s="396" t="s">
        <v>4466</v>
      </c>
      <c r="B1609" s="398" t="s">
        <v>17745</v>
      </c>
      <c r="C1609" s="385">
        <v>5</v>
      </c>
      <c r="D1609" s="385">
        <v>1</v>
      </c>
      <c r="E1609" s="385">
        <v>6</v>
      </c>
    </row>
    <row r="1610" spans="1:5" x14ac:dyDescent="0.25">
      <c r="A1610" s="396" t="s">
        <v>8806</v>
      </c>
      <c r="B1610" s="398" t="s">
        <v>17745</v>
      </c>
      <c r="C1610" s="385">
        <v>0</v>
      </c>
      <c r="D1610" s="385">
        <v>2</v>
      </c>
      <c r="E1610" s="385">
        <v>2</v>
      </c>
    </row>
    <row r="1611" spans="1:5" x14ac:dyDescent="0.25">
      <c r="A1611" s="396" t="s">
        <v>13634</v>
      </c>
      <c r="B1611" s="398" t="s">
        <v>17746</v>
      </c>
      <c r="C1611" s="385">
        <v>0</v>
      </c>
      <c r="D1611" s="385">
        <v>0</v>
      </c>
      <c r="E1611" s="385">
        <v>0</v>
      </c>
    </row>
    <row r="1612" spans="1:5" x14ac:dyDescent="0.25">
      <c r="A1612" s="396" t="s">
        <v>13651</v>
      </c>
      <c r="B1612" s="398" t="s">
        <v>17746</v>
      </c>
      <c r="C1612" s="385">
        <v>0</v>
      </c>
      <c r="D1612" s="385">
        <v>-1</v>
      </c>
      <c r="E1612" s="385">
        <v>-1</v>
      </c>
    </row>
    <row r="1613" spans="1:5" x14ac:dyDescent="0.25">
      <c r="A1613" s="396" t="s">
        <v>4952</v>
      </c>
      <c r="B1613" s="398" t="s">
        <v>17747</v>
      </c>
      <c r="C1613" s="385">
        <v>23</v>
      </c>
      <c r="D1613" s="385">
        <v>11</v>
      </c>
      <c r="E1613" s="385">
        <v>34</v>
      </c>
    </row>
    <row r="1614" spans="1:5" x14ac:dyDescent="0.25">
      <c r="A1614" s="396" t="s">
        <v>13903</v>
      </c>
      <c r="B1614" s="398" t="s">
        <v>17748</v>
      </c>
      <c r="C1614" s="385">
        <v>0</v>
      </c>
      <c r="D1614" s="385">
        <v>0</v>
      </c>
      <c r="E1614" s="385">
        <v>0</v>
      </c>
    </row>
    <row r="1615" spans="1:5" x14ac:dyDescent="0.25">
      <c r="A1615" s="396" t="s">
        <v>13904</v>
      </c>
      <c r="B1615" s="398" t="s">
        <v>17749</v>
      </c>
      <c r="C1615" s="385">
        <v>0</v>
      </c>
      <c r="D1615" s="385">
        <v>0</v>
      </c>
      <c r="E1615" s="385">
        <v>0</v>
      </c>
    </row>
    <row r="1616" spans="1:5" x14ac:dyDescent="0.25">
      <c r="A1616" s="396" t="s">
        <v>13905</v>
      </c>
      <c r="B1616" s="398" t="s">
        <v>17750</v>
      </c>
      <c r="C1616" s="385">
        <v>0</v>
      </c>
      <c r="D1616" s="385">
        <v>6</v>
      </c>
      <c r="E1616" s="385">
        <v>6</v>
      </c>
    </row>
    <row r="1617" spans="1:5" x14ac:dyDescent="0.25">
      <c r="A1617" s="396" t="s">
        <v>13906</v>
      </c>
      <c r="B1617" s="398" t="s">
        <v>17751</v>
      </c>
      <c r="C1617" s="385">
        <v>0</v>
      </c>
      <c r="D1617" s="385">
        <v>0</v>
      </c>
      <c r="E1617" s="385">
        <v>0</v>
      </c>
    </row>
    <row r="1618" spans="1:5" x14ac:dyDescent="0.25">
      <c r="A1618" s="396" t="s">
        <v>13907</v>
      </c>
      <c r="B1618" s="398" t="s">
        <v>17752</v>
      </c>
      <c r="C1618" s="385">
        <v>0</v>
      </c>
      <c r="D1618" s="385">
        <v>2</v>
      </c>
      <c r="E1618" s="385">
        <v>2</v>
      </c>
    </row>
    <row r="1619" spans="1:5" x14ac:dyDescent="0.25">
      <c r="A1619" s="396" t="s">
        <v>13908</v>
      </c>
      <c r="B1619" s="398" t="s">
        <v>17753</v>
      </c>
      <c r="C1619" s="385">
        <v>0</v>
      </c>
      <c r="D1619" s="385">
        <v>0</v>
      </c>
      <c r="E1619" s="385">
        <v>0</v>
      </c>
    </row>
    <row r="1620" spans="1:5" x14ac:dyDescent="0.25">
      <c r="A1620" s="396" t="s">
        <v>13909</v>
      </c>
      <c r="B1620" s="398" t="s">
        <v>17754</v>
      </c>
      <c r="C1620" s="385">
        <v>0</v>
      </c>
      <c r="D1620" s="385">
        <v>0</v>
      </c>
      <c r="E1620" s="385">
        <v>0</v>
      </c>
    </row>
    <row r="1621" spans="1:5" x14ac:dyDescent="0.25">
      <c r="A1621" s="396" t="s">
        <v>13910</v>
      </c>
      <c r="B1621" s="398" t="s">
        <v>17755</v>
      </c>
      <c r="C1621" s="385">
        <v>0</v>
      </c>
      <c r="D1621" s="385">
        <v>6</v>
      </c>
      <c r="E1621" s="385">
        <v>6</v>
      </c>
    </row>
    <row r="1622" spans="1:5" x14ac:dyDescent="0.25">
      <c r="A1622" s="396" t="s">
        <v>13911</v>
      </c>
      <c r="B1622" s="398" t="s">
        <v>17756</v>
      </c>
      <c r="C1622" s="385">
        <v>0</v>
      </c>
      <c r="D1622" s="385">
        <v>0</v>
      </c>
      <c r="E1622" s="385">
        <v>0</v>
      </c>
    </row>
    <row r="1623" spans="1:5" x14ac:dyDescent="0.25">
      <c r="A1623" s="396" t="s">
        <v>13912</v>
      </c>
      <c r="B1623" s="398" t="s">
        <v>17747</v>
      </c>
      <c r="C1623" s="385">
        <v>0</v>
      </c>
      <c r="D1623" s="385">
        <v>0</v>
      </c>
      <c r="E1623" s="385">
        <v>0</v>
      </c>
    </row>
    <row r="1624" spans="1:5" x14ac:dyDescent="0.25">
      <c r="A1624" s="396" t="s">
        <v>13913</v>
      </c>
      <c r="B1624" s="398" t="s">
        <v>17748</v>
      </c>
      <c r="C1624" s="385">
        <v>0</v>
      </c>
      <c r="D1624" s="385">
        <v>0</v>
      </c>
      <c r="E1624" s="385">
        <v>0</v>
      </c>
    </row>
    <row r="1625" spans="1:5" x14ac:dyDescent="0.25">
      <c r="A1625" s="396" t="s">
        <v>13914</v>
      </c>
      <c r="B1625" s="398" t="s">
        <v>17749</v>
      </c>
      <c r="C1625" s="385">
        <v>0</v>
      </c>
      <c r="D1625" s="385">
        <v>0</v>
      </c>
      <c r="E1625" s="385">
        <v>0</v>
      </c>
    </row>
    <row r="1626" spans="1:5" x14ac:dyDescent="0.25">
      <c r="A1626" s="396" t="s">
        <v>13915</v>
      </c>
      <c r="B1626" s="398" t="s">
        <v>17750</v>
      </c>
      <c r="C1626" s="385">
        <v>0</v>
      </c>
      <c r="D1626" s="385">
        <v>1</v>
      </c>
      <c r="E1626" s="385">
        <v>1</v>
      </c>
    </row>
    <row r="1627" spans="1:5" x14ac:dyDescent="0.25">
      <c r="A1627" s="396" t="s">
        <v>13916</v>
      </c>
      <c r="B1627" s="398" t="s">
        <v>17751</v>
      </c>
      <c r="C1627" s="385">
        <v>0</v>
      </c>
      <c r="D1627" s="385">
        <v>0</v>
      </c>
      <c r="E1627" s="385">
        <v>0</v>
      </c>
    </row>
    <row r="1628" spans="1:5" x14ac:dyDescent="0.25">
      <c r="A1628" s="396" t="s">
        <v>13917</v>
      </c>
      <c r="B1628" s="398" t="s">
        <v>17752</v>
      </c>
      <c r="C1628" s="385">
        <v>0</v>
      </c>
      <c r="D1628" s="385">
        <v>0</v>
      </c>
      <c r="E1628" s="385">
        <v>0</v>
      </c>
    </row>
    <row r="1629" spans="1:5" x14ac:dyDescent="0.25">
      <c r="A1629" s="396" t="s">
        <v>13918</v>
      </c>
      <c r="B1629" s="398" t="s">
        <v>17753</v>
      </c>
      <c r="C1629" s="385">
        <v>0</v>
      </c>
      <c r="D1629" s="385">
        <v>0</v>
      </c>
      <c r="E1629" s="385">
        <v>0</v>
      </c>
    </row>
    <row r="1630" spans="1:5" x14ac:dyDescent="0.25">
      <c r="A1630" s="396" t="s">
        <v>13919</v>
      </c>
      <c r="B1630" s="398" t="s">
        <v>17754</v>
      </c>
      <c r="C1630" s="385">
        <v>0</v>
      </c>
      <c r="D1630" s="385">
        <v>0</v>
      </c>
      <c r="E1630" s="385">
        <v>0</v>
      </c>
    </row>
    <row r="1631" spans="1:5" x14ac:dyDescent="0.25">
      <c r="A1631" s="396" t="s">
        <v>13920</v>
      </c>
      <c r="B1631" s="398" t="s">
        <v>17755</v>
      </c>
      <c r="C1631" s="385">
        <v>0</v>
      </c>
      <c r="D1631" s="385">
        <v>20</v>
      </c>
      <c r="E1631" s="385">
        <v>20</v>
      </c>
    </row>
    <row r="1632" spans="1:5" x14ac:dyDescent="0.25">
      <c r="A1632" s="396" t="s">
        <v>13921</v>
      </c>
      <c r="B1632" s="398" t="s">
        <v>17756</v>
      </c>
      <c r="C1632" s="385">
        <v>0</v>
      </c>
      <c r="D1632" s="385">
        <v>0</v>
      </c>
      <c r="E1632" s="385">
        <v>0</v>
      </c>
    </row>
    <row r="1633" spans="1:5" x14ac:dyDescent="0.25">
      <c r="A1633" s="396" t="s">
        <v>8807</v>
      </c>
      <c r="B1633" s="398" t="s">
        <v>17757</v>
      </c>
      <c r="C1633" s="385">
        <v>8</v>
      </c>
      <c r="D1633" s="385">
        <v>6</v>
      </c>
      <c r="E1633" s="385">
        <v>14</v>
      </c>
    </row>
    <row r="1634" spans="1:5" x14ac:dyDescent="0.25">
      <c r="A1634" s="396" t="s">
        <v>8808</v>
      </c>
      <c r="B1634" s="398" t="s">
        <v>17758</v>
      </c>
      <c r="C1634" s="385">
        <v>2</v>
      </c>
      <c r="D1634" s="385">
        <v>0</v>
      </c>
      <c r="E1634" s="385">
        <v>2</v>
      </c>
    </row>
    <row r="1635" spans="1:5" x14ac:dyDescent="0.25">
      <c r="A1635" s="396" t="s">
        <v>8809</v>
      </c>
      <c r="B1635" s="398" t="s">
        <v>17759</v>
      </c>
      <c r="C1635" s="385">
        <v>0</v>
      </c>
      <c r="D1635" s="385">
        <v>0</v>
      </c>
      <c r="E1635" s="385">
        <v>0</v>
      </c>
    </row>
    <row r="1636" spans="1:5" x14ac:dyDescent="0.25">
      <c r="A1636" s="396" t="s">
        <v>8810</v>
      </c>
      <c r="B1636" s="398" t="s">
        <v>17760</v>
      </c>
      <c r="C1636" s="385">
        <v>0</v>
      </c>
      <c r="D1636" s="385">
        <v>2</v>
      </c>
      <c r="E1636" s="385">
        <v>2</v>
      </c>
    </row>
    <row r="1637" spans="1:5" x14ac:dyDescent="0.25">
      <c r="A1637" s="396" t="s">
        <v>8811</v>
      </c>
      <c r="B1637" s="398" t="s">
        <v>17761</v>
      </c>
      <c r="C1637" s="385">
        <v>0</v>
      </c>
      <c r="D1637" s="385">
        <v>0</v>
      </c>
      <c r="E1637" s="385">
        <v>0</v>
      </c>
    </row>
    <row r="1638" spans="1:5" x14ac:dyDescent="0.25">
      <c r="A1638" s="396" t="s">
        <v>8812</v>
      </c>
      <c r="B1638" s="398" t="s">
        <v>17757</v>
      </c>
      <c r="C1638" s="385">
        <v>12</v>
      </c>
      <c r="D1638" s="385">
        <v>5</v>
      </c>
      <c r="E1638" s="385">
        <v>17</v>
      </c>
    </row>
    <row r="1639" spans="1:5" x14ac:dyDescent="0.25">
      <c r="A1639" s="396" t="s">
        <v>8813</v>
      </c>
      <c r="B1639" s="398" t="s">
        <v>17758</v>
      </c>
      <c r="C1639" s="385">
        <v>0</v>
      </c>
      <c r="D1639" s="385">
        <v>0</v>
      </c>
      <c r="E1639" s="385">
        <v>0</v>
      </c>
    </row>
    <row r="1640" spans="1:5" x14ac:dyDescent="0.25">
      <c r="A1640" s="396" t="s">
        <v>8814</v>
      </c>
      <c r="B1640" s="398" t="s">
        <v>17759</v>
      </c>
      <c r="C1640" s="385">
        <v>0</v>
      </c>
      <c r="D1640" s="385">
        <v>0</v>
      </c>
      <c r="E1640" s="385">
        <v>0</v>
      </c>
    </row>
    <row r="1641" spans="1:5" x14ac:dyDescent="0.25">
      <c r="A1641" s="396" t="s">
        <v>8815</v>
      </c>
      <c r="B1641" s="398" t="s">
        <v>17760</v>
      </c>
      <c r="C1641" s="385">
        <v>0</v>
      </c>
      <c r="D1641" s="385">
        <v>0</v>
      </c>
      <c r="E1641" s="385">
        <v>0</v>
      </c>
    </row>
    <row r="1642" spans="1:5" x14ac:dyDescent="0.25">
      <c r="A1642" s="396" t="s">
        <v>8816</v>
      </c>
      <c r="B1642" s="398" t="s">
        <v>17761</v>
      </c>
      <c r="C1642" s="385">
        <v>0</v>
      </c>
      <c r="D1642" s="385">
        <v>0</v>
      </c>
      <c r="E1642" s="385">
        <v>0</v>
      </c>
    </row>
    <row r="1643" spans="1:5" x14ac:dyDescent="0.25">
      <c r="A1643" s="396" t="s">
        <v>11455</v>
      </c>
      <c r="B1643" s="398" t="s">
        <v>17762</v>
      </c>
      <c r="C1643" s="385">
        <v>0</v>
      </c>
      <c r="D1643" s="385">
        <v>0</v>
      </c>
      <c r="E1643" s="385">
        <v>0</v>
      </c>
    </row>
    <row r="1644" spans="1:5" x14ac:dyDescent="0.25">
      <c r="A1644" s="396" t="s">
        <v>11461</v>
      </c>
      <c r="B1644" s="398" t="s">
        <v>17763</v>
      </c>
      <c r="C1644" s="385">
        <v>0</v>
      </c>
      <c r="D1644" s="385">
        <v>0</v>
      </c>
      <c r="E1644" s="385">
        <v>0</v>
      </c>
    </row>
    <row r="1645" spans="1:5" x14ac:dyDescent="0.25">
      <c r="A1645" s="396" t="s">
        <v>11462</v>
      </c>
      <c r="B1645" s="398" t="s">
        <v>17764</v>
      </c>
      <c r="C1645" s="385">
        <v>0</v>
      </c>
      <c r="D1645" s="385">
        <v>0</v>
      </c>
      <c r="E1645" s="385">
        <v>0</v>
      </c>
    </row>
    <row r="1646" spans="1:5" x14ac:dyDescent="0.25">
      <c r="A1646" s="396" t="s">
        <v>11463</v>
      </c>
      <c r="B1646" s="398" t="s">
        <v>17765</v>
      </c>
      <c r="C1646" s="385">
        <v>0</v>
      </c>
      <c r="D1646" s="385">
        <v>0</v>
      </c>
      <c r="E1646" s="385">
        <v>0</v>
      </c>
    </row>
    <row r="1647" spans="1:5" x14ac:dyDescent="0.25">
      <c r="A1647" s="396" t="s">
        <v>11464</v>
      </c>
      <c r="B1647" s="398" t="s">
        <v>17766</v>
      </c>
      <c r="C1647" s="385">
        <v>0</v>
      </c>
      <c r="D1647" s="385">
        <v>0</v>
      </c>
      <c r="E1647" s="385">
        <v>0</v>
      </c>
    </row>
    <row r="1648" spans="1:5" x14ac:dyDescent="0.25">
      <c r="A1648" s="396" t="s">
        <v>11465</v>
      </c>
      <c r="B1648" s="398" t="s">
        <v>17767</v>
      </c>
      <c r="C1648" s="385">
        <v>0</v>
      </c>
      <c r="D1648" s="385">
        <v>0</v>
      </c>
      <c r="E1648" s="385">
        <v>0</v>
      </c>
    </row>
    <row r="1649" spans="1:5" x14ac:dyDescent="0.25">
      <c r="A1649" s="396" t="s">
        <v>19764</v>
      </c>
      <c r="B1649" s="398" t="s">
        <v>19765</v>
      </c>
      <c r="C1649" s="385">
        <v>0</v>
      </c>
      <c r="D1649" s="385">
        <v>0</v>
      </c>
      <c r="E1649" s="385">
        <v>0</v>
      </c>
    </row>
    <row r="1650" spans="1:5" x14ac:dyDescent="0.25">
      <c r="A1650" s="396" t="s">
        <v>11466</v>
      </c>
      <c r="B1650" s="398" t="s">
        <v>17762</v>
      </c>
      <c r="C1650" s="385">
        <v>0</v>
      </c>
      <c r="D1650" s="385">
        <v>4</v>
      </c>
      <c r="E1650" s="385">
        <v>4</v>
      </c>
    </row>
    <row r="1651" spans="1:5" x14ac:dyDescent="0.25">
      <c r="A1651" s="396" t="s">
        <v>11456</v>
      </c>
      <c r="B1651" s="398" t="s">
        <v>17763</v>
      </c>
      <c r="C1651" s="385">
        <v>0</v>
      </c>
      <c r="D1651" s="385">
        <v>0</v>
      </c>
      <c r="E1651" s="385">
        <v>0</v>
      </c>
    </row>
    <row r="1652" spans="1:5" x14ac:dyDescent="0.25">
      <c r="A1652" s="396" t="s">
        <v>11457</v>
      </c>
      <c r="B1652" s="398" t="s">
        <v>17764</v>
      </c>
      <c r="C1652" s="385">
        <v>0</v>
      </c>
      <c r="D1652" s="385">
        <v>0</v>
      </c>
      <c r="E1652" s="385">
        <v>0</v>
      </c>
    </row>
    <row r="1653" spans="1:5" x14ac:dyDescent="0.25">
      <c r="A1653" s="396" t="s">
        <v>11458</v>
      </c>
      <c r="B1653" s="398" t="s">
        <v>17765</v>
      </c>
      <c r="C1653" s="385">
        <v>0</v>
      </c>
      <c r="D1653" s="385">
        <v>0</v>
      </c>
      <c r="E1653" s="385">
        <v>0</v>
      </c>
    </row>
    <row r="1654" spans="1:5" x14ac:dyDescent="0.25">
      <c r="A1654" s="396" t="s">
        <v>11459</v>
      </c>
      <c r="B1654" s="398" t="s">
        <v>17766</v>
      </c>
      <c r="C1654" s="385">
        <v>0</v>
      </c>
      <c r="D1654" s="385">
        <v>0</v>
      </c>
      <c r="E1654" s="385">
        <v>0</v>
      </c>
    </row>
    <row r="1655" spans="1:5" x14ac:dyDescent="0.25">
      <c r="A1655" s="396" t="s">
        <v>11460</v>
      </c>
      <c r="B1655" s="398" t="s">
        <v>17767</v>
      </c>
      <c r="C1655" s="385">
        <v>0</v>
      </c>
      <c r="D1655" s="385">
        <v>0</v>
      </c>
      <c r="E1655" s="385">
        <v>0</v>
      </c>
    </row>
    <row r="1656" spans="1:5" x14ac:dyDescent="0.25">
      <c r="A1656" s="396" t="s">
        <v>19766</v>
      </c>
      <c r="B1656" s="398" t="s">
        <v>19765</v>
      </c>
      <c r="C1656" s="385">
        <v>0</v>
      </c>
      <c r="D1656" s="385">
        <v>0</v>
      </c>
      <c r="E1656" s="385">
        <v>0</v>
      </c>
    </row>
    <row r="1657" spans="1:5" x14ac:dyDescent="0.25">
      <c r="A1657" s="396" t="s">
        <v>11467</v>
      </c>
      <c r="B1657" s="398" t="s">
        <v>17768</v>
      </c>
      <c r="C1657" s="385">
        <v>1</v>
      </c>
      <c r="D1657" s="385">
        <v>0</v>
      </c>
      <c r="E1657" s="385">
        <v>1</v>
      </c>
    </row>
    <row r="1658" spans="1:5" x14ac:dyDescent="0.25">
      <c r="A1658" s="396" t="s">
        <v>11468</v>
      </c>
      <c r="B1658" s="398" t="s">
        <v>17769</v>
      </c>
      <c r="C1658" s="385">
        <v>0</v>
      </c>
      <c r="D1658" s="385">
        <v>0</v>
      </c>
      <c r="E1658" s="385">
        <v>0</v>
      </c>
    </row>
    <row r="1659" spans="1:5" x14ac:dyDescent="0.25">
      <c r="A1659" s="396" t="s">
        <v>11469</v>
      </c>
      <c r="B1659" s="398" t="s">
        <v>17770</v>
      </c>
      <c r="C1659" s="385">
        <v>0</v>
      </c>
      <c r="D1659" s="385">
        <v>0</v>
      </c>
      <c r="E1659" s="385">
        <v>0</v>
      </c>
    </row>
    <row r="1660" spans="1:5" x14ac:dyDescent="0.25">
      <c r="A1660" s="396" t="s">
        <v>11470</v>
      </c>
      <c r="B1660" s="398" t="s">
        <v>17771</v>
      </c>
      <c r="C1660" s="385">
        <v>0</v>
      </c>
      <c r="D1660" s="385">
        <v>0</v>
      </c>
      <c r="E1660" s="385">
        <v>0</v>
      </c>
    </row>
    <row r="1661" spans="1:5" x14ac:dyDescent="0.25">
      <c r="A1661" s="396" t="s">
        <v>11471</v>
      </c>
      <c r="B1661" s="398" t="s">
        <v>17772</v>
      </c>
      <c r="C1661" s="385">
        <v>0</v>
      </c>
      <c r="D1661" s="385">
        <v>0</v>
      </c>
      <c r="E1661" s="385">
        <v>0</v>
      </c>
    </row>
    <row r="1662" spans="1:5" x14ac:dyDescent="0.25">
      <c r="A1662" s="396" t="s">
        <v>11472</v>
      </c>
      <c r="B1662" s="398" t="s">
        <v>17773</v>
      </c>
      <c r="C1662" s="385">
        <v>0</v>
      </c>
      <c r="D1662" s="385">
        <v>0</v>
      </c>
      <c r="E1662" s="385">
        <v>0</v>
      </c>
    </row>
    <row r="1663" spans="1:5" x14ac:dyDescent="0.25">
      <c r="A1663" s="396" t="s">
        <v>19767</v>
      </c>
      <c r="B1663" s="398" t="s">
        <v>19768</v>
      </c>
      <c r="C1663" s="385">
        <v>0</v>
      </c>
      <c r="D1663" s="385">
        <v>0</v>
      </c>
      <c r="E1663" s="385">
        <v>0</v>
      </c>
    </row>
    <row r="1664" spans="1:5" x14ac:dyDescent="0.25">
      <c r="A1664" s="396" t="s">
        <v>11473</v>
      </c>
      <c r="B1664" s="398" t="s">
        <v>17768</v>
      </c>
      <c r="C1664" s="385">
        <v>4</v>
      </c>
      <c r="D1664" s="385">
        <v>2</v>
      </c>
      <c r="E1664" s="385">
        <v>6</v>
      </c>
    </row>
    <row r="1665" spans="1:5" x14ac:dyDescent="0.25">
      <c r="A1665" s="396" t="s">
        <v>11474</v>
      </c>
      <c r="B1665" s="398" t="s">
        <v>17769</v>
      </c>
      <c r="C1665" s="385">
        <v>0</v>
      </c>
      <c r="D1665" s="385">
        <v>0</v>
      </c>
      <c r="E1665" s="385">
        <v>0</v>
      </c>
    </row>
    <row r="1666" spans="1:5" x14ac:dyDescent="0.25">
      <c r="A1666" s="396" t="s">
        <v>11475</v>
      </c>
      <c r="B1666" s="398" t="s">
        <v>17770</v>
      </c>
      <c r="C1666" s="385">
        <v>0</v>
      </c>
      <c r="D1666" s="385">
        <v>0</v>
      </c>
      <c r="E1666" s="385">
        <v>0</v>
      </c>
    </row>
    <row r="1667" spans="1:5" x14ac:dyDescent="0.25">
      <c r="A1667" s="396" t="s">
        <v>11476</v>
      </c>
      <c r="B1667" s="398" t="s">
        <v>17771</v>
      </c>
      <c r="C1667" s="385">
        <v>0</v>
      </c>
      <c r="D1667" s="385">
        <v>0</v>
      </c>
      <c r="E1667" s="385">
        <v>0</v>
      </c>
    </row>
    <row r="1668" spans="1:5" x14ac:dyDescent="0.25">
      <c r="A1668" s="396" t="s">
        <v>11477</v>
      </c>
      <c r="B1668" s="398" t="s">
        <v>17772</v>
      </c>
      <c r="C1668" s="385">
        <v>0</v>
      </c>
      <c r="D1668" s="385">
        <v>0</v>
      </c>
      <c r="E1668" s="385">
        <v>0</v>
      </c>
    </row>
    <row r="1669" spans="1:5" x14ac:dyDescent="0.25">
      <c r="A1669" s="396" t="s">
        <v>11478</v>
      </c>
      <c r="B1669" s="398" t="s">
        <v>17774</v>
      </c>
      <c r="C1669" s="385">
        <v>0</v>
      </c>
      <c r="D1669" s="385">
        <v>0</v>
      </c>
      <c r="E1669" s="385">
        <v>0</v>
      </c>
    </row>
    <row r="1670" spans="1:5" x14ac:dyDescent="0.25">
      <c r="A1670" s="396" t="s">
        <v>19769</v>
      </c>
      <c r="B1670" s="398" t="s">
        <v>19770</v>
      </c>
      <c r="C1670" s="385">
        <v>0</v>
      </c>
      <c r="D1670" s="385">
        <v>0</v>
      </c>
      <c r="E1670" s="385">
        <v>0</v>
      </c>
    </row>
    <row r="1671" spans="1:5" x14ac:dyDescent="0.25">
      <c r="A1671" s="396" t="s">
        <v>11480</v>
      </c>
      <c r="B1671" s="398" t="s">
        <v>17775</v>
      </c>
      <c r="C1671" s="385">
        <v>0</v>
      </c>
      <c r="D1671" s="385">
        <v>12</v>
      </c>
      <c r="E1671" s="385">
        <v>12</v>
      </c>
    </row>
    <row r="1672" spans="1:5" x14ac:dyDescent="0.25">
      <c r="A1672" s="396" t="s">
        <v>11481</v>
      </c>
      <c r="B1672" s="398" t="s">
        <v>17776</v>
      </c>
      <c r="C1672" s="385">
        <v>0</v>
      </c>
      <c r="D1672" s="385">
        <v>0</v>
      </c>
      <c r="E1672" s="385">
        <v>0</v>
      </c>
    </row>
    <row r="1673" spans="1:5" x14ac:dyDescent="0.25">
      <c r="A1673" s="396" t="s">
        <v>11479</v>
      </c>
      <c r="B1673" s="398" t="s">
        <v>17777</v>
      </c>
      <c r="C1673" s="385">
        <v>0</v>
      </c>
      <c r="D1673" s="385">
        <v>0</v>
      </c>
      <c r="E1673" s="385">
        <v>0</v>
      </c>
    </row>
    <row r="1674" spans="1:5" x14ac:dyDescent="0.25">
      <c r="A1674" s="396" t="s">
        <v>11482</v>
      </c>
      <c r="B1674" s="398" t="s">
        <v>17778</v>
      </c>
      <c r="C1674" s="385">
        <v>0</v>
      </c>
      <c r="D1674" s="385">
        <v>0</v>
      </c>
      <c r="E1674" s="385">
        <v>0</v>
      </c>
    </row>
    <row r="1675" spans="1:5" x14ac:dyDescent="0.25">
      <c r="A1675" s="396" t="s">
        <v>11483</v>
      </c>
      <c r="B1675" s="398" t="s">
        <v>17779</v>
      </c>
      <c r="C1675" s="385">
        <v>0</v>
      </c>
      <c r="D1675" s="385">
        <v>2</v>
      </c>
      <c r="E1675" s="385">
        <v>2</v>
      </c>
    </row>
    <row r="1676" spans="1:5" x14ac:dyDescent="0.25">
      <c r="A1676" s="396" t="s">
        <v>11484</v>
      </c>
      <c r="B1676" s="398" t="s">
        <v>17780</v>
      </c>
      <c r="C1676" s="385">
        <v>0</v>
      </c>
      <c r="D1676" s="385">
        <v>2</v>
      </c>
      <c r="E1676" s="385">
        <v>2</v>
      </c>
    </row>
    <row r="1677" spans="1:5" x14ac:dyDescent="0.25">
      <c r="A1677" s="396" t="s">
        <v>11485</v>
      </c>
      <c r="B1677" s="398" t="s">
        <v>17781</v>
      </c>
      <c r="C1677" s="385">
        <v>0</v>
      </c>
      <c r="D1677" s="385">
        <v>0</v>
      </c>
      <c r="E1677" s="385">
        <v>0</v>
      </c>
    </row>
    <row r="1678" spans="1:5" x14ac:dyDescent="0.25">
      <c r="A1678" s="396" t="s">
        <v>11486</v>
      </c>
      <c r="B1678" s="398" t="s">
        <v>17782</v>
      </c>
      <c r="C1678" s="385">
        <v>0</v>
      </c>
      <c r="D1678" s="385">
        <v>0</v>
      </c>
      <c r="E1678" s="385">
        <v>0</v>
      </c>
    </row>
    <row r="1679" spans="1:5" x14ac:dyDescent="0.25">
      <c r="A1679" s="396" t="s">
        <v>11487</v>
      </c>
      <c r="B1679" s="398" t="s">
        <v>17783</v>
      </c>
      <c r="C1679" s="385">
        <v>0</v>
      </c>
      <c r="D1679" s="385">
        <v>0</v>
      </c>
      <c r="E1679" s="385">
        <v>0</v>
      </c>
    </row>
    <row r="1680" spans="1:5" x14ac:dyDescent="0.25">
      <c r="A1680" s="396" t="s">
        <v>11488</v>
      </c>
      <c r="B1680" s="398" t="s">
        <v>17784</v>
      </c>
      <c r="C1680" s="385">
        <v>0</v>
      </c>
      <c r="D1680" s="385">
        <v>2</v>
      </c>
      <c r="E1680" s="385">
        <v>2</v>
      </c>
    </row>
    <row r="1681" spans="1:5" x14ac:dyDescent="0.25">
      <c r="A1681" s="396" t="s">
        <v>11489</v>
      </c>
      <c r="B1681" s="398" t="s">
        <v>17785</v>
      </c>
      <c r="C1681" s="385">
        <v>0</v>
      </c>
      <c r="D1681" s="385">
        <v>0</v>
      </c>
      <c r="E1681" s="385">
        <v>0</v>
      </c>
    </row>
    <row r="1682" spans="1:5" x14ac:dyDescent="0.25">
      <c r="A1682" s="396" t="s">
        <v>19771</v>
      </c>
      <c r="B1682" s="398" t="s">
        <v>19772</v>
      </c>
      <c r="C1682" s="385">
        <v>0</v>
      </c>
      <c r="D1682" s="385">
        <v>0</v>
      </c>
      <c r="E1682" s="385">
        <v>0</v>
      </c>
    </row>
    <row r="1683" spans="1:5" x14ac:dyDescent="0.25">
      <c r="A1683" s="396" t="s">
        <v>11490</v>
      </c>
      <c r="B1683" s="398" t="s">
        <v>17786</v>
      </c>
      <c r="C1683" s="385">
        <v>0</v>
      </c>
      <c r="D1683" s="385">
        <v>5</v>
      </c>
      <c r="E1683" s="385">
        <v>5</v>
      </c>
    </row>
    <row r="1684" spans="1:5" x14ac:dyDescent="0.25">
      <c r="A1684" s="396" t="s">
        <v>11491</v>
      </c>
      <c r="B1684" s="398" t="s">
        <v>17787</v>
      </c>
      <c r="C1684" s="385">
        <v>0</v>
      </c>
      <c r="D1684" s="385">
        <v>0</v>
      </c>
      <c r="E1684" s="385">
        <v>0</v>
      </c>
    </row>
    <row r="1685" spans="1:5" x14ac:dyDescent="0.25">
      <c r="A1685" s="396" t="s">
        <v>11492</v>
      </c>
      <c r="B1685" s="398" t="s">
        <v>17788</v>
      </c>
      <c r="C1685" s="385">
        <v>0</v>
      </c>
      <c r="D1685" s="385">
        <v>0</v>
      </c>
      <c r="E1685" s="385">
        <v>0</v>
      </c>
    </row>
    <row r="1686" spans="1:5" x14ac:dyDescent="0.25">
      <c r="A1686" s="396" t="s">
        <v>11493</v>
      </c>
      <c r="B1686" s="398" t="s">
        <v>17789</v>
      </c>
      <c r="C1686" s="385">
        <v>0</v>
      </c>
      <c r="D1686" s="385">
        <v>0</v>
      </c>
      <c r="E1686" s="385">
        <v>0</v>
      </c>
    </row>
    <row r="1687" spans="1:5" x14ac:dyDescent="0.25">
      <c r="A1687" s="396" t="s">
        <v>11494</v>
      </c>
      <c r="B1687" s="398" t="s">
        <v>17790</v>
      </c>
      <c r="C1687" s="385">
        <v>0</v>
      </c>
      <c r="D1687" s="385">
        <v>0</v>
      </c>
      <c r="E1687" s="385">
        <v>0</v>
      </c>
    </row>
    <row r="1688" spans="1:5" x14ac:dyDescent="0.25">
      <c r="A1688" s="396" t="s">
        <v>11495</v>
      </c>
      <c r="B1688" s="398" t="s">
        <v>17791</v>
      </c>
      <c r="C1688" s="385">
        <v>0</v>
      </c>
      <c r="D1688" s="385">
        <v>0</v>
      </c>
      <c r="E1688" s="385">
        <v>0</v>
      </c>
    </row>
    <row r="1689" spans="1:5" x14ac:dyDescent="0.25">
      <c r="A1689" s="396" t="s">
        <v>19773</v>
      </c>
      <c r="B1689" s="398" t="s">
        <v>19774</v>
      </c>
      <c r="C1689" s="385">
        <v>0</v>
      </c>
      <c r="D1689" s="385">
        <v>0</v>
      </c>
      <c r="E1689" s="385">
        <v>0</v>
      </c>
    </row>
    <row r="1690" spans="1:5" x14ac:dyDescent="0.25">
      <c r="A1690" s="396" t="s">
        <v>13583</v>
      </c>
      <c r="B1690" s="398" t="s">
        <v>17792</v>
      </c>
      <c r="C1690" s="385">
        <v>0</v>
      </c>
      <c r="D1690" s="385">
        <v>2</v>
      </c>
      <c r="E1690" s="385">
        <v>2</v>
      </c>
    </row>
    <row r="1691" spans="1:5" x14ac:dyDescent="0.25">
      <c r="A1691" s="396" t="s">
        <v>13585</v>
      </c>
      <c r="B1691" s="398" t="s">
        <v>17793</v>
      </c>
      <c r="C1691" s="385">
        <v>0</v>
      </c>
      <c r="D1691" s="385">
        <v>0</v>
      </c>
      <c r="E1691" s="385">
        <v>0</v>
      </c>
    </row>
    <row r="1692" spans="1:5" x14ac:dyDescent="0.25">
      <c r="A1692" s="396" t="s">
        <v>13565</v>
      </c>
      <c r="B1692" s="398" t="s">
        <v>17794</v>
      </c>
      <c r="C1692" s="385">
        <v>0</v>
      </c>
      <c r="D1692" s="385">
        <v>0</v>
      </c>
      <c r="E1692" s="385">
        <v>0</v>
      </c>
    </row>
    <row r="1693" spans="1:5" x14ac:dyDescent="0.25">
      <c r="A1693" s="396" t="s">
        <v>13586</v>
      </c>
      <c r="B1693" s="398" t="s">
        <v>17795</v>
      </c>
      <c r="C1693" s="385">
        <v>0</v>
      </c>
      <c r="D1693" s="385">
        <v>0</v>
      </c>
      <c r="E1693" s="385">
        <v>0</v>
      </c>
    </row>
    <row r="1694" spans="1:5" x14ac:dyDescent="0.25">
      <c r="A1694" s="396" t="s">
        <v>13587</v>
      </c>
      <c r="B1694" s="398" t="s">
        <v>17796</v>
      </c>
      <c r="C1694" s="385">
        <v>0</v>
      </c>
      <c r="D1694" s="385">
        <v>0</v>
      </c>
      <c r="E1694" s="385">
        <v>0</v>
      </c>
    </row>
    <row r="1695" spans="1:5" x14ac:dyDescent="0.25">
      <c r="A1695" s="396" t="s">
        <v>13588</v>
      </c>
      <c r="B1695" s="398" t="s">
        <v>17797</v>
      </c>
      <c r="C1695" s="385">
        <v>0</v>
      </c>
      <c r="D1695" s="385">
        <v>0</v>
      </c>
      <c r="E1695" s="385">
        <v>0</v>
      </c>
    </row>
    <row r="1696" spans="1:5" x14ac:dyDescent="0.25">
      <c r="A1696" s="396" t="s">
        <v>19775</v>
      </c>
      <c r="B1696" s="398" t="s">
        <v>19776</v>
      </c>
      <c r="C1696" s="385">
        <v>0</v>
      </c>
      <c r="D1696" s="385">
        <v>0</v>
      </c>
      <c r="E1696" s="385">
        <v>0</v>
      </c>
    </row>
    <row r="1697" spans="1:5" x14ac:dyDescent="0.25">
      <c r="A1697" s="396" t="s">
        <v>13584</v>
      </c>
      <c r="B1697" s="398" t="s">
        <v>17792</v>
      </c>
      <c r="C1697" s="385">
        <v>0</v>
      </c>
      <c r="D1697" s="385">
        <v>0</v>
      </c>
      <c r="E1697" s="385">
        <v>0</v>
      </c>
    </row>
    <row r="1698" spans="1:5" x14ac:dyDescent="0.25">
      <c r="A1698" s="396" t="s">
        <v>13589</v>
      </c>
      <c r="B1698" s="398" t="s">
        <v>17793</v>
      </c>
      <c r="C1698" s="385">
        <v>0</v>
      </c>
      <c r="D1698" s="385">
        <v>0</v>
      </c>
      <c r="E1698" s="385">
        <v>0</v>
      </c>
    </row>
    <row r="1699" spans="1:5" x14ac:dyDescent="0.25">
      <c r="A1699" s="396" t="s">
        <v>13590</v>
      </c>
      <c r="B1699" s="398" t="s">
        <v>17794</v>
      </c>
      <c r="C1699" s="385">
        <v>0</v>
      </c>
      <c r="D1699" s="385">
        <v>0</v>
      </c>
      <c r="E1699" s="385">
        <v>0</v>
      </c>
    </row>
    <row r="1700" spans="1:5" x14ac:dyDescent="0.25">
      <c r="A1700" s="396" t="s">
        <v>13591</v>
      </c>
      <c r="B1700" s="398" t="s">
        <v>17795</v>
      </c>
      <c r="C1700" s="385">
        <v>0</v>
      </c>
      <c r="D1700" s="385">
        <v>0</v>
      </c>
      <c r="E1700" s="385">
        <v>0</v>
      </c>
    </row>
    <row r="1701" spans="1:5" x14ac:dyDescent="0.25">
      <c r="A1701" s="396" t="s">
        <v>13592</v>
      </c>
      <c r="B1701" s="398" t="s">
        <v>17796</v>
      </c>
      <c r="C1701" s="385">
        <v>0</v>
      </c>
      <c r="D1701" s="385">
        <v>0</v>
      </c>
      <c r="E1701" s="385">
        <v>0</v>
      </c>
    </row>
    <row r="1702" spans="1:5" x14ac:dyDescent="0.25">
      <c r="A1702" s="396" t="s">
        <v>13593</v>
      </c>
      <c r="B1702" s="398" t="s">
        <v>17797</v>
      </c>
      <c r="C1702" s="385">
        <v>0</v>
      </c>
      <c r="D1702" s="385">
        <v>0</v>
      </c>
      <c r="E1702" s="385">
        <v>0</v>
      </c>
    </row>
    <row r="1703" spans="1:5" x14ac:dyDescent="0.25">
      <c r="A1703" s="396" t="s">
        <v>19777</v>
      </c>
      <c r="B1703" s="398" t="s">
        <v>19776</v>
      </c>
      <c r="C1703" s="385">
        <v>0</v>
      </c>
      <c r="D1703" s="385">
        <v>0</v>
      </c>
      <c r="E1703" s="385">
        <v>0</v>
      </c>
    </row>
    <row r="1704" spans="1:5" x14ac:dyDescent="0.25">
      <c r="A1704" s="396" t="s">
        <v>13594</v>
      </c>
      <c r="B1704" s="398" t="s">
        <v>17792</v>
      </c>
      <c r="C1704" s="385">
        <v>0</v>
      </c>
      <c r="D1704" s="385">
        <v>0</v>
      </c>
      <c r="E1704" s="385">
        <v>0</v>
      </c>
    </row>
    <row r="1705" spans="1:5" x14ac:dyDescent="0.25">
      <c r="A1705" s="396" t="s">
        <v>13595</v>
      </c>
      <c r="B1705" s="398" t="s">
        <v>17793</v>
      </c>
      <c r="C1705" s="385">
        <v>0</v>
      </c>
      <c r="D1705" s="385">
        <v>0</v>
      </c>
      <c r="E1705" s="385">
        <v>0</v>
      </c>
    </row>
    <row r="1706" spans="1:5" x14ac:dyDescent="0.25">
      <c r="A1706" s="396" t="s">
        <v>13596</v>
      </c>
      <c r="B1706" s="398" t="s">
        <v>17794</v>
      </c>
      <c r="C1706" s="385">
        <v>0</v>
      </c>
      <c r="D1706" s="385">
        <v>0</v>
      </c>
      <c r="E1706" s="385">
        <v>0</v>
      </c>
    </row>
    <row r="1707" spans="1:5" x14ac:dyDescent="0.25">
      <c r="A1707" s="396" t="s">
        <v>13597</v>
      </c>
      <c r="B1707" s="398" t="s">
        <v>17795</v>
      </c>
      <c r="C1707" s="385">
        <v>0</v>
      </c>
      <c r="D1707" s="385">
        <v>0</v>
      </c>
      <c r="E1707" s="385">
        <v>0</v>
      </c>
    </row>
    <row r="1708" spans="1:5" x14ac:dyDescent="0.25">
      <c r="A1708" s="396" t="s">
        <v>13598</v>
      </c>
      <c r="B1708" s="398" t="s">
        <v>17796</v>
      </c>
      <c r="C1708" s="385">
        <v>0</v>
      </c>
      <c r="D1708" s="385">
        <v>0</v>
      </c>
      <c r="E1708" s="385">
        <v>0</v>
      </c>
    </row>
    <row r="1709" spans="1:5" x14ac:dyDescent="0.25">
      <c r="A1709" s="396" t="s">
        <v>13599</v>
      </c>
      <c r="B1709" s="398" t="s">
        <v>17797</v>
      </c>
      <c r="C1709" s="385">
        <v>0</v>
      </c>
      <c r="D1709" s="385">
        <v>0</v>
      </c>
      <c r="E1709" s="385">
        <v>0</v>
      </c>
    </row>
    <row r="1710" spans="1:5" x14ac:dyDescent="0.25">
      <c r="A1710" s="396" t="s">
        <v>13566</v>
      </c>
      <c r="B1710" s="398" t="s">
        <v>17798</v>
      </c>
      <c r="C1710" s="385">
        <v>0</v>
      </c>
      <c r="D1710" s="385">
        <v>12</v>
      </c>
      <c r="E1710" s="385">
        <v>12</v>
      </c>
    </row>
    <row r="1711" spans="1:5" x14ac:dyDescent="0.25">
      <c r="A1711" s="396" t="s">
        <v>13600</v>
      </c>
      <c r="B1711" s="398" t="s">
        <v>17799</v>
      </c>
      <c r="C1711" s="385">
        <v>0</v>
      </c>
      <c r="D1711" s="385">
        <v>0</v>
      </c>
      <c r="E1711" s="385">
        <v>0</v>
      </c>
    </row>
    <row r="1712" spans="1:5" x14ac:dyDescent="0.25">
      <c r="A1712" s="396" t="s">
        <v>18053</v>
      </c>
      <c r="B1712" s="398" t="s">
        <v>18052</v>
      </c>
      <c r="C1712" s="385">
        <v>0</v>
      </c>
      <c r="D1712" s="385">
        <v>0</v>
      </c>
      <c r="E1712" s="385">
        <v>0</v>
      </c>
    </row>
    <row r="1713" spans="1:5" x14ac:dyDescent="0.25">
      <c r="A1713" s="396" t="s">
        <v>13567</v>
      </c>
      <c r="B1713" s="398" t="s">
        <v>17798</v>
      </c>
      <c r="C1713" s="385">
        <v>0</v>
      </c>
      <c r="D1713" s="385">
        <v>20</v>
      </c>
      <c r="E1713" s="385">
        <v>20</v>
      </c>
    </row>
    <row r="1714" spans="1:5" x14ac:dyDescent="0.25">
      <c r="A1714" s="396" t="s">
        <v>13601</v>
      </c>
      <c r="B1714" s="398" t="s">
        <v>17799</v>
      </c>
      <c r="C1714" s="385">
        <v>0</v>
      </c>
      <c r="D1714" s="385">
        <v>0</v>
      </c>
      <c r="E1714" s="385">
        <v>0</v>
      </c>
    </row>
    <row r="1715" spans="1:5" x14ac:dyDescent="0.25">
      <c r="A1715" s="396" t="s">
        <v>18054</v>
      </c>
      <c r="B1715" s="398" t="s">
        <v>18052</v>
      </c>
      <c r="C1715" s="385">
        <v>0</v>
      </c>
      <c r="D1715" s="385">
        <v>0</v>
      </c>
      <c r="E1715" s="385">
        <v>0</v>
      </c>
    </row>
    <row r="1716" spans="1:5" x14ac:dyDescent="0.25">
      <c r="A1716" s="396" t="s">
        <v>13568</v>
      </c>
      <c r="B1716" s="398" t="s">
        <v>17798</v>
      </c>
      <c r="C1716" s="385">
        <v>0</v>
      </c>
      <c r="D1716" s="385">
        <v>53</v>
      </c>
      <c r="E1716" s="385">
        <v>53</v>
      </c>
    </row>
    <row r="1717" spans="1:5" x14ac:dyDescent="0.25">
      <c r="A1717" s="396" t="s">
        <v>13602</v>
      </c>
      <c r="B1717" s="398" t="s">
        <v>17799</v>
      </c>
      <c r="C1717" s="385">
        <v>0</v>
      </c>
      <c r="D1717" s="385">
        <v>0</v>
      </c>
      <c r="E1717" s="385">
        <v>0</v>
      </c>
    </row>
    <row r="1718" spans="1:5" x14ac:dyDescent="0.25">
      <c r="A1718" s="396" t="s">
        <v>18055</v>
      </c>
      <c r="B1718" s="398" t="s">
        <v>18052</v>
      </c>
      <c r="C1718" s="385">
        <v>0</v>
      </c>
      <c r="D1718" s="385">
        <v>0</v>
      </c>
      <c r="E1718" s="385">
        <v>0</v>
      </c>
    </row>
    <row r="1719" spans="1:5" x14ac:dyDescent="0.25">
      <c r="A1719" s="396" t="s">
        <v>13569</v>
      </c>
      <c r="B1719" s="398" t="s">
        <v>17800</v>
      </c>
      <c r="C1719" s="385">
        <v>0</v>
      </c>
      <c r="D1719" s="385">
        <v>-2</v>
      </c>
      <c r="E1719" s="385">
        <v>-2</v>
      </c>
    </row>
    <row r="1720" spans="1:5" x14ac:dyDescent="0.25">
      <c r="A1720" s="396" t="s">
        <v>13603</v>
      </c>
      <c r="B1720" s="398" t="s">
        <v>17801</v>
      </c>
      <c r="C1720" s="385">
        <v>0</v>
      </c>
      <c r="D1720" s="385">
        <v>0</v>
      </c>
      <c r="E1720" s="385">
        <v>0</v>
      </c>
    </row>
    <row r="1721" spans="1:5" x14ac:dyDescent="0.25">
      <c r="A1721" s="396" t="s">
        <v>18056</v>
      </c>
      <c r="B1721" s="398" t="s">
        <v>18057</v>
      </c>
      <c r="C1721" s="385">
        <v>0</v>
      </c>
      <c r="D1721" s="385">
        <v>0</v>
      </c>
      <c r="E1721" s="385">
        <v>0</v>
      </c>
    </row>
    <row r="1722" spans="1:5" x14ac:dyDescent="0.25">
      <c r="A1722" s="396" t="s">
        <v>13570</v>
      </c>
      <c r="B1722" s="398" t="s">
        <v>17800</v>
      </c>
      <c r="C1722" s="385">
        <v>0</v>
      </c>
      <c r="D1722" s="385">
        <v>6</v>
      </c>
      <c r="E1722" s="385">
        <v>6</v>
      </c>
    </row>
    <row r="1723" spans="1:5" x14ac:dyDescent="0.25">
      <c r="A1723" s="396" t="s">
        <v>13604</v>
      </c>
      <c r="B1723" s="398" t="s">
        <v>17801</v>
      </c>
      <c r="C1723" s="385">
        <v>0</v>
      </c>
      <c r="D1723" s="385">
        <v>0</v>
      </c>
      <c r="E1723" s="385">
        <v>0</v>
      </c>
    </row>
    <row r="1724" spans="1:5" x14ac:dyDescent="0.25">
      <c r="A1724" s="396" t="s">
        <v>18058</v>
      </c>
      <c r="B1724" s="398" t="s">
        <v>18057</v>
      </c>
      <c r="C1724" s="385">
        <v>0</v>
      </c>
      <c r="D1724" s="385">
        <v>0</v>
      </c>
      <c r="E1724" s="385">
        <v>0</v>
      </c>
    </row>
    <row r="1725" spans="1:5" x14ac:dyDescent="0.25">
      <c r="A1725" s="396" t="s">
        <v>13571</v>
      </c>
      <c r="B1725" s="398" t="s">
        <v>17800</v>
      </c>
      <c r="C1725" s="385">
        <v>0</v>
      </c>
      <c r="D1725" s="385">
        <v>36</v>
      </c>
      <c r="E1725" s="385">
        <v>36</v>
      </c>
    </row>
    <row r="1726" spans="1:5" x14ac:dyDescent="0.25">
      <c r="A1726" s="396" t="s">
        <v>13605</v>
      </c>
      <c r="B1726" s="398" t="s">
        <v>17801</v>
      </c>
      <c r="C1726" s="385">
        <v>0</v>
      </c>
      <c r="D1726" s="385">
        <v>0</v>
      </c>
      <c r="E1726" s="385">
        <v>0</v>
      </c>
    </row>
    <row r="1727" spans="1:5" x14ac:dyDescent="0.25">
      <c r="A1727" s="396" t="s">
        <v>18059</v>
      </c>
      <c r="B1727" s="398" t="s">
        <v>18057</v>
      </c>
      <c r="C1727" s="385">
        <v>0</v>
      </c>
      <c r="D1727" s="385">
        <v>0</v>
      </c>
      <c r="E1727" s="385">
        <v>0</v>
      </c>
    </row>
    <row r="1728" spans="1:5" x14ac:dyDescent="0.25">
      <c r="A1728" s="396" t="s">
        <v>158</v>
      </c>
      <c r="B1728" s="398" t="s">
        <v>11496</v>
      </c>
      <c r="C1728" s="385">
        <v>-1</v>
      </c>
      <c r="D1728" s="385">
        <v>4</v>
      </c>
      <c r="E1728" s="385">
        <v>3</v>
      </c>
    </row>
    <row r="1729" spans="1:5" x14ac:dyDescent="0.25">
      <c r="A1729" s="396" t="s">
        <v>159</v>
      </c>
      <c r="B1729" s="398" t="s">
        <v>11497</v>
      </c>
      <c r="C1729" s="385">
        <v>0</v>
      </c>
      <c r="D1729" s="385">
        <v>2</v>
      </c>
      <c r="E1729" s="385">
        <v>2</v>
      </c>
    </row>
    <row r="1730" spans="1:5" x14ac:dyDescent="0.25">
      <c r="A1730" s="396" t="s">
        <v>160</v>
      </c>
      <c r="B1730" s="398" t="s">
        <v>11498</v>
      </c>
      <c r="C1730" s="385">
        <v>0</v>
      </c>
      <c r="D1730" s="385">
        <v>0</v>
      </c>
      <c r="E1730" s="385">
        <v>0</v>
      </c>
    </row>
    <row r="1731" spans="1:5" x14ac:dyDescent="0.25">
      <c r="A1731" s="396" t="s">
        <v>161</v>
      </c>
      <c r="B1731" s="398" t="s">
        <v>11499</v>
      </c>
      <c r="C1731" s="385">
        <v>0</v>
      </c>
      <c r="D1731" s="385">
        <v>3</v>
      </c>
      <c r="E1731" s="385">
        <v>3</v>
      </c>
    </row>
    <row r="1732" spans="1:5" x14ac:dyDescent="0.25">
      <c r="A1732" s="396" t="s">
        <v>8817</v>
      </c>
      <c r="B1732" s="398" t="s">
        <v>11500</v>
      </c>
      <c r="C1732" s="385">
        <v>0</v>
      </c>
      <c r="D1732" s="385">
        <v>0</v>
      </c>
      <c r="E1732" s="385">
        <v>0</v>
      </c>
    </row>
    <row r="1733" spans="1:5" x14ac:dyDescent="0.25">
      <c r="A1733" s="396" t="s">
        <v>162</v>
      </c>
      <c r="B1733" s="398" t="s">
        <v>11496</v>
      </c>
      <c r="C1733" s="385">
        <v>0</v>
      </c>
      <c r="D1733" s="385">
        <v>5</v>
      </c>
      <c r="E1733" s="385">
        <v>5</v>
      </c>
    </row>
    <row r="1734" spans="1:5" x14ac:dyDescent="0.25">
      <c r="A1734" s="396" t="s">
        <v>163</v>
      </c>
      <c r="B1734" s="398" t="s">
        <v>11497</v>
      </c>
      <c r="C1734" s="385">
        <v>0</v>
      </c>
      <c r="D1734" s="385">
        <v>0</v>
      </c>
      <c r="E1734" s="385">
        <v>0</v>
      </c>
    </row>
    <row r="1735" spans="1:5" x14ac:dyDescent="0.25">
      <c r="A1735" s="396" t="s">
        <v>164</v>
      </c>
      <c r="B1735" s="398" t="s">
        <v>11498</v>
      </c>
      <c r="C1735" s="385">
        <v>0</v>
      </c>
      <c r="D1735" s="385">
        <v>0</v>
      </c>
      <c r="E1735" s="385">
        <v>0</v>
      </c>
    </row>
    <row r="1736" spans="1:5" x14ac:dyDescent="0.25">
      <c r="A1736" s="396" t="s">
        <v>165</v>
      </c>
      <c r="B1736" s="398" t="s">
        <v>11499</v>
      </c>
      <c r="C1736" s="385">
        <v>0</v>
      </c>
      <c r="D1736" s="385">
        <v>0</v>
      </c>
      <c r="E1736" s="385">
        <v>0</v>
      </c>
    </row>
    <row r="1737" spans="1:5" x14ac:dyDescent="0.25">
      <c r="A1737" s="396" t="s">
        <v>8818</v>
      </c>
      <c r="B1737" s="398" t="s">
        <v>11501</v>
      </c>
      <c r="C1737" s="385">
        <v>0</v>
      </c>
      <c r="D1737" s="385">
        <v>1</v>
      </c>
      <c r="E1737" s="385">
        <v>1</v>
      </c>
    </row>
    <row r="1738" spans="1:5" x14ac:dyDescent="0.25">
      <c r="A1738" s="396" t="s">
        <v>166</v>
      </c>
      <c r="B1738" s="398" t="s">
        <v>11496</v>
      </c>
      <c r="C1738" s="385">
        <v>-1</v>
      </c>
      <c r="D1738" s="385">
        <v>1</v>
      </c>
      <c r="E1738" s="385">
        <v>0</v>
      </c>
    </row>
    <row r="1739" spans="1:5" x14ac:dyDescent="0.25">
      <c r="A1739" s="396" t="s">
        <v>167</v>
      </c>
      <c r="B1739" s="398" t="s">
        <v>11497</v>
      </c>
      <c r="C1739" s="385">
        <v>0</v>
      </c>
      <c r="D1739" s="385">
        <v>0</v>
      </c>
      <c r="E1739" s="385">
        <v>0</v>
      </c>
    </row>
    <row r="1740" spans="1:5" x14ac:dyDescent="0.25">
      <c r="A1740" s="396" t="s">
        <v>168</v>
      </c>
      <c r="B1740" s="398" t="s">
        <v>11498</v>
      </c>
      <c r="C1740" s="385">
        <v>0</v>
      </c>
      <c r="D1740" s="385">
        <v>0</v>
      </c>
      <c r="E1740" s="385">
        <v>0</v>
      </c>
    </row>
    <row r="1741" spans="1:5" x14ac:dyDescent="0.25">
      <c r="A1741" s="396" t="s">
        <v>169</v>
      </c>
      <c r="B1741" s="398" t="s">
        <v>11499</v>
      </c>
      <c r="C1741" s="385">
        <v>0</v>
      </c>
      <c r="D1741" s="385">
        <v>0</v>
      </c>
      <c r="E1741" s="385">
        <v>0</v>
      </c>
    </row>
    <row r="1742" spans="1:5" x14ac:dyDescent="0.25">
      <c r="A1742" s="396" t="s">
        <v>8819</v>
      </c>
      <c r="B1742" s="398" t="s">
        <v>11501</v>
      </c>
      <c r="C1742" s="385">
        <v>0</v>
      </c>
      <c r="D1742" s="385">
        <v>0</v>
      </c>
      <c r="E1742" s="385">
        <v>0</v>
      </c>
    </row>
    <row r="1743" spans="1:5" x14ac:dyDescent="0.25">
      <c r="A1743" s="396" t="s">
        <v>170</v>
      </c>
      <c r="B1743" s="398" t="s">
        <v>11496</v>
      </c>
      <c r="C1743" s="385">
        <v>0</v>
      </c>
      <c r="D1743" s="385">
        <v>0</v>
      </c>
      <c r="E1743" s="385">
        <v>0</v>
      </c>
    </row>
    <row r="1744" spans="1:5" x14ac:dyDescent="0.25">
      <c r="A1744" s="396" t="s">
        <v>171</v>
      </c>
      <c r="B1744" s="398" t="s">
        <v>11497</v>
      </c>
      <c r="C1744" s="385">
        <v>0</v>
      </c>
      <c r="D1744" s="385">
        <v>0</v>
      </c>
      <c r="E1744" s="385">
        <v>0</v>
      </c>
    </row>
    <row r="1745" spans="1:5" x14ac:dyDescent="0.25">
      <c r="A1745" s="396" t="s">
        <v>172</v>
      </c>
      <c r="B1745" s="398" t="s">
        <v>11498</v>
      </c>
      <c r="C1745" s="385">
        <v>0</v>
      </c>
      <c r="D1745" s="385">
        <v>0</v>
      </c>
      <c r="E1745" s="385">
        <v>0</v>
      </c>
    </row>
    <row r="1746" spans="1:5" x14ac:dyDescent="0.25">
      <c r="A1746" s="396" t="s">
        <v>173</v>
      </c>
      <c r="B1746" s="398" t="s">
        <v>11499</v>
      </c>
      <c r="C1746" s="385">
        <v>0</v>
      </c>
      <c r="D1746" s="385">
        <v>0</v>
      </c>
      <c r="E1746" s="385">
        <v>0</v>
      </c>
    </row>
    <row r="1747" spans="1:5" x14ac:dyDescent="0.25">
      <c r="A1747" s="396" t="s">
        <v>8820</v>
      </c>
      <c r="B1747" s="398" t="s">
        <v>11501</v>
      </c>
      <c r="C1747" s="385">
        <v>0</v>
      </c>
      <c r="D1747" s="385">
        <v>0</v>
      </c>
      <c r="E1747" s="385">
        <v>0</v>
      </c>
    </row>
    <row r="1748" spans="1:5" x14ac:dyDescent="0.25">
      <c r="A1748" s="396" t="s">
        <v>174</v>
      </c>
      <c r="B1748" s="398" t="s">
        <v>11496</v>
      </c>
      <c r="C1748" s="385">
        <v>0</v>
      </c>
      <c r="D1748" s="385">
        <v>0</v>
      </c>
      <c r="E1748" s="385">
        <v>0</v>
      </c>
    </row>
    <row r="1749" spans="1:5" x14ac:dyDescent="0.25">
      <c r="A1749" s="396" t="s">
        <v>8821</v>
      </c>
      <c r="B1749" s="398" t="s">
        <v>11497</v>
      </c>
      <c r="C1749" s="385">
        <v>0</v>
      </c>
      <c r="D1749" s="385">
        <v>0</v>
      </c>
      <c r="E1749" s="385">
        <v>0</v>
      </c>
    </row>
    <row r="1750" spans="1:5" x14ac:dyDescent="0.25">
      <c r="A1750" s="396" t="s">
        <v>8822</v>
      </c>
      <c r="B1750" s="398" t="s">
        <v>11498</v>
      </c>
      <c r="C1750" s="385">
        <v>0</v>
      </c>
      <c r="D1750" s="385">
        <v>0</v>
      </c>
      <c r="E1750" s="385">
        <v>0</v>
      </c>
    </row>
    <row r="1751" spans="1:5" x14ac:dyDescent="0.25">
      <c r="A1751" s="396" t="s">
        <v>8823</v>
      </c>
      <c r="B1751" s="398" t="s">
        <v>11499</v>
      </c>
      <c r="C1751" s="385">
        <v>0</v>
      </c>
      <c r="D1751" s="385">
        <v>0</v>
      </c>
      <c r="E1751" s="385">
        <v>0</v>
      </c>
    </row>
    <row r="1752" spans="1:5" x14ac:dyDescent="0.25">
      <c r="A1752" s="396" t="s">
        <v>8824</v>
      </c>
      <c r="B1752" s="398" t="s">
        <v>11500</v>
      </c>
      <c r="C1752" s="385">
        <v>0</v>
      </c>
      <c r="D1752" s="385">
        <v>0</v>
      </c>
      <c r="E1752" s="385">
        <v>0</v>
      </c>
    </row>
    <row r="1753" spans="1:5" x14ac:dyDescent="0.25">
      <c r="A1753" s="396" t="s">
        <v>175</v>
      </c>
      <c r="B1753" s="398" t="s">
        <v>11502</v>
      </c>
      <c r="C1753" s="385">
        <v>1</v>
      </c>
      <c r="D1753" s="385">
        <v>0</v>
      </c>
      <c r="E1753" s="385">
        <v>1</v>
      </c>
    </row>
    <row r="1754" spans="1:5" x14ac:dyDescent="0.25">
      <c r="A1754" s="396" t="s">
        <v>176</v>
      </c>
      <c r="B1754" s="398" t="s">
        <v>11502</v>
      </c>
      <c r="C1754" s="385">
        <v>0</v>
      </c>
      <c r="D1754" s="385">
        <v>0</v>
      </c>
      <c r="E1754" s="385">
        <v>0</v>
      </c>
    </row>
    <row r="1755" spans="1:5" x14ac:dyDescent="0.25">
      <c r="A1755" s="396" t="s">
        <v>177</v>
      </c>
      <c r="B1755" s="398" t="s">
        <v>11502</v>
      </c>
      <c r="C1755" s="385">
        <v>0</v>
      </c>
      <c r="D1755" s="385">
        <v>0</v>
      </c>
      <c r="E1755" s="385">
        <v>0</v>
      </c>
    </row>
    <row r="1756" spans="1:5" x14ac:dyDescent="0.25">
      <c r="A1756" s="396" t="s">
        <v>178</v>
      </c>
      <c r="B1756" s="398" t="s">
        <v>11502</v>
      </c>
      <c r="C1756" s="385">
        <v>0</v>
      </c>
      <c r="D1756" s="385">
        <v>0</v>
      </c>
      <c r="E1756" s="385">
        <v>0</v>
      </c>
    </row>
    <row r="1757" spans="1:5" x14ac:dyDescent="0.25">
      <c r="A1757" s="396" t="s">
        <v>179</v>
      </c>
      <c r="B1757" s="398" t="s">
        <v>8825</v>
      </c>
      <c r="C1757" s="385">
        <v>-6</v>
      </c>
      <c r="D1757" s="385">
        <v>3</v>
      </c>
      <c r="E1757" s="385">
        <v>-3</v>
      </c>
    </row>
    <row r="1758" spans="1:5" x14ac:dyDescent="0.25">
      <c r="A1758" s="396" t="s">
        <v>180</v>
      </c>
      <c r="B1758" s="398" t="s">
        <v>11503</v>
      </c>
      <c r="C1758" s="385">
        <v>0</v>
      </c>
      <c r="D1758" s="385">
        <v>0</v>
      </c>
      <c r="E1758" s="385">
        <v>0</v>
      </c>
    </row>
    <row r="1759" spans="1:5" x14ac:dyDescent="0.25">
      <c r="A1759" s="396" t="s">
        <v>181</v>
      </c>
      <c r="B1759" s="398" t="s">
        <v>11504</v>
      </c>
      <c r="C1759" s="385">
        <v>0</v>
      </c>
      <c r="D1759" s="385">
        <v>0</v>
      </c>
      <c r="E1759" s="385">
        <v>0</v>
      </c>
    </row>
    <row r="1760" spans="1:5" x14ac:dyDescent="0.25">
      <c r="A1760" s="396" t="s">
        <v>182</v>
      </c>
      <c r="B1760" s="398" t="s">
        <v>11505</v>
      </c>
      <c r="C1760" s="385">
        <v>0</v>
      </c>
      <c r="D1760" s="385">
        <v>0</v>
      </c>
      <c r="E1760" s="385">
        <v>0</v>
      </c>
    </row>
    <row r="1761" spans="1:5" x14ac:dyDescent="0.25">
      <c r="A1761" s="396" t="s">
        <v>8826</v>
      </c>
      <c r="B1761" s="398" t="s">
        <v>11506</v>
      </c>
      <c r="C1761" s="385">
        <v>0</v>
      </c>
      <c r="D1761" s="385">
        <v>5</v>
      </c>
      <c r="E1761" s="385">
        <v>5</v>
      </c>
    </row>
    <row r="1762" spans="1:5" x14ac:dyDescent="0.25">
      <c r="A1762" s="396" t="s">
        <v>8827</v>
      </c>
      <c r="B1762" s="398" t="s">
        <v>11507</v>
      </c>
      <c r="C1762" s="385">
        <v>0</v>
      </c>
      <c r="D1762" s="385">
        <v>0</v>
      </c>
      <c r="E1762" s="385">
        <v>0</v>
      </c>
    </row>
    <row r="1763" spans="1:5" x14ac:dyDescent="0.25">
      <c r="A1763" s="396" t="s">
        <v>19778</v>
      </c>
      <c r="B1763" s="398" t="s">
        <v>19779</v>
      </c>
      <c r="C1763" s="385">
        <v>0</v>
      </c>
      <c r="D1763" s="385">
        <v>0</v>
      </c>
      <c r="E1763" s="385">
        <v>0</v>
      </c>
    </row>
    <row r="1764" spans="1:5" x14ac:dyDescent="0.25">
      <c r="A1764" s="396" t="s">
        <v>183</v>
      </c>
      <c r="B1764" s="398" t="s">
        <v>8825</v>
      </c>
      <c r="C1764" s="385">
        <v>0</v>
      </c>
      <c r="D1764" s="385">
        <v>1</v>
      </c>
      <c r="E1764" s="385">
        <v>1</v>
      </c>
    </row>
    <row r="1765" spans="1:5" x14ac:dyDescent="0.25">
      <c r="A1765" s="396" t="s">
        <v>184</v>
      </c>
      <c r="B1765" s="398" t="s">
        <v>11503</v>
      </c>
      <c r="C1765" s="385">
        <v>0</v>
      </c>
      <c r="D1765" s="385">
        <v>0</v>
      </c>
      <c r="E1765" s="385">
        <v>0</v>
      </c>
    </row>
    <row r="1766" spans="1:5" x14ac:dyDescent="0.25">
      <c r="A1766" s="396" t="s">
        <v>185</v>
      </c>
      <c r="B1766" s="398" t="s">
        <v>11504</v>
      </c>
      <c r="C1766" s="385">
        <v>0</v>
      </c>
      <c r="D1766" s="385">
        <v>0</v>
      </c>
      <c r="E1766" s="385">
        <v>0</v>
      </c>
    </row>
    <row r="1767" spans="1:5" x14ac:dyDescent="0.25">
      <c r="A1767" s="396" t="s">
        <v>186</v>
      </c>
      <c r="B1767" s="398" t="s">
        <v>11505</v>
      </c>
      <c r="C1767" s="385">
        <v>0</v>
      </c>
      <c r="D1767" s="385">
        <v>0</v>
      </c>
      <c r="E1767" s="385">
        <v>0</v>
      </c>
    </row>
    <row r="1768" spans="1:5" x14ac:dyDescent="0.25">
      <c r="A1768" s="396" t="s">
        <v>8828</v>
      </c>
      <c r="B1768" s="398" t="s">
        <v>11506</v>
      </c>
      <c r="C1768" s="385">
        <v>0</v>
      </c>
      <c r="D1768" s="385">
        <v>0</v>
      </c>
      <c r="E1768" s="385">
        <v>0</v>
      </c>
    </row>
    <row r="1769" spans="1:5" x14ac:dyDescent="0.25">
      <c r="A1769" s="396" t="s">
        <v>8829</v>
      </c>
      <c r="B1769" s="398" t="s">
        <v>11507</v>
      </c>
      <c r="C1769" s="385">
        <v>0</v>
      </c>
      <c r="D1769" s="385">
        <v>0</v>
      </c>
      <c r="E1769" s="385">
        <v>0</v>
      </c>
    </row>
    <row r="1770" spans="1:5" x14ac:dyDescent="0.25">
      <c r="A1770" s="396" t="s">
        <v>19780</v>
      </c>
      <c r="B1770" s="398" t="s">
        <v>19779</v>
      </c>
      <c r="C1770" s="385">
        <v>0</v>
      </c>
      <c r="D1770" s="385">
        <v>1</v>
      </c>
      <c r="E1770" s="385">
        <v>1</v>
      </c>
    </row>
    <row r="1771" spans="1:5" x14ac:dyDescent="0.25">
      <c r="A1771" s="396" t="s">
        <v>187</v>
      </c>
      <c r="B1771" s="398" t="s">
        <v>8825</v>
      </c>
      <c r="C1771" s="385">
        <v>1</v>
      </c>
      <c r="D1771" s="385">
        <v>-3</v>
      </c>
      <c r="E1771" s="385">
        <v>-2</v>
      </c>
    </row>
    <row r="1772" spans="1:5" x14ac:dyDescent="0.25">
      <c r="A1772" s="396" t="s">
        <v>188</v>
      </c>
      <c r="B1772" s="398" t="s">
        <v>11503</v>
      </c>
      <c r="C1772" s="385">
        <v>0</v>
      </c>
      <c r="D1772" s="385">
        <v>1</v>
      </c>
      <c r="E1772" s="385">
        <v>1</v>
      </c>
    </row>
    <row r="1773" spans="1:5" x14ac:dyDescent="0.25">
      <c r="A1773" s="396" t="s">
        <v>189</v>
      </c>
      <c r="B1773" s="398" t="s">
        <v>11504</v>
      </c>
      <c r="C1773" s="385">
        <v>0</v>
      </c>
      <c r="D1773" s="385">
        <v>0</v>
      </c>
      <c r="E1773" s="385">
        <v>0</v>
      </c>
    </row>
    <row r="1774" spans="1:5" x14ac:dyDescent="0.25">
      <c r="A1774" s="396" t="s">
        <v>190</v>
      </c>
      <c r="B1774" s="398" t="s">
        <v>11505</v>
      </c>
      <c r="C1774" s="385">
        <v>0</v>
      </c>
      <c r="D1774" s="385">
        <v>0</v>
      </c>
      <c r="E1774" s="385">
        <v>0</v>
      </c>
    </row>
    <row r="1775" spans="1:5" x14ac:dyDescent="0.25">
      <c r="A1775" s="396" t="s">
        <v>8830</v>
      </c>
      <c r="B1775" s="398" t="s">
        <v>11506</v>
      </c>
      <c r="C1775" s="385">
        <v>0</v>
      </c>
      <c r="D1775" s="385">
        <v>1</v>
      </c>
      <c r="E1775" s="385">
        <v>1</v>
      </c>
    </row>
    <row r="1776" spans="1:5" x14ac:dyDescent="0.25">
      <c r="A1776" s="396" t="s">
        <v>8831</v>
      </c>
      <c r="B1776" s="398" t="s">
        <v>11507</v>
      </c>
      <c r="C1776" s="385">
        <v>0</v>
      </c>
      <c r="D1776" s="385">
        <v>0</v>
      </c>
      <c r="E1776" s="385">
        <v>0</v>
      </c>
    </row>
    <row r="1777" spans="1:5" x14ac:dyDescent="0.25">
      <c r="A1777" s="396" t="s">
        <v>19781</v>
      </c>
      <c r="B1777" s="398" t="s">
        <v>19779</v>
      </c>
      <c r="C1777" s="385">
        <v>0</v>
      </c>
      <c r="D1777" s="385">
        <v>0</v>
      </c>
      <c r="E1777" s="385">
        <v>0</v>
      </c>
    </row>
    <row r="1778" spans="1:5" x14ac:dyDescent="0.25">
      <c r="A1778" s="396" t="s">
        <v>191</v>
      </c>
      <c r="B1778" s="398" t="s">
        <v>8825</v>
      </c>
      <c r="C1778" s="385">
        <v>0</v>
      </c>
      <c r="D1778" s="385">
        <v>0</v>
      </c>
      <c r="E1778" s="385">
        <v>0</v>
      </c>
    </row>
    <row r="1779" spans="1:5" x14ac:dyDescent="0.25">
      <c r="A1779" s="396" t="s">
        <v>192</v>
      </c>
      <c r="B1779" s="398" t="s">
        <v>11503</v>
      </c>
      <c r="C1779" s="385">
        <v>0</v>
      </c>
      <c r="D1779" s="385">
        <v>0</v>
      </c>
      <c r="E1779" s="385">
        <v>0</v>
      </c>
    </row>
    <row r="1780" spans="1:5" x14ac:dyDescent="0.25">
      <c r="A1780" s="396" t="s">
        <v>193</v>
      </c>
      <c r="B1780" s="398" t="s">
        <v>11504</v>
      </c>
      <c r="C1780" s="385">
        <v>0</v>
      </c>
      <c r="D1780" s="385">
        <v>0</v>
      </c>
      <c r="E1780" s="385">
        <v>0</v>
      </c>
    </row>
    <row r="1781" spans="1:5" x14ac:dyDescent="0.25">
      <c r="A1781" s="396" t="s">
        <v>194</v>
      </c>
      <c r="B1781" s="398" t="s">
        <v>11505</v>
      </c>
      <c r="C1781" s="385">
        <v>0</v>
      </c>
      <c r="D1781" s="385">
        <v>0</v>
      </c>
      <c r="E1781" s="385">
        <v>0</v>
      </c>
    </row>
    <row r="1782" spans="1:5" x14ac:dyDescent="0.25">
      <c r="A1782" s="396" t="s">
        <v>8832</v>
      </c>
      <c r="B1782" s="398" t="s">
        <v>11506</v>
      </c>
      <c r="C1782" s="385">
        <v>0</v>
      </c>
      <c r="D1782" s="385">
        <v>0</v>
      </c>
      <c r="E1782" s="385">
        <v>0</v>
      </c>
    </row>
    <row r="1783" spans="1:5" x14ac:dyDescent="0.25">
      <c r="A1783" s="396" t="s">
        <v>8833</v>
      </c>
      <c r="B1783" s="398" t="s">
        <v>11507</v>
      </c>
      <c r="C1783" s="385">
        <v>0</v>
      </c>
      <c r="D1783" s="385">
        <v>0</v>
      </c>
      <c r="E1783" s="385">
        <v>0</v>
      </c>
    </row>
    <row r="1784" spans="1:5" x14ac:dyDescent="0.25">
      <c r="A1784" s="396" t="s">
        <v>19782</v>
      </c>
      <c r="B1784" s="398" t="s">
        <v>19779</v>
      </c>
      <c r="C1784" s="385">
        <v>0</v>
      </c>
      <c r="D1784" s="385">
        <v>0</v>
      </c>
      <c r="E1784" s="385">
        <v>0</v>
      </c>
    </row>
    <row r="1785" spans="1:5" x14ac:dyDescent="0.25">
      <c r="A1785" s="396" t="s">
        <v>195</v>
      </c>
      <c r="B1785" s="398" t="s">
        <v>8825</v>
      </c>
      <c r="C1785" s="385">
        <v>0</v>
      </c>
      <c r="D1785" s="385">
        <v>0</v>
      </c>
      <c r="E1785" s="385">
        <v>0</v>
      </c>
    </row>
    <row r="1786" spans="1:5" x14ac:dyDescent="0.25">
      <c r="A1786" s="396" t="s">
        <v>8834</v>
      </c>
      <c r="B1786" s="398" t="s">
        <v>11503</v>
      </c>
      <c r="C1786" s="385">
        <v>0</v>
      </c>
      <c r="D1786" s="385">
        <v>0</v>
      </c>
      <c r="E1786" s="385">
        <v>0</v>
      </c>
    </row>
    <row r="1787" spans="1:5" x14ac:dyDescent="0.25">
      <c r="A1787" s="396" t="s">
        <v>8835</v>
      </c>
      <c r="B1787" s="398" t="s">
        <v>11504</v>
      </c>
      <c r="C1787" s="385">
        <v>0</v>
      </c>
      <c r="D1787" s="385">
        <v>0</v>
      </c>
      <c r="E1787" s="385">
        <v>0</v>
      </c>
    </row>
    <row r="1788" spans="1:5" x14ac:dyDescent="0.25">
      <c r="A1788" s="396" t="s">
        <v>8836</v>
      </c>
      <c r="B1788" s="398" t="s">
        <v>11505</v>
      </c>
      <c r="C1788" s="385">
        <v>0</v>
      </c>
      <c r="D1788" s="385">
        <v>2</v>
      </c>
      <c r="E1788" s="385">
        <v>2</v>
      </c>
    </row>
    <row r="1789" spans="1:5" x14ac:dyDescent="0.25">
      <c r="A1789" s="396" t="s">
        <v>8837</v>
      </c>
      <c r="B1789" s="398" t="s">
        <v>11506</v>
      </c>
      <c r="C1789" s="385">
        <v>0</v>
      </c>
      <c r="D1789" s="385">
        <v>0</v>
      </c>
      <c r="E1789" s="385">
        <v>0</v>
      </c>
    </row>
    <row r="1790" spans="1:5" x14ac:dyDescent="0.25">
      <c r="A1790" s="396" t="s">
        <v>8838</v>
      </c>
      <c r="B1790" s="398" t="s">
        <v>11507</v>
      </c>
      <c r="C1790" s="385">
        <v>0</v>
      </c>
      <c r="D1790" s="385">
        <v>0</v>
      </c>
      <c r="E1790" s="385">
        <v>0</v>
      </c>
    </row>
    <row r="1791" spans="1:5" x14ac:dyDescent="0.25">
      <c r="A1791" s="396" t="s">
        <v>19783</v>
      </c>
      <c r="B1791" s="398" t="s">
        <v>19779</v>
      </c>
      <c r="C1791" s="385">
        <v>0</v>
      </c>
      <c r="D1791" s="385">
        <v>0</v>
      </c>
      <c r="E1791" s="385">
        <v>0</v>
      </c>
    </row>
    <row r="1792" spans="1:5" x14ac:dyDescent="0.25">
      <c r="A1792" s="396" t="s">
        <v>196</v>
      </c>
      <c r="B1792" s="398" t="s">
        <v>8839</v>
      </c>
      <c r="C1792" s="385">
        <v>2</v>
      </c>
      <c r="D1792" s="385">
        <v>1</v>
      </c>
      <c r="E1792" s="385">
        <v>3</v>
      </c>
    </row>
    <row r="1793" spans="1:5" x14ac:dyDescent="0.25">
      <c r="A1793" s="396" t="s">
        <v>197</v>
      </c>
      <c r="B1793" s="398" t="s">
        <v>9444</v>
      </c>
      <c r="C1793" s="385">
        <v>0</v>
      </c>
      <c r="D1793" s="385">
        <v>0</v>
      </c>
      <c r="E1793" s="385">
        <v>0</v>
      </c>
    </row>
    <row r="1794" spans="1:5" x14ac:dyDescent="0.25">
      <c r="A1794" s="396" t="s">
        <v>198</v>
      </c>
      <c r="B1794" s="398" t="s">
        <v>8840</v>
      </c>
      <c r="C1794" s="385">
        <v>0</v>
      </c>
      <c r="D1794" s="385">
        <v>0</v>
      </c>
      <c r="E1794" s="385">
        <v>0</v>
      </c>
    </row>
    <row r="1795" spans="1:5" x14ac:dyDescent="0.25">
      <c r="A1795" s="396" t="s">
        <v>199</v>
      </c>
      <c r="B1795" s="398" t="s">
        <v>9445</v>
      </c>
      <c r="C1795" s="385">
        <v>0</v>
      </c>
      <c r="D1795" s="385">
        <v>0</v>
      </c>
      <c r="E1795" s="385">
        <v>0</v>
      </c>
    </row>
    <row r="1796" spans="1:5" x14ac:dyDescent="0.25">
      <c r="A1796" s="396" t="s">
        <v>8841</v>
      </c>
      <c r="B1796" s="398" t="s">
        <v>8842</v>
      </c>
      <c r="C1796" s="385">
        <v>0</v>
      </c>
      <c r="D1796" s="385">
        <v>0</v>
      </c>
      <c r="E1796" s="385">
        <v>0</v>
      </c>
    </row>
    <row r="1797" spans="1:5" x14ac:dyDescent="0.25">
      <c r="A1797" s="396" t="s">
        <v>8843</v>
      </c>
      <c r="B1797" s="398" t="s">
        <v>8844</v>
      </c>
      <c r="C1797" s="385">
        <v>0</v>
      </c>
      <c r="D1797" s="385">
        <v>0</v>
      </c>
      <c r="E1797" s="385">
        <v>0</v>
      </c>
    </row>
    <row r="1798" spans="1:5" x14ac:dyDescent="0.25">
      <c r="A1798" s="396" t="s">
        <v>19784</v>
      </c>
      <c r="B1798" s="398" t="s">
        <v>19785</v>
      </c>
      <c r="C1798" s="385">
        <v>0</v>
      </c>
      <c r="D1798" s="385">
        <v>0</v>
      </c>
      <c r="E1798" s="385">
        <v>0</v>
      </c>
    </row>
    <row r="1799" spans="1:5" x14ac:dyDescent="0.25">
      <c r="A1799" s="396" t="s">
        <v>200</v>
      </c>
      <c r="B1799" s="398" t="s">
        <v>8839</v>
      </c>
      <c r="C1799" s="385">
        <v>0</v>
      </c>
      <c r="D1799" s="385">
        <v>3</v>
      </c>
      <c r="E1799" s="385">
        <v>3</v>
      </c>
    </row>
    <row r="1800" spans="1:5" x14ac:dyDescent="0.25">
      <c r="A1800" s="396" t="s">
        <v>201</v>
      </c>
      <c r="B1800" s="398" t="s">
        <v>9444</v>
      </c>
      <c r="C1800" s="385">
        <v>0</v>
      </c>
      <c r="D1800" s="385">
        <v>0</v>
      </c>
      <c r="E1800" s="385">
        <v>0</v>
      </c>
    </row>
    <row r="1801" spans="1:5" x14ac:dyDescent="0.25">
      <c r="A1801" s="396" t="s">
        <v>202</v>
      </c>
      <c r="B1801" s="398" t="s">
        <v>8840</v>
      </c>
      <c r="C1801" s="385">
        <v>0</v>
      </c>
      <c r="D1801" s="385">
        <v>0</v>
      </c>
      <c r="E1801" s="385">
        <v>0</v>
      </c>
    </row>
    <row r="1802" spans="1:5" x14ac:dyDescent="0.25">
      <c r="A1802" s="396" t="s">
        <v>203</v>
      </c>
      <c r="B1802" s="398" t="s">
        <v>9445</v>
      </c>
      <c r="C1802" s="385">
        <v>0</v>
      </c>
      <c r="D1802" s="385">
        <v>-2</v>
      </c>
      <c r="E1802" s="385">
        <v>-2</v>
      </c>
    </row>
    <row r="1803" spans="1:5" x14ac:dyDescent="0.25">
      <c r="A1803" s="396" t="s">
        <v>8845</v>
      </c>
      <c r="B1803" s="398" t="s">
        <v>8842</v>
      </c>
      <c r="C1803" s="385">
        <v>0</v>
      </c>
      <c r="D1803" s="385">
        <v>1</v>
      </c>
      <c r="E1803" s="385">
        <v>1</v>
      </c>
    </row>
    <row r="1804" spans="1:5" x14ac:dyDescent="0.25">
      <c r="A1804" s="396" t="s">
        <v>8846</v>
      </c>
      <c r="B1804" s="398" t="s">
        <v>8844</v>
      </c>
      <c r="C1804" s="385">
        <v>0</v>
      </c>
      <c r="D1804" s="385">
        <v>0</v>
      </c>
      <c r="E1804" s="385">
        <v>0</v>
      </c>
    </row>
    <row r="1805" spans="1:5" x14ac:dyDescent="0.25">
      <c r="A1805" s="396" t="s">
        <v>19786</v>
      </c>
      <c r="B1805" s="398" t="s">
        <v>19785</v>
      </c>
      <c r="C1805" s="385">
        <v>0</v>
      </c>
      <c r="D1805" s="385">
        <v>0</v>
      </c>
      <c r="E1805" s="385">
        <v>0</v>
      </c>
    </row>
    <row r="1806" spans="1:5" x14ac:dyDescent="0.25">
      <c r="A1806" s="396" t="s">
        <v>204</v>
      </c>
      <c r="B1806" s="398" t="s">
        <v>8839</v>
      </c>
      <c r="C1806" s="385">
        <v>0</v>
      </c>
      <c r="D1806" s="385">
        <v>0</v>
      </c>
      <c r="E1806" s="385">
        <v>0</v>
      </c>
    </row>
    <row r="1807" spans="1:5" x14ac:dyDescent="0.25">
      <c r="A1807" s="396" t="s">
        <v>205</v>
      </c>
      <c r="B1807" s="398" t="s">
        <v>9444</v>
      </c>
      <c r="C1807" s="385">
        <v>0</v>
      </c>
      <c r="D1807" s="385">
        <v>0</v>
      </c>
      <c r="E1807" s="385">
        <v>0</v>
      </c>
    </row>
    <row r="1808" spans="1:5" x14ac:dyDescent="0.25">
      <c r="A1808" s="396" t="s">
        <v>206</v>
      </c>
      <c r="B1808" s="398" t="s">
        <v>8840</v>
      </c>
      <c r="C1808" s="385">
        <v>0</v>
      </c>
      <c r="D1808" s="385">
        <v>0</v>
      </c>
      <c r="E1808" s="385">
        <v>0</v>
      </c>
    </row>
    <row r="1809" spans="1:5" x14ac:dyDescent="0.25">
      <c r="A1809" s="396" t="s">
        <v>207</v>
      </c>
      <c r="B1809" s="398" t="s">
        <v>9445</v>
      </c>
      <c r="C1809" s="385">
        <v>0</v>
      </c>
      <c r="D1809" s="385">
        <v>0</v>
      </c>
      <c r="E1809" s="385">
        <v>0</v>
      </c>
    </row>
    <row r="1810" spans="1:5" x14ac:dyDescent="0.25">
      <c r="A1810" s="396" t="s">
        <v>8847</v>
      </c>
      <c r="B1810" s="398" t="s">
        <v>8842</v>
      </c>
      <c r="C1810" s="385">
        <v>0</v>
      </c>
      <c r="D1810" s="385">
        <v>0</v>
      </c>
      <c r="E1810" s="385">
        <v>0</v>
      </c>
    </row>
    <row r="1811" spans="1:5" x14ac:dyDescent="0.25">
      <c r="A1811" s="396" t="s">
        <v>8848</v>
      </c>
      <c r="B1811" s="398" t="s">
        <v>8844</v>
      </c>
      <c r="C1811" s="385">
        <v>0</v>
      </c>
      <c r="D1811" s="385">
        <v>0</v>
      </c>
      <c r="E1811" s="385">
        <v>0</v>
      </c>
    </row>
    <row r="1812" spans="1:5" x14ac:dyDescent="0.25">
      <c r="A1812" s="396" t="s">
        <v>19787</v>
      </c>
      <c r="B1812" s="398" t="s">
        <v>19785</v>
      </c>
      <c r="C1812" s="385">
        <v>0</v>
      </c>
      <c r="D1812" s="385">
        <v>0</v>
      </c>
      <c r="E1812" s="385">
        <v>0</v>
      </c>
    </row>
    <row r="1813" spans="1:5" x14ac:dyDescent="0.25">
      <c r="A1813" s="396" t="s">
        <v>208</v>
      </c>
      <c r="B1813" s="398" t="s">
        <v>8839</v>
      </c>
      <c r="C1813" s="385">
        <v>0</v>
      </c>
      <c r="D1813" s="385">
        <v>0</v>
      </c>
      <c r="E1813" s="385">
        <v>0</v>
      </c>
    </row>
    <row r="1814" spans="1:5" x14ac:dyDescent="0.25">
      <c r="A1814" s="396" t="s">
        <v>209</v>
      </c>
      <c r="B1814" s="398" t="s">
        <v>9444</v>
      </c>
      <c r="C1814" s="385">
        <v>0</v>
      </c>
      <c r="D1814" s="385">
        <v>0</v>
      </c>
      <c r="E1814" s="385">
        <v>0</v>
      </c>
    </row>
    <row r="1815" spans="1:5" x14ac:dyDescent="0.25">
      <c r="A1815" s="396" t="s">
        <v>210</v>
      </c>
      <c r="B1815" s="398" t="s">
        <v>8840</v>
      </c>
      <c r="C1815" s="385">
        <v>0</v>
      </c>
      <c r="D1815" s="385">
        <v>0</v>
      </c>
      <c r="E1815" s="385">
        <v>0</v>
      </c>
    </row>
    <row r="1816" spans="1:5" x14ac:dyDescent="0.25">
      <c r="A1816" s="396" t="s">
        <v>211</v>
      </c>
      <c r="B1816" s="398" t="s">
        <v>9445</v>
      </c>
      <c r="C1816" s="385">
        <v>0</v>
      </c>
      <c r="D1816" s="385">
        <v>0</v>
      </c>
      <c r="E1816" s="385">
        <v>0</v>
      </c>
    </row>
    <row r="1817" spans="1:5" x14ac:dyDescent="0.25">
      <c r="A1817" s="396" t="s">
        <v>8849</v>
      </c>
      <c r="B1817" s="398" t="s">
        <v>8842</v>
      </c>
      <c r="C1817" s="385">
        <v>0</v>
      </c>
      <c r="D1817" s="385">
        <v>0</v>
      </c>
      <c r="E1817" s="385">
        <v>0</v>
      </c>
    </row>
    <row r="1818" spans="1:5" x14ac:dyDescent="0.25">
      <c r="A1818" s="396" t="s">
        <v>8850</v>
      </c>
      <c r="B1818" s="398" t="s">
        <v>8844</v>
      </c>
      <c r="C1818" s="385">
        <v>0</v>
      </c>
      <c r="D1818" s="385">
        <v>0</v>
      </c>
      <c r="E1818" s="385">
        <v>0</v>
      </c>
    </row>
    <row r="1819" spans="1:5" x14ac:dyDescent="0.25">
      <c r="A1819" s="396" t="s">
        <v>19788</v>
      </c>
      <c r="B1819" s="398" t="s">
        <v>19785</v>
      </c>
      <c r="C1819" s="385">
        <v>0</v>
      </c>
      <c r="D1819" s="385">
        <v>0</v>
      </c>
      <c r="E1819" s="385">
        <v>0</v>
      </c>
    </row>
    <row r="1820" spans="1:5" x14ac:dyDescent="0.25">
      <c r="A1820" s="396" t="s">
        <v>212</v>
      </c>
      <c r="B1820" s="398" t="s">
        <v>8839</v>
      </c>
      <c r="C1820" s="385">
        <v>0</v>
      </c>
      <c r="D1820" s="385">
        <v>0</v>
      </c>
      <c r="E1820" s="385">
        <v>0</v>
      </c>
    </row>
    <row r="1821" spans="1:5" x14ac:dyDescent="0.25">
      <c r="A1821" s="396" t="s">
        <v>8851</v>
      </c>
      <c r="B1821" s="398" t="s">
        <v>9444</v>
      </c>
      <c r="C1821" s="385">
        <v>0</v>
      </c>
      <c r="D1821" s="385">
        <v>0</v>
      </c>
      <c r="E1821" s="385">
        <v>0</v>
      </c>
    </row>
    <row r="1822" spans="1:5" x14ac:dyDescent="0.25">
      <c r="A1822" s="396" t="s">
        <v>8852</v>
      </c>
      <c r="B1822" s="398" t="s">
        <v>8840</v>
      </c>
      <c r="C1822" s="385">
        <v>0</v>
      </c>
      <c r="D1822" s="385">
        <v>0</v>
      </c>
      <c r="E1822" s="385">
        <v>0</v>
      </c>
    </row>
    <row r="1823" spans="1:5" x14ac:dyDescent="0.25">
      <c r="A1823" s="396" t="s">
        <v>8853</v>
      </c>
      <c r="B1823" s="398" t="s">
        <v>9445</v>
      </c>
      <c r="C1823" s="385">
        <v>0</v>
      </c>
      <c r="D1823" s="385">
        <v>0</v>
      </c>
      <c r="E1823" s="385">
        <v>0</v>
      </c>
    </row>
    <row r="1824" spans="1:5" x14ac:dyDescent="0.25">
      <c r="A1824" s="396" t="s">
        <v>8854</v>
      </c>
      <c r="B1824" s="398" t="s">
        <v>8842</v>
      </c>
      <c r="C1824" s="385">
        <v>0</v>
      </c>
      <c r="D1824" s="385">
        <v>0</v>
      </c>
      <c r="E1824" s="385">
        <v>0</v>
      </c>
    </row>
    <row r="1825" spans="1:5" x14ac:dyDescent="0.25">
      <c r="A1825" s="396" t="s">
        <v>8855</v>
      </c>
      <c r="B1825" s="398" t="s">
        <v>8844</v>
      </c>
      <c r="C1825" s="385">
        <v>0</v>
      </c>
      <c r="D1825" s="385">
        <v>0</v>
      </c>
      <c r="E1825" s="385">
        <v>0</v>
      </c>
    </row>
    <row r="1826" spans="1:5" x14ac:dyDescent="0.25">
      <c r="A1826" s="396" t="s">
        <v>19789</v>
      </c>
      <c r="B1826" s="398" t="s">
        <v>19785</v>
      </c>
      <c r="C1826" s="385">
        <v>0</v>
      </c>
      <c r="D1826" s="385">
        <v>0</v>
      </c>
      <c r="E1826" s="385">
        <v>0</v>
      </c>
    </row>
    <row r="1827" spans="1:5" x14ac:dyDescent="0.25">
      <c r="A1827" s="396" t="s">
        <v>213</v>
      </c>
      <c r="B1827" s="398" t="s">
        <v>8856</v>
      </c>
      <c r="C1827" s="385">
        <v>0</v>
      </c>
      <c r="D1827" s="385">
        <v>2</v>
      </c>
      <c r="E1827" s="385">
        <v>2</v>
      </c>
    </row>
    <row r="1828" spans="1:5" x14ac:dyDescent="0.25">
      <c r="A1828" s="396" t="s">
        <v>8857</v>
      </c>
      <c r="B1828" s="398" t="s">
        <v>9446</v>
      </c>
      <c r="C1828" s="385">
        <v>0</v>
      </c>
      <c r="D1828" s="385">
        <v>0</v>
      </c>
      <c r="E1828" s="385">
        <v>0</v>
      </c>
    </row>
    <row r="1829" spans="1:5" x14ac:dyDescent="0.25">
      <c r="A1829" s="396" t="s">
        <v>8858</v>
      </c>
      <c r="B1829" s="398" t="s">
        <v>8859</v>
      </c>
      <c r="C1829" s="385">
        <v>0</v>
      </c>
      <c r="D1829" s="385">
        <v>0</v>
      </c>
      <c r="E1829" s="385">
        <v>0</v>
      </c>
    </row>
    <row r="1830" spans="1:5" x14ac:dyDescent="0.25">
      <c r="A1830" s="396" t="s">
        <v>8860</v>
      </c>
      <c r="B1830" s="398" t="s">
        <v>9447</v>
      </c>
      <c r="C1830" s="385">
        <v>0</v>
      </c>
      <c r="D1830" s="385">
        <v>0</v>
      </c>
      <c r="E1830" s="385">
        <v>0</v>
      </c>
    </row>
    <row r="1831" spans="1:5" x14ac:dyDescent="0.25">
      <c r="A1831" s="396" t="s">
        <v>8861</v>
      </c>
      <c r="B1831" s="398" t="s">
        <v>8862</v>
      </c>
      <c r="C1831" s="385">
        <v>0</v>
      </c>
      <c r="D1831" s="385">
        <v>0</v>
      </c>
      <c r="E1831" s="385">
        <v>0</v>
      </c>
    </row>
    <row r="1832" spans="1:5" x14ac:dyDescent="0.25">
      <c r="A1832" s="396" t="s">
        <v>214</v>
      </c>
      <c r="B1832" s="398" t="s">
        <v>8856</v>
      </c>
      <c r="C1832" s="385">
        <v>0</v>
      </c>
      <c r="D1832" s="385">
        <v>0</v>
      </c>
      <c r="E1832" s="385">
        <v>0</v>
      </c>
    </row>
    <row r="1833" spans="1:5" x14ac:dyDescent="0.25">
      <c r="A1833" s="396" t="s">
        <v>8863</v>
      </c>
      <c r="B1833" s="398" t="s">
        <v>9446</v>
      </c>
      <c r="C1833" s="385">
        <v>0</v>
      </c>
      <c r="D1833" s="385">
        <v>0</v>
      </c>
      <c r="E1833" s="385">
        <v>0</v>
      </c>
    </row>
    <row r="1834" spans="1:5" x14ac:dyDescent="0.25">
      <c r="A1834" s="396" t="s">
        <v>8864</v>
      </c>
      <c r="B1834" s="398" t="s">
        <v>8859</v>
      </c>
      <c r="C1834" s="385">
        <v>0</v>
      </c>
      <c r="D1834" s="385">
        <v>0</v>
      </c>
      <c r="E1834" s="385">
        <v>0</v>
      </c>
    </row>
    <row r="1835" spans="1:5" x14ac:dyDescent="0.25">
      <c r="A1835" s="396" t="s">
        <v>8865</v>
      </c>
      <c r="B1835" s="398" t="s">
        <v>9447</v>
      </c>
      <c r="C1835" s="385">
        <v>0</v>
      </c>
      <c r="D1835" s="385">
        <v>0</v>
      </c>
      <c r="E1835" s="385">
        <v>0</v>
      </c>
    </row>
    <row r="1836" spans="1:5" x14ac:dyDescent="0.25">
      <c r="A1836" s="396" t="s">
        <v>8866</v>
      </c>
      <c r="B1836" s="398" t="s">
        <v>8862</v>
      </c>
      <c r="C1836" s="385">
        <v>0</v>
      </c>
      <c r="D1836" s="385">
        <v>0</v>
      </c>
      <c r="E1836" s="385">
        <v>0</v>
      </c>
    </row>
    <row r="1837" spans="1:5" x14ac:dyDescent="0.25">
      <c r="A1837" s="396" t="s">
        <v>215</v>
      </c>
      <c r="B1837" s="398" t="s">
        <v>8856</v>
      </c>
      <c r="C1837" s="385">
        <v>0</v>
      </c>
      <c r="D1837" s="385">
        <v>0</v>
      </c>
      <c r="E1837" s="385">
        <v>0</v>
      </c>
    </row>
    <row r="1838" spans="1:5" x14ac:dyDescent="0.25">
      <c r="A1838" s="396" t="s">
        <v>8867</v>
      </c>
      <c r="B1838" s="398" t="s">
        <v>9446</v>
      </c>
      <c r="C1838" s="385">
        <v>0</v>
      </c>
      <c r="D1838" s="385">
        <v>0</v>
      </c>
      <c r="E1838" s="385">
        <v>0</v>
      </c>
    </row>
    <row r="1839" spans="1:5" x14ac:dyDescent="0.25">
      <c r="A1839" s="396" t="s">
        <v>8868</v>
      </c>
      <c r="B1839" s="398" t="s">
        <v>8859</v>
      </c>
      <c r="C1839" s="385">
        <v>0</v>
      </c>
      <c r="D1839" s="385">
        <v>0</v>
      </c>
      <c r="E1839" s="385">
        <v>0</v>
      </c>
    </row>
    <row r="1840" spans="1:5" x14ac:dyDescent="0.25">
      <c r="A1840" s="396" t="s">
        <v>8869</v>
      </c>
      <c r="B1840" s="398" t="s">
        <v>9447</v>
      </c>
      <c r="C1840" s="385">
        <v>0</v>
      </c>
      <c r="D1840" s="385">
        <v>0</v>
      </c>
      <c r="E1840" s="385">
        <v>0</v>
      </c>
    </row>
    <row r="1841" spans="1:5" x14ac:dyDescent="0.25">
      <c r="A1841" s="396" t="s">
        <v>8870</v>
      </c>
      <c r="B1841" s="398" t="s">
        <v>8862</v>
      </c>
      <c r="C1841" s="385">
        <v>0</v>
      </c>
      <c r="D1841" s="385">
        <v>0</v>
      </c>
      <c r="E1841" s="385">
        <v>0</v>
      </c>
    </row>
    <row r="1842" spans="1:5" x14ac:dyDescent="0.25">
      <c r="A1842" s="396" t="s">
        <v>216</v>
      </c>
      <c r="B1842" s="398" t="s">
        <v>8856</v>
      </c>
      <c r="C1842" s="385">
        <v>0</v>
      </c>
      <c r="D1842" s="385">
        <v>0</v>
      </c>
      <c r="E1842" s="385">
        <v>0</v>
      </c>
    </row>
    <row r="1843" spans="1:5" x14ac:dyDescent="0.25">
      <c r="A1843" s="396" t="s">
        <v>8871</v>
      </c>
      <c r="B1843" s="398" t="s">
        <v>9446</v>
      </c>
      <c r="C1843" s="385">
        <v>0</v>
      </c>
      <c r="D1843" s="385">
        <v>0</v>
      </c>
      <c r="E1843" s="385">
        <v>0</v>
      </c>
    </row>
    <row r="1844" spans="1:5" x14ac:dyDescent="0.25">
      <c r="A1844" s="396" t="s">
        <v>8872</v>
      </c>
      <c r="B1844" s="398" t="s">
        <v>8859</v>
      </c>
      <c r="C1844" s="385">
        <v>0</v>
      </c>
      <c r="D1844" s="385">
        <v>0</v>
      </c>
      <c r="E1844" s="385">
        <v>0</v>
      </c>
    </row>
    <row r="1845" spans="1:5" x14ac:dyDescent="0.25">
      <c r="A1845" s="396" t="s">
        <v>8873</v>
      </c>
      <c r="B1845" s="398" t="s">
        <v>9447</v>
      </c>
      <c r="C1845" s="385">
        <v>0</v>
      </c>
      <c r="D1845" s="385">
        <v>0</v>
      </c>
      <c r="E1845" s="385">
        <v>0</v>
      </c>
    </row>
    <row r="1846" spans="1:5" x14ac:dyDescent="0.25">
      <c r="A1846" s="396" t="s">
        <v>8874</v>
      </c>
      <c r="B1846" s="398" t="s">
        <v>8862</v>
      </c>
      <c r="C1846" s="385">
        <v>0</v>
      </c>
      <c r="D1846" s="385">
        <v>0</v>
      </c>
      <c r="E1846" s="385">
        <v>0</v>
      </c>
    </row>
    <row r="1847" spans="1:5" x14ac:dyDescent="0.25">
      <c r="A1847" s="396" t="s">
        <v>217</v>
      </c>
      <c r="B1847" s="398" t="s">
        <v>8856</v>
      </c>
      <c r="C1847" s="385">
        <v>0</v>
      </c>
      <c r="D1847" s="385">
        <v>0</v>
      </c>
      <c r="E1847" s="385">
        <v>0</v>
      </c>
    </row>
    <row r="1848" spans="1:5" x14ac:dyDescent="0.25">
      <c r="A1848" s="396" t="s">
        <v>8875</v>
      </c>
      <c r="B1848" s="398" t="s">
        <v>9446</v>
      </c>
      <c r="C1848" s="385">
        <v>0</v>
      </c>
      <c r="D1848" s="385">
        <v>0</v>
      </c>
      <c r="E1848" s="385">
        <v>0</v>
      </c>
    </row>
    <row r="1849" spans="1:5" x14ac:dyDescent="0.25">
      <c r="A1849" s="396" t="s">
        <v>8876</v>
      </c>
      <c r="B1849" s="398" t="s">
        <v>8859</v>
      </c>
      <c r="C1849" s="385">
        <v>0</v>
      </c>
      <c r="D1849" s="385">
        <v>0</v>
      </c>
      <c r="E1849" s="385">
        <v>0</v>
      </c>
    </row>
    <row r="1850" spans="1:5" x14ac:dyDescent="0.25">
      <c r="A1850" s="396" t="s">
        <v>8877</v>
      </c>
      <c r="B1850" s="398" t="s">
        <v>9447</v>
      </c>
      <c r="C1850" s="385">
        <v>0</v>
      </c>
      <c r="D1850" s="385">
        <v>0</v>
      </c>
      <c r="E1850" s="385">
        <v>0</v>
      </c>
    </row>
    <row r="1851" spans="1:5" x14ac:dyDescent="0.25">
      <c r="A1851" s="396" t="s">
        <v>8878</v>
      </c>
      <c r="B1851" s="398" t="s">
        <v>8862</v>
      </c>
      <c r="C1851" s="385">
        <v>0</v>
      </c>
      <c r="D1851" s="385">
        <v>0</v>
      </c>
      <c r="E1851" s="385">
        <v>0</v>
      </c>
    </row>
    <row r="1852" spans="1:5" x14ac:dyDescent="0.25">
      <c r="A1852" s="396" t="s">
        <v>218</v>
      </c>
      <c r="B1852" s="398" t="s">
        <v>8825</v>
      </c>
      <c r="C1852" s="385">
        <v>-2</v>
      </c>
      <c r="D1852" s="385">
        <v>0</v>
      </c>
      <c r="E1852" s="385">
        <v>-2</v>
      </c>
    </row>
    <row r="1853" spans="1:5" x14ac:dyDescent="0.25">
      <c r="A1853" s="396" t="s">
        <v>8879</v>
      </c>
      <c r="B1853" s="398" t="s">
        <v>9448</v>
      </c>
      <c r="C1853" s="385">
        <v>0</v>
      </c>
      <c r="D1853" s="385">
        <v>0</v>
      </c>
      <c r="E1853" s="385">
        <v>0</v>
      </c>
    </row>
    <row r="1854" spans="1:5" x14ac:dyDescent="0.25">
      <c r="A1854" s="396" t="s">
        <v>8880</v>
      </c>
      <c r="B1854" s="398" t="s">
        <v>8881</v>
      </c>
      <c r="C1854" s="385">
        <v>0</v>
      </c>
      <c r="D1854" s="385">
        <v>0</v>
      </c>
      <c r="E1854" s="385">
        <v>0</v>
      </c>
    </row>
    <row r="1855" spans="1:5" x14ac:dyDescent="0.25">
      <c r="A1855" s="396" t="s">
        <v>8882</v>
      </c>
      <c r="B1855" s="398" t="s">
        <v>9449</v>
      </c>
      <c r="C1855" s="385">
        <v>0</v>
      </c>
      <c r="D1855" s="385">
        <v>0</v>
      </c>
      <c r="E1855" s="385">
        <v>0</v>
      </c>
    </row>
    <row r="1856" spans="1:5" x14ac:dyDescent="0.25">
      <c r="A1856" s="396" t="s">
        <v>8883</v>
      </c>
      <c r="B1856" s="398" t="s">
        <v>8884</v>
      </c>
      <c r="C1856" s="385">
        <v>0</v>
      </c>
      <c r="D1856" s="385">
        <v>0</v>
      </c>
      <c r="E1856" s="385">
        <v>0</v>
      </c>
    </row>
    <row r="1857" spans="1:5" x14ac:dyDescent="0.25">
      <c r="A1857" s="396" t="s">
        <v>8885</v>
      </c>
      <c r="B1857" s="398" t="s">
        <v>8886</v>
      </c>
      <c r="C1857" s="385">
        <v>0</v>
      </c>
      <c r="D1857" s="385">
        <v>0</v>
      </c>
      <c r="E1857" s="385">
        <v>0</v>
      </c>
    </row>
    <row r="1858" spans="1:5" x14ac:dyDescent="0.25">
      <c r="A1858" s="396" t="s">
        <v>19790</v>
      </c>
      <c r="B1858" s="398" t="s">
        <v>19791</v>
      </c>
      <c r="C1858" s="385">
        <v>0</v>
      </c>
      <c r="D1858" s="385">
        <v>0</v>
      </c>
      <c r="E1858" s="385">
        <v>0</v>
      </c>
    </row>
    <row r="1859" spans="1:5" x14ac:dyDescent="0.25">
      <c r="A1859" s="396" t="s">
        <v>219</v>
      </c>
      <c r="B1859" s="398" t="s">
        <v>8825</v>
      </c>
      <c r="C1859" s="385">
        <v>0</v>
      </c>
      <c r="D1859" s="385">
        <v>0</v>
      </c>
      <c r="E1859" s="385">
        <v>0</v>
      </c>
    </row>
    <row r="1860" spans="1:5" x14ac:dyDescent="0.25">
      <c r="A1860" s="396" t="s">
        <v>8887</v>
      </c>
      <c r="B1860" s="398" t="s">
        <v>9448</v>
      </c>
      <c r="C1860" s="385">
        <v>0</v>
      </c>
      <c r="D1860" s="385">
        <v>0</v>
      </c>
      <c r="E1860" s="385">
        <v>0</v>
      </c>
    </row>
    <row r="1861" spans="1:5" x14ac:dyDescent="0.25">
      <c r="A1861" s="396" t="s">
        <v>8888</v>
      </c>
      <c r="B1861" s="398" t="s">
        <v>8881</v>
      </c>
      <c r="C1861" s="385">
        <v>0</v>
      </c>
      <c r="D1861" s="385">
        <v>0</v>
      </c>
      <c r="E1861" s="385">
        <v>0</v>
      </c>
    </row>
    <row r="1862" spans="1:5" x14ac:dyDescent="0.25">
      <c r="A1862" s="396" t="s">
        <v>8889</v>
      </c>
      <c r="B1862" s="398" t="s">
        <v>9449</v>
      </c>
      <c r="C1862" s="385">
        <v>0</v>
      </c>
      <c r="D1862" s="385">
        <v>0</v>
      </c>
      <c r="E1862" s="385">
        <v>0</v>
      </c>
    </row>
    <row r="1863" spans="1:5" x14ac:dyDescent="0.25">
      <c r="A1863" s="396" t="s">
        <v>8890</v>
      </c>
      <c r="B1863" s="398" t="s">
        <v>8884</v>
      </c>
      <c r="C1863" s="385">
        <v>0</v>
      </c>
      <c r="D1863" s="385">
        <v>0</v>
      </c>
      <c r="E1863" s="385">
        <v>0</v>
      </c>
    </row>
    <row r="1864" spans="1:5" x14ac:dyDescent="0.25">
      <c r="A1864" s="396" t="s">
        <v>8891</v>
      </c>
      <c r="B1864" s="398" t="s">
        <v>8886</v>
      </c>
      <c r="C1864" s="385">
        <v>0</v>
      </c>
      <c r="D1864" s="385">
        <v>0</v>
      </c>
      <c r="E1864" s="385">
        <v>0</v>
      </c>
    </row>
    <row r="1865" spans="1:5" x14ac:dyDescent="0.25">
      <c r="A1865" s="396" t="s">
        <v>19792</v>
      </c>
      <c r="B1865" s="398" t="s">
        <v>19791</v>
      </c>
      <c r="C1865" s="385">
        <v>0</v>
      </c>
      <c r="D1865" s="385">
        <v>0</v>
      </c>
      <c r="E1865" s="385">
        <v>0</v>
      </c>
    </row>
    <row r="1866" spans="1:5" x14ac:dyDescent="0.25">
      <c r="A1866" s="396" t="s">
        <v>220</v>
      </c>
      <c r="B1866" s="398" t="s">
        <v>8825</v>
      </c>
      <c r="C1866" s="385">
        <v>0</v>
      </c>
      <c r="D1866" s="385">
        <v>0</v>
      </c>
      <c r="E1866" s="385">
        <v>0</v>
      </c>
    </row>
    <row r="1867" spans="1:5" x14ac:dyDescent="0.25">
      <c r="A1867" s="396" t="s">
        <v>8892</v>
      </c>
      <c r="B1867" s="398" t="s">
        <v>9448</v>
      </c>
      <c r="C1867" s="385">
        <v>0</v>
      </c>
      <c r="D1867" s="385">
        <v>0</v>
      </c>
      <c r="E1867" s="385">
        <v>0</v>
      </c>
    </row>
    <row r="1868" spans="1:5" x14ac:dyDescent="0.25">
      <c r="A1868" s="396" t="s">
        <v>8893</v>
      </c>
      <c r="B1868" s="398" t="s">
        <v>8881</v>
      </c>
      <c r="C1868" s="385">
        <v>0</v>
      </c>
      <c r="D1868" s="385">
        <v>0</v>
      </c>
      <c r="E1868" s="385">
        <v>0</v>
      </c>
    </row>
    <row r="1869" spans="1:5" x14ac:dyDescent="0.25">
      <c r="A1869" s="396" t="s">
        <v>8894</v>
      </c>
      <c r="B1869" s="398" t="s">
        <v>9449</v>
      </c>
      <c r="C1869" s="385">
        <v>0</v>
      </c>
      <c r="D1869" s="385">
        <v>0</v>
      </c>
      <c r="E1869" s="385">
        <v>0</v>
      </c>
    </row>
    <row r="1870" spans="1:5" x14ac:dyDescent="0.25">
      <c r="A1870" s="396" t="s">
        <v>8895</v>
      </c>
      <c r="B1870" s="398" t="s">
        <v>8884</v>
      </c>
      <c r="C1870" s="385">
        <v>0</v>
      </c>
      <c r="D1870" s="385">
        <v>1</v>
      </c>
      <c r="E1870" s="385">
        <v>1</v>
      </c>
    </row>
    <row r="1871" spans="1:5" x14ac:dyDescent="0.25">
      <c r="A1871" s="396" t="s">
        <v>8896</v>
      </c>
      <c r="B1871" s="398" t="s">
        <v>8886</v>
      </c>
      <c r="C1871" s="385">
        <v>0</v>
      </c>
      <c r="D1871" s="385">
        <v>0</v>
      </c>
      <c r="E1871" s="385">
        <v>0</v>
      </c>
    </row>
    <row r="1872" spans="1:5" x14ac:dyDescent="0.25">
      <c r="A1872" s="396" t="s">
        <v>19793</v>
      </c>
      <c r="B1872" s="398" t="s">
        <v>19791</v>
      </c>
      <c r="C1872" s="385">
        <v>0</v>
      </c>
      <c r="D1872" s="385">
        <v>0</v>
      </c>
      <c r="E1872" s="385">
        <v>0</v>
      </c>
    </row>
    <row r="1873" spans="1:5" x14ac:dyDescent="0.25">
      <c r="A1873" s="396" t="s">
        <v>221</v>
      </c>
      <c r="B1873" s="398" t="s">
        <v>8825</v>
      </c>
      <c r="C1873" s="385">
        <v>0</v>
      </c>
      <c r="D1873" s="385">
        <v>0</v>
      </c>
      <c r="E1873" s="385">
        <v>0</v>
      </c>
    </row>
    <row r="1874" spans="1:5" x14ac:dyDescent="0.25">
      <c r="A1874" s="396" t="s">
        <v>8897</v>
      </c>
      <c r="B1874" s="398" t="s">
        <v>9448</v>
      </c>
      <c r="C1874" s="385">
        <v>0</v>
      </c>
      <c r="D1874" s="385">
        <v>0</v>
      </c>
      <c r="E1874" s="385">
        <v>0</v>
      </c>
    </row>
    <row r="1875" spans="1:5" x14ac:dyDescent="0.25">
      <c r="A1875" s="396" t="s">
        <v>8898</v>
      </c>
      <c r="B1875" s="398" t="s">
        <v>8881</v>
      </c>
      <c r="C1875" s="385">
        <v>0</v>
      </c>
      <c r="D1875" s="385">
        <v>0</v>
      </c>
      <c r="E1875" s="385">
        <v>0</v>
      </c>
    </row>
    <row r="1876" spans="1:5" x14ac:dyDescent="0.25">
      <c r="A1876" s="396" t="s">
        <v>8899</v>
      </c>
      <c r="B1876" s="398" t="s">
        <v>9449</v>
      </c>
      <c r="C1876" s="385">
        <v>0</v>
      </c>
      <c r="D1876" s="385">
        <v>0</v>
      </c>
      <c r="E1876" s="385">
        <v>0</v>
      </c>
    </row>
    <row r="1877" spans="1:5" x14ac:dyDescent="0.25">
      <c r="A1877" s="396" t="s">
        <v>8900</v>
      </c>
      <c r="B1877" s="398" t="s">
        <v>8884</v>
      </c>
      <c r="C1877" s="385">
        <v>0</v>
      </c>
      <c r="D1877" s="385">
        <v>0</v>
      </c>
      <c r="E1877" s="385">
        <v>0</v>
      </c>
    </row>
    <row r="1878" spans="1:5" x14ac:dyDescent="0.25">
      <c r="A1878" s="396" t="s">
        <v>8901</v>
      </c>
      <c r="B1878" s="398" t="s">
        <v>8886</v>
      </c>
      <c r="C1878" s="385">
        <v>0</v>
      </c>
      <c r="D1878" s="385">
        <v>0</v>
      </c>
      <c r="E1878" s="385">
        <v>0</v>
      </c>
    </row>
    <row r="1879" spans="1:5" x14ac:dyDescent="0.25">
      <c r="A1879" s="396" t="s">
        <v>19794</v>
      </c>
      <c r="B1879" s="398" t="s">
        <v>19791</v>
      </c>
      <c r="C1879" s="385">
        <v>0</v>
      </c>
      <c r="D1879" s="385">
        <v>0</v>
      </c>
      <c r="E1879" s="385">
        <v>0</v>
      </c>
    </row>
    <row r="1880" spans="1:5" x14ac:dyDescent="0.25">
      <c r="A1880" s="396" t="s">
        <v>222</v>
      </c>
      <c r="B1880" s="398" t="s">
        <v>8825</v>
      </c>
      <c r="C1880" s="385">
        <v>0</v>
      </c>
      <c r="D1880" s="385">
        <v>0</v>
      </c>
      <c r="E1880" s="385">
        <v>0</v>
      </c>
    </row>
    <row r="1881" spans="1:5" x14ac:dyDescent="0.25">
      <c r="A1881" s="396" t="s">
        <v>8902</v>
      </c>
      <c r="B1881" s="398" t="s">
        <v>9448</v>
      </c>
      <c r="C1881" s="385">
        <v>0</v>
      </c>
      <c r="D1881" s="385">
        <v>0</v>
      </c>
      <c r="E1881" s="385">
        <v>0</v>
      </c>
    </row>
    <row r="1882" spans="1:5" x14ac:dyDescent="0.25">
      <c r="A1882" s="396" t="s">
        <v>8903</v>
      </c>
      <c r="B1882" s="398" t="s">
        <v>8881</v>
      </c>
      <c r="C1882" s="385">
        <v>0</v>
      </c>
      <c r="D1882" s="385">
        <v>0</v>
      </c>
      <c r="E1882" s="385">
        <v>0</v>
      </c>
    </row>
    <row r="1883" spans="1:5" x14ac:dyDescent="0.25">
      <c r="A1883" s="396" t="s">
        <v>8904</v>
      </c>
      <c r="B1883" s="398" t="s">
        <v>9449</v>
      </c>
      <c r="C1883" s="385">
        <v>0</v>
      </c>
      <c r="D1883" s="385">
        <v>0</v>
      </c>
      <c r="E1883" s="385">
        <v>0</v>
      </c>
    </row>
    <row r="1884" spans="1:5" x14ac:dyDescent="0.25">
      <c r="A1884" s="396" t="s">
        <v>8905</v>
      </c>
      <c r="B1884" s="398" t="s">
        <v>8884</v>
      </c>
      <c r="C1884" s="385">
        <v>0</v>
      </c>
      <c r="D1884" s="385">
        <v>0</v>
      </c>
      <c r="E1884" s="385">
        <v>0</v>
      </c>
    </row>
    <row r="1885" spans="1:5" x14ac:dyDescent="0.25">
      <c r="A1885" s="396" t="s">
        <v>8906</v>
      </c>
      <c r="B1885" s="398" t="s">
        <v>8886</v>
      </c>
      <c r="C1885" s="385">
        <v>0</v>
      </c>
      <c r="D1885" s="385">
        <v>0</v>
      </c>
      <c r="E1885" s="385">
        <v>0</v>
      </c>
    </row>
    <row r="1886" spans="1:5" x14ac:dyDescent="0.25">
      <c r="A1886" s="396" t="s">
        <v>19795</v>
      </c>
      <c r="B1886" s="398" t="s">
        <v>19791</v>
      </c>
      <c r="C1886" s="385">
        <v>0</v>
      </c>
      <c r="D1886" s="385">
        <v>0</v>
      </c>
      <c r="E1886" s="385">
        <v>0</v>
      </c>
    </row>
    <row r="1887" spans="1:5" x14ac:dyDescent="0.25">
      <c r="A1887" s="396" t="s">
        <v>223</v>
      </c>
      <c r="B1887" s="398" t="s">
        <v>8825</v>
      </c>
      <c r="C1887" s="385">
        <v>0</v>
      </c>
      <c r="D1887" s="385">
        <v>0</v>
      </c>
      <c r="E1887" s="385">
        <v>0</v>
      </c>
    </row>
    <row r="1888" spans="1:5" x14ac:dyDescent="0.25">
      <c r="A1888" s="396" t="s">
        <v>8907</v>
      </c>
      <c r="B1888" s="398" t="s">
        <v>9448</v>
      </c>
      <c r="C1888" s="385">
        <v>0</v>
      </c>
      <c r="D1888" s="385">
        <v>0</v>
      </c>
      <c r="E1888" s="385">
        <v>0</v>
      </c>
    </row>
    <row r="1889" spans="1:5" x14ac:dyDescent="0.25">
      <c r="A1889" s="396" t="s">
        <v>8908</v>
      </c>
      <c r="B1889" s="398" t="s">
        <v>8881</v>
      </c>
      <c r="C1889" s="385">
        <v>0</v>
      </c>
      <c r="D1889" s="385">
        <v>0</v>
      </c>
      <c r="E1889" s="385">
        <v>0</v>
      </c>
    </row>
    <row r="1890" spans="1:5" x14ac:dyDescent="0.25">
      <c r="A1890" s="396" t="s">
        <v>8909</v>
      </c>
      <c r="B1890" s="398" t="s">
        <v>9449</v>
      </c>
      <c r="C1890" s="385">
        <v>0</v>
      </c>
      <c r="D1890" s="385">
        <v>0</v>
      </c>
      <c r="E1890" s="385">
        <v>0</v>
      </c>
    </row>
    <row r="1891" spans="1:5" x14ac:dyDescent="0.25">
      <c r="A1891" s="396" t="s">
        <v>8910</v>
      </c>
      <c r="B1891" s="398" t="s">
        <v>8884</v>
      </c>
      <c r="C1891" s="385">
        <v>0</v>
      </c>
      <c r="D1891" s="385">
        <v>0</v>
      </c>
      <c r="E1891" s="385">
        <v>0</v>
      </c>
    </row>
    <row r="1892" spans="1:5" x14ac:dyDescent="0.25">
      <c r="A1892" s="396" t="s">
        <v>8911</v>
      </c>
      <c r="B1892" s="398" t="s">
        <v>8886</v>
      </c>
      <c r="C1892" s="385">
        <v>0</v>
      </c>
      <c r="D1892" s="385">
        <v>0</v>
      </c>
      <c r="E1892" s="385">
        <v>0</v>
      </c>
    </row>
    <row r="1893" spans="1:5" x14ac:dyDescent="0.25">
      <c r="A1893" s="396" t="s">
        <v>19796</v>
      </c>
      <c r="B1893" s="398" t="s">
        <v>19791</v>
      </c>
      <c r="C1893" s="385">
        <v>0</v>
      </c>
      <c r="D1893" s="385">
        <v>0</v>
      </c>
      <c r="E1893" s="385">
        <v>0</v>
      </c>
    </row>
    <row r="1894" spans="1:5" x14ac:dyDescent="0.25">
      <c r="A1894" s="396" t="s">
        <v>224</v>
      </c>
      <c r="B1894" s="398" t="s">
        <v>8825</v>
      </c>
      <c r="C1894" s="385">
        <v>0</v>
      </c>
      <c r="D1894" s="385">
        <v>0</v>
      </c>
      <c r="E1894" s="385">
        <v>0</v>
      </c>
    </row>
    <row r="1895" spans="1:5" x14ac:dyDescent="0.25">
      <c r="A1895" s="396" t="s">
        <v>8912</v>
      </c>
      <c r="B1895" s="398" t="s">
        <v>9448</v>
      </c>
      <c r="C1895" s="385">
        <v>0</v>
      </c>
      <c r="D1895" s="385">
        <v>0</v>
      </c>
      <c r="E1895" s="385">
        <v>0</v>
      </c>
    </row>
    <row r="1896" spans="1:5" x14ac:dyDescent="0.25">
      <c r="A1896" s="396" t="s">
        <v>8913</v>
      </c>
      <c r="B1896" s="398" t="s">
        <v>8881</v>
      </c>
      <c r="C1896" s="385">
        <v>0</v>
      </c>
      <c r="D1896" s="385">
        <v>0</v>
      </c>
      <c r="E1896" s="385">
        <v>0</v>
      </c>
    </row>
    <row r="1897" spans="1:5" x14ac:dyDescent="0.25">
      <c r="A1897" s="396" t="s">
        <v>8914</v>
      </c>
      <c r="B1897" s="398" t="s">
        <v>9449</v>
      </c>
      <c r="C1897" s="385">
        <v>0</v>
      </c>
      <c r="D1897" s="385">
        <v>0</v>
      </c>
      <c r="E1897" s="385">
        <v>0</v>
      </c>
    </row>
    <row r="1898" spans="1:5" x14ac:dyDescent="0.25">
      <c r="A1898" s="396" t="s">
        <v>8915</v>
      </c>
      <c r="B1898" s="398" t="s">
        <v>8884</v>
      </c>
      <c r="C1898" s="385">
        <v>0</v>
      </c>
      <c r="D1898" s="385">
        <v>0</v>
      </c>
      <c r="E1898" s="385">
        <v>0</v>
      </c>
    </row>
    <row r="1899" spans="1:5" x14ac:dyDescent="0.25">
      <c r="A1899" s="396" t="s">
        <v>8916</v>
      </c>
      <c r="B1899" s="398" t="s">
        <v>8886</v>
      </c>
      <c r="C1899" s="385">
        <v>0</v>
      </c>
      <c r="D1899" s="385">
        <v>0</v>
      </c>
      <c r="E1899" s="385">
        <v>0</v>
      </c>
    </row>
    <row r="1900" spans="1:5" x14ac:dyDescent="0.25">
      <c r="A1900" s="396" t="s">
        <v>19797</v>
      </c>
      <c r="B1900" s="398" t="s">
        <v>19791</v>
      </c>
      <c r="C1900" s="385">
        <v>0</v>
      </c>
      <c r="D1900" s="385">
        <v>0</v>
      </c>
      <c r="E1900" s="385">
        <v>0</v>
      </c>
    </row>
    <row r="1901" spans="1:5" x14ac:dyDescent="0.25">
      <c r="A1901" s="396" t="s">
        <v>225</v>
      </c>
      <c r="B1901" s="398" t="s">
        <v>8825</v>
      </c>
      <c r="C1901" s="385">
        <v>0</v>
      </c>
      <c r="D1901" s="385">
        <v>0</v>
      </c>
      <c r="E1901" s="385">
        <v>0</v>
      </c>
    </row>
    <row r="1902" spans="1:5" x14ac:dyDescent="0.25">
      <c r="A1902" s="396" t="s">
        <v>8917</v>
      </c>
      <c r="B1902" s="398" t="s">
        <v>9448</v>
      </c>
      <c r="C1902" s="385">
        <v>0</v>
      </c>
      <c r="D1902" s="385">
        <v>0</v>
      </c>
      <c r="E1902" s="385">
        <v>0</v>
      </c>
    </row>
    <row r="1903" spans="1:5" x14ac:dyDescent="0.25">
      <c r="A1903" s="396" t="s">
        <v>8918</v>
      </c>
      <c r="B1903" s="398" t="s">
        <v>8881</v>
      </c>
      <c r="C1903" s="385">
        <v>0</v>
      </c>
      <c r="D1903" s="385">
        <v>0</v>
      </c>
      <c r="E1903" s="385">
        <v>0</v>
      </c>
    </row>
    <row r="1904" spans="1:5" x14ac:dyDescent="0.25">
      <c r="A1904" s="396" t="s">
        <v>8919</v>
      </c>
      <c r="B1904" s="398" t="s">
        <v>9449</v>
      </c>
      <c r="C1904" s="385">
        <v>0</v>
      </c>
      <c r="D1904" s="385">
        <v>0</v>
      </c>
      <c r="E1904" s="385">
        <v>0</v>
      </c>
    </row>
    <row r="1905" spans="1:5" x14ac:dyDescent="0.25">
      <c r="A1905" s="396" t="s">
        <v>8920</v>
      </c>
      <c r="B1905" s="398" t="s">
        <v>8884</v>
      </c>
      <c r="C1905" s="385">
        <v>0</v>
      </c>
      <c r="D1905" s="385">
        <v>0</v>
      </c>
      <c r="E1905" s="385">
        <v>0</v>
      </c>
    </row>
    <row r="1906" spans="1:5" x14ac:dyDescent="0.25">
      <c r="A1906" s="396" t="s">
        <v>8921</v>
      </c>
      <c r="B1906" s="398" t="s">
        <v>8886</v>
      </c>
      <c r="C1906" s="385">
        <v>0</v>
      </c>
      <c r="D1906" s="385">
        <v>0</v>
      </c>
      <c r="E1906" s="385">
        <v>0</v>
      </c>
    </row>
    <row r="1907" spans="1:5" x14ac:dyDescent="0.25">
      <c r="A1907" s="396" t="s">
        <v>19798</v>
      </c>
      <c r="B1907" s="398" t="s">
        <v>19791</v>
      </c>
      <c r="C1907" s="385">
        <v>0</v>
      </c>
      <c r="D1907" s="385">
        <v>0</v>
      </c>
      <c r="E1907" s="385">
        <v>0</v>
      </c>
    </row>
    <row r="1908" spans="1:5" x14ac:dyDescent="0.25">
      <c r="A1908" s="396" t="s">
        <v>226</v>
      </c>
      <c r="B1908" s="398" t="s">
        <v>8825</v>
      </c>
      <c r="C1908" s="385">
        <v>0</v>
      </c>
      <c r="D1908" s="385">
        <v>0</v>
      </c>
      <c r="E1908" s="385">
        <v>0</v>
      </c>
    </row>
    <row r="1909" spans="1:5" x14ac:dyDescent="0.25">
      <c r="A1909" s="396" t="s">
        <v>8922</v>
      </c>
      <c r="B1909" s="398" t="s">
        <v>9448</v>
      </c>
      <c r="C1909" s="385">
        <v>0</v>
      </c>
      <c r="D1909" s="385">
        <v>0</v>
      </c>
      <c r="E1909" s="385">
        <v>0</v>
      </c>
    </row>
    <row r="1910" spans="1:5" x14ac:dyDescent="0.25">
      <c r="A1910" s="396" t="s">
        <v>8923</v>
      </c>
      <c r="B1910" s="398" t="s">
        <v>8881</v>
      </c>
      <c r="C1910" s="385">
        <v>0</v>
      </c>
      <c r="D1910" s="385">
        <v>0</v>
      </c>
      <c r="E1910" s="385">
        <v>0</v>
      </c>
    </row>
    <row r="1911" spans="1:5" x14ac:dyDescent="0.25">
      <c r="A1911" s="396" t="s">
        <v>8924</v>
      </c>
      <c r="B1911" s="398" t="s">
        <v>9449</v>
      </c>
      <c r="C1911" s="385">
        <v>0</v>
      </c>
      <c r="D1911" s="385">
        <v>0</v>
      </c>
      <c r="E1911" s="385">
        <v>0</v>
      </c>
    </row>
    <row r="1912" spans="1:5" x14ac:dyDescent="0.25">
      <c r="A1912" s="396" t="s">
        <v>8925</v>
      </c>
      <c r="B1912" s="398" t="s">
        <v>8884</v>
      </c>
      <c r="C1912" s="385">
        <v>0</v>
      </c>
      <c r="D1912" s="385">
        <v>0</v>
      </c>
      <c r="E1912" s="385">
        <v>0</v>
      </c>
    </row>
    <row r="1913" spans="1:5" x14ac:dyDescent="0.25">
      <c r="A1913" s="396" t="s">
        <v>8926</v>
      </c>
      <c r="B1913" s="398" t="s">
        <v>8886</v>
      </c>
      <c r="C1913" s="385">
        <v>0</v>
      </c>
      <c r="D1913" s="385">
        <v>0</v>
      </c>
      <c r="E1913" s="385">
        <v>0</v>
      </c>
    </row>
    <row r="1914" spans="1:5" x14ac:dyDescent="0.25">
      <c r="A1914" s="396" t="s">
        <v>19799</v>
      </c>
      <c r="B1914" s="398" t="s">
        <v>19791</v>
      </c>
      <c r="C1914" s="385">
        <v>0</v>
      </c>
      <c r="D1914" s="385">
        <v>0</v>
      </c>
      <c r="E1914" s="385">
        <v>0</v>
      </c>
    </row>
    <row r="1915" spans="1:5" x14ac:dyDescent="0.25">
      <c r="A1915" s="396" t="s">
        <v>227</v>
      </c>
      <c r="B1915" s="398" t="s">
        <v>8825</v>
      </c>
      <c r="C1915" s="385">
        <v>0</v>
      </c>
      <c r="D1915" s="385">
        <v>0</v>
      </c>
      <c r="E1915" s="385">
        <v>0</v>
      </c>
    </row>
    <row r="1916" spans="1:5" x14ac:dyDescent="0.25">
      <c r="A1916" s="396" t="s">
        <v>8927</v>
      </c>
      <c r="B1916" s="398" t="s">
        <v>9448</v>
      </c>
      <c r="C1916" s="385">
        <v>0</v>
      </c>
      <c r="D1916" s="385">
        <v>0</v>
      </c>
      <c r="E1916" s="385">
        <v>0</v>
      </c>
    </row>
    <row r="1917" spans="1:5" x14ac:dyDescent="0.25">
      <c r="A1917" s="396" t="s">
        <v>8928</v>
      </c>
      <c r="B1917" s="398" t="s">
        <v>8881</v>
      </c>
      <c r="C1917" s="385">
        <v>0</v>
      </c>
      <c r="D1917" s="385">
        <v>0</v>
      </c>
      <c r="E1917" s="385">
        <v>0</v>
      </c>
    </row>
    <row r="1918" spans="1:5" x14ac:dyDescent="0.25">
      <c r="A1918" s="396" t="s">
        <v>8929</v>
      </c>
      <c r="B1918" s="398" t="s">
        <v>9449</v>
      </c>
      <c r="C1918" s="385">
        <v>0</v>
      </c>
      <c r="D1918" s="385">
        <v>0</v>
      </c>
      <c r="E1918" s="385">
        <v>0</v>
      </c>
    </row>
    <row r="1919" spans="1:5" x14ac:dyDescent="0.25">
      <c r="A1919" s="396" t="s">
        <v>8930</v>
      </c>
      <c r="B1919" s="398" t="s">
        <v>8884</v>
      </c>
      <c r="C1919" s="385">
        <v>0</v>
      </c>
      <c r="D1919" s="385">
        <v>0</v>
      </c>
      <c r="E1919" s="385">
        <v>0</v>
      </c>
    </row>
    <row r="1920" spans="1:5" x14ac:dyDescent="0.25">
      <c r="A1920" s="396" t="s">
        <v>8931</v>
      </c>
      <c r="B1920" s="398" t="s">
        <v>8886</v>
      </c>
      <c r="C1920" s="385">
        <v>0</v>
      </c>
      <c r="D1920" s="385">
        <v>0</v>
      </c>
      <c r="E1920" s="385">
        <v>0</v>
      </c>
    </row>
    <row r="1921" spans="1:5" x14ac:dyDescent="0.25">
      <c r="A1921" s="396" t="s">
        <v>19800</v>
      </c>
      <c r="B1921" s="398" t="s">
        <v>19791</v>
      </c>
      <c r="C1921" s="385">
        <v>0</v>
      </c>
      <c r="D1921" s="385">
        <v>0</v>
      </c>
      <c r="E1921" s="385">
        <v>0</v>
      </c>
    </row>
    <row r="1922" spans="1:5" x14ac:dyDescent="0.25">
      <c r="A1922" s="396" t="s">
        <v>4821</v>
      </c>
      <c r="B1922" s="398" t="s">
        <v>8932</v>
      </c>
      <c r="C1922" s="385">
        <v>0</v>
      </c>
      <c r="D1922" s="385">
        <v>0</v>
      </c>
      <c r="E1922" s="385">
        <v>0</v>
      </c>
    </row>
    <row r="1923" spans="1:5" x14ac:dyDescent="0.25">
      <c r="A1923" s="396" t="s">
        <v>8936</v>
      </c>
      <c r="B1923" s="398" t="s">
        <v>9450</v>
      </c>
      <c r="C1923" s="385">
        <v>0</v>
      </c>
      <c r="D1923" s="385">
        <v>0</v>
      </c>
      <c r="E1923" s="385">
        <v>0</v>
      </c>
    </row>
    <row r="1924" spans="1:5" x14ac:dyDescent="0.25">
      <c r="A1924" s="396" t="s">
        <v>8937</v>
      </c>
      <c r="B1924" s="398" t="s">
        <v>8933</v>
      </c>
      <c r="C1924" s="385">
        <v>0</v>
      </c>
      <c r="D1924" s="385">
        <v>0</v>
      </c>
      <c r="E1924" s="385">
        <v>0</v>
      </c>
    </row>
    <row r="1925" spans="1:5" x14ac:dyDescent="0.25">
      <c r="A1925" s="396" t="s">
        <v>8938</v>
      </c>
      <c r="B1925" s="398" t="s">
        <v>9451</v>
      </c>
      <c r="C1925" s="385">
        <v>0</v>
      </c>
      <c r="D1925" s="385">
        <v>0</v>
      </c>
      <c r="E1925" s="385">
        <v>0</v>
      </c>
    </row>
    <row r="1926" spans="1:5" x14ac:dyDescent="0.25">
      <c r="A1926" s="396" t="s">
        <v>8939</v>
      </c>
      <c r="B1926" s="398" t="s">
        <v>8934</v>
      </c>
      <c r="C1926" s="385">
        <v>0</v>
      </c>
      <c r="D1926" s="385">
        <v>0</v>
      </c>
      <c r="E1926" s="385">
        <v>0</v>
      </c>
    </row>
    <row r="1927" spans="1:5" x14ac:dyDescent="0.25">
      <c r="A1927" s="396" t="s">
        <v>8940</v>
      </c>
      <c r="B1927" s="398" t="s">
        <v>8935</v>
      </c>
      <c r="C1927" s="385">
        <v>0</v>
      </c>
      <c r="D1927" s="385">
        <v>0</v>
      </c>
      <c r="E1927" s="385">
        <v>0</v>
      </c>
    </row>
    <row r="1928" spans="1:5" x14ac:dyDescent="0.25">
      <c r="A1928" s="396" t="s">
        <v>19801</v>
      </c>
      <c r="B1928" s="398" t="s">
        <v>19802</v>
      </c>
      <c r="C1928" s="385">
        <v>0</v>
      </c>
      <c r="D1928" s="385">
        <v>0</v>
      </c>
      <c r="E1928" s="385">
        <v>0</v>
      </c>
    </row>
    <row r="1929" spans="1:5" x14ac:dyDescent="0.25">
      <c r="A1929" s="396" t="s">
        <v>8941</v>
      </c>
      <c r="B1929" s="398" t="s">
        <v>8942</v>
      </c>
      <c r="C1929" s="385">
        <v>0</v>
      </c>
      <c r="D1929" s="385">
        <v>0</v>
      </c>
      <c r="E1929" s="385">
        <v>0</v>
      </c>
    </row>
    <row r="1930" spans="1:5" x14ac:dyDescent="0.25">
      <c r="A1930" s="396" t="s">
        <v>8943</v>
      </c>
      <c r="B1930" s="398" t="s">
        <v>9452</v>
      </c>
      <c r="C1930" s="385">
        <v>0</v>
      </c>
      <c r="D1930" s="385">
        <v>0</v>
      </c>
      <c r="E1930" s="385">
        <v>0</v>
      </c>
    </row>
    <row r="1931" spans="1:5" x14ac:dyDescent="0.25">
      <c r="A1931" s="396" t="s">
        <v>8944</v>
      </c>
      <c r="B1931" s="398" t="s">
        <v>8945</v>
      </c>
      <c r="C1931" s="385">
        <v>0</v>
      </c>
      <c r="D1931" s="385">
        <v>0</v>
      </c>
      <c r="E1931" s="385">
        <v>0</v>
      </c>
    </row>
    <row r="1932" spans="1:5" x14ac:dyDescent="0.25">
      <c r="A1932" s="396" t="s">
        <v>8946</v>
      </c>
      <c r="B1932" s="398" t="s">
        <v>9453</v>
      </c>
      <c r="C1932" s="385">
        <v>0</v>
      </c>
      <c r="D1932" s="385">
        <v>0</v>
      </c>
      <c r="E1932" s="385">
        <v>0</v>
      </c>
    </row>
    <row r="1933" spans="1:5" x14ac:dyDescent="0.25">
      <c r="A1933" s="396" t="s">
        <v>8947</v>
      </c>
      <c r="B1933" s="398" t="s">
        <v>8948</v>
      </c>
      <c r="C1933" s="385">
        <v>0</v>
      </c>
      <c r="D1933" s="385">
        <v>0</v>
      </c>
      <c r="E1933" s="385">
        <v>0</v>
      </c>
    </row>
    <row r="1934" spans="1:5" x14ac:dyDescent="0.25">
      <c r="A1934" s="396" t="s">
        <v>8950</v>
      </c>
      <c r="B1934" s="398" t="s">
        <v>8942</v>
      </c>
      <c r="C1934" s="385">
        <v>0</v>
      </c>
      <c r="D1934" s="385">
        <v>0</v>
      </c>
      <c r="E1934" s="385">
        <v>0</v>
      </c>
    </row>
    <row r="1935" spans="1:5" x14ac:dyDescent="0.25">
      <c r="A1935" s="396" t="s">
        <v>8951</v>
      </c>
      <c r="B1935" s="398" t="s">
        <v>9452</v>
      </c>
      <c r="C1935" s="385">
        <v>0</v>
      </c>
      <c r="D1935" s="385">
        <v>0</v>
      </c>
      <c r="E1935" s="385">
        <v>0</v>
      </c>
    </row>
    <row r="1936" spans="1:5" x14ac:dyDescent="0.25">
      <c r="A1936" s="396" t="s">
        <v>8952</v>
      </c>
      <c r="B1936" s="398" t="s">
        <v>8945</v>
      </c>
      <c r="C1936" s="385">
        <v>0</v>
      </c>
      <c r="D1936" s="385">
        <v>0</v>
      </c>
      <c r="E1936" s="385">
        <v>0</v>
      </c>
    </row>
    <row r="1937" spans="1:5" x14ac:dyDescent="0.25">
      <c r="A1937" s="396" t="s">
        <v>8953</v>
      </c>
      <c r="B1937" s="398" t="s">
        <v>9453</v>
      </c>
      <c r="C1937" s="385">
        <v>0</v>
      </c>
      <c r="D1937" s="385">
        <v>0</v>
      </c>
      <c r="E1937" s="385">
        <v>0</v>
      </c>
    </row>
    <row r="1938" spans="1:5" x14ac:dyDescent="0.25">
      <c r="A1938" s="396" t="s">
        <v>8954</v>
      </c>
      <c r="B1938" s="398" t="s">
        <v>8948</v>
      </c>
      <c r="C1938" s="385">
        <v>0</v>
      </c>
      <c r="D1938" s="385">
        <v>0</v>
      </c>
      <c r="E1938" s="385">
        <v>0</v>
      </c>
    </row>
    <row r="1939" spans="1:5" x14ac:dyDescent="0.25">
      <c r="A1939" s="396" t="s">
        <v>8955</v>
      </c>
      <c r="B1939" s="398" t="s">
        <v>8949</v>
      </c>
      <c r="C1939" s="385">
        <v>0</v>
      </c>
      <c r="D1939" s="385">
        <v>0</v>
      </c>
      <c r="E1939" s="385">
        <v>0</v>
      </c>
    </row>
    <row r="1940" spans="1:5" x14ac:dyDescent="0.25">
      <c r="A1940" s="396" t="s">
        <v>17802</v>
      </c>
      <c r="B1940" s="398" t="s">
        <v>13851</v>
      </c>
      <c r="C1940" s="385">
        <v>0</v>
      </c>
      <c r="D1940" s="385">
        <v>0</v>
      </c>
      <c r="E1940" s="385">
        <v>0</v>
      </c>
    </row>
    <row r="1941" spans="1:5" x14ac:dyDescent="0.25">
      <c r="A1941" s="396" t="s">
        <v>8956</v>
      </c>
      <c r="B1941" s="398" t="s">
        <v>8942</v>
      </c>
      <c r="C1941" s="385">
        <v>1</v>
      </c>
      <c r="D1941" s="385">
        <v>1</v>
      </c>
      <c r="E1941" s="385">
        <v>2</v>
      </c>
    </row>
    <row r="1942" spans="1:5" x14ac:dyDescent="0.25">
      <c r="A1942" s="396" t="s">
        <v>8957</v>
      </c>
      <c r="B1942" s="398" t="s">
        <v>9452</v>
      </c>
      <c r="C1942" s="385">
        <v>0</v>
      </c>
      <c r="D1942" s="385">
        <v>0</v>
      </c>
      <c r="E1942" s="385">
        <v>0</v>
      </c>
    </row>
    <row r="1943" spans="1:5" x14ac:dyDescent="0.25">
      <c r="A1943" s="396" t="s">
        <v>8958</v>
      </c>
      <c r="B1943" s="398" t="s">
        <v>8945</v>
      </c>
      <c r="C1943" s="385">
        <v>0</v>
      </c>
      <c r="D1943" s="385">
        <v>0</v>
      </c>
      <c r="E1943" s="385">
        <v>0</v>
      </c>
    </row>
    <row r="1944" spans="1:5" x14ac:dyDescent="0.25">
      <c r="A1944" s="396" t="s">
        <v>8959</v>
      </c>
      <c r="B1944" s="398" t="s">
        <v>9453</v>
      </c>
      <c r="C1944" s="385">
        <v>0</v>
      </c>
      <c r="D1944" s="385">
        <v>0</v>
      </c>
      <c r="E1944" s="385">
        <v>0</v>
      </c>
    </row>
    <row r="1945" spans="1:5" x14ac:dyDescent="0.25">
      <c r="A1945" s="396" t="s">
        <v>8960</v>
      </c>
      <c r="B1945" s="398" t="s">
        <v>8948</v>
      </c>
      <c r="C1945" s="385">
        <v>0</v>
      </c>
      <c r="D1945" s="385">
        <v>0</v>
      </c>
      <c r="E1945" s="385">
        <v>0</v>
      </c>
    </row>
    <row r="1946" spans="1:5" x14ac:dyDescent="0.25">
      <c r="A1946" s="396" t="s">
        <v>8961</v>
      </c>
      <c r="B1946" s="398" t="s">
        <v>8949</v>
      </c>
      <c r="C1946" s="385">
        <v>0</v>
      </c>
      <c r="D1946" s="385">
        <v>0</v>
      </c>
      <c r="E1946" s="385">
        <v>0</v>
      </c>
    </row>
    <row r="1947" spans="1:5" x14ac:dyDescent="0.25">
      <c r="A1947" s="396" t="s">
        <v>19803</v>
      </c>
      <c r="B1947" s="398" t="s">
        <v>19804</v>
      </c>
      <c r="C1947" s="385">
        <v>0</v>
      </c>
      <c r="D1947" s="385">
        <v>0</v>
      </c>
      <c r="E1947" s="385">
        <v>0</v>
      </c>
    </row>
    <row r="1948" spans="1:5" x14ac:dyDescent="0.25">
      <c r="A1948" s="396" t="s">
        <v>8962</v>
      </c>
      <c r="B1948" s="398" t="s">
        <v>8942</v>
      </c>
      <c r="C1948" s="385">
        <v>1</v>
      </c>
      <c r="D1948" s="385">
        <v>0</v>
      </c>
      <c r="E1948" s="385">
        <v>1</v>
      </c>
    </row>
    <row r="1949" spans="1:5" x14ac:dyDescent="0.25">
      <c r="A1949" s="396" t="s">
        <v>8963</v>
      </c>
      <c r="B1949" s="398" t="s">
        <v>9452</v>
      </c>
      <c r="C1949" s="385">
        <v>0</v>
      </c>
      <c r="D1949" s="385">
        <v>0</v>
      </c>
      <c r="E1949" s="385">
        <v>0</v>
      </c>
    </row>
    <row r="1950" spans="1:5" x14ac:dyDescent="0.25">
      <c r="A1950" s="396" t="s">
        <v>8964</v>
      </c>
      <c r="B1950" s="398" t="s">
        <v>8945</v>
      </c>
      <c r="C1950" s="385">
        <v>0</v>
      </c>
      <c r="D1950" s="385">
        <v>0</v>
      </c>
      <c r="E1950" s="385">
        <v>0</v>
      </c>
    </row>
    <row r="1951" spans="1:5" x14ac:dyDescent="0.25">
      <c r="A1951" s="396" t="s">
        <v>8965</v>
      </c>
      <c r="B1951" s="398" t="s">
        <v>9453</v>
      </c>
      <c r="C1951" s="385">
        <v>0</v>
      </c>
      <c r="D1951" s="385">
        <v>0</v>
      </c>
      <c r="E1951" s="385">
        <v>0</v>
      </c>
    </row>
    <row r="1952" spans="1:5" x14ac:dyDescent="0.25">
      <c r="A1952" s="396" t="s">
        <v>8966</v>
      </c>
      <c r="B1952" s="398" t="s">
        <v>8948</v>
      </c>
      <c r="C1952" s="385">
        <v>0</v>
      </c>
      <c r="D1952" s="385">
        <v>0</v>
      </c>
      <c r="E1952" s="385">
        <v>0</v>
      </c>
    </row>
    <row r="1953" spans="1:5" x14ac:dyDescent="0.25">
      <c r="A1953" s="396" t="s">
        <v>8967</v>
      </c>
      <c r="B1953" s="398" t="s">
        <v>8949</v>
      </c>
      <c r="C1953" s="385">
        <v>0</v>
      </c>
      <c r="D1953" s="385">
        <v>0</v>
      </c>
      <c r="E1953" s="385">
        <v>0</v>
      </c>
    </row>
    <row r="1954" spans="1:5" x14ac:dyDescent="0.25">
      <c r="A1954" s="396" t="s">
        <v>17803</v>
      </c>
      <c r="B1954" s="398" t="s">
        <v>13851</v>
      </c>
      <c r="C1954" s="385">
        <v>0</v>
      </c>
      <c r="D1954" s="385">
        <v>0</v>
      </c>
      <c r="E1954" s="385">
        <v>0</v>
      </c>
    </row>
    <row r="1955" spans="1:5" x14ac:dyDescent="0.25">
      <c r="A1955" s="396" t="s">
        <v>8968</v>
      </c>
      <c r="B1955" s="398" t="s">
        <v>8942</v>
      </c>
      <c r="C1955" s="385">
        <v>0</v>
      </c>
      <c r="D1955" s="385">
        <v>0</v>
      </c>
      <c r="E1955" s="385">
        <v>0</v>
      </c>
    </row>
    <row r="1956" spans="1:5" x14ac:dyDescent="0.25">
      <c r="A1956" s="396" t="s">
        <v>8969</v>
      </c>
      <c r="B1956" s="398" t="s">
        <v>9452</v>
      </c>
      <c r="C1956" s="385">
        <v>0</v>
      </c>
      <c r="D1956" s="385">
        <v>0</v>
      </c>
      <c r="E1956" s="385">
        <v>0</v>
      </c>
    </row>
    <row r="1957" spans="1:5" x14ac:dyDescent="0.25">
      <c r="A1957" s="396" t="s">
        <v>8970</v>
      </c>
      <c r="B1957" s="398" t="s">
        <v>8945</v>
      </c>
      <c r="C1957" s="385">
        <v>0</v>
      </c>
      <c r="D1957" s="385">
        <v>0</v>
      </c>
      <c r="E1957" s="385">
        <v>0</v>
      </c>
    </row>
    <row r="1958" spans="1:5" x14ac:dyDescent="0.25">
      <c r="A1958" s="396" t="s">
        <v>8971</v>
      </c>
      <c r="B1958" s="398" t="s">
        <v>9453</v>
      </c>
      <c r="C1958" s="385">
        <v>0</v>
      </c>
      <c r="D1958" s="385">
        <v>0</v>
      </c>
      <c r="E1958" s="385">
        <v>0</v>
      </c>
    </row>
    <row r="1959" spans="1:5" x14ac:dyDescent="0.25">
      <c r="A1959" s="396" t="s">
        <v>8972</v>
      </c>
      <c r="B1959" s="398" t="s">
        <v>8948</v>
      </c>
      <c r="C1959" s="385">
        <v>0</v>
      </c>
      <c r="D1959" s="385">
        <v>0</v>
      </c>
      <c r="E1959" s="385">
        <v>0</v>
      </c>
    </row>
    <row r="1960" spans="1:5" x14ac:dyDescent="0.25">
      <c r="A1960" s="396" t="s">
        <v>8973</v>
      </c>
      <c r="B1960" s="398" t="s">
        <v>8949</v>
      </c>
      <c r="C1960" s="385">
        <v>0</v>
      </c>
      <c r="D1960" s="385">
        <v>0</v>
      </c>
      <c r="E1960" s="385">
        <v>0</v>
      </c>
    </row>
    <row r="1961" spans="1:5" x14ac:dyDescent="0.25">
      <c r="A1961" s="396" t="s">
        <v>19805</v>
      </c>
      <c r="B1961" s="398" t="s">
        <v>19804</v>
      </c>
      <c r="C1961" s="385">
        <v>0</v>
      </c>
      <c r="D1961" s="385">
        <v>0</v>
      </c>
      <c r="E1961" s="385">
        <v>0</v>
      </c>
    </row>
    <row r="1962" spans="1:5" x14ac:dyDescent="0.25">
      <c r="A1962" s="396" t="s">
        <v>8974</v>
      </c>
      <c r="B1962" s="398" t="s">
        <v>8942</v>
      </c>
      <c r="C1962" s="385">
        <v>0</v>
      </c>
      <c r="D1962" s="385">
        <v>1</v>
      </c>
      <c r="E1962" s="385">
        <v>1</v>
      </c>
    </row>
    <row r="1963" spans="1:5" x14ac:dyDescent="0.25">
      <c r="A1963" s="396" t="s">
        <v>8975</v>
      </c>
      <c r="B1963" s="398" t="s">
        <v>9452</v>
      </c>
      <c r="C1963" s="385">
        <v>0</v>
      </c>
      <c r="D1963" s="385">
        <v>0</v>
      </c>
      <c r="E1963" s="385">
        <v>0</v>
      </c>
    </row>
    <row r="1964" spans="1:5" x14ac:dyDescent="0.25">
      <c r="A1964" s="396" t="s">
        <v>8976</v>
      </c>
      <c r="B1964" s="398" t="s">
        <v>8945</v>
      </c>
      <c r="C1964" s="385">
        <v>0</v>
      </c>
      <c r="D1964" s="385">
        <v>0</v>
      </c>
      <c r="E1964" s="385">
        <v>0</v>
      </c>
    </row>
    <row r="1965" spans="1:5" x14ac:dyDescent="0.25">
      <c r="A1965" s="396" t="s">
        <v>8977</v>
      </c>
      <c r="B1965" s="398" t="s">
        <v>9453</v>
      </c>
      <c r="C1965" s="385">
        <v>0</v>
      </c>
      <c r="D1965" s="385">
        <v>0</v>
      </c>
      <c r="E1965" s="385">
        <v>0</v>
      </c>
    </row>
    <row r="1966" spans="1:5" x14ac:dyDescent="0.25">
      <c r="A1966" s="396" t="s">
        <v>8978</v>
      </c>
      <c r="B1966" s="398" t="s">
        <v>8948</v>
      </c>
      <c r="C1966" s="385">
        <v>0</v>
      </c>
      <c r="D1966" s="385">
        <v>0</v>
      </c>
      <c r="E1966" s="385">
        <v>0</v>
      </c>
    </row>
    <row r="1967" spans="1:5" x14ac:dyDescent="0.25">
      <c r="A1967" s="396" t="s">
        <v>8979</v>
      </c>
      <c r="B1967" s="398" t="s">
        <v>8949</v>
      </c>
      <c r="C1967" s="385">
        <v>0</v>
      </c>
      <c r="D1967" s="385">
        <v>0</v>
      </c>
      <c r="E1967" s="385">
        <v>0</v>
      </c>
    </row>
    <row r="1968" spans="1:5" x14ac:dyDescent="0.25">
      <c r="A1968" s="396" t="s">
        <v>19806</v>
      </c>
      <c r="B1968" s="398" t="s">
        <v>19804</v>
      </c>
      <c r="C1968" s="385">
        <v>0</v>
      </c>
      <c r="D1968" s="385">
        <v>0</v>
      </c>
      <c r="E1968" s="385">
        <v>0</v>
      </c>
    </row>
    <row r="1969" spans="1:5" x14ac:dyDescent="0.25">
      <c r="A1969" s="396" t="s">
        <v>8980</v>
      </c>
      <c r="B1969" s="398" t="s">
        <v>8942</v>
      </c>
      <c r="C1969" s="385">
        <v>0</v>
      </c>
      <c r="D1969" s="385">
        <v>1</v>
      </c>
      <c r="E1969" s="385">
        <v>1</v>
      </c>
    </row>
    <row r="1970" spans="1:5" x14ac:dyDescent="0.25">
      <c r="A1970" s="396" t="s">
        <v>8981</v>
      </c>
      <c r="B1970" s="398" t="s">
        <v>9452</v>
      </c>
      <c r="C1970" s="385">
        <v>0</v>
      </c>
      <c r="D1970" s="385">
        <v>0</v>
      </c>
      <c r="E1970" s="385">
        <v>0</v>
      </c>
    </row>
    <row r="1971" spans="1:5" x14ac:dyDescent="0.25">
      <c r="A1971" s="396" t="s">
        <v>8982</v>
      </c>
      <c r="B1971" s="398" t="s">
        <v>8945</v>
      </c>
      <c r="C1971" s="385">
        <v>0</v>
      </c>
      <c r="D1971" s="385">
        <v>0</v>
      </c>
      <c r="E1971" s="385">
        <v>0</v>
      </c>
    </row>
    <row r="1972" spans="1:5" x14ac:dyDescent="0.25">
      <c r="A1972" s="396" t="s">
        <v>8983</v>
      </c>
      <c r="B1972" s="398" t="s">
        <v>9453</v>
      </c>
      <c r="C1972" s="385">
        <v>0</v>
      </c>
      <c r="D1972" s="385">
        <v>0</v>
      </c>
      <c r="E1972" s="385">
        <v>0</v>
      </c>
    </row>
    <row r="1973" spans="1:5" x14ac:dyDescent="0.25">
      <c r="A1973" s="396" t="s">
        <v>8984</v>
      </c>
      <c r="B1973" s="398" t="s">
        <v>8948</v>
      </c>
      <c r="C1973" s="385">
        <v>0</v>
      </c>
      <c r="D1973" s="385">
        <v>0</v>
      </c>
      <c r="E1973" s="385">
        <v>0</v>
      </c>
    </row>
    <row r="1974" spans="1:5" x14ac:dyDescent="0.25">
      <c r="A1974" s="396" t="s">
        <v>8985</v>
      </c>
      <c r="B1974" s="398" t="s">
        <v>8949</v>
      </c>
      <c r="C1974" s="385">
        <v>0</v>
      </c>
      <c r="D1974" s="385">
        <v>0</v>
      </c>
      <c r="E1974" s="385">
        <v>0</v>
      </c>
    </row>
    <row r="1975" spans="1:5" x14ac:dyDescent="0.25">
      <c r="A1975" s="396" t="s">
        <v>19807</v>
      </c>
      <c r="B1975" s="398" t="s">
        <v>19804</v>
      </c>
      <c r="C1975" s="385">
        <v>0</v>
      </c>
      <c r="D1975" s="385">
        <v>0</v>
      </c>
      <c r="E1975" s="385">
        <v>0</v>
      </c>
    </row>
    <row r="1976" spans="1:5" x14ac:dyDescent="0.25">
      <c r="A1976" s="396" t="s">
        <v>8986</v>
      </c>
      <c r="B1976" s="398" t="s">
        <v>8942</v>
      </c>
      <c r="C1976" s="385">
        <v>0</v>
      </c>
      <c r="D1976" s="385">
        <v>0</v>
      </c>
      <c r="E1976" s="385">
        <v>0</v>
      </c>
    </row>
    <row r="1977" spans="1:5" x14ac:dyDescent="0.25">
      <c r="A1977" s="396" t="s">
        <v>8987</v>
      </c>
      <c r="B1977" s="398" t="s">
        <v>9452</v>
      </c>
      <c r="C1977" s="385">
        <v>0</v>
      </c>
      <c r="D1977" s="385">
        <v>0</v>
      </c>
      <c r="E1977" s="385">
        <v>0</v>
      </c>
    </row>
    <row r="1978" spans="1:5" x14ac:dyDescent="0.25">
      <c r="A1978" s="396" t="s">
        <v>8988</v>
      </c>
      <c r="B1978" s="398" t="s">
        <v>8945</v>
      </c>
      <c r="C1978" s="385">
        <v>0</v>
      </c>
      <c r="D1978" s="385">
        <v>0</v>
      </c>
      <c r="E1978" s="385">
        <v>0</v>
      </c>
    </row>
    <row r="1979" spans="1:5" x14ac:dyDescent="0.25">
      <c r="A1979" s="396" t="s">
        <v>8989</v>
      </c>
      <c r="B1979" s="398" t="s">
        <v>9453</v>
      </c>
      <c r="C1979" s="385">
        <v>0</v>
      </c>
      <c r="D1979" s="385">
        <v>0</v>
      </c>
      <c r="E1979" s="385">
        <v>0</v>
      </c>
    </row>
    <row r="1980" spans="1:5" x14ac:dyDescent="0.25">
      <c r="A1980" s="396" t="s">
        <v>8990</v>
      </c>
      <c r="B1980" s="398" t="s">
        <v>8948</v>
      </c>
      <c r="C1980" s="385">
        <v>0</v>
      </c>
      <c r="D1980" s="385">
        <v>0</v>
      </c>
      <c r="E1980" s="385">
        <v>0</v>
      </c>
    </row>
    <row r="1981" spans="1:5" x14ac:dyDescent="0.25">
      <c r="A1981" s="396" t="s">
        <v>8991</v>
      </c>
      <c r="B1981" s="398" t="s">
        <v>8949</v>
      </c>
      <c r="C1981" s="385">
        <v>0</v>
      </c>
      <c r="D1981" s="385">
        <v>0</v>
      </c>
      <c r="E1981" s="385">
        <v>0</v>
      </c>
    </row>
    <row r="1982" spans="1:5" x14ac:dyDescent="0.25">
      <c r="A1982" s="396" t="s">
        <v>19808</v>
      </c>
      <c r="B1982" s="398" t="s">
        <v>19804</v>
      </c>
      <c r="C1982" s="385">
        <v>0</v>
      </c>
      <c r="D1982" s="385">
        <v>0</v>
      </c>
      <c r="E1982" s="385">
        <v>0</v>
      </c>
    </row>
    <row r="1983" spans="1:5" x14ac:dyDescent="0.25">
      <c r="A1983" s="396" t="s">
        <v>8992</v>
      </c>
      <c r="B1983" s="398" t="s">
        <v>8942</v>
      </c>
      <c r="C1983" s="385">
        <v>0</v>
      </c>
      <c r="D1983" s="385">
        <v>1</v>
      </c>
      <c r="E1983" s="385">
        <v>1</v>
      </c>
    </row>
    <row r="1984" spans="1:5" x14ac:dyDescent="0.25">
      <c r="A1984" s="396" t="s">
        <v>8993</v>
      </c>
      <c r="B1984" s="398" t="s">
        <v>9452</v>
      </c>
      <c r="C1984" s="385">
        <v>0</v>
      </c>
      <c r="D1984" s="385">
        <v>0</v>
      </c>
      <c r="E1984" s="385">
        <v>0</v>
      </c>
    </row>
    <row r="1985" spans="1:5" x14ac:dyDescent="0.25">
      <c r="A1985" s="396" t="s">
        <v>8994</v>
      </c>
      <c r="B1985" s="398" t="s">
        <v>8945</v>
      </c>
      <c r="C1985" s="385">
        <v>0</v>
      </c>
      <c r="D1985" s="385">
        <v>0</v>
      </c>
      <c r="E1985" s="385">
        <v>0</v>
      </c>
    </row>
    <row r="1986" spans="1:5" x14ac:dyDescent="0.25">
      <c r="A1986" s="396" t="s">
        <v>8995</v>
      </c>
      <c r="B1986" s="398" t="s">
        <v>9453</v>
      </c>
      <c r="C1986" s="385">
        <v>0</v>
      </c>
      <c r="D1986" s="385">
        <v>0</v>
      </c>
      <c r="E1986" s="385">
        <v>0</v>
      </c>
    </row>
    <row r="1987" spans="1:5" x14ac:dyDescent="0.25">
      <c r="A1987" s="396" t="s">
        <v>8996</v>
      </c>
      <c r="B1987" s="398" t="s">
        <v>8948</v>
      </c>
      <c r="C1987" s="385">
        <v>0</v>
      </c>
      <c r="D1987" s="385">
        <v>0</v>
      </c>
      <c r="E1987" s="385">
        <v>0</v>
      </c>
    </row>
    <row r="1988" spans="1:5" x14ac:dyDescent="0.25">
      <c r="A1988" s="396" t="s">
        <v>8997</v>
      </c>
      <c r="B1988" s="398" t="s">
        <v>8949</v>
      </c>
      <c r="C1988" s="385">
        <v>0</v>
      </c>
      <c r="D1988" s="385">
        <v>0</v>
      </c>
      <c r="E1988" s="385">
        <v>0</v>
      </c>
    </row>
    <row r="1989" spans="1:5" x14ac:dyDescent="0.25">
      <c r="A1989" s="396" t="s">
        <v>19809</v>
      </c>
      <c r="B1989" s="398" t="s">
        <v>19804</v>
      </c>
      <c r="C1989" s="385">
        <v>0</v>
      </c>
      <c r="D1989" s="385">
        <v>-1</v>
      </c>
      <c r="E1989" s="385">
        <v>-1</v>
      </c>
    </row>
    <row r="1990" spans="1:5" x14ac:dyDescent="0.25">
      <c r="A1990" s="396" t="s">
        <v>8998</v>
      </c>
      <c r="B1990" s="398" t="s">
        <v>8942</v>
      </c>
      <c r="C1990" s="385">
        <v>0</v>
      </c>
      <c r="D1990" s="385">
        <v>0</v>
      </c>
      <c r="E1990" s="385">
        <v>0</v>
      </c>
    </row>
    <row r="1991" spans="1:5" x14ac:dyDescent="0.25">
      <c r="A1991" s="396" t="s">
        <v>8999</v>
      </c>
      <c r="B1991" s="398" t="s">
        <v>9452</v>
      </c>
      <c r="C1991" s="385">
        <v>0</v>
      </c>
      <c r="D1991" s="385">
        <v>0</v>
      </c>
      <c r="E1991" s="385">
        <v>0</v>
      </c>
    </row>
    <row r="1992" spans="1:5" x14ac:dyDescent="0.25">
      <c r="A1992" s="396" t="s">
        <v>9000</v>
      </c>
      <c r="B1992" s="398" t="s">
        <v>8945</v>
      </c>
      <c r="C1992" s="385">
        <v>0</v>
      </c>
      <c r="D1992" s="385">
        <v>0</v>
      </c>
      <c r="E1992" s="385">
        <v>0</v>
      </c>
    </row>
    <row r="1993" spans="1:5" x14ac:dyDescent="0.25">
      <c r="A1993" s="396" t="s">
        <v>9001</v>
      </c>
      <c r="B1993" s="398" t="s">
        <v>9453</v>
      </c>
      <c r="C1993" s="385">
        <v>0</v>
      </c>
      <c r="D1993" s="385">
        <v>0</v>
      </c>
      <c r="E1993" s="385">
        <v>0</v>
      </c>
    </row>
    <row r="1994" spans="1:5" x14ac:dyDescent="0.25">
      <c r="A1994" s="396" t="s">
        <v>9002</v>
      </c>
      <c r="B1994" s="398" t="s">
        <v>8948</v>
      </c>
      <c r="C1994" s="385">
        <v>0</v>
      </c>
      <c r="D1994" s="385">
        <v>0</v>
      </c>
      <c r="E1994" s="385">
        <v>0</v>
      </c>
    </row>
    <row r="1995" spans="1:5" x14ac:dyDescent="0.25">
      <c r="A1995" s="396" t="s">
        <v>9003</v>
      </c>
      <c r="B1995" s="398" t="s">
        <v>8949</v>
      </c>
      <c r="C1995" s="385">
        <v>0</v>
      </c>
      <c r="D1995" s="385">
        <v>0</v>
      </c>
      <c r="E1995" s="385">
        <v>0</v>
      </c>
    </row>
    <row r="1996" spans="1:5" x14ac:dyDescent="0.25">
      <c r="A1996" s="396" t="s">
        <v>19810</v>
      </c>
      <c r="B1996" s="398" t="s">
        <v>19804</v>
      </c>
      <c r="C1996" s="385">
        <v>0</v>
      </c>
      <c r="D1996" s="385">
        <v>0</v>
      </c>
      <c r="E1996" s="385">
        <v>0</v>
      </c>
    </row>
    <row r="1997" spans="1:5" x14ac:dyDescent="0.25">
      <c r="A1997" s="396" t="s">
        <v>9004</v>
      </c>
      <c r="B1997" s="398" t="s">
        <v>8942</v>
      </c>
      <c r="C1997" s="385">
        <v>0</v>
      </c>
      <c r="D1997" s="385">
        <v>0</v>
      </c>
      <c r="E1997" s="385">
        <v>0</v>
      </c>
    </row>
    <row r="1998" spans="1:5" x14ac:dyDescent="0.25">
      <c r="A1998" s="396" t="s">
        <v>9005</v>
      </c>
      <c r="B1998" s="398" t="s">
        <v>9452</v>
      </c>
      <c r="C1998" s="385">
        <v>0</v>
      </c>
      <c r="D1998" s="385">
        <v>0</v>
      </c>
      <c r="E1998" s="385">
        <v>0</v>
      </c>
    </row>
    <row r="1999" spans="1:5" x14ac:dyDescent="0.25">
      <c r="A1999" s="396" t="s">
        <v>9006</v>
      </c>
      <c r="B1999" s="398" t="s">
        <v>8945</v>
      </c>
      <c r="C1999" s="385">
        <v>0</v>
      </c>
      <c r="D1999" s="385">
        <v>0</v>
      </c>
      <c r="E1999" s="385">
        <v>0</v>
      </c>
    </row>
    <row r="2000" spans="1:5" x14ac:dyDescent="0.25">
      <c r="A2000" s="396" t="s">
        <v>9007</v>
      </c>
      <c r="B2000" s="398" t="s">
        <v>9453</v>
      </c>
      <c r="C2000" s="385">
        <v>0</v>
      </c>
      <c r="D2000" s="385">
        <v>0</v>
      </c>
      <c r="E2000" s="385">
        <v>0</v>
      </c>
    </row>
    <row r="2001" spans="1:5" x14ac:dyDescent="0.25">
      <c r="A2001" s="396" t="s">
        <v>9008</v>
      </c>
      <c r="B2001" s="398" t="s">
        <v>8948</v>
      </c>
      <c r="C2001" s="385">
        <v>0</v>
      </c>
      <c r="D2001" s="385">
        <v>0</v>
      </c>
      <c r="E2001" s="385">
        <v>0</v>
      </c>
    </row>
    <row r="2002" spans="1:5" x14ac:dyDescent="0.25">
      <c r="A2002" s="396" t="s">
        <v>9009</v>
      </c>
      <c r="B2002" s="398" t="s">
        <v>8949</v>
      </c>
      <c r="C2002" s="385">
        <v>0</v>
      </c>
      <c r="D2002" s="385">
        <v>0</v>
      </c>
      <c r="E2002" s="385">
        <v>0</v>
      </c>
    </row>
    <row r="2003" spans="1:5" x14ac:dyDescent="0.25">
      <c r="A2003" s="396" t="s">
        <v>19811</v>
      </c>
      <c r="B2003" s="398" t="s">
        <v>19804</v>
      </c>
      <c r="C2003" s="385">
        <v>0</v>
      </c>
      <c r="D2003" s="385">
        <v>0</v>
      </c>
      <c r="E2003" s="385">
        <v>0</v>
      </c>
    </row>
    <row r="2004" spans="1:5" x14ac:dyDescent="0.25">
      <c r="A2004" s="396" t="s">
        <v>9010</v>
      </c>
      <c r="B2004" s="398" t="s">
        <v>8942</v>
      </c>
      <c r="C2004" s="385">
        <v>0</v>
      </c>
      <c r="D2004" s="385">
        <v>0</v>
      </c>
      <c r="E2004" s="385">
        <v>0</v>
      </c>
    </row>
    <row r="2005" spans="1:5" x14ac:dyDescent="0.25">
      <c r="A2005" s="396" t="s">
        <v>9011</v>
      </c>
      <c r="B2005" s="398" t="s">
        <v>9452</v>
      </c>
      <c r="C2005" s="385">
        <v>0</v>
      </c>
      <c r="D2005" s="385">
        <v>0</v>
      </c>
      <c r="E2005" s="385">
        <v>0</v>
      </c>
    </row>
    <row r="2006" spans="1:5" x14ac:dyDescent="0.25">
      <c r="A2006" s="396" t="s">
        <v>9012</v>
      </c>
      <c r="B2006" s="398" t="s">
        <v>8945</v>
      </c>
      <c r="C2006" s="385">
        <v>0</v>
      </c>
      <c r="D2006" s="385">
        <v>0</v>
      </c>
      <c r="E2006" s="385">
        <v>0</v>
      </c>
    </row>
    <row r="2007" spans="1:5" x14ac:dyDescent="0.25">
      <c r="A2007" s="396" t="s">
        <v>9013</v>
      </c>
      <c r="B2007" s="398" t="s">
        <v>9453</v>
      </c>
      <c r="C2007" s="385">
        <v>0</v>
      </c>
      <c r="D2007" s="385">
        <v>0</v>
      </c>
      <c r="E2007" s="385">
        <v>0</v>
      </c>
    </row>
    <row r="2008" spans="1:5" x14ac:dyDescent="0.25">
      <c r="A2008" s="396" t="s">
        <v>9014</v>
      </c>
      <c r="B2008" s="398" t="s">
        <v>8948</v>
      </c>
      <c r="C2008" s="385">
        <v>0</v>
      </c>
      <c r="D2008" s="385">
        <v>0</v>
      </c>
      <c r="E2008" s="385">
        <v>0</v>
      </c>
    </row>
    <row r="2009" spans="1:5" x14ac:dyDescent="0.25">
      <c r="A2009" s="396" t="s">
        <v>9015</v>
      </c>
      <c r="B2009" s="398" t="s">
        <v>8949</v>
      </c>
      <c r="C2009" s="385">
        <v>0</v>
      </c>
      <c r="D2009" s="385">
        <v>0</v>
      </c>
      <c r="E2009" s="385">
        <v>0</v>
      </c>
    </row>
    <row r="2010" spans="1:5" x14ac:dyDescent="0.25">
      <c r="A2010" s="396" t="s">
        <v>19812</v>
      </c>
      <c r="B2010" s="398" t="s">
        <v>19804</v>
      </c>
      <c r="C2010" s="385">
        <v>0</v>
      </c>
      <c r="D2010" s="385">
        <v>0</v>
      </c>
      <c r="E2010" s="385">
        <v>0</v>
      </c>
    </row>
    <row r="2011" spans="1:5" x14ac:dyDescent="0.25">
      <c r="A2011" s="396" t="s">
        <v>9016</v>
      </c>
      <c r="B2011" s="398" t="s">
        <v>8942</v>
      </c>
      <c r="C2011" s="385">
        <v>0</v>
      </c>
      <c r="D2011" s="385">
        <v>0</v>
      </c>
      <c r="E2011" s="385">
        <v>0</v>
      </c>
    </row>
    <row r="2012" spans="1:5" x14ac:dyDescent="0.25">
      <c r="A2012" s="396" t="s">
        <v>9017</v>
      </c>
      <c r="B2012" s="398" t="s">
        <v>9452</v>
      </c>
      <c r="C2012" s="385">
        <v>0</v>
      </c>
      <c r="D2012" s="385">
        <v>0</v>
      </c>
      <c r="E2012" s="385">
        <v>0</v>
      </c>
    </row>
    <row r="2013" spans="1:5" x14ac:dyDescent="0.25">
      <c r="A2013" s="396" t="s">
        <v>9018</v>
      </c>
      <c r="B2013" s="398" t="s">
        <v>8945</v>
      </c>
      <c r="C2013" s="385">
        <v>0</v>
      </c>
      <c r="D2013" s="385">
        <v>0</v>
      </c>
      <c r="E2013" s="385">
        <v>0</v>
      </c>
    </row>
    <row r="2014" spans="1:5" x14ac:dyDescent="0.25">
      <c r="A2014" s="396" t="s">
        <v>9019</v>
      </c>
      <c r="B2014" s="398" t="s">
        <v>9453</v>
      </c>
      <c r="C2014" s="385">
        <v>0</v>
      </c>
      <c r="D2014" s="385">
        <v>0</v>
      </c>
      <c r="E2014" s="385">
        <v>0</v>
      </c>
    </row>
    <row r="2015" spans="1:5" x14ac:dyDescent="0.25">
      <c r="A2015" s="396" t="s">
        <v>9020</v>
      </c>
      <c r="B2015" s="398" t="s">
        <v>8948</v>
      </c>
      <c r="C2015" s="385">
        <v>0</v>
      </c>
      <c r="D2015" s="385">
        <v>0</v>
      </c>
      <c r="E2015" s="385">
        <v>0</v>
      </c>
    </row>
    <row r="2016" spans="1:5" x14ac:dyDescent="0.25">
      <c r="A2016" s="396" t="s">
        <v>9021</v>
      </c>
      <c r="B2016" s="398" t="s">
        <v>8949</v>
      </c>
      <c r="C2016" s="385">
        <v>0</v>
      </c>
      <c r="D2016" s="385">
        <v>0</v>
      </c>
      <c r="E2016" s="385">
        <v>0</v>
      </c>
    </row>
    <row r="2017" spans="1:5" x14ac:dyDescent="0.25">
      <c r="A2017" s="396" t="s">
        <v>19813</v>
      </c>
      <c r="B2017" s="398" t="s">
        <v>19804</v>
      </c>
      <c r="C2017" s="385">
        <v>0</v>
      </c>
      <c r="D2017" s="385">
        <v>0</v>
      </c>
      <c r="E2017" s="385">
        <v>0</v>
      </c>
    </row>
    <row r="2018" spans="1:5" x14ac:dyDescent="0.25">
      <c r="A2018" s="396" t="s">
        <v>9022</v>
      </c>
      <c r="B2018" s="398" t="s">
        <v>8942</v>
      </c>
      <c r="C2018" s="385">
        <v>0</v>
      </c>
      <c r="D2018" s="385">
        <v>4</v>
      </c>
      <c r="E2018" s="385">
        <v>4</v>
      </c>
    </row>
    <row r="2019" spans="1:5" x14ac:dyDescent="0.25">
      <c r="A2019" s="396" t="s">
        <v>9023</v>
      </c>
      <c r="B2019" s="398" t="s">
        <v>9452</v>
      </c>
      <c r="C2019" s="385">
        <v>0</v>
      </c>
      <c r="D2019" s="385">
        <v>0</v>
      </c>
      <c r="E2019" s="385">
        <v>0</v>
      </c>
    </row>
    <row r="2020" spans="1:5" x14ac:dyDescent="0.25">
      <c r="A2020" s="396" t="s">
        <v>9024</v>
      </c>
      <c r="B2020" s="398" t="s">
        <v>8945</v>
      </c>
      <c r="C2020" s="385">
        <v>0</v>
      </c>
      <c r="D2020" s="385">
        <v>0</v>
      </c>
      <c r="E2020" s="385">
        <v>0</v>
      </c>
    </row>
    <row r="2021" spans="1:5" x14ac:dyDescent="0.25">
      <c r="A2021" s="396" t="s">
        <v>9025</v>
      </c>
      <c r="B2021" s="398" t="s">
        <v>9453</v>
      </c>
      <c r="C2021" s="385">
        <v>0</v>
      </c>
      <c r="D2021" s="385">
        <v>0</v>
      </c>
      <c r="E2021" s="385">
        <v>0</v>
      </c>
    </row>
    <row r="2022" spans="1:5" x14ac:dyDescent="0.25">
      <c r="A2022" s="396" t="s">
        <v>9026</v>
      </c>
      <c r="B2022" s="398" t="s">
        <v>8948</v>
      </c>
      <c r="C2022" s="385">
        <v>0</v>
      </c>
      <c r="D2022" s="385">
        <v>0</v>
      </c>
      <c r="E2022" s="385">
        <v>0</v>
      </c>
    </row>
    <row r="2023" spans="1:5" x14ac:dyDescent="0.25">
      <c r="A2023" s="396" t="s">
        <v>9027</v>
      </c>
      <c r="B2023" s="398" t="s">
        <v>8949</v>
      </c>
      <c r="C2023" s="385">
        <v>0</v>
      </c>
      <c r="D2023" s="385">
        <v>0</v>
      </c>
      <c r="E2023" s="385">
        <v>0</v>
      </c>
    </row>
    <row r="2024" spans="1:5" x14ac:dyDescent="0.25">
      <c r="A2024" s="396" t="s">
        <v>19814</v>
      </c>
      <c r="B2024" s="398" t="s">
        <v>19804</v>
      </c>
      <c r="C2024" s="385">
        <v>0</v>
      </c>
      <c r="D2024" s="385">
        <v>0</v>
      </c>
      <c r="E2024" s="385">
        <v>0</v>
      </c>
    </row>
    <row r="2025" spans="1:5" x14ac:dyDescent="0.25">
      <c r="A2025" s="396" t="s">
        <v>9028</v>
      </c>
      <c r="B2025" s="398" t="s">
        <v>8942</v>
      </c>
      <c r="C2025" s="385">
        <v>0</v>
      </c>
      <c r="D2025" s="385">
        <v>0</v>
      </c>
      <c r="E2025" s="385">
        <v>0</v>
      </c>
    </row>
    <row r="2026" spans="1:5" x14ac:dyDescent="0.25">
      <c r="A2026" s="396" t="s">
        <v>9029</v>
      </c>
      <c r="B2026" s="398" t="s">
        <v>9452</v>
      </c>
      <c r="C2026" s="385">
        <v>0</v>
      </c>
      <c r="D2026" s="385">
        <v>0</v>
      </c>
      <c r="E2026" s="385">
        <v>0</v>
      </c>
    </row>
    <row r="2027" spans="1:5" x14ac:dyDescent="0.25">
      <c r="A2027" s="396" t="s">
        <v>9030</v>
      </c>
      <c r="B2027" s="398" t="s">
        <v>8945</v>
      </c>
      <c r="C2027" s="385">
        <v>0</v>
      </c>
      <c r="D2027" s="385">
        <v>0</v>
      </c>
      <c r="E2027" s="385">
        <v>0</v>
      </c>
    </row>
    <row r="2028" spans="1:5" x14ac:dyDescent="0.25">
      <c r="A2028" s="396" t="s">
        <v>9031</v>
      </c>
      <c r="B2028" s="398" t="s">
        <v>9453</v>
      </c>
      <c r="C2028" s="385">
        <v>0</v>
      </c>
      <c r="D2028" s="385">
        <v>0</v>
      </c>
      <c r="E2028" s="385">
        <v>0</v>
      </c>
    </row>
    <row r="2029" spans="1:5" x14ac:dyDescent="0.25">
      <c r="A2029" s="396" t="s">
        <v>9032</v>
      </c>
      <c r="B2029" s="398" t="s">
        <v>8948</v>
      </c>
      <c r="C2029" s="385">
        <v>0</v>
      </c>
      <c r="D2029" s="385">
        <v>0</v>
      </c>
      <c r="E2029" s="385">
        <v>0</v>
      </c>
    </row>
    <row r="2030" spans="1:5" x14ac:dyDescent="0.25">
      <c r="A2030" s="396" t="s">
        <v>9033</v>
      </c>
      <c r="B2030" s="398" t="s">
        <v>8949</v>
      </c>
      <c r="C2030" s="385">
        <v>0</v>
      </c>
      <c r="D2030" s="385">
        <v>0</v>
      </c>
      <c r="E2030" s="385">
        <v>0</v>
      </c>
    </row>
    <row r="2031" spans="1:5" x14ac:dyDescent="0.25">
      <c r="A2031" s="396" t="s">
        <v>19815</v>
      </c>
      <c r="B2031" s="398" t="s">
        <v>19804</v>
      </c>
      <c r="C2031" s="385">
        <v>0</v>
      </c>
      <c r="D2031" s="385">
        <v>0</v>
      </c>
      <c r="E2031" s="385">
        <v>0</v>
      </c>
    </row>
    <row r="2032" spans="1:5" x14ac:dyDescent="0.25">
      <c r="A2032" s="396" t="s">
        <v>9034</v>
      </c>
      <c r="B2032" s="398" t="s">
        <v>8942</v>
      </c>
      <c r="C2032" s="385">
        <v>0</v>
      </c>
      <c r="D2032" s="385">
        <v>0</v>
      </c>
      <c r="E2032" s="385">
        <v>0</v>
      </c>
    </row>
    <row r="2033" spans="1:5" x14ac:dyDescent="0.25">
      <c r="A2033" s="396" t="s">
        <v>9035</v>
      </c>
      <c r="B2033" s="398" t="s">
        <v>9452</v>
      </c>
      <c r="C2033" s="385">
        <v>0</v>
      </c>
      <c r="D2033" s="385">
        <v>0</v>
      </c>
      <c r="E2033" s="385">
        <v>0</v>
      </c>
    </row>
    <row r="2034" spans="1:5" x14ac:dyDescent="0.25">
      <c r="A2034" s="396" t="s">
        <v>9036</v>
      </c>
      <c r="B2034" s="398" t="s">
        <v>8945</v>
      </c>
      <c r="C2034" s="385">
        <v>0</v>
      </c>
      <c r="D2034" s="385">
        <v>0</v>
      </c>
      <c r="E2034" s="385">
        <v>0</v>
      </c>
    </row>
    <row r="2035" spans="1:5" x14ac:dyDescent="0.25">
      <c r="A2035" s="396" t="s">
        <v>9037</v>
      </c>
      <c r="B2035" s="398" t="s">
        <v>9453</v>
      </c>
      <c r="C2035" s="385">
        <v>0</v>
      </c>
      <c r="D2035" s="385">
        <v>0</v>
      </c>
      <c r="E2035" s="385">
        <v>0</v>
      </c>
    </row>
    <row r="2036" spans="1:5" x14ac:dyDescent="0.25">
      <c r="A2036" s="396" t="s">
        <v>9038</v>
      </c>
      <c r="B2036" s="398" t="s">
        <v>8948</v>
      </c>
      <c r="C2036" s="385">
        <v>0</v>
      </c>
      <c r="D2036" s="385">
        <v>0</v>
      </c>
      <c r="E2036" s="385">
        <v>0</v>
      </c>
    </row>
    <row r="2037" spans="1:5" x14ac:dyDescent="0.25">
      <c r="A2037" s="396" t="s">
        <v>9039</v>
      </c>
      <c r="B2037" s="398" t="s">
        <v>8949</v>
      </c>
      <c r="C2037" s="385">
        <v>0</v>
      </c>
      <c r="D2037" s="385">
        <v>0</v>
      </c>
      <c r="E2037" s="385">
        <v>0</v>
      </c>
    </row>
    <row r="2038" spans="1:5" x14ac:dyDescent="0.25">
      <c r="A2038" s="396" t="s">
        <v>19816</v>
      </c>
      <c r="B2038" s="398" t="s">
        <v>19804</v>
      </c>
      <c r="C2038" s="385">
        <v>0</v>
      </c>
      <c r="D2038" s="385">
        <v>0</v>
      </c>
      <c r="E2038" s="385">
        <v>0</v>
      </c>
    </row>
    <row r="2039" spans="1:5" x14ac:dyDescent="0.25">
      <c r="A2039" s="396" t="s">
        <v>9040</v>
      </c>
      <c r="B2039" s="398" t="s">
        <v>8942</v>
      </c>
      <c r="C2039" s="385">
        <v>0</v>
      </c>
      <c r="D2039" s="385">
        <v>0</v>
      </c>
      <c r="E2039" s="385">
        <v>0</v>
      </c>
    </row>
    <row r="2040" spans="1:5" x14ac:dyDescent="0.25">
      <c r="A2040" s="396" t="s">
        <v>9041</v>
      </c>
      <c r="B2040" s="398" t="s">
        <v>9452</v>
      </c>
      <c r="C2040" s="385">
        <v>0</v>
      </c>
      <c r="D2040" s="385">
        <v>0</v>
      </c>
      <c r="E2040" s="385">
        <v>0</v>
      </c>
    </row>
    <row r="2041" spans="1:5" x14ac:dyDescent="0.25">
      <c r="A2041" s="396" t="s">
        <v>9042</v>
      </c>
      <c r="B2041" s="398" t="s">
        <v>8945</v>
      </c>
      <c r="C2041" s="385">
        <v>0</v>
      </c>
      <c r="D2041" s="385">
        <v>0</v>
      </c>
      <c r="E2041" s="385">
        <v>0</v>
      </c>
    </row>
    <row r="2042" spans="1:5" x14ac:dyDescent="0.25">
      <c r="A2042" s="396" t="s">
        <v>9043</v>
      </c>
      <c r="B2042" s="398" t="s">
        <v>9453</v>
      </c>
      <c r="C2042" s="385">
        <v>0</v>
      </c>
      <c r="D2042" s="385">
        <v>0</v>
      </c>
      <c r="E2042" s="385">
        <v>0</v>
      </c>
    </row>
    <row r="2043" spans="1:5" x14ac:dyDescent="0.25">
      <c r="A2043" s="396" t="s">
        <v>9044</v>
      </c>
      <c r="B2043" s="398" t="s">
        <v>8948</v>
      </c>
      <c r="C2043" s="385">
        <v>0</v>
      </c>
      <c r="D2043" s="385">
        <v>0</v>
      </c>
      <c r="E2043" s="385">
        <v>0</v>
      </c>
    </row>
    <row r="2044" spans="1:5" x14ac:dyDescent="0.25">
      <c r="A2044" s="396" t="s">
        <v>9045</v>
      </c>
      <c r="B2044" s="398" t="s">
        <v>8942</v>
      </c>
      <c r="C2044" s="385">
        <v>0</v>
      </c>
      <c r="D2044" s="385">
        <v>0</v>
      </c>
      <c r="E2044" s="385">
        <v>0</v>
      </c>
    </row>
    <row r="2045" spans="1:5" x14ac:dyDescent="0.25">
      <c r="A2045" s="396" t="s">
        <v>9046</v>
      </c>
      <c r="B2045" s="398" t="s">
        <v>9452</v>
      </c>
      <c r="C2045" s="385">
        <v>0</v>
      </c>
      <c r="D2045" s="385">
        <v>0</v>
      </c>
      <c r="E2045" s="385">
        <v>0</v>
      </c>
    </row>
    <row r="2046" spans="1:5" x14ac:dyDescent="0.25">
      <c r="A2046" s="396" t="s">
        <v>9047</v>
      </c>
      <c r="B2046" s="398" t="s">
        <v>8945</v>
      </c>
      <c r="C2046" s="385">
        <v>0</v>
      </c>
      <c r="D2046" s="385">
        <v>0</v>
      </c>
      <c r="E2046" s="385">
        <v>0</v>
      </c>
    </row>
    <row r="2047" spans="1:5" x14ac:dyDescent="0.25">
      <c r="A2047" s="396" t="s">
        <v>9048</v>
      </c>
      <c r="B2047" s="398" t="s">
        <v>9453</v>
      </c>
      <c r="C2047" s="385">
        <v>0</v>
      </c>
      <c r="D2047" s="385">
        <v>0</v>
      </c>
      <c r="E2047" s="385">
        <v>0</v>
      </c>
    </row>
    <row r="2048" spans="1:5" x14ac:dyDescent="0.25">
      <c r="A2048" s="396" t="s">
        <v>9049</v>
      </c>
      <c r="B2048" s="398" t="s">
        <v>8948</v>
      </c>
      <c r="C2048" s="385">
        <v>0</v>
      </c>
      <c r="D2048" s="385">
        <v>0</v>
      </c>
      <c r="E2048" s="385">
        <v>0</v>
      </c>
    </row>
    <row r="2049" spans="1:5" x14ac:dyDescent="0.25">
      <c r="A2049" s="396" t="s">
        <v>9050</v>
      </c>
      <c r="B2049" s="398" t="s">
        <v>8942</v>
      </c>
      <c r="C2049" s="385">
        <v>0</v>
      </c>
      <c r="D2049" s="385">
        <v>0</v>
      </c>
      <c r="E2049" s="385">
        <v>0</v>
      </c>
    </row>
    <row r="2050" spans="1:5" x14ac:dyDescent="0.25">
      <c r="A2050" s="396" t="s">
        <v>9051</v>
      </c>
      <c r="B2050" s="398" t="s">
        <v>9452</v>
      </c>
      <c r="C2050" s="385">
        <v>0</v>
      </c>
      <c r="D2050" s="385">
        <v>0</v>
      </c>
      <c r="E2050" s="385">
        <v>0</v>
      </c>
    </row>
    <row r="2051" spans="1:5" x14ac:dyDescent="0.25">
      <c r="A2051" s="396" t="s">
        <v>9052</v>
      </c>
      <c r="B2051" s="398" t="s">
        <v>8945</v>
      </c>
      <c r="C2051" s="385">
        <v>0</v>
      </c>
      <c r="D2051" s="385">
        <v>0</v>
      </c>
      <c r="E2051" s="385">
        <v>0</v>
      </c>
    </row>
    <row r="2052" spans="1:5" x14ac:dyDescent="0.25">
      <c r="A2052" s="396" t="s">
        <v>9053</v>
      </c>
      <c r="B2052" s="398" t="s">
        <v>9453</v>
      </c>
      <c r="C2052" s="385">
        <v>0</v>
      </c>
      <c r="D2052" s="385">
        <v>0</v>
      </c>
      <c r="E2052" s="385">
        <v>0</v>
      </c>
    </row>
    <row r="2053" spans="1:5" x14ac:dyDescent="0.25">
      <c r="A2053" s="396" t="s">
        <v>9054</v>
      </c>
      <c r="B2053" s="398" t="s">
        <v>8948</v>
      </c>
      <c r="C2053" s="385">
        <v>0</v>
      </c>
      <c r="D2053" s="385">
        <v>0</v>
      </c>
      <c r="E2053" s="385">
        <v>0</v>
      </c>
    </row>
    <row r="2054" spans="1:5" x14ac:dyDescent="0.25">
      <c r="A2054" s="396" t="s">
        <v>9055</v>
      </c>
      <c r="B2054" s="398" t="s">
        <v>8942</v>
      </c>
      <c r="C2054" s="385">
        <v>0</v>
      </c>
      <c r="D2054" s="385">
        <v>0</v>
      </c>
      <c r="E2054" s="385">
        <v>0</v>
      </c>
    </row>
    <row r="2055" spans="1:5" x14ac:dyDescent="0.25">
      <c r="A2055" s="396" t="s">
        <v>9056</v>
      </c>
      <c r="B2055" s="398" t="s">
        <v>9452</v>
      </c>
      <c r="C2055" s="385">
        <v>0</v>
      </c>
      <c r="D2055" s="385">
        <v>0</v>
      </c>
      <c r="E2055" s="385">
        <v>0</v>
      </c>
    </row>
    <row r="2056" spans="1:5" x14ac:dyDescent="0.25">
      <c r="A2056" s="396" t="s">
        <v>9057</v>
      </c>
      <c r="B2056" s="398" t="s">
        <v>8945</v>
      </c>
      <c r="C2056" s="385">
        <v>0</v>
      </c>
      <c r="D2056" s="385">
        <v>0</v>
      </c>
      <c r="E2056" s="385">
        <v>0</v>
      </c>
    </row>
    <row r="2057" spans="1:5" x14ac:dyDescent="0.25">
      <c r="A2057" s="396" t="s">
        <v>9058</v>
      </c>
      <c r="B2057" s="398" t="s">
        <v>9453</v>
      </c>
      <c r="C2057" s="385">
        <v>0</v>
      </c>
      <c r="D2057" s="385">
        <v>0</v>
      </c>
      <c r="E2057" s="385">
        <v>0</v>
      </c>
    </row>
    <row r="2058" spans="1:5" x14ac:dyDescent="0.25">
      <c r="A2058" s="396" t="s">
        <v>9059</v>
      </c>
      <c r="B2058" s="398" t="s">
        <v>8948</v>
      </c>
      <c r="C2058" s="385">
        <v>0</v>
      </c>
      <c r="D2058" s="385">
        <v>0</v>
      </c>
      <c r="E2058" s="385">
        <v>0</v>
      </c>
    </row>
    <row r="2059" spans="1:5" x14ac:dyDescent="0.25">
      <c r="A2059" s="396" t="s">
        <v>9060</v>
      </c>
      <c r="B2059" s="398" t="s">
        <v>8942</v>
      </c>
      <c r="C2059" s="385">
        <v>0</v>
      </c>
      <c r="D2059" s="385">
        <v>0</v>
      </c>
      <c r="E2059" s="385">
        <v>0</v>
      </c>
    </row>
    <row r="2060" spans="1:5" x14ac:dyDescent="0.25">
      <c r="A2060" s="396" t="s">
        <v>9061</v>
      </c>
      <c r="B2060" s="398" t="s">
        <v>9452</v>
      </c>
      <c r="C2060" s="385">
        <v>0</v>
      </c>
      <c r="D2060" s="385">
        <v>0</v>
      </c>
      <c r="E2060" s="385">
        <v>0</v>
      </c>
    </row>
    <row r="2061" spans="1:5" x14ac:dyDescent="0.25">
      <c r="A2061" s="396" t="s">
        <v>9062</v>
      </c>
      <c r="B2061" s="398" t="s">
        <v>8945</v>
      </c>
      <c r="C2061" s="385">
        <v>0</v>
      </c>
      <c r="D2061" s="385">
        <v>0</v>
      </c>
      <c r="E2061" s="385">
        <v>0</v>
      </c>
    </row>
    <row r="2062" spans="1:5" x14ac:dyDescent="0.25">
      <c r="A2062" s="396" t="s">
        <v>9063</v>
      </c>
      <c r="B2062" s="398" t="s">
        <v>9453</v>
      </c>
      <c r="C2062" s="385">
        <v>0</v>
      </c>
      <c r="D2062" s="385">
        <v>0</v>
      </c>
      <c r="E2062" s="385">
        <v>0</v>
      </c>
    </row>
    <row r="2063" spans="1:5" x14ac:dyDescent="0.25">
      <c r="A2063" s="396" t="s">
        <v>9064</v>
      </c>
      <c r="B2063" s="398" t="s">
        <v>8948</v>
      </c>
      <c r="C2063" s="385">
        <v>0</v>
      </c>
      <c r="D2063" s="385">
        <v>0</v>
      </c>
      <c r="E2063" s="385">
        <v>0</v>
      </c>
    </row>
    <row r="2064" spans="1:5" x14ac:dyDescent="0.25">
      <c r="A2064" s="396" t="s">
        <v>13652</v>
      </c>
      <c r="B2064" s="398" t="s">
        <v>13654</v>
      </c>
      <c r="C2064" s="385">
        <v>0</v>
      </c>
      <c r="D2064" s="385">
        <v>0</v>
      </c>
      <c r="E2064" s="385">
        <v>0</v>
      </c>
    </row>
    <row r="2065" spans="1:5" x14ac:dyDescent="0.25">
      <c r="A2065" s="396" t="s">
        <v>13653</v>
      </c>
      <c r="B2065" s="398" t="s">
        <v>13655</v>
      </c>
      <c r="C2065" s="385">
        <v>0</v>
      </c>
      <c r="D2065" s="385">
        <v>2</v>
      </c>
      <c r="E2065" s="385">
        <v>2</v>
      </c>
    </row>
    <row r="2066" spans="1:5" x14ac:dyDescent="0.25">
      <c r="A2066" s="396" t="s">
        <v>13709</v>
      </c>
      <c r="B2066" s="398" t="s">
        <v>13710</v>
      </c>
      <c r="C2066" s="385">
        <v>0</v>
      </c>
      <c r="D2066" s="385">
        <v>0</v>
      </c>
      <c r="E2066" s="385">
        <v>0</v>
      </c>
    </row>
    <row r="2067" spans="1:5" x14ac:dyDescent="0.25">
      <c r="A2067" s="396" t="s">
        <v>15370</v>
      </c>
      <c r="B2067" s="398" t="s">
        <v>13711</v>
      </c>
      <c r="C2067" s="385">
        <v>0</v>
      </c>
      <c r="D2067" s="385">
        <v>0</v>
      </c>
      <c r="E2067" s="385">
        <v>0</v>
      </c>
    </row>
    <row r="2068" spans="1:5" x14ac:dyDescent="0.25">
      <c r="A2068" s="396" t="s">
        <v>13990</v>
      </c>
      <c r="B2068" s="398" t="s">
        <v>13711</v>
      </c>
      <c r="C2068" s="385">
        <v>0</v>
      </c>
      <c r="D2068" s="385">
        <v>0</v>
      </c>
      <c r="E2068" s="385">
        <v>0</v>
      </c>
    </row>
    <row r="2069" spans="1:5" x14ac:dyDescent="0.25">
      <c r="A2069" s="396" t="s">
        <v>13991</v>
      </c>
      <c r="B2069" s="398" t="s">
        <v>13711</v>
      </c>
      <c r="C2069" s="385">
        <v>0</v>
      </c>
      <c r="D2069" s="385">
        <v>0</v>
      </c>
      <c r="E2069" s="385">
        <v>0</v>
      </c>
    </row>
    <row r="2070" spans="1:5" x14ac:dyDescent="0.25">
      <c r="A2070" s="396" t="s">
        <v>13992</v>
      </c>
      <c r="B2070" s="398" t="s">
        <v>13711</v>
      </c>
      <c r="C2070" s="385">
        <v>0</v>
      </c>
      <c r="D2070" s="385">
        <v>0</v>
      </c>
      <c r="E2070" s="385">
        <v>0</v>
      </c>
    </row>
    <row r="2071" spans="1:5" x14ac:dyDescent="0.25">
      <c r="A2071" s="396" t="s">
        <v>13993</v>
      </c>
      <c r="B2071" s="398" t="s">
        <v>13711</v>
      </c>
      <c r="C2071" s="385">
        <v>0</v>
      </c>
      <c r="D2071" s="385">
        <v>0</v>
      </c>
      <c r="E2071" s="385">
        <v>0</v>
      </c>
    </row>
    <row r="2072" spans="1:5" x14ac:dyDescent="0.25">
      <c r="A2072" s="396" t="s">
        <v>19367</v>
      </c>
      <c r="B2072" s="398" t="s">
        <v>13609</v>
      </c>
      <c r="C2072" s="385">
        <v>5</v>
      </c>
      <c r="D2072" s="385">
        <v>0</v>
      </c>
      <c r="E2072" s="385">
        <v>5</v>
      </c>
    </row>
    <row r="2073" spans="1:5" x14ac:dyDescent="0.25">
      <c r="A2073" s="396" t="s">
        <v>19368</v>
      </c>
      <c r="B2073" s="398" t="s">
        <v>13609</v>
      </c>
      <c r="C2073" s="385">
        <v>4</v>
      </c>
      <c r="D2073" s="385">
        <v>0</v>
      </c>
      <c r="E2073" s="385">
        <v>4</v>
      </c>
    </row>
    <row r="2074" spans="1:5" x14ac:dyDescent="0.25">
      <c r="A2074" s="396" t="s">
        <v>19369</v>
      </c>
      <c r="B2074" s="398" t="s">
        <v>13609</v>
      </c>
      <c r="C2074" s="385">
        <v>4</v>
      </c>
      <c r="D2074" s="385">
        <v>0</v>
      </c>
      <c r="E2074" s="385">
        <v>4</v>
      </c>
    </row>
    <row r="2075" spans="1:5" x14ac:dyDescent="0.25">
      <c r="A2075" s="396" t="s">
        <v>19129</v>
      </c>
      <c r="B2075" s="398" t="s">
        <v>13609</v>
      </c>
      <c r="C2075" s="385">
        <v>1</v>
      </c>
      <c r="D2075" s="385">
        <v>0</v>
      </c>
      <c r="E2075" s="385">
        <v>1</v>
      </c>
    </row>
    <row r="2076" spans="1:5" x14ac:dyDescent="0.25">
      <c r="A2076" s="396" t="s">
        <v>19427</v>
      </c>
      <c r="B2076" s="398" t="s">
        <v>19428</v>
      </c>
      <c r="C2076" s="385">
        <v>0</v>
      </c>
      <c r="D2076" s="385">
        <v>0</v>
      </c>
      <c r="E2076" s="385">
        <v>0</v>
      </c>
    </row>
    <row r="2077" spans="1:5" x14ac:dyDescent="0.25">
      <c r="A2077" s="396" t="s">
        <v>19426</v>
      </c>
      <c r="B2077" s="398" t="s">
        <v>13609</v>
      </c>
      <c r="C2077" s="385">
        <v>0</v>
      </c>
      <c r="D2077" s="385">
        <v>0</v>
      </c>
      <c r="E2077" s="385">
        <v>0</v>
      </c>
    </row>
    <row r="2078" spans="1:5" x14ac:dyDescent="0.25">
      <c r="A2078" s="396" t="s">
        <v>19130</v>
      </c>
      <c r="B2078" s="398" t="s">
        <v>13609</v>
      </c>
      <c r="C2078" s="385">
        <v>0</v>
      </c>
      <c r="D2078" s="385">
        <v>0</v>
      </c>
      <c r="E2078" s="385">
        <v>0</v>
      </c>
    </row>
    <row r="2079" spans="1:5" x14ac:dyDescent="0.25">
      <c r="A2079" s="396" t="s">
        <v>19131</v>
      </c>
      <c r="B2079" s="398" t="s">
        <v>13609</v>
      </c>
      <c r="C2079" s="385">
        <v>0</v>
      </c>
      <c r="D2079" s="385">
        <v>0</v>
      </c>
      <c r="E2079" s="385">
        <v>0</v>
      </c>
    </row>
    <row r="2080" spans="1:5" x14ac:dyDescent="0.25">
      <c r="A2080" s="396" t="s">
        <v>15164</v>
      </c>
      <c r="B2080" s="398" t="s">
        <v>17804</v>
      </c>
      <c r="C2080" s="385">
        <v>1</v>
      </c>
      <c r="D2080" s="385">
        <v>0</v>
      </c>
      <c r="E2080" s="385">
        <v>1</v>
      </c>
    </row>
    <row r="2081" spans="1:5" x14ac:dyDescent="0.25">
      <c r="A2081" s="396" t="s">
        <v>15165</v>
      </c>
      <c r="B2081" s="398" t="s">
        <v>17804</v>
      </c>
      <c r="C2081" s="385">
        <v>0</v>
      </c>
      <c r="D2081" s="385">
        <v>0</v>
      </c>
      <c r="E2081" s="385">
        <v>0</v>
      </c>
    </row>
    <row r="2082" spans="1:5" x14ac:dyDescent="0.25">
      <c r="A2082" s="396" t="s">
        <v>15166</v>
      </c>
      <c r="B2082" s="398" t="s">
        <v>17804</v>
      </c>
      <c r="C2082" s="385">
        <v>0</v>
      </c>
      <c r="D2082" s="385">
        <v>1</v>
      </c>
      <c r="E2082" s="385">
        <v>1</v>
      </c>
    </row>
    <row r="2083" spans="1:5" x14ac:dyDescent="0.25">
      <c r="A2083" s="396" t="s">
        <v>16569</v>
      </c>
      <c r="B2083" s="398" t="s">
        <v>16599</v>
      </c>
      <c r="C2083" s="385">
        <v>0</v>
      </c>
      <c r="D2083" s="385">
        <v>0</v>
      </c>
      <c r="E2083" s="385">
        <v>0</v>
      </c>
    </row>
    <row r="2084" spans="1:5" x14ac:dyDescent="0.25">
      <c r="A2084" s="396" t="s">
        <v>16570</v>
      </c>
      <c r="B2084" s="398" t="s">
        <v>16600</v>
      </c>
      <c r="C2084" s="385">
        <v>0</v>
      </c>
      <c r="D2084" s="385">
        <v>0</v>
      </c>
      <c r="E2084" s="385">
        <v>0</v>
      </c>
    </row>
    <row r="2085" spans="1:5" x14ac:dyDescent="0.25">
      <c r="A2085" s="396" t="s">
        <v>16571</v>
      </c>
      <c r="B2085" s="398" t="s">
        <v>16601</v>
      </c>
      <c r="C2085" s="385">
        <v>0</v>
      </c>
      <c r="D2085" s="385">
        <v>0</v>
      </c>
      <c r="E2085" s="385">
        <v>0</v>
      </c>
    </row>
    <row r="2086" spans="1:5" x14ac:dyDescent="0.25">
      <c r="A2086" s="396" t="s">
        <v>16572</v>
      </c>
      <c r="B2086" s="398" t="s">
        <v>16602</v>
      </c>
      <c r="C2086" s="385">
        <v>0</v>
      </c>
      <c r="D2086" s="385">
        <v>0</v>
      </c>
      <c r="E2086" s="385">
        <v>0</v>
      </c>
    </row>
    <row r="2087" spans="1:5" x14ac:dyDescent="0.25">
      <c r="A2087" s="396" t="s">
        <v>16573</v>
      </c>
      <c r="B2087" s="398" t="s">
        <v>16603</v>
      </c>
      <c r="C2087" s="385">
        <v>0</v>
      </c>
      <c r="D2087" s="385">
        <v>0</v>
      </c>
      <c r="E2087" s="385">
        <v>0</v>
      </c>
    </row>
    <row r="2088" spans="1:5" x14ac:dyDescent="0.25">
      <c r="A2088" s="396" t="s">
        <v>16574</v>
      </c>
      <c r="B2088" s="398" t="s">
        <v>16604</v>
      </c>
      <c r="C2088" s="385">
        <v>0</v>
      </c>
      <c r="D2088" s="385">
        <v>0</v>
      </c>
      <c r="E2088" s="385">
        <v>0</v>
      </c>
    </row>
    <row r="2089" spans="1:5" x14ac:dyDescent="0.25">
      <c r="A2089" s="396" t="s">
        <v>19817</v>
      </c>
      <c r="B2089" s="398" t="s">
        <v>19818</v>
      </c>
      <c r="C2089" s="385">
        <v>0</v>
      </c>
      <c r="D2089" s="385">
        <v>0</v>
      </c>
      <c r="E2089" s="385">
        <v>0</v>
      </c>
    </row>
    <row r="2090" spans="1:5" x14ac:dyDescent="0.25">
      <c r="A2090" s="396" t="s">
        <v>16575</v>
      </c>
      <c r="B2090" s="398" t="s">
        <v>16599</v>
      </c>
      <c r="C2090" s="385">
        <v>-2</v>
      </c>
      <c r="D2090" s="385">
        <v>0</v>
      </c>
      <c r="E2090" s="385">
        <v>-2</v>
      </c>
    </row>
    <row r="2091" spans="1:5" x14ac:dyDescent="0.25">
      <c r="A2091" s="396" t="s">
        <v>16576</v>
      </c>
      <c r="B2091" s="398" t="s">
        <v>16600</v>
      </c>
      <c r="C2091" s="385">
        <v>0</v>
      </c>
      <c r="D2091" s="385">
        <v>0</v>
      </c>
      <c r="E2091" s="385">
        <v>0</v>
      </c>
    </row>
    <row r="2092" spans="1:5" x14ac:dyDescent="0.25">
      <c r="A2092" s="396" t="s">
        <v>16577</v>
      </c>
      <c r="B2092" s="398" t="s">
        <v>16601</v>
      </c>
      <c r="C2092" s="385">
        <v>0</v>
      </c>
      <c r="D2092" s="385">
        <v>0</v>
      </c>
      <c r="E2092" s="385">
        <v>0</v>
      </c>
    </row>
    <row r="2093" spans="1:5" x14ac:dyDescent="0.25">
      <c r="A2093" s="396" t="s">
        <v>16578</v>
      </c>
      <c r="B2093" s="398" t="s">
        <v>16602</v>
      </c>
      <c r="C2093" s="385">
        <v>0</v>
      </c>
      <c r="D2093" s="385">
        <v>0</v>
      </c>
      <c r="E2093" s="385">
        <v>0</v>
      </c>
    </row>
    <row r="2094" spans="1:5" x14ac:dyDescent="0.25">
      <c r="A2094" s="396" t="s">
        <v>16579</v>
      </c>
      <c r="B2094" s="398" t="s">
        <v>16603</v>
      </c>
      <c r="C2094" s="385">
        <v>0</v>
      </c>
      <c r="D2094" s="385">
        <v>0</v>
      </c>
      <c r="E2094" s="385">
        <v>0</v>
      </c>
    </row>
    <row r="2095" spans="1:5" x14ac:dyDescent="0.25">
      <c r="A2095" s="396" t="s">
        <v>16580</v>
      </c>
      <c r="B2095" s="398" t="s">
        <v>16604</v>
      </c>
      <c r="C2095" s="385">
        <v>0</v>
      </c>
      <c r="D2095" s="385">
        <v>0</v>
      </c>
      <c r="E2095" s="385">
        <v>0</v>
      </c>
    </row>
    <row r="2096" spans="1:5" x14ac:dyDescent="0.25">
      <c r="A2096" s="396" t="s">
        <v>19819</v>
      </c>
      <c r="B2096" s="398" t="s">
        <v>19818</v>
      </c>
      <c r="C2096" s="385">
        <v>0</v>
      </c>
      <c r="D2096" s="385">
        <v>0</v>
      </c>
      <c r="E2096" s="385">
        <v>0</v>
      </c>
    </row>
    <row r="2097" spans="1:5" x14ac:dyDescent="0.25">
      <c r="A2097" s="396" t="s">
        <v>16581</v>
      </c>
      <c r="B2097" s="398" t="s">
        <v>16599</v>
      </c>
      <c r="C2097" s="385">
        <v>0</v>
      </c>
      <c r="D2097" s="385">
        <v>0</v>
      </c>
      <c r="E2097" s="385">
        <v>0</v>
      </c>
    </row>
    <row r="2098" spans="1:5" x14ac:dyDescent="0.25">
      <c r="A2098" s="396" t="s">
        <v>16582</v>
      </c>
      <c r="B2098" s="398" t="s">
        <v>16600</v>
      </c>
      <c r="C2098" s="385">
        <v>0</v>
      </c>
      <c r="D2098" s="385">
        <v>1</v>
      </c>
      <c r="E2098" s="385">
        <v>1</v>
      </c>
    </row>
    <row r="2099" spans="1:5" x14ac:dyDescent="0.25">
      <c r="A2099" s="396" t="s">
        <v>16583</v>
      </c>
      <c r="B2099" s="398" t="s">
        <v>16601</v>
      </c>
      <c r="C2099" s="385">
        <v>0</v>
      </c>
      <c r="D2099" s="385">
        <v>0</v>
      </c>
      <c r="E2099" s="385">
        <v>0</v>
      </c>
    </row>
    <row r="2100" spans="1:5" x14ac:dyDescent="0.25">
      <c r="A2100" s="396" t="s">
        <v>16584</v>
      </c>
      <c r="B2100" s="398" t="s">
        <v>16602</v>
      </c>
      <c r="C2100" s="385">
        <v>0</v>
      </c>
      <c r="D2100" s="385">
        <v>0</v>
      </c>
      <c r="E2100" s="385">
        <v>0</v>
      </c>
    </row>
    <row r="2101" spans="1:5" x14ac:dyDescent="0.25">
      <c r="A2101" s="396" t="s">
        <v>16585</v>
      </c>
      <c r="B2101" s="398" t="s">
        <v>16603</v>
      </c>
      <c r="C2101" s="385">
        <v>0</v>
      </c>
      <c r="D2101" s="385">
        <v>0</v>
      </c>
      <c r="E2101" s="385">
        <v>0</v>
      </c>
    </row>
    <row r="2102" spans="1:5" x14ac:dyDescent="0.25">
      <c r="A2102" s="396" t="s">
        <v>16586</v>
      </c>
      <c r="B2102" s="398" t="s">
        <v>16604</v>
      </c>
      <c r="C2102" s="385">
        <v>0</v>
      </c>
      <c r="D2102" s="385">
        <v>0</v>
      </c>
      <c r="E2102" s="385">
        <v>0</v>
      </c>
    </row>
    <row r="2103" spans="1:5" x14ac:dyDescent="0.25">
      <c r="A2103" s="396" t="s">
        <v>19820</v>
      </c>
      <c r="B2103" s="398" t="s">
        <v>19818</v>
      </c>
      <c r="C2103" s="385">
        <v>0</v>
      </c>
      <c r="D2103" s="385">
        <v>0</v>
      </c>
      <c r="E2103" s="385">
        <v>0</v>
      </c>
    </row>
    <row r="2104" spans="1:5" x14ac:dyDescent="0.25">
      <c r="A2104" s="396" t="s">
        <v>16587</v>
      </c>
      <c r="B2104" s="398" t="s">
        <v>16599</v>
      </c>
      <c r="C2104" s="385">
        <v>0</v>
      </c>
      <c r="D2104" s="385">
        <v>0</v>
      </c>
      <c r="E2104" s="385">
        <v>0</v>
      </c>
    </row>
    <row r="2105" spans="1:5" x14ac:dyDescent="0.25">
      <c r="A2105" s="396" t="s">
        <v>16588</v>
      </c>
      <c r="B2105" s="398" t="s">
        <v>16600</v>
      </c>
      <c r="C2105" s="385">
        <v>0</v>
      </c>
      <c r="D2105" s="385">
        <v>0</v>
      </c>
      <c r="E2105" s="385">
        <v>0</v>
      </c>
    </row>
    <row r="2106" spans="1:5" x14ac:dyDescent="0.25">
      <c r="A2106" s="396" t="s">
        <v>16589</v>
      </c>
      <c r="B2106" s="398" t="s">
        <v>16601</v>
      </c>
      <c r="C2106" s="385">
        <v>0</v>
      </c>
      <c r="D2106" s="385">
        <v>0</v>
      </c>
      <c r="E2106" s="385">
        <v>0</v>
      </c>
    </row>
    <row r="2107" spans="1:5" x14ac:dyDescent="0.25">
      <c r="A2107" s="396" t="s">
        <v>16590</v>
      </c>
      <c r="B2107" s="398" t="s">
        <v>16602</v>
      </c>
      <c r="C2107" s="385">
        <v>0</v>
      </c>
      <c r="D2107" s="385">
        <v>0</v>
      </c>
      <c r="E2107" s="385">
        <v>0</v>
      </c>
    </row>
    <row r="2108" spans="1:5" x14ac:dyDescent="0.25">
      <c r="A2108" s="396" t="s">
        <v>16591</v>
      </c>
      <c r="B2108" s="398" t="s">
        <v>16603</v>
      </c>
      <c r="C2108" s="385">
        <v>0</v>
      </c>
      <c r="D2108" s="385">
        <v>0</v>
      </c>
      <c r="E2108" s="385">
        <v>0</v>
      </c>
    </row>
    <row r="2109" spans="1:5" x14ac:dyDescent="0.25">
      <c r="A2109" s="396" t="s">
        <v>16592</v>
      </c>
      <c r="B2109" s="398" t="s">
        <v>16604</v>
      </c>
      <c r="C2109" s="385">
        <v>0</v>
      </c>
      <c r="D2109" s="385">
        <v>0</v>
      </c>
      <c r="E2109" s="385">
        <v>0</v>
      </c>
    </row>
    <row r="2110" spans="1:5" x14ac:dyDescent="0.25">
      <c r="A2110" s="396" t="s">
        <v>19821</v>
      </c>
      <c r="B2110" s="398" t="s">
        <v>19818</v>
      </c>
      <c r="C2110" s="385">
        <v>0</v>
      </c>
      <c r="D2110" s="385">
        <v>0</v>
      </c>
      <c r="E2110" s="385">
        <v>0</v>
      </c>
    </row>
    <row r="2111" spans="1:5" x14ac:dyDescent="0.25">
      <c r="A2111" s="396" t="s">
        <v>16593</v>
      </c>
      <c r="B2111" s="398" t="s">
        <v>16599</v>
      </c>
      <c r="C2111" s="385">
        <v>0</v>
      </c>
      <c r="D2111" s="385">
        <v>0</v>
      </c>
      <c r="E2111" s="385">
        <v>0</v>
      </c>
    </row>
    <row r="2112" spans="1:5" x14ac:dyDescent="0.25">
      <c r="A2112" s="396" t="s">
        <v>16594</v>
      </c>
      <c r="B2112" s="398" t="s">
        <v>16600</v>
      </c>
      <c r="C2112" s="385">
        <v>0</v>
      </c>
      <c r="D2112" s="385">
        <v>0</v>
      </c>
      <c r="E2112" s="385">
        <v>0</v>
      </c>
    </row>
    <row r="2113" spans="1:5" x14ac:dyDescent="0.25">
      <c r="A2113" s="396" t="s">
        <v>16595</v>
      </c>
      <c r="B2113" s="398" t="s">
        <v>16601</v>
      </c>
      <c r="C2113" s="385">
        <v>0</v>
      </c>
      <c r="D2113" s="385">
        <v>0</v>
      </c>
      <c r="E2113" s="385">
        <v>0</v>
      </c>
    </row>
    <row r="2114" spans="1:5" x14ac:dyDescent="0.25">
      <c r="A2114" s="396" t="s">
        <v>16596</v>
      </c>
      <c r="B2114" s="398" t="s">
        <v>16602</v>
      </c>
      <c r="C2114" s="385">
        <v>0</v>
      </c>
      <c r="D2114" s="385">
        <v>0</v>
      </c>
      <c r="E2114" s="385">
        <v>0</v>
      </c>
    </row>
    <row r="2115" spans="1:5" x14ac:dyDescent="0.25">
      <c r="A2115" s="396" t="s">
        <v>16597</v>
      </c>
      <c r="B2115" s="398" t="s">
        <v>16603</v>
      </c>
      <c r="C2115" s="385">
        <v>0</v>
      </c>
      <c r="D2115" s="385">
        <v>0</v>
      </c>
      <c r="E2115" s="385">
        <v>0</v>
      </c>
    </row>
    <row r="2116" spans="1:5" x14ac:dyDescent="0.25">
      <c r="A2116" s="396" t="s">
        <v>16598</v>
      </c>
      <c r="B2116" s="398" t="s">
        <v>16604</v>
      </c>
      <c r="C2116" s="385">
        <v>0</v>
      </c>
      <c r="D2116" s="385">
        <v>0</v>
      </c>
      <c r="E2116" s="385">
        <v>0</v>
      </c>
    </row>
    <row r="2117" spans="1:5" x14ac:dyDescent="0.25">
      <c r="A2117" s="396" t="s">
        <v>19822</v>
      </c>
      <c r="B2117" s="398" t="s">
        <v>19818</v>
      </c>
      <c r="C2117" s="385">
        <v>0</v>
      </c>
      <c r="D2117" s="385">
        <v>0</v>
      </c>
      <c r="E2117" s="385">
        <v>0</v>
      </c>
    </row>
    <row r="2118" spans="1:5" x14ac:dyDescent="0.25">
      <c r="A2118" s="396" t="s">
        <v>17806</v>
      </c>
      <c r="B2118" s="398" t="s">
        <v>8942</v>
      </c>
      <c r="C2118" s="385">
        <v>0</v>
      </c>
      <c r="D2118" s="385">
        <v>0</v>
      </c>
      <c r="E2118" s="385">
        <v>0</v>
      </c>
    </row>
    <row r="2119" spans="1:5" x14ac:dyDescent="0.25">
      <c r="A2119" s="396" t="s">
        <v>17807</v>
      </c>
      <c r="B2119" s="398" t="s">
        <v>9452</v>
      </c>
      <c r="C2119" s="385">
        <v>0</v>
      </c>
      <c r="D2119" s="385">
        <v>0</v>
      </c>
      <c r="E2119" s="385">
        <v>0</v>
      </c>
    </row>
    <row r="2120" spans="1:5" x14ac:dyDescent="0.25">
      <c r="A2120" s="396" t="s">
        <v>17808</v>
      </c>
      <c r="B2120" s="398" t="s">
        <v>8945</v>
      </c>
      <c r="C2120" s="385">
        <v>0</v>
      </c>
      <c r="D2120" s="385">
        <v>0</v>
      </c>
      <c r="E2120" s="385">
        <v>0</v>
      </c>
    </row>
    <row r="2121" spans="1:5" x14ac:dyDescent="0.25">
      <c r="A2121" s="396" t="s">
        <v>17809</v>
      </c>
      <c r="B2121" s="398" t="s">
        <v>9453</v>
      </c>
      <c r="C2121" s="385">
        <v>0</v>
      </c>
      <c r="D2121" s="385">
        <v>0</v>
      </c>
      <c r="E2121" s="385">
        <v>0</v>
      </c>
    </row>
    <row r="2122" spans="1:5" x14ac:dyDescent="0.25">
      <c r="A2122" s="396" t="s">
        <v>17810</v>
      </c>
      <c r="B2122" s="398" t="s">
        <v>8948</v>
      </c>
      <c r="C2122" s="385">
        <v>0</v>
      </c>
      <c r="D2122" s="385">
        <v>0</v>
      </c>
      <c r="E2122" s="385">
        <v>0</v>
      </c>
    </row>
    <row r="2123" spans="1:5" x14ac:dyDescent="0.25">
      <c r="A2123" s="396" t="s">
        <v>17811</v>
      </c>
      <c r="B2123" s="398" t="s">
        <v>8949</v>
      </c>
      <c r="C2123" s="385">
        <v>0</v>
      </c>
      <c r="D2123" s="385">
        <v>0</v>
      </c>
      <c r="E2123" s="385">
        <v>0</v>
      </c>
    </row>
    <row r="2124" spans="1:5" x14ac:dyDescent="0.25">
      <c r="A2124" s="396" t="s">
        <v>19823</v>
      </c>
      <c r="B2124" s="398" t="s">
        <v>19804</v>
      </c>
      <c r="C2124" s="385">
        <v>0</v>
      </c>
      <c r="D2124" s="385">
        <v>0</v>
      </c>
      <c r="E2124" s="385">
        <v>0</v>
      </c>
    </row>
    <row r="2125" spans="1:5" x14ac:dyDescent="0.25">
      <c r="A2125" s="396" t="s">
        <v>17812</v>
      </c>
      <c r="B2125" s="398" t="s">
        <v>8942</v>
      </c>
      <c r="C2125" s="385">
        <v>0</v>
      </c>
      <c r="D2125" s="385">
        <v>0</v>
      </c>
      <c r="E2125" s="385">
        <v>0</v>
      </c>
    </row>
    <row r="2126" spans="1:5" x14ac:dyDescent="0.25">
      <c r="A2126" s="396" t="s">
        <v>17813</v>
      </c>
      <c r="B2126" s="398" t="s">
        <v>9452</v>
      </c>
      <c r="C2126" s="385">
        <v>0</v>
      </c>
      <c r="D2126" s="385">
        <v>0</v>
      </c>
      <c r="E2126" s="385">
        <v>0</v>
      </c>
    </row>
    <row r="2127" spans="1:5" x14ac:dyDescent="0.25">
      <c r="A2127" s="396" t="s">
        <v>17814</v>
      </c>
      <c r="B2127" s="398" t="s">
        <v>8945</v>
      </c>
      <c r="C2127" s="385">
        <v>0</v>
      </c>
      <c r="D2127" s="385">
        <v>0</v>
      </c>
      <c r="E2127" s="385">
        <v>0</v>
      </c>
    </row>
    <row r="2128" spans="1:5" x14ac:dyDescent="0.25">
      <c r="A2128" s="396" t="s">
        <v>17815</v>
      </c>
      <c r="B2128" s="398" t="s">
        <v>9453</v>
      </c>
      <c r="C2128" s="385">
        <v>0</v>
      </c>
      <c r="D2128" s="385">
        <v>0</v>
      </c>
      <c r="E2128" s="385">
        <v>0</v>
      </c>
    </row>
    <row r="2129" spans="1:5" x14ac:dyDescent="0.25">
      <c r="A2129" s="396" t="s">
        <v>17816</v>
      </c>
      <c r="B2129" s="398" t="s">
        <v>8948</v>
      </c>
      <c r="C2129" s="385">
        <v>0</v>
      </c>
      <c r="D2129" s="385">
        <v>0</v>
      </c>
      <c r="E2129" s="385">
        <v>0</v>
      </c>
    </row>
    <row r="2130" spans="1:5" x14ac:dyDescent="0.25">
      <c r="A2130" s="396" t="s">
        <v>17817</v>
      </c>
      <c r="B2130" s="398" t="s">
        <v>8949</v>
      </c>
      <c r="C2130" s="385">
        <v>0</v>
      </c>
      <c r="D2130" s="385">
        <v>0</v>
      </c>
      <c r="E2130" s="385">
        <v>0</v>
      </c>
    </row>
    <row r="2131" spans="1:5" x14ac:dyDescent="0.25">
      <c r="A2131" s="396" t="s">
        <v>19824</v>
      </c>
      <c r="B2131" s="398" t="s">
        <v>19804</v>
      </c>
      <c r="C2131" s="385">
        <v>0</v>
      </c>
      <c r="D2131" s="385">
        <v>0</v>
      </c>
      <c r="E2131" s="385">
        <v>0</v>
      </c>
    </row>
    <row r="2132" spans="1:5" x14ac:dyDescent="0.25">
      <c r="A2132" s="396" t="s">
        <v>16605</v>
      </c>
      <c r="B2132" s="398" t="s">
        <v>8942</v>
      </c>
      <c r="C2132" s="385">
        <v>0</v>
      </c>
      <c r="D2132" s="385">
        <v>0</v>
      </c>
      <c r="E2132" s="385">
        <v>0</v>
      </c>
    </row>
    <row r="2133" spans="1:5" x14ac:dyDescent="0.25">
      <c r="A2133" s="396" t="s">
        <v>16606</v>
      </c>
      <c r="B2133" s="398" t="s">
        <v>9452</v>
      </c>
      <c r="C2133" s="385">
        <v>0</v>
      </c>
      <c r="D2133" s="385">
        <v>0</v>
      </c>
      <c r="E2133" s="385">
        <v>0</v>
      </c>
    </row>
    <row r="2134" spans="1:5" x14ac:dyDescent="0.25">
      <c r="A2134" s="396" t="s">
        <v>16607</v>
      </c>
      <c r="B2134" s="398" t="s">
        <v>8945</v>
      </c>
      <c r="C2134" s="385">
        <v>0</v>
      </c>
      <c r="D2134" s="385">
        <v>0</v>
      </c>
      <c r="E2134" s="385">
        <v>0</v>
      </c>
    </row>
    <row r="2135" spans="1:5" x14ac:dyDescent="0.25">
      <c r="A2135" s="396" t="s">
        <v>16608</v>
      </c>
      <c r="B2135" s="398" t="s">
        <v>9453</v>
      </c>
      <c r="C2135" s="385">
        <v>0</v>
      </c>
      <c r="D2135" s="385">
        <v>0</v>
      </c>
      <c r="E2135" s="385">
        <v>0</v>
      </c>
    </row>
    <row r="2136" spans="1:5" x14ac:dyDescent="0.25">
      <c r="A2136" s="396" t="s">
        <v>16609</v>
      </c>
      <c r="B2136" s="398" t="s">
        <v>8948</v>
      </c>
      <c r="C2136" s="385">
        <v>0</v>
      </c>
      <c r="D2136" s="385">
        <v>0</v>
      </c>
      <c r="E2136" s="385">
        <v>0</v>
      </c>
    </row>
    <row r="2137" spans="1:5" x14ac:dyDescent="0.25">
      <c r="A2137" s="396" t="s">
        <v>16610</v>
      </c>
      <c r="B2137" s="398" t="s">
        <v>8949</v>
      </c>
      <c r="C2137" s="385">
        <v>0</v>
      </c>
      <c r="D2137" s="385">
        <v>0</v>
      </c>
      <c r="E2137" s="385">
        <v>0</v>
      </c>
    </row>
    <row r="2138" spans="1:5" x14ac:dyDescent="0.25">
      <c r="A2138" s="396" t="s">
        <v>19825</v>
      </c>
      <c r="B2138" s="398" t="s">
        <v>19804</v>
      </c>
      <c r="C2138" s="385">
        <v>0</v>
      </c>
      <c r="D2138" s="385">
        <v>1</v>
      </c>
      <c r="E2138" s="385">
        <v>1</v>
      </c>
    </row>
    <row r="2139" spans="1:5" x14ac:dyDescent="0.25">
      <c r="A2139" s="396" t="s">
        <v>16611</v>
      </c>
      <c r="B2139" s="398" t="s">
        <v>8942</v>
      </c>
      <c r="C2139" s="385">
        <v>0</v>
      </c>
      <c r="D2139" s="385">
        <v>0</v>
      </c>
      <c r="E2139" s="385">
        <v>0</v>
      </c>
    </row>
    <row r="2140" spans="1:5" x14ac:dyDescent="0.25">
      <c r="A2140" s="396" t="s">
        <v>16612</v>
      </c>
      <c r="B2140" s="398" t="s">
        <v>9452</v>
      </c>
      <c r="C2140" s="385">
        <v>0</v>
      </c>
      <c r="D2140" s="385">
        <v>0</v>
      </c>
      <c r="E2140" s="385">
        <v>0</v>
      </c>
    </row>
    <row r="2141" spans="1:5" x14ac:dyDescent="0.25">
      <c r="A2141" s="396" t="s">
        <v>16613</v>
      </c>
      <c r="B2141" s="398" t="s">
        <v>8945</v>
      </c>
      <c r="C2141" s="385">
        <v>0</v>
      </c>
      <c r="D2141" s="385">
        <v>0</v>
      </c>
      <c r="E2141" s="385">
        <v>0</v>
      </c>
    </row>
    <row r="2142" spans="1:5" x14ac:dyDescent="0.25">
      <c r="A2142" s="396" t="s">
        <v>16614</v>
      </c>
      <c r="B2142" s="398" t="s">
        <v>9453</v>
      </c>
      <c r="C2142" s="385">
        <v>0</v>
      </c>
      <c r="D2142" s="385">
        <v>1</v>
      </c>
      <c r="E2142" s="385">
        <v>1</v>
      </c>
    </row>
    <row r="2143" spans="1:5" x14ac:dyDescent="0.25">
      <c r="A2143" s="396" t="s">
        <v>16615</v>
      </c>
      <c r="B2143" s="398" t="s">
        <v>8948</v>
      </c>
      <c r="C2143" s="385">
        <v>0</v>
      </c>
      <c r="D2143" s="385">
        <v>0</v>
      </c>
      <c r="E2143" s="385">
        <v>0</v>
      </c>
    </row>
    <row r="2144" spans="1:5" x14ac:dyDescent="0.25">
      <c r="A2144" s="396" t="s">
        <v>16616</v>
      </c>
      <c r="B2144" s="398" t="s">
        <v>8949</v>
      </c>
      <c r="C2144" s="385">
        <v>0</v>
      </c>
      <c r="D2144" s="385">
        <v>0</v>
      </c>
      <c r="E2144" s="385">
        <v>0</v>
      </c>
    </row>
    <row r="2145" spans="1:5" x14ac:dyDescent="0.25">
      <c r="A2145" s="396" t="s">
        <v>19826</v>
      </c>
      <c r="B2145" s="398" t="s">
        <v>19804</v>
      </c>
      <c r="C2145" s="385">
        <v>0</v>
      </c>
      <c r="D2145" s="385">
        <v>0</v>
      </c>
      <c r="E2145" s="385">
        <v>0</v>
      </c>
    </row>
    <row r="2146" spans="1:5" x14ac:dyDescent="0.25">
      <c r="A2146" s="396" t="s">
        <v>16617</v>
      </c>
      <c r="B2146" s="398" t="s">
        <v>8942</v>
      </c>
      <c r="C2146" s="385">
        <v>0</v>
      </c>
      <c r="D2146" s="385">
        <v>0</v>
      </c>
      <c r="E2146" s="385">
        <v>0</v>
      </c>
    </row>
    <row r="2147" spans="1:5" x14ac:dyDescent="0.25">
      <c r="A2147" s="396" t="s">
        <v>16618</v>
      </c>
      <c r="B2147" s="398" t="s">
        <v>9452</v>
      </c>
      <c r="C2147" s="385">
        <v>0</v>
      </c>
      <c r="D2147" s="385">
        <v>0</v>
      </c>
      <c r="E2147" s="385">
        <v>0</v>
      </c>
    </row>
    <row r="2148" spans="1:5" x14ac:dyDescent="0.25">
      <c r="A2148" s="396" t="s">
        <v>16619</v>
      </c>
      <c r="B2148" s="398" t="s">
        <v>8945</v>
      </c>
      <c r="C2148" s="385">
        <v>0</v>
      </c>
      <c r="D2148" s="385">
        <v>0</v>
      </c>
      <c r="E2148" s="385">
        <v>0</v>
      </c>
    </row>
    <row r="2149" spans="1:5" x14ac:dyDescent="0.25">
      <c r="A2149" s="396" t="s">
        <v>16620</v>
      </c>
      <c r="B2149" s="398" t="s">
        <v>9453</v>
      </c>
      <c r="C2149" s="385">
        <v>0</v>
      </c>
      <c r="D2149" s="385">
        <v>0</v>
      </c>
      <c r="E2149" s="385">
        <v>0</v>
      </c>
    </row>
    <row r="2150" spans="1:5" x14ac:dyDescent="0.25">
      <c r="A2150" s="396" t="s">
        <v>16621</v>
      </c>
      <c r="B2150" s="398" t="s">
        <v>8948</v>
      </c>
      <c r="C2150" s="385">
        <v>0</v>
      </c>
      <c r="D2150" s="385">
        <v>0</v>
      </c>
      <c r="E2150" s="385">
        <v>0</v>
      </c>
    </row>
    <row r="2151" spans="1:5" x14ac:dyDescent="0.25">
      <c r="A2151" s="396" t="s">
        <v>16622</v>
      </c>
      <c r="B2151" s="398" t="s">
        <v>8949</v>
      </c>
      <c r="C2151" s="385">
        <v>0</v>
      </c>
      <c r="D2151" s="385">
        <v>0</v>
      </c>
      <c r="E2151" s="385">
        <v>0</v>
      </c>
    </row>
    <row r="2152" spans="1:5" x14ac:dyDescent="0.25">
      <c r="A2152" s="396" t="s">
        <v>19827</v>
      </c>
      <c r="B2152" s="398" t="s">
        <v>19804</v>
      </c>
      <c r="C2152" s="385">
        <v>0</v>
      </c>
      <c r="D2152" s="385">
        <v>0</v>
      </c>
      <c r="E2152" s="385">
        <v>0</v>
      </c>
    </row>
    <row r="2153" spans="1:5" x14ac:dyDescent="0.25">
      <c r="A2153" s="396" t="s">
        <v>16623</v>
      </c>
      <c r="B2153" s="398" t="s">
        <v>8942</v>
      </c>
      <c r="C2153" s="385">
        <v>1</v>
      </c>
      <c r="D2153" s="385">
        <v>0</v>
      </c>
      <c r="E2153" s="385">
        <v>1</v>
      </c>
    </row>
    <row r="2154" spans="1:5" x14ac:dyDescent="0.25">
      <c r="A2154" s="396" t="s">
        <v>16624</v>
      </c>
      <c r="B2154" s="398" t="s">
        <v>9452</v>
      </c>
      <c r="C2154" s="385">
        <v>0</v>
      </c>
      <c r="D2154" s="385">
        <v>0</v>
      </c>
      <c r="E2154" s="385">
        <v>0</v>
      </c>
    </row>
    <row r="2155" spans="1:5" x14ac:dyDescent="0.25">
      <c r="A2155" s="396" t="s">
        <v>16625</v>
      </c>
      <c r="B2155" s="398" t="s">
        <v>8945</v>
      </c>
      <c r="C2155" s="385">
        <v>0</v>
      </c>
      <c r="D2155" s="385">
        <v>0</v>
      </c>
      <c r="E2155" s="385">
        <v>0</v>
      </c>
    </row>
    <row r="2156" spans="1:5" x14ac:dyDescent="0.25">
      <c r="A2156" s="396" t="s">
        <v>16626</v>
      </c>
      <c r="B2156" s="398" t="s">
        <v>9453</v>
      </c>
      <c r="C2156" s="385">
        <v>0</v>
      </c>
      <c r="D2156" s="385">
        <v>0</v>
      </c>
      <c r="E2156" s="385">
        <v>0</v>
      </c>
    </row>
    <row r="2157" spans="1:5" x14ac:dyDescent="0.25">
      <c r="A2157" s="396" t="s">
        <v>16627</v>
      </c>
      <c r="B2157" s="398" t="s">
        <v>8948</v>
      </c>
      <c r="C2157" s="385">
        <v>0</v>
      </c>
      <c r="D2157" s="385">
        <v>0</v>
      </c>
      <c r="E2157" s="385">
        <v>0</v>
      </c>
    </row>
    <row r="2158" spans="1:5" x14ac:dyDescent="0.25">
      <c r="A2158" s="396" t="s">
        <v>16628</v>
      </c>
      <c r="B2158" s="398" t="s">
        <v>8949</v>
      </c>
      <c r="C2158" s="385">
        <v>0</v>
      </c>
      <c r="D2158" s="385">
        <v>0</v>
      </c>
      <c r="E2158" s="385">
        <v>0</v>
      </c>
    </row>
    <row r="2159" spans="1:5" x14ac:dyDescent="0.25">
      <c r="A2159" s="396" t="s">
        <v>19828</v>
      </c>
      <c r="B2159" s="398" t="s">
        <v>19804</v>
      </c>
      <c r="C2159" s="385">
        <v>0</v>
      </c>
      <c r="D2159" s="385">
        <v>-1</v>
      </c>
      <c r="E2159" s="385">
        <v>-1</v>
      </c>
    </row>
    <row r="2160" spans="1:5" x14ac:dyDescent="0.25">
      <c r="A2160" s="396" t="s">
        <v>17818</v>
      </c>
      <c r="B2160" s="398" t="s">
        <v>8942</v>
      </c>
      <c r="C2160" s="385">
        <v>0</v>
      </c>
      <c r="D2160" s="385">
        <v>1</v>
      </c>
      <c r="E2160" s="385">
        <v>1</v>
      </c>
    </row>
    <row r="2161" spans="1:5" x14ac:dyDescent="0.25">
      <c r="A2161" s="396" t="s">
        <v>17819</v>
      </c>
      <c r="B2161" s="398" t="s">
        <v>9452</v>
      </c>
      <c r="C2161" s="385">
        <v>0</v>
      </c>
      <c r="D2161" s="385">
        <v>0</v>
      </c>
      <c r="E2161" s="385">
        <v>0</v>
      </c>
    </row>
    <row r="2162" spans="1:5" x14ac:dyDescent="0.25">
      <c r="A2162" s="396" t="s">
        <v>17820</v>
      </c>
      <c r="B2162" s="398" t="s">
        <v>8945</v>
      </c>
      <c r="C2162" s="385">
        <v>0</v>
      </c>
      <c r="D2162" s="385">
        <v>0</v>
      </c>
      <c r="E2162" s="385">
        <v>0</v>
      </c>
    </row>
    <row r="2163" spans="1:5" x14ac:dyDescent="0.25">
      <c r="A2163" s="396" t="s">
        <v>17821</v>
      </c>
      <c r="B2163" s="398" t="s">
        <v>9453</v>
      </c>
      <c r="C2163" s="385">
        <v>0</v>
      </c>
      <c r="D2163" s="385">
        <v>0</v>
      </c>
      <c r="E2163" s="385">
        <v>0</v>
      </c>
    </row>
    <row r="2164" spans="1:5" x14ac:dyDescent="0.25">
      <c r="A2164" s="396" t="s">
        <v>17822</v>
      </c>
      <c r="B2164" s="398" t="s">
        <v>8948</v>
      </c>
      <c r="C2164" s="385">
        <v>0</v>
      </c>
      <c r="D2164" s="385">
        <v>0</v>
      </c>
      <c r="E2164" s="385">
        <v>0</v>
      </c>
    </row>
    <row r="2165" spans="1:5" x14ac:dyDescent="0.25">
      <c r="A2165" s="396" t="s">
        <v>17823</v>
      </c>
      <c r="B2165" s="398" t="s">
        <v>8949</v>
      </c>
      <c r="C2165" s="385">
        <v>0</v>
      </c>
      <c r="D2165" s="385">
        <v>0</v>
      </c>
      <c r="E2165" s="385">
        <v>0</v>
      </c>
    </row>
    <row r="2166" spans="1:5" x14ac:dyDescent="0.25">
      <c r="A2166" s="396" t="s">
        <v>19829</v>
      </c>
      <c r="B2166" s="398" t="s">
        <v>19804</v>
      </c>
      <c r="C2166" s="385">
        <v>0</v>
      </c>
      <c r="D2166" s="385">
        <v>0</v>
      </c>
      <c r="E2166" s="385">
        <v>0</v>
      </c>
    </row>
    <row r="2167" spans="1:5" x14ac:dyDescent="0.25">
      <c r="A2167" s="396" t="s">
        <v>18063</v>
      </c>
      <c r="B2167" s="398" t="s">
        <v>18064</v>
      </c>
      <c r="C2167" s="385">
        <v>0</v>
      </c>
      <c r="D2167" s="385">
        <v>0</v>
      </c>
      <c r="E2167" s="385">
        <v>0</v>
      </c>
    </row>
    <row r="2168" spans="1:5" x14ac:dyDescent="0.25">
      <c r="A2168" s="396" t="s">
        <v>17824</v>
      </c>
      <c r="B2168" s="398" t="s">
        <v>8942</v>
      </c>
      <c r="C2168" s="385">
        <v>0</v>
      </c>
      <c r="D2168" s="385">
        <v>0</v>
      </c>
      <c r="E2168" s="385">
        <v>0</v>
      </c>
    </row>
    <row r="2169" spans="1:5" x14ac:dyDescent="0.25">
      <c r="A2169" s="396" t="s">
        <v>17825</v>
      </c>
      <c r="B2169" s="398" t="s">
        <v>9452</v>
      </c>
      <c r="C2169" s="385">
        <v>0</v>
      </c>
      <c r="D2169" s="385">
        <v>0</v>
      </c>
      <c r="E2169" s="385">
        <v>0</v>
      </c>
    </row>
    <row r="2170" spans="1:5" x14ac:dyDescent="0.25">
      <c r="A2170" s="396" t="s">
        <v>17826</v>
      </c>
      <c r="B2170" s="398" t="s">
        <v>8945</v>
      </c>
      <c r="C2170" s="385">
        <v>0</v>
      </c>
      <c r="D2170" s="385">
        <v>0</v>
      </c>
      <c r="E2170" s="385">
        <v>0</v>
      </c>
    </row>
    <row r="2171" spans="1:5" x14ac:dyDescent="0.25">
      <c r="A2171" s="396" t="s">
        <v>17827</v>
      </c>
      <c r="B2171" s="398" t="s">
        <v>9453</v>
      </c>
      <c r="C2171" s="385">
        <v>0</v>
      </c>
      <c r="D2171" s="385">
        <v>0</v>
      </c>
      <c r="E2171" s="385">
        <v>0</v>
      </c>
    </row>
    <row r="2172" spans="1:5" x14ac:dyDescent="0.25">
      <c r="A2172" s="396" t="s">
        <v>17828</v>
      </c>
      <c r="B2172" s="398" t="s">
        <v>8948</v>
      </c>
      <c r="C2172" s="385">
        <v>0</v>
      </c>
      <c r="D2172" s="385">
        <v>0</v>
      </c>
      <c r="E2172" s="385">
        <v>0</v>
      </c>
    </row>
    <row r="2173" spans="1:5" x14ac:dyDescent="0.25">
      <c r="A2173" s="396" t="s">
        <v>17829</v>
      </c>
      <c r="B2173" s="398" t="s">
        <v>8949</v>
      </c>
      <c r="C2173" s="385">
        <v>0</v>
      </c>
      <c r="D2173" s="385">
        <v>0</v>
      </c>
      <c r="E2173" s="385">
        <v>0</v>
      </c>
    </row>
    <row r="2174" spans="1:5" x14ac:dyDescent="0.25">
      <c r="A2174" s="396" t="s">
        <v>19830</v>
      </c>
      <c r="B2174" s="398" t="s">
        <v>19804</v>
      </c>
      <c r="C2174" s="385">
        <v>0</v>
      </c>
      <c r="D2174" s="385">
        <v>1</v>
      </c>
      <c r="E2174" s="385">
        <v>1</v>
      </c>
    </row>
    <row r="2175" spans="1:5" x14ac:dyDescent="0.25">
      <c r="A2175" s="396" t="s">
        <v>18065</v>
      </c>
      <c r="B2175" s="398" t="s">
        <v>18064</v>
      </c>
      <c r="C2175" s="385">
        <v>0</v>
      </c>
      <c r="D2175" s="385">
        <v>0</v>
      </c>
      <c r="E2175" s="385">
        <v>0</v>
      </c>
    </row>
    <row r="2176" spans="1:5" x14ac:dyDescent="0.25">
      <c r="A2176" s="396" t="s">
        <v>16629</v>
      </c>
      <c r="B2176" s="398" t="s">
        <v>8942</v>
      </c>
      <c r="C2176" s="385">
        <v>0</v>
      </c>
      <c r="D2176" s="385">
        <v>0</v>
      </c>
      <c r="E2176" s="385">
        <v>0</v>
      </c>
    </row>
    <row r="2177" spans="1:5" x14ac:dyDescent="0.25">
      <c r="A2177" s="396" t="s">
        <v>16630</v>
      </c>
      <c r="B2177" s="398" t="s">
        <v>9452</v>
      </c>
      <c r="C2177" s="385">
        <v>0</v>
      </c>
      <c r="D2177" s="385">
        <v>0</v>
      </c>
      <c r="E2177" s="385">
        <v>0</v>
      </c>
    </row>
    <row r="2178" spans="1:5" x14ac:dyDescent="0.25">
      <c r="A2178" s="396" t="s">
        <v>16631</v>
      </c>
      <c r="B2178" s="398" t="s">
        <v>8945</v>
      </c>
      <c r="C2178" s="385">
        <v>0</v>
      </c>
      <c r="D2178" s="385">
        <v>0</v>
      </c>
      <c r="E2178" s="385">
        <v>0</v>
      </c>
    </row>
    <row r="2179" spans="1:5" x14ac:dyDescent="0.25">
      <c r="A2179" s="396" t="s">
        <v>16632</v>
      </c>
      <c r="B2179" s="398" t="s">
        <v>9453</v>
      </c>
      <c r="C2179" s="385">
        <v>0</v>
      </c>
      <c r="D2179" s="385">
        <v>0</v>
      </c>
      <c r="E2179" s="385">
        <v>0</v>
      </c>
    </row>
    <row r="2180" spans="1:5" x14ac:dyDescent="0.25">
      <c r="A2180" s="396" t="s">
        <v>16633</v>
      </c>
      <c r="B2180" s="398" t="s">
        <v>8948</v>
      </c>
      <c r="C2180" s="385">
        <v>0</v>
      </c>
      <c r="D2180" s="385">
        <v>0</v>
      </c>
      <c r="E2180" s="385">
        <v>0</v>
      </c>
    </row>
    <row r="2181" spans="1:5" x14ac:dyDescent="0.25">
      <c r="A2181" s="396" t="s">
        <v>16634</v>
      </c>
      <c r="B2181" s="398" t="s">
        <v>8949</v>
      </c>
      <c r="C2181" s="385">
        <v>0</v>
      </c>
      <c r="D2181" s="385">
        <v>0</v>
      </c>
      <c r="E2181" s="385">
        <v>0</v>
      </c>
    </row>
    <row r="2182" spans="1:5" x14ac:dyDescent="0.25">
      <c r="A2182" s="396" t="s">
        <v>19831</v>
      </c>
      <c r="B2182" s="398" t="s">
        <v>19804</v>
      </c>
      <c r="C2182" s="385">
        <v>0</v>
      </c>
      <c r="D2182" s="385">
        <v>0</v>
      </c>
      <c r="E2182" s="385">
        <v>0</v>
      </c>
    </row>
    <row r="2183" spans="1:5" x14ac:dyDescent="0.25">
      <c r="A2183" s="396" t="s">
        <v>18066</v>
      </c>
      <c r="B2183" s="398" t="s">
        <v>18064</v>
      </c>
      <c r="C2183" s="385">
        <v>0</v>
      </c>
      <c r="D2183" s="385">
        <v>0</v>
      </c>
      <c r="E2183" s="385">
        <v>0</v>
      </c>
    </row>
    <row r="2184" spans="1:5" x14ac:dyDescent="0.25">
      <c r="A2184" s="396" t="s">
        <v>16635</v>
      </c>
      <c r="B2184" s="398" t="s">
        <v>8942</v>
      </c>
      <c r="C2184" s="385">
        <v>0</v>
      </c>
      <c r="D2184" s="385">
        <v>0</v>
      </c>
      <c r="E2184" s="385">
        <v>0</v>
      </c>
    </row>
    <row r="2185" spans="1:5" x14ac:dyDescent="0.25">
      <c r="A2185" s="396" t="s">
        <v>16636</v>
      </c>
      <c r="B2185" s="398" t="s">
        <v>9452</v>
      </c>
      <c r="C2185" s="385">
        <v>0</v>
      </c>
      <c r="D2185" s="385">
        <v>0</v>
      </c>
      <c r="E2185" s="385">
        <v>0</v>
      </c>
    </row>
    <row r="2186" spans="1:5" x14ac:dyDescent="0.25">
      <c r="A2186" s="396" t="s">
        <v>16637</v>
      </c>
      <c r="B2186" s="398" t="s">
        <v>8945</v>
      </c>
      <c r="C2186" s="385">
        <v>0</v>
      </c>
      <c r="D2186" s="385">
        <v>0</v>
      </c>
      <c r="E2186" s="385">
        <v>0</v>
      </c>
    </row>
    <row r="2187" spans="1:5" x14ac:dyDescent="0.25">
      <c r="A2187" s="396" t="s">
        <v>16638</v>
      </c>
      <c r="B2187" s="398" t="s">
        <v>9453</v>
      </c>
      <c r="C2187" s="385">
        <v>0</v>
      </c>
      <c r="D2187" s="385">
        <v>0</v>
      </c>
      <c r="E2187" s="385">
        <v>0</v>
      </c>
    </row>
    <row r="2188" spans="1:5" x14ac:dyDescent="0.25">
      <c r="A2188" s="396" t="s">
        <v>16639</v>
      </c>
      <c r="B2188" s="398" t="s">
        <v>8948</v>
      </c>
      <c r="C2188" s="385">
        <v>0</v>
      </c>
      <c r="D2188" s="385">
        <v>0</v>
      </c>
      <c r="E2188" s="385">
        <v>0</v>
      </c>
    </row>
    <row r="2189" spans="1:5" x14ac:dyDescent="0.25">
      <c r="A2189" s="396" t="s">
        <v>16640</v>
      </c>
      <c r="B2189" s="398" t="s">
        <v>8949</v>
      </c>
      <c r="C2189" s="385">
        <v>0</v>
      </c>
      <c r="D2189" s="385">
        <v>0</v>
      </c>
      <c r="E2189" s="385">
        <v>0</v>
      </c>
    </row>
    <row r="2190" spans="1:5" x14ac:dyDescent="0.25">
      <c r="A2190" s="396" t="s">
        <v>19832</v>
      </c>
      <c r="B2190" s="398" t="s">
        <v>19804</v>
      </c>
      <c r="C2190" s="385">
        <v>0</v>
      </c>
      <c r="D2190" s="385">
        <v>2</v>
      </c>
      <c r="E2190" s="385">
        <v>2</v>
      </c>
    </row>
    <row r="2191" spans="1:5" x14ac:dyDescent="0.25">
      <c r="A2191" s="396" t="s">
        <v>16641</v>
      </c>
      <c r="B2191" s="398" t="s">
        <v>8942</v>
      </c>
      <c r="C2191" s="385">
        <v>0</v>
      </c>
      <c r="D2191" s="385">
        <v>0</v>
      </c>
      <c r="E2191" s="385">
        <v>0</v>
      </c>
    </row>
    <row r="2192" spans="1:5" x14ac:dyDescent="0.25">
      <c r="A2192" s="396" t="s">
        <v>16642</v>
      </c>
      <c r="B2192" s="398" t="s">
        <v>9452</v>
      </c>
      <c r="C2192" s="385">
        <v>0</v>
      </c>
      <c r="D2192" s="385">
        <v>0</v>
      </c>
      <c r="E2192" s="385">
        <v>0</v>
      </c>
    </row>
    <row r="2193" spans="1:5" x14ac:dyDescent="0.25">
      <c r="A2193" s="396" t="s">
        <v>16643</v>
      </c>
      <c r="B2193" s="398" t="s">
        <v>8945</v>
      </c>
      <c r="C2193" s="385">
        <v>0</v>
      </c>
      <c r="D2193" s="385">
        <v>0</v>
      </c>
      <c r="E2193" s="385">
        <v>0</v>
      </c>
    </row>
    <row r="2194" spans="1:5" x14ac:dyDescent="0.25">
      <c r="A2194" s="396" t="s">
        <v>16644</v>
      </c>
      <c r="B2194" s="398" t="s">
        <v>9453</v>
      </c>
      <c r="C2194" s="385">
        <v>0</v>
      </c>
      <c r="D2194" s="385">
        <v>0</v>
      </c>
      <c r="E2194" s="385">
        <v>0</v>
      </c>
    </row>
    <row r="2195" spans="1:5" x14ac:dyDescent="0.25">
      <c r="A2195" s="396" t="s">
        <v>16645</v>
      </c>
      <c r="B2195" s="398" t="s">
        <v>8948</v>
      </c>
      <c r="C2195" s="385">
        <v>0</v>
      </c>
      <c r="D2195" s="385">
        <v>0</v>
      </c>
      <c r="E2195" s="385">
        <v>0</v>
      </c>
    </row>
    <row r="2196" spans="1:5" x14ac:dyDescent="0.25">
      <c r="A2196" s="396" t="s">
        <v>16646</v>
      </c>
      <c r="B2196" s="398" t="s">
        <v>8949</v>
      </c>
      <c r="C2196" s="385">
        <v>0</v>
      </c>
      <c r="D2196" s="385">
        <v>0</v>
      </c>
      <c r="E2196" s="385">
        <v>0</v>
      </c>
    </row>
    <row r="2197" spans="1:5" x14ac:dyDescent="0.25">
      <c r="A2197" s="396" t="s">
        <v>19833</v>
      </c>
      <c r="B2197" s="398" t="s">
        <v>19804</v>
      </c>
      <c r="C2197" s="385">
        <v>0</v>
      </c>
      <c r="D2197" s="385">
        <v>0</v>
      </c>
      <c r="E2197" s="385">
        <v>0</v>
      </c>
    </row>
    <row r="2198" spans="1:5" x14ac:dyDescent="0.25">
      <c r="A2198" s="396" t="s">
        <v>16647</v>
      </c>
      <c r="B2198" s="398" t="s">
        <v>8942</v>
      </c>
      <c r="C2198" s="385">
        <v>1</v>
      </c>
      <c r="D2198" s="385">
        <v>0</v>
      </c>
      <c r="E2198" s="385">
        <v>1</v>
      </c>
    </row>
    <row r="2199" spans="1:5" x14ac:dyDescent="0.25">
      <c r="A2199" s="396" t="s">
        <v>16648</v>
      </c>
      <c r="B2199" s="398" t="s">
        <v>9452</v>
      </c>
      <c r="C2199" s="385">
        <v>0</v>
      </c>
      <c r="D2199" s="385">
        <v>0</v>
      </c>
      <c r="E2199" s="385">
        <v>0</v>
      </c>
    </row>
    <row r="2200" spans="1:5" x14ac:dyDescent="0.25">
      <c r="A2200" s="396" t="s">
        <v>16649</v>
      </c>
      <c r="B2200" s="398" t="s">
        <v>8945</v>
      </c>
      <c r="C2200" s="385">
        <v>0</v>
      </c>
      <c r="D2200" s="385">
        <v>0</v>
      </c>
      <c r="E2200" s="385">
        <v>0</v>
      </c>
    </row>
    <row r="2201" spans="1:5" x14ac:dyDescent="0.25">
      <c r="A2201" s="396" t="s">
        <v>16650</v>
      </c>
      <c r="B2201" s="398" t="s">
        <v>9453</v>
      </c>
      <c r="C2201" s="385">
        <v>0</v>
      </c>
      <c r="D2201" s="385">
        <v>0</v>
      </c>
      <c r="E2201" s="385">
        <v>0</v>
      </c>
    </row>
    <row r="2202" spans="1:5" x14ac:dyDescent="0.25">
      <c r="A2202" s="396" t="s">
        <v>16651</v>
      </c>
      <c r="B2202" s="398" t="s">
        <v>8948</v>
      </c>
      <c r="C2202" s="385">
        <v>0</v>
      </c>
      <c r="D2202" s="385">
        <v>0</v>
      </c>
      <c r="E2202" s="385">
        <v>0</v>
      </c>
    </row>
    <row r="2203" spans="1:5" x14ac:dyDescent="0.25">
      <c r="A2203" s="396" t="s">
        <v>16652</v>
      </c>
      <c r="B2203" s="398" t="s">
        <v>8949</v>
      </c>
      <c r="C2203" s="385">
        <v>0</v>
      </c>
      <c r="D2203" s="385">
        <v>0</v>
      </c>
      <c r="E2203" s="385">
        <v>0</v>
      </c>
    </row>
    <row r="2204" spans="1:5" x14ac:dyDescent="0.25">
      <c r="A2204" s="396" t="s">
        <v>19834</v>
      </c>
      <c r="B2204" s="398" t="s">
        <v>19804</v>
      </c>
      <c r="C2204" s="385">
        <v>0</v>
      </c>
      <c r="D2204" s="385">
        <v>0</v>
      </c>
      <c r="E2204" s="385">
        <v>0</v>
      </c>
    </row>
    <row r="2205" spans="1:5" x14ac:dyDescent="0.25">
      <c r="A2205" s="396" t="s">
        <v>17830</v>
      </c>
      <c r="B2205" s="398" t="s">
        <v>16672</v>
      </c>
      <c r="C2205" s="385">
        <v>0</v>
      </c>
      <c r="D2205" s="385">
        <v>2</v>
      </c>
      <c r="E2205" s="385">
        <v>2</v>
      </c>
    </row>
    <row r="2206" spans="1:5" x14ac:dyDescent="0.25">
      <c r="A2206" s="396" t="s">
        <v>17831</v>
      </c>
      <c r="B2206" s="398" t="s">
        <v>16673</v>
      </c>
      <c r="C2206" s="385">
        <v>0</v>
      </c>
      <c r="D2206" s="385">
        <v>0</v>
      </c>
      <c r="E2206" s="385">
        <v>0</v>
      </c>
    </row>
    <row r="2207" spans="1:5" x14ac:dyDescent="0.25">
      <c r="A2207" s="396" t="s">
        <v>17832</v>
      </c>
      <c r="B2207" s="398" t="s">
        <v>16674</v>
      </c>
      <c r="C2207" s="385">
        <v>0</v>
      </c>
      <c r="D2207" s="385">
        <v>0</v>
      </c>
      <c r="E2207" s="385">
        <v>0</v>
      </c>
    </row>
    <row r="2208" spans="1:5" x14ac:dyDescent="0.25">
      <c r="A2208" s="396" t="s">
        <v>17833</v>
      </c>
      <c r="B2208" s="398" t="s">
        <v>16675</v>
      </c>
      <c r="C2208" s="385">
        <v>0</v>
      </c>
      <c r="D2208" s="385">
        <v>0</v>
      </c>
      <c r="E2208" s="385">
        <v>0</v>
      </c>
    </row>
    <row r="2209" spans="1:5" x14ac:dyDescent="0.25">
      <c r="A2209" s="396" t="s">
        <v>17843</v>
      </c>
      <c r="B2209" s="398" t="s">
        <v>16676</v>
      </c>
      <c r="C2209" s="385">
        <v>0</v>
      </c>
      <c r="D2209" s="385">
        <v>0</v>
      </c>
      <c r="E2209" s="385">
        <v>0</v>
      </c>
    </row>
    <row r="2210" spans="1:5" x14ac:dyDescent="0.25">
      <c r="A2210" s="396" t="s">
        <v>18061</v>
      </c>
      <c r="B2210" s="398" t="s">
        <v>18062</v>
      </c>
      <c r="C2210" s="385">
        <v>0</v>
      </c>
      <c r="D2210" s="385">
        <v>0</v>
      </c>
      <c r="E2210" s="385">
        <v>0</v>
      </c>
    </row>
    <row r="2211" spans="1:5" x14ac:dyDescent="0.25">
      <c r="A2211" s="396" t="s">
        <v>17834</v>
      </c>
      <c r="B2211" s="398" t="s">
        <v>16672</v>
      </c>
      <c r="C2211" s="385">
        <v>0</v>
      </c>
      <c r="D2211" s="385">
        <v>1</v>
      </c>
      <c r="E2211" s="385">
        <v>1</v>
      </c>
    </row>
    <row r="2212" spans="1:5" x14ac:dyDescent="0.25">
      <c r="A2212" s="396" t="s">
        <v>17835</v>
      </c>
      <c r="B2212" s="398" t="s">
        <v>16673</v>
      </c>
      <c r="C2212" s="385">
        <v>0</v>
      </c>
      <c r="D2212" s="385">
        <v>0</v>
      </c>
      <c r="E2212" s="385">
        <v>0</v>
      </c>
    </row>
    <row r="2213" spans="1:5" x14ac:dyDescent="0.25">
      <c r="A2213" s="396" t="s">
        <v>17836</v>
      </c>
      <c r="B2213" s="398" t="s">
        <v>16674</v>
      </c>
      <c r="C2213" s="385">
        <v>0</v>
      </c>
      <c r="D2213" s="385">
        <v>0</v>
      </c>
      <c r="E2213" s="385">
        <v>0</v>
      </c>
    </row>
    <row r="2214" spans="1:5" x14ac:dyDescent="0.25">
      <c r="A2214" s="396" t="s">
        <v>17837</v>
      </c>
      <c r="B2214" s="398" t="s">
        <v>16675</v>
      </c>
      <c r="C2214" s="385">
        <v>0</v>
      </c>
      <c r="D2214" s="385">
        <v>0</v>
      </c>
      <c r="E2214" s="385">
        <v>0</v>
      </c>
    </row>
    <row r="2215" spans="1:5" x14ac:dyDescent="0.25">
      <c r="A2215" s="396" t="s">
        <v>17844</v>
      </c>
      <c r="B2215" s="398" t="s">
        <v>16676</v>
      </c>
      <c r="C2215" s="385">
        <v>0</v>
      </c>
      <c r="D2215" s="385">
        <v>0</v>
      </c>
      <c r="E2215" s="385">
        <v>0</v>
      </c>
    </row>
    <row r="2216" spans="1:5" x14ac:dyDescent="0.25">
      <c r="A2216" s="396" t="s">
        <v>17838</v>
      </c>
      <c r="B2216" s="398" t="s">
        <v>16672</v>
      </c>
      <c r="C2216" s="385">
        <v>0</v>
      </c>
      <c r="D2216" s="385">
        <v>1</v>
      </c>
      <c r="E2216" s="385">
        <v>1</v>
      </c>
    </row>
    <row r="2217" spans="1:5" x14ac:dyDescent="0.25">
      <c r="A2217" s="396" t="s">
        <v>17839</v>
      </c>
      <c r="B2217" s="398" t="s">
        <v>16673</v>
      </c>
      <c r="C2217" s="385">
        <v>0</v>
      </c>
      <c r="D2217" s="385">
        <v>0</v>
      </c>
      <c r="E2217" s="385">
        <v>0</v>
      </c>
    </row>
    <row r="2218" spans="1:5" x14ac:dyDescent="0.25">
      <c r="A2218" s="396" t="s">
        <v>17840</v>
      </c>
      <c r="B2218" s="398" t="s">
        <v>16674</v>
      </c>
      <c r="C2218" s="385">
        <v>0</v>
      </c>
      <c r="D2218" s="385">
        <v>0</v>
      </c>
      <c r="E2218" s="385">
        <v>0</v>
      </c>
    </row>
    <row r="2219" spans="1:5" x14ac:dyDescent="0.25">
      <c r="A2219" s="396" t="s">
        <v>17841</v>
      </c>
      <c r="B2219" s="398" t="s">
        <v>16675</v>
      </c>
      <c r="C2219" s="385">
        <v>0</v>
      </c>
      <c r="D2219" s="385">
        <v>0</v>
      </c>
      <c r="E2219" s="385">
        <v>0</v>
      </c>
    </row>
    <row r="2220" spans="1:5" x14ac:dyDescent="0.25">
      <c r="A2220" s="396" t="s">
        <v>17845</v>
      </c>
      <c r="B2220" s="398" t="s">
        <v>16676</v>
      </c>
      <c r="C2220" s="385">
        <v>0</v>
      </c>
      <c r="D2220" s="385">
        <v>0</v>
      </c>
      <c r="E2220" s="385">
        <v>0</v>
      </c>
    </row>
    <row r="2221" spans="1:5" x14ac:dyDescent="0.25">
      <c r="A2221" s="396" t="s">
        <v>16653</v>
      </c>
      <c r="B2221" s="398" t="s">
        <v>16672</v>
      </c>
      <c r="C2221" s="385">
        <v>0</v>
      </c>
      <c r="D2221" s="385">
        <v>0</v>
      </c>
      <c r="E2221" s="385">
        <v>0</v>
      </c>
    </row>
    <row r="2222" spans="1:5" x14ac:dyDescent="0.25">
      <c r="A2222" s="396" t="s">
        <v>16654</v>
      </c>
      <c r="B2222" s="398" t="s">
        <v>16673</v>
      </c>
      <c r="C2222" s="385">
        <v>0</v>
      </c>
      <c r="D2222" s="385">
        <v>0</v>
      </c>
      <c r="E2222" s="385">
        <v>0</v>
      </c>
    </row>
    <row r="2223" spans="1:5" x14ac:dyDescent="0.25">
      <c r="A2223" s="396" t="s">
        <v>16655</v>
      </c>
      <c r="B2223" s="398" t="s">
        <v>16674</v>
      </c>
      <c r="C2223" s="385">
        <v>0</v>
      </c>
      <c r="D2223" s="385">
        <v>0</v>
      </c>
      <c r="E2223" s="385">
        <v>0</v>
      </c>
    </row>
    <row r="2224" spans="1:5" x14ac:dyDescent="0.25">
      <c r="A2224" s="396" t="s">
        <v>16656</v>
      </c>
      <c r="B2224" s="398" t="s">
        <v>16675</v>
      </c>
      <c r="C2224" s="385">
        <v>0</v>
      </c>
      <c r="D2224" s="385">
        <v>0</v>
      </c>
      <c r="E2224" s="385">
        <v>0</v>
      </c>
    </row>
    <row r="2225" spans="1:5" x14ac:dyDescent="0.25">
      <c r="A2225" s="396" t="s">
        <v>17842</v>
      </c>
      <c r="B2225" s="398" t="s">
        <v>16676</v>
      </c>
      <c r="C2225" s="385">
        <v>0</v>
      </c>
      <c r="D2225" s="385">
        <v>0</v>
      </c>
      <c r="E2225" s="385">
        <v>0</v>
      </c>
    </row>
    <row r="2226" spans="1:5" x14ac:dyDescent="0.25">
      <c r="A2226" s="396" t="s">
        <v>16886</v>
      </c>
      <c r="B2226" s="398" t="s">
        <v>18060</v>
      </c>
      <c r="C2226" s="385">
        <v>0</v>
      </c>
      <c r="D2226" s="385">
        <v>0</v>
      </c>
      <c r="E2226" s="385">
        <v>0</v>
      </c>
    </row>
    <row r="2227" spans="1:5" x14ac:dyDescent="0.25">
      <c r="A2227" s="396" t="s">
        <v>16657</v>
      </c>
      <c r="B2227" s="398" t="s">
        <v>16672</v>
      </c>
      <c r="C2227" s="385">
        <v>0</v>
      </c>
      <c r="D2227" s="385">
        <v>0</v>
      </c>
      <c r="E2227" s="385">
        <v>0</v>
      </c>
    </row>
    <row r="2228" spans="1:5" x14ac:dyDescent="0.25">
      <c r="A2228" s="396" t="s">
        <v>16658</v>
      </c>
      <c r="B2228" s="398" t="s">
        <v>16673</v>
      </c>
      <c r="C2228" s="385">
        <v>0</v>
      </c>
      <c r="D2228" s="385">
        <v>0</v>
      </c>
      <c r="E2228" s="385">
        <v>0</v>
      </c>
    </row>
    <row r="2229" spans="1:5" x14ac:dyDescent="0.25">
      <c r="A2229" s="396" t="s">
        <v>16659</v>
      </c>
      <c r="B2229" s="398" t="s">
        <v>16674</v>
      </c>
      <c r="C2229" s="385">
        <v>0</v>
      </c>
      <c r="D2229" s="385">
        <v>0</v>
      </c>
      <c r="E2229" s="385">
        <v>0</v>
      </c>
    </row>
    <row r="2230" spans="1:5" x14ac:dyDescent="0.25">
      <c r="A2230" s="396" t="s">
        <v>16660</v>
      </c>
      <c r="B2230" s="398" t="s">
        <v>16675</v>
      </c>
      <c r="C2230" s="385">
        <v>0</v>
      </c>
      <c r="D2230" s="385">
        <v>0</v>
      </c>
      <c r="E2230" s="385">
        <v>0</v>
      </c>
    </row>
    <row r="2231" spans="1:5" x14ac:dyDescent="0.25">
      <c r="A2231" s="396" t="s">
        <v>16661</v>
      </c>
      <c r="B2231" s="398" t="s">
        <v>16676</v>
      </c>
      <c r="C2231" s="385">
        <v>0</v>
      </c>
      <c r="D2231" s="385">
        <v>0</v>
      </c>
      <c r="E2231" s="385">
        <v>0</v>
      </c>
    </row>
    <row r="2232" spans="1:5" x14ac:dyDescent="0.25">
      <c r="A2232" s="396" t="s">
        <v>16662</v>
      </c>
      <c r="B2232" s="398" t="s">
        <v>16672</v>
      </c>
      <c r="C2232" s="385">
        <v>0</v>
      </c>
      <c r="D2232" s="385">
        <v>0</v>
      </c>
      <c r="E2232" s="385">
        <v>0</v>
      </c>
    </row>
    <row r="2233" spans="1:5" x14ac:dyDescent="0.25">
      <c r="A2233" s="396" t="s">
        <v>16663</v>
      </c>
      <c r="B2233" s="398" t="s">
        <v>16673</v>
      </c>
      <c r="C2233" s="385">
        <v>0</v>
      </c>
      <c r="D2233" s="385">
        <v>0</v>
      </c>
      <c r="E2233" s="385">
        <v>0</v>
      </c>
    </row>
    <row r="2234" spans="1:5" x14ac:dyDescent="0.25">
      <c r="A2234" s="396" t="s">
        <v>16664</v>
      </c>
      <c r="B2234" s="398" t="s">
        <v>16674</v>
      </c>
      <c r="C2234" s="385">
        <v>0</v>
      </c>
      <c r="D2234" s="385">
        <v>0</v>
      </c>
      <c r="E2234" s="385">
        <v>0</v>
      </c>
    </row>
    <row r="2235" spans="1:5" x14ac:dyDescent="0.25">
      <c r="A2235" s="396" t="s">
        <v>16665</v>
      </c>
      <c r="B2235" s="398" t="s">
        <v>16675</v>
      </c>
      <c r="C2235" s="385">
        <v>0</v>
      </c>
      <c r="D2235" s="385">
        <v>0</v>
      </c>
      <c r="E2235" s="385">
        <v>0</v>
      </c>
    </row>
    <row r="2236" spans="1:5" x14ac:dyDescent="0.25">
      <c r="A2236" s="396" t="s">
        <v>16666</v>
      </c>
      <c r="B2236" s="398" t="s">
        <v>16676</v>
      </c>
      <c r="C2236" s="385">
        <v>0</v>
      </c>
      <c r="D2236" s="385">
        <v>0</v>
      </c>
      <c r="E2236" s="385">
        <v>0</v>
      </c>
    </row>
    <row r="2237" spans="1:5" x14ac:dyDescent="0.25">
      <c r="A2237" s="396" t="s">
        <v>16667</v>
      </c>
      <c r="B2237" s="398" t="s">
        <v>16672</v>
      </c>
      <c r="C2237" s="385">
        <v>0</v>
      </c>
      <c r="D2237" s="385">
        <v>0</v>
      </c>
      <c r="E2237" s="385">
        <v>0</v>
      </c>
    </row>
    <row r="2238" spans="1:5" x14ac:dyDescent="0.25">
      <c r="A2238" s="396" t="s">
        <v>16668</v>
      </c>
      <c r="B2238" s="398" t="s">
        <v>16673</v>
      </c>
      <c r="C2238" s="385">
        <v>0</v>
      </c>
      <c r="D2238" s="385">
        <v>0</v>
      </c>
      <c r="E2238" s="385">
        <v>0</v>
      </c>
    </row>
    <row r="2239" spans="1:5" x14ac:dyDescent="0.25">
      <c r="A2239" s="396" t="s">
        <v>16669</v>
      </c>
      <c r="B2239" s="398" t="s">
        <v>16674</v>
      </c>
      <c r="C2239" s="385">
        <v>0</v>
      </c>
      <c r="D2239" s="385">
        <v>0</v>
      </c>
      <c r="E2239" s="385">
        <v>0</v>
      </c>
    </row>
    <row r="2240" spans="1:5" x14ac:dyDescent="0.25">
      <c r="A2240" s="396" t="s">
        <v>16670</v>
      </c>
      <c r="B2240" s="398" t="s">
        <v>16675</v>
      </c>
      <c r="C2240" s="385">
        <v>0</v>
      </c>
      <c r="D2240" s="385">
        <v>0</v>
      </c>
      <c r="E2240" s="385">
        <v>0</v>
      </c>
    </row>
    <row r="2241" spans="1:5" x14ac:dyDescent="0.25">
      <c r="A2241" s="396" t="s">
        <v>16671</v>
      </c>
      <c r="B2241" s="398" t="s">
        <v>16676</v>
      </c>
      <c r="C2241" s="385">
        <v>0</v>
      </c>
      <c r="D2241" s="385">
        <v>0</v>
      </c>
      <c r="E2241" s="385">
        <v>0</v>
      </c>
    </row>
    <row r="2242" spans="1:5" x14ac:dyDescent="0.25">
      <c r="A2242" s="396" t="s">
        <v>18002</v>
      </c>
      <c r="B2242" s="398" t="s">
        <v>18019</v>
      </c>
      <c r="C2242" s="385">
        <v>0</v>
      </c>
      <c r="D2242" s="385">
        <v>1</v>
      </c>
      <c r="E2242" s="385">
        <v>1</v>
      </c>
    </row>
    <row r="2243" spans="1:5" x14ac:dyDescent="0.25">
      <c r="A2243" s="396" t="s">
        <v>18003</v>
      </c>
      <c r="B2243" s="398" t="s">
        <v>18020</v>
      </c>
      <c r="C2243" s="385">
        <v>0</v>
      </c>
      <c r="D2243" s="385">
        <v>1</v>
      </c>
      <c r="E2243" s="385">
        <v>1</v>
      </c>
    </row>
    <row r="2244" spans="1:5" x14ac:dyDescent="0.25">
      <c r="A2244" s="396" t="s">
        <v>18004</v>
      </c>
      <c r="B2244" s="398" t="s">
        <v>18021</v>
      </c>
      <c r="C2244" s="385">
        <v>0</v>
      </c>
      <c r="D2244" s="385">
        <v>1</v>
      </c>
      <c r="E2244" s="385">
        <v>1</v>
      </c>
    </row>
    <row r="2245" spans="1:5" x14ac:dyDescent="0.25">
      <c r="A2245" s="396" t="s">
        <v>4433</v>
      </c>
      <c r="B2245" s="398" t="s">
        <v>4477</v>
      </c>
      <c r="C2245" s="385">
        <v>2</v>
      </c>
      <c r="D2245" s="385">
        <v>2</v>
      </c>
      <c r="E2245" s="385">
        <v>4</v>
      </c>
    </row>
    <row r="2246" spans="1:5" x14ac:dyDescent="0.25">
      <c r="A2246" s="396" t="s">
        <v>4434</v>
      </c>
      <c r="B2246" s="398" t="s">
        <v>4478</v>
      </c>
      <c r="C2246" s="385">
        <v>4</v>
      </c>
      <c r="D2246" s="385">
        <v>0</v>
      </c>
      <c r="E2246" s="385">
        <v>4</v>
      </c>
    </row>
    <row r="2247" spans="1:5" x14ac:dyDescent="0.25">
      <c r="A2247" s="396" t="s">
        <v>4435</v>
      </c>
      <c r="B2247" s="398" t="s">
        <v>4479</v>
      </c>
      <c r="C2247" s="385">
        <v>3</v>
      </c>
      <c r="D2247" s="385">
        <v>2</v>
      </c>
      <c r="E2247" s="385">
        <v>5</v>
      </c>
    </row>
    <row r="2248" spans="1:5" x14ac:dyDescent="0.25">
      <c r="A2248" s="396" t="s">
        <v>4436</v>
      </c>
      <c r="B2248" s="398" t="s">
        <v>4480</v>
      </c>
      <c r="C2248" s="385">
        <v>3</v>
      </c>
      <c r="D2248" s="385">
        <v>0</v>
      </c>
      <c r="E2248" s="385">
        <v>3</v>
      </c>
    </row>
    <row r="2249" spans="1:5" x14ac:dyDescent="0.25">
      <c r="A2249" s="396" t="s">
        <v>4437</v>
      </c>
      <c r="B2249" s="398" t="s">
        <v>4481</v>
      </c>
      <c r="C2249" s="385">
        <v>2</v>
      </c>
      <c r="D2249" s="385">
        <v>2</v>
      </c>
      <c r="E2249" s="385">
        <v>4</v>
      </c>
    </row>
    <row r="2250" spans="1:5" x14ac:dyDescent="0.25">
      <c r="A2250" s="396" t="s">
        <v>4438</v>
      </c>
      <c r="B2250" s="398" t="s">
        <v>4482</v>
      </c>
      <c r="C2250" s="385">
        <v>2</v>
      </c>
      <c r="D2250" s="385">
        <v>1</v>
      </c>
      <c r="E2250" s="385">
        <v>3</v>
      </c>
    </row>
    <row r="2251" spans="1:5" x14ac:dyDescent="0.25">
      <c r="A2251" s="396" t="s">
        <v>4439</v>
      </c>
      <c r="B2251" s="398" t="s">
        <v>4483</v>
      </c>
      <c r="C2251" s="385">
        <v>3</v>
      </c>
      <c r="D2251" s="385">
        <v>-1</v>
      </c>
      <c r="E2251" s="385">
        <v>2</v>
      </c>
    </row>
    <row r="2252" spans="1:5" x14ac:dyDescent="0.25">
      <c r="A2252" s="396" t="s">
        <v>4440</v>
      </c>
      <c r="B2252" s="398" t="s">
        <v>11031</v>
      </c>
      <c r="C2252" s="385">
        <v>2</v>
      </c>
      <c r="D2252" s="385">
        <v>0</v>
      </c>
      <c r="E2252" s="385">
        <v>2</v>
      </c>
    </row>
    <row r="2253" spans="1:5" x14ac:dyDescent="0.25">
      <c r="A2253" s="396" t="s">
        <v>4487</v>
      </c>
      <c r="B2253" s="398" t="s">
        <v>4484</v>
      </c>
      <c r="C2253" s="385">
        <v>2</v>
      </c>
      <c r="D2253" s="385">
        <v>2</v>
      </c>
      <c r="E2253" s="385">
        <v>4</v>
      </c>
    </row>
    <row r="2254" spans="1:5" x14ac:dyDescent="0.25">
      <c r="A2254" s="396" t="s">
        <v>4494</v>
      </c>
      <c r="B2254" s="398" t="s">
        <v>11042</v>
      </c>
      <c r="C2254" s="385">
        <v>4</v>
      </c>
      <c r="D2254" s="385">
        <v>-1</v>
      </c>
      <c r="E2254" s="385">
        <v>3</v>
      </c>
    </row>
    <row r="2255" spans="1:5" x14ac:dyDescent="0.25">
      <c r="A2255" s="396" t="s">
        <v>4470</v>
      </c>
      <c r="B2255" s="398" t="s">
        <v>11043</v>
      </c>
      <c r="C2255" s="385">
        <v>3</v>
      </c>
      <c r="D2255" s="385">
        <v>0</v>
      </c>
      <c r="E2255" s="385">
        <v>3</v>
      </c>
    </row>
    <row r="2256" spans="1:5" x14ac:dyDescent="0.25">
      <c r="A2256" s="396" t="s">
        <v>4488</v>
      </c>
      <c r="B2256" s="398" t="s">
        <v>9065</v>
      </c>
      <c r="C2256" s="385">
        <v>0</v>
      </c>
      <c r="D2256" s="385">
        <v>0</v>
      </c>
      <c r="E2256" s="385">
        <v>0</v>
      </c>
    </row>
    <row r="2257" spans="1:5" x14ac:dyDescent="0.25">
      <c r="A2257" s="396" t="s">
        <v>4489</v>
      </c>
      <c r="B2257" s="398" t="s">
        <v>4492</v>
      </c>
      <c r="C2257" s="385">
        <v>0</v>
      </c>
      <c r="D2257" s="385">
        <v>0</v>
      </c>
      <c r="E2257" s="385">
        <v>0</v>
      </c>
    </row>
    <row r="2258" spans="1:5" x14ac:dyDescent="0.25">
      <c r="A2258" s="396" t="s">
        <v>4490</v>
      </c>
      <c r="B2258" s="398" t="s">
        <v>4493</v>
      </c>
      <c r="C2258" s="385">
        <v>0</v>
      </c>
      <c r="D2258" s="385">
        <v>0</v>
      </c>
      <c r="E2258" s="385">
        <v>0</v>
      </c>
    </row>
    <row r="2259" spans="1:5" x14ac:dyDescent="0.25">
      <c r="A2259" s="396" t="s">
        <v>3875</v>
      </c>
      <c r="B2259" s="398" t="s">
        <v>3876</v>
      </c>
      <c r="C2259" s="385">
        <v>2</v>
      </c>
      <c r="D2259" s="385">
        <v>0</v>
      </c>
      <c r="E2259" s="385">
        <v>2</v>
      </c>
    </row>
    <row r="2260" spans="1:5" x14ac:dyDescent="0.25">
      <c r="A2260" s="396" t="s">
        <v>3877</v>
      </c>
      <c r="B2260" s="398" t="s">
        <v>13621</v>
      </c>
      <c r="C2260" s="385">
        <v>2</v>
      </c>
      <c r="D2260" s="385">
        <v>0</v>
      </c>
      <c r="E2260" s="385">
        <v>2</v>
      </c>
    </row>
    <row r="2261" spans="1:5" x14ac:dyDescent="0.25">
      <c r="A2261" s="396" t="s">
        <v>3878</v>
      </c>
      <c r="B2261" s="398" t="s">
        <v>13622</v>
      </c>
      <c r="C2261" s="385">
        <v>3</v>
      </c>
      <c r="D2261" s="385">
        <v>0</v>
      </c>
      <c r="E2261" s="385">
        <v>3</v>
      </c>
    </row>
    <row r="2262" spans="1:5" x14ac:dyDescent="0.25">
      <c r="A2262" s="396" t="s">
        <v>9066</v>
      </c>
      <c r="B2262" s="398" t="s">
        <v>4491</v>
      </c>
      <c r="C2262" s="385">
        <v>1</v>
      </c>
      <c r="D2262" s="385">
        <v>1</v>
      </c>
      <c r="E2262" s="385">
        <v>2</v>
      </c>
    </row>
    <row r="2263" spans="1:5" x14ac:dyDescent="0.25">
      <c r="A2263" s="396" t="s">
        <v>4634</v>
      </c>
      <c r="B2263" s="398" t="s">
        <v>4640</v>
      </c>
      <c r="C2263" s="385">
        <v>1</v>
      </c>
      <c r="D2263" s="385">
        <v>1</v>
      </c>
      <c r="E2263" s="385">
        <v>2</v>
      </c>
    </row>
    <row r="2264" spans="1:5" x14ac:dyDescent="0.25">
      <c r="A2264" s="396" t="s">
        <v>4635</v>
      </c>
      <c r="B2264" s="398" t="s">
        <v>4694</v>
      </c>
      <c r="C2264" s="385">
        <v>8</v>
      </c>
      <c r="D2264" s="385">
        <v>4</v>
      </c>
      <c r="E2264" s="385">
        <v>12</v>
      </c>
    </row>
    <row r="2265" spans="1:5" x14ac:dyDescent="0.25">
      <c r="A2265" s="396" t="s">
        <v>4702</v>
      </c>
      <c r="B2265" s="398" t="s">
        <v>13699</v>
      </c>
      <c r="C2265" s="385">
        <v>4</v>
      </c>
      <c r="D2265" s="385">
        <v>-2</v>
      </c>
      <c r="E2265" s="385">
        <v>2</v>
      </c>
    </row>
    <row r="2266" spans="1:5" x14ac:dyDescent="0.25">
      <c r="A2266" s="396" t="s">
        <v>4703</v>
      </c>
      <c r="B2266" s="398" t="s">
        <v>4704</v>
      </c>
      <c r="C2266" s="385">
        <v>1</v>
      </c>
      <c r="D2266" s="385">
        <v>-2</v>
      </c>
      <c r="E2266" s="385">
        <v>-1</v>
      </c>
    </row>
    <row r="2267" spans="1:5" x14ac:dyDescent="0.25">
      <c r="A2267" s="396" t="s">
        <v>4705</v>
      </c>
      <c r="B2267" s="398" t="s">
        <v>4706</v>
      </c>
      <c r="C2267" s="385">
        <v>2</v>
      </c>
      <c r="D2267" s="385">
        <v>-2</v>
      </c>
      <c r="E2267" s="385">
        <v>0</v>
      </c>
    </row>
    <row r="2268" spans="1:5" x14ac:dyDescent="0.25">
      <c r="A2268" s="396" t="s">
        <v>1413</v>
      </c>
      <c r="B2268" s="398" t="s">
        <v>11039</v>
      </c>
      <c r="C2268" s="385">
        <v>3</v>
      </c>
      <c r="D2268" s="385">
        <v>-1</v>
      </c>
      <c r="E2268" s="385">
        <v>2</v>
      </c>
    </row>
    <row r="2269" spans="1:5" x14ac:dyDescent="0.25">
      <c r="A2269" s="396" t="s">
        <v>9067</v>
      </c>
      <c r="B2269" s="398" t="s">
        <v>9068</v>
      </c>
      <c r="C2269" s="385">
        <v>-1</v>
      </c>
      <c r="D2269" s="385">
        <v>-1</v>
      </c>
      <c r="E2269" s="385">
        <v>-2</v>
      </c>
    </row>
    <row r="2270" spans="1:5" x14ac:dyDescent="0.25">
      <c r="A2270" s="396" t="s">
        <v>4628</v>
      </c>
      <c r="B2270" s="398" t="s">
        <v>4375</v>
      </c>
      <c r="C2270" s="385">
        <v>5</v>
      </c>
      <c r="D2270" s="385">
        <v>-1</v>
      </c>
      <c r="E2270" s="385">
        <v>4</v>
      </c>
    </row>
    <row r="2271" spans="1:5" x14ac:dyDescent="0.25">
      <c r="A2271" s="396" t="s">
        <v>4629</v>
      </c>
      <c r="B2271" s="398" t="s">
        <v>4373</v>
      </c>
      <c r="C2271" s="385">
        <v>1</v>
      </c>
      <c r="D2271" s="385">
        <v>1</v>
      </c>
      <c r="E2271" s="385">
        <v>2</v>
      </c>
    </row>
    <row r="2272" spans="1:5" x14ac:dyDescent="0.25">
      <c r="A2272" s="396" t="s">
        <v>4630</v>
      </c>
      <c r="B2272" s="398" t="s">
        <v>4374</v>
      </c>
      <c r="C2272" s="385">
        <v>2</v>
      </c>
      <c r="D2272" s="385">
        <v>0</v>
      </c>
      <c r="E2272" s="385">
        <v>2</v>
      </c>
    </row>
    <row r="2273" spans="1:5" x14ac:dyDescent="0.25">
      <c r="A2273" s="396" t="s">
        <v>4631</v>
      </c>
      <c r="B2273" s="398" t="s">
        <v>4383</v>
      </c>
      <c r="C2273" s="385">
        <v>3</v>
      </c>
      <c r="D2273" s="385">
        <v>1</v>
      </c>
      <c r="E2273" s="385">
        <v>4</v>
      </c>
    </row>
    <row r="2274" spans="1:5" x14ac:dyDescent="0.25">
      <c r="A2274" s="396" t="s">
        <v>4632</v>
      </c>
      <c r="B2274" s="398" t="s">
        <v>4382</v>
      </c>
      <c r="C2274" s="385">
        <v>5</v>
      </c>
      <c r="D2274" s="385">
        <v>5</v>
      </c>
      <c r="E2274" s="385">
        <v>10</v>
      </c>
    </row>
    <row r="2275" spans="1:5" x14ac:dyDescent="0.25">
      <c r="A2275" s="396" t="s">
        <v>1414</v>
      </c>
      <c r="B2275" s="398" t="s">
        <v>4367</v>
      </c>
      <c r="C2275" s="385">
        <v>4</v>
      </c>
      <c r="D2275" s="385">
        <v>2</v>
      </c>
      <c r="E2275" s="385">
        <v>6</v>
      </c>
    </row>
    <row r="2276" spans="1:5" x14ac:dyDescent="0.25">
      <c r="A2276" s="396" t="s">
        <v>4321</v>
      </c>
      <c r="B2276" s="398" t="s">
        <v>4367</v>
      </c>
      <c r="C2276" s="385">
        <v>5</v>
      </c>
      <c r="D2276" s="385">
        <v>-1</v>
      </c>
      <c r="E2276" s="385">
        <v>4</v>
      </c>
    </row>
    <row r="2277" spans="1:5" x14ac:dyDescent="0.25">
      <c r="A2277" s="396" t="s">
        <v>4322</v>
      </c>
      <c r="B2277" s="398" t="s">
        <v>4367</v>
      </c>
      <c r="C2277" s="385">
        <v>2</v>
      </c>
      <c r="D2277" s="385">
        <v>0</v>
      </c>
      <c r="E2277" s="385">
        <v>2</v>
      </c>
    </row>
    <row r="2278" spans="1:5" x14ac:dyDescent="0.25">
      <c r="A2278" s="396" t="s">
        <v>4633</v>
      </c>
      <c r="B2278" s="398" t="s">
        <v>4678</v>
      </c>
      <c r="C2278" s="385">
        <v>2</v>
      </c>
      <c r="D2278" s="385">
        <v>0</v>
      </c>
      <c r="E2278" s="385">
        <v>2</v>
      </c>
    </row>
    <row r="2279" spans="1:5" x14ac:dyDescent="0.25">
      <c r="A2279" s="396" t="s">
        <v>4641</v>
      </c>
      <c r="B2279" s="398" t="s">
        <v>4677</v>
      </c>
      <c r="C2279" s="385">
        <v>2</v>
      </c>
      <c r="D2279" s="385">
        <v>1</v>
      </c>
      <c r="E2279" s="385">
        <v>3</v>
      </c>
    </row>
    <row r="2280" spans="1:5" x14ac:dyDescent="0.25">
      <c r="A2280" s="396" t="s">
        <v>4642</v>
      </c>
      <c r="B2280" s="398" t="s">
        <v>4677</v>
      </c>
      <c r="C2280" s="385">
        <v>2</v>
      </c>
      <c r="D2280" s="385">
        <v>0</v>
      </c>
      <c r="E2280" s="385">
        <v>2</v>
      </c>
    </row>
    <row r="2281" spans="1:5" x14ac:dyDescent="0.25">
      <c r="A2281" s="396" t="s">
        <v>4670</v>
      </c>
      <c r="B2281" s="398" t="s">
        <v>4696</v>
      </c>
      <c r="C2281" s="385">
        <v>3</v>
      </c>
      <c r="D2281" s="385">
        <v>0</v>
      </c>
      <c r="E2281" s="385">
        <v>3</v>
      </c>
    </row>
    <row r="2282" spans="1:5" x14ac:dyDescent="0.25">
      <c r="A2282" s="396" t="s">
        <v>4695</v>
      </c>
      <c r="B2282" s="398" t="s">
        <v>11061</v>
      </c>
      <c r="C2282" s="385">
        <v>2</v>
      </c>
      <c r="D2282" s="385">
        <v>2</v>
      </c>
      <c r="E2282" s="385">
        <v>4</v>
      </c>
    </row>
    <row r="2283" spans="1:5" x14ac:dyDescent="0.25">
      <c r="A2283" s="396" t="s">
        <v>19334</v>
      </c>
      <c r="B2283" s="398" t="s">
        <v>19335</v>
      </c>
      <c r="C2283" s="385">
        <v>2</v>
      </c>
      <c r="D2283" s="385">
        <v>0</v>
      </c>
      <c r="E2283" s="385">
        <v>2</v>
      </c>
    </row>
    <row r="2284" spans="1:5" x14ac:dyDescent="0.25">
      <c r="A2284" s="396" t="s">
        <v>4697</v>
      </c>
      <c r="B2284" s="398" t="s">
        <v>11062</v>
      </c>
      <c r="C2284" s="385">
        <v>3</v>
      </c>
      <c r="D2284" s="385">
        <v>4</v>
      </c>
      <c r="E2284" s="385">
        <v>7</v>
      </c>
    </row>
    <row r="2285" spans="1:5" x14ac:dyDescent="0.25">
      <c r="A2285" s="396" t="s">
        <v>4823</v>
      </c>
      <c r="B2285" s="398" t="s">
        <v>11063</v>
      </c>
      <c r="C2285" s="385">
        <v>8</v>
      </c>
      <c r="D2285" s="385">
        <v>1</v>
      </c>
      <c r="E2285" s="385">
        <v>9</v>
      </c>
    </row>
    <row r="2286" spans="1:5" x14ac:dyDescent="0.25">
      <c r="A2286" s="396" t="s">
        <v>11055</v>
      </c>
      <c r="B2286" s="398" t="s">
        <v>11058</v>
      </c>
      <c r="C2286" s="385">
        <v>1</v>
      </c>
      <c r="D2286" s="385">
        <v>0</v>
      </c>
      <c r="E2286" s="385">
        <v>1</v>
      </c>
    </row>
    <row r="2287" spans="1:5" x14ac:dyDescent="0.25">
      <c r="A2287" s="396" t="s">
        <v>19336</v>
      </c>
      <c r="B2287" s="398" t="s">
        <v>19337</v>
      </c>
      <c r="C2287" s="385">
        <v>0</v>
      </c>
      <c r="D2287" s="385">
        <v>0</v>
      </c>
      <c r="E2287" s="385">
        <v>0</v>
      </c>
    </row>
    <row r="2288" spans="1:5" x14ac:dyDescent="0.25">
      <c r="A2288" s="396" t="s">
        <v>11056</v>
      </c>
      <c r="B2288" s="398" t="s">
        <v>11059</v>
      </c>
      <c r="C2288" s="385">
        <v>2</v>
      </c>
      <c r="D2288" s="385">
        <v>0</v>
      </c>
      <c r="E2288" s="385">
        <v>2</v>
      </c>
    </row>
    <row r="2289" spans="1:5" x14ac:dyDescent="0.25">
      <c r="A2289" s="396" t="s">
        <v>11057</v>
      </c>
      <c r="B2289" s="398" t="s">
        <v>11060</v>
      </c>
      <c r="C2289" s="385">
        <v>2</v>
      </c>
      <c r="D2289" s="385">
        <v>2</v>
      </c>
      <c r="E2289" s="385">
        <v>4</v>
      </c>
    </row>
    <row r="2290" spans="1:5" x14ac:dyDescent="0.25">
      <c r="A2290" s="396" t="s">
        <v>4698</v>
      </c>
      <c r="B2290" s="398" t="s">
        <v>4699</v>
      </c>
      <c r="C2290" s="385">
        <v>0</v>
      </c>
      <c r="D2290" s="385">
        <v>1</v>
      </c>
      <c r="E2290" s="385">
        <v>1</v>
      </c>
    </row>
    <row r="2291" spans="1:5" x14ac:dyDescent="0.25">
      <c r="A2291" s="396" t="s">
        <v>4700</v>
      </c>
      <c r="B2291" s="398" t="s">
        <v>4701</v>
      </c>
      <c r="C2291" s="385">
        <v>0</v>
      </c>
      <c r="D2291" s="385">
        <v>0</v>
      </c>
      <c r="E2291" s="385">
        <v>0</v>
      </c>
    </row>
    <row r="2292" spans="1:5" x14ac:dyDescent="0.25">
      <c r="A2292" s="396" t="s">
        <v>4824</v>
      </c>
      <c r="B2292" s="398" t="s">
        <v>4316</v>
      </c>
      <c r="C2292" s="385">
        <v>2</v>
      </c>
      <c r="D2292" s="385">
        <v>3</v>
      </c>
      <c r="E2292" s="385">
        <v>5</v>
      </c>
    </row>
    <row r="2293" spans="1:5" x14ac:dyDescent="0.25">
      <c r="A2293" s="396" t="s">
        <v>4825</v>
      </c>
      <c r="B2293" s="398" t="s">
        <v>4317</v>
      </c>
      <c r="C2293" s="385">
        <v>4</v>
      </c>
      <c r="D2293" s="385">
        <v>2</v>
      </c>
      <c r="E2293" s="385">
        <v>6</v>
      </c>
    </row>
    <row r="2294" spans="1:5" x14ac:dyDescent="0.25">
      <c r="A2294" s="396" t="s">
        <v>4826</v>
      </c>
      <c r="B2294" s="398" t="s">
        <v>4318</v>
      </c>
      <c r="C2294" s="385">
        <v>3</v>
      </c>
      <c r="D2294" s="385">
        <v>3</v>
      </c>
      <c r="E2294" s="385">
        <v>6</v>
      </c>
    </row>
    <row r="2295" spans="1:5" x14ac:dyDescent="0.25">
      <c r="A2295" s="396" t="s">
        <v>19835</v>
      </c>
      <c r="B2295" s="398" t="s">
        <v>19836</v>
      </c>
      <c r="C2295" s="385">
        <v>3</v>
      </c>
      <c r="D2295" s="385">
        <v>2</v>
      </c>
      <c r="E2295" s="385">
        <v>5</v>
      </c>
    </row>
    <row r="2296" spans="1:5" x14ac:dyDescent="0.25">
      <c r="A2296" s="396" t="s">
        <v>4827</v>
      </c>
      <c r="B2296" s="398" t="s">
        <v>4319</v>
      </c>
      <c r="C2296" s="385">
        <v>2</v>
      </c>
      <c r="D2296" s="385">
        <v>3</v>
      </c>
      <c r="E2296" s="385">
        <v>5</v>
      </c>
    </row>
    <row r="2297" spans="1:5" x14ac:dyDescent="0.25">
      <c r="A2297" s="396" t="s">
        <v>9069</v>
      </c>
      <c r="B2297" s="398" t="s">
        <v>9070</v>
      </c>
      <c r="C2297" s="385">
        <v>1</v>
      </c>
      <c r="D2297" s="385">
        <v>0</v>
      </c>
      <c r="E2297" s="385">
        <v>1</v>
      </c>
    </row>
    <row r="2298" spans="1:5" x14ac:dyDescent="0.25">
      <c r="A2298" s="396" t="s">
        <v>4828</v>
      </c>
      <c r="B2298" s="398" t="s">
        <v>4320</v>
      </c>
      <c r="C2298" s="385">
        <v>2</v>
      </c>
      <c r="D2298" s="385">
        <v>0</v>
      </c>
      <c r="E2298" s="385">
        <v>2</v>
      </c>
    </row>
    <row r="2299" spans="1:5" x14ac:dyDescent="0.25">
      <c r="A2299" s="396" t="s">
        <v>4441</v>
      </c>
      <c r="B2299" s="398" t="s">
        <v>4495</v>
      </c>
      <c r="C2299" s="385">
        <v>5</v>
      </c>
      <c r="D2299" s="385">
        <v>6</v>
      </c>
      <c r="E2299" s="385">
        <v>11</v>
      </c>
    </row>
    <row r="2300" spans="1:5" x14ac:dyDescent="0.25">
      <c r="A2300" s="396" t="s">
        <v>4442</v>
      </c>
      <c r="B2300" s="398" t="s">
        <v>4496</v>
      </c>
      <c r="C2300" s="385">
        <v>4</v>
      </c>
      <c r="D2300" s="385">
        <v>4</v>
      </c>
      <c r="E2300" s="385">
        <v>8</v>
      </c>
    </row>
    <row r="2301" spans="1:5" x14ac:dyDescent="0.25">
      <c r="A2301" s="396" t="s">
        <v>4443</v>
      </c>
      <c r="B2301" s="398" t="s">
        <v>4497</v>
      </c>
      <c r="C2301" s="385">
        <v>6</v>
      </c>
      <c r="D2301" s="385">
        <v>6</v>
      </c>
      <c r="E2301" s="385">
        <v>12</v>
      </c>
    </row>
    <row r="2302" spans="1:5" x14ac:dyDescent="0.25">
      <c r="A2302" s="396" t="s">
        <v>9071</v>
      </c>
      <c r="B2302" s="398" t="s">
        <v>11040</v>
      </c>
      <c r="C2302" s="385">
        <v>6</v>
      </c>
      <c r="D2302" s="385">
        <v>2</v>
      </c>
      <c r="E2302" s="385">
        <v>8</v>
      </c>
    </row>
    <row r="2303" spans="1:5" x14ac:dyDescent="0.25">
      <c r="A2303" s="396" t="s">
        <v>9072</v>
      </c>
      <c r="B2303" s="398" t="s">
        <v>9073</v>
      </c>
      <c r="C2303" s="385">
        <v>3</v>
      </c>
      <c r="D2303" s="385">
        <v>3</v>
      </c>
      <c r="E2303" s="385">
        <v>6</v>
      </c>
    </row>
    <row r="2304" spans="1:5" x14ac:dyDescent="0.25">
      <c r="A2304" s="396" t="s">
        <v>4783</v>
      </c>
      <c r="B2304" s="398" t="s">
        <v>4619</v>
      </c>
      <c r="C2304" s="385">
        <v>0</v>
      </c>
      <c r="D2304" s="385">
        <v>1</v>
      </c>
      <c r="E2304" s="385">
        <v>1</v>
      </c>
    </row>
    <row r="2305" spans="1:5" x14ac:dyDescent="0.25">
      <c r="A2305" s="396" t="s">
        <v>4784</v>
      </c>
      <c r="B2305" s="398" t="s">
        <v>11508</v>
      </c>
      <c r="C2305" s="385">
        <v>4</v>
      </c>
      <c r="D2305" s="385">
        <v>3</v>
      </c>
      <c r="E2305" s="385">
        <v>7</v>
      </c>
    </row>
    <row r="2306" spans="1:5" x14ac:dyDescent="0.25">
      <c r="A2306" s="396" t="s">
        <v>4613</v>
      </c>
      <c r="B2306" s="398" t="s">
        <v>4620</v>
      </c>
      <c r="C2306" s="385">
        <v>2</v>
      </c>
      <c r="D2306" s="385">
        <v>7</v>
      </c>
      <c r="E2306" s="385">
        <v>9</v>
      </c>
    </row>
    <row r="2307" spans="1:5" x14ac:dyDescent="0.25">
      <c r="A2307" s="396" t="s">
        <v>19342</v>
      </c>
      <c r="B2307" s="398" t="s">
        <v>4620</v>
      </c>
      <c r="C2307" s="385">
        <v>22</v>
      </c>
      <c r="D2307" s="385">
        <v>1</v>
      </c>
      <c r="E2307" s="385">
        <v>23</v>
      </c>
    </row>
    <row r="2308" spans="1:5" x14ac:dyDescent="0.25">
      <c r="A2308" s="396" t="s">
        <v>4643</v>
      </c>
      <c r="B2308" s="398" t="s">
        <v>4673</v>
      </c>
      <c r="C2308" s="385">
        <v>3</v>
      </c>
      <c r="D2308" s="385">
        <v>1</v>
      </c>
      <c r="E2308" s="385">
        <v>4</v>
      </c>
    </row>
    <row r="2309" spans="1:5" x14ac:dyDescent="0.25">
      <c r="A2309" s="396" t="s">
        <v>4644</v>
      </c>
      <c r="B2309" s="398" t="s">
        <v>4674</v>
      </c>
      <c r="C2309" s="385">
        <v>5</v>
      </c>
      <c r="D2309" s="385">
        <v>3</v>
      </c>
      <c r="E2309" s="385">
        <v>8</v>
      </c>
    </row>
    <row r="2310" spans="1:5" x14ac:dyDescent="0.25">
      <c r="A2310" s="396" t="s">
        <v>4669</v>
      </c>
      <c r="B2310" s="398" t="s">
        <v>4672</v>
      </c>
      <c r="C2310" s="385">
        <v>2</v>
      </c>
      <c r="D2310" s="385">
        <v>-1</v>
      </c>
      <c r="E2310" s="385">
        <v>1</v>
      </c>
    </row>
    <row r="2311" spans="1:5" x14ac:dyDescent="0.25">
      <c r="A2311" s="396" t="s">
        <v>4645</v>
      </c>
      <c r="B2311" s="398" t="s">
        <v>4675</v>
      </c>
      <c r="C2311" s="385">
        <v>3</v>
      </c>
      <c r="D2311" s="385">
        <v>-1</v>
      </c>
      <c r="E2311" s="385">
        <v>2</v>
      </c>
    </row>
    <row r="2312" spans="1:5" x14ac:dyDescent="0.25">
      <c r="A2312" s="396" t="s">
        <v>4646</v>
      </c>
      <c r="B2312" s="398" t="s">
        <v>4676</v>
      </c>
      <c r="C2312" s="385">
        <v>0</v>
      </c>
      <c r="D2312" s="385">
        <v>0</v>
      </c>
      <c r="E2312" s="385">
        <v>0</v>
      </c>
    </row>
    <row r="2313" spans="1:5" x14ac:dyDescent="0.25">
      <c r="A2313" s="396" t="s">
        <v>4647</v>
      </c>
      <c r="B2313" s="398" t="s">
        <v>4650</v>
      </c>
      <c r="C2313" s="385">
        <v>10</v>
      </c>
      <c r="D2313" s="385">
        <v>0</v>
      </c>
      <c r="E2313" s="385">
        <v>10</v>
      </c>
    </row>
    <row r="2314" spans="1:5" x14ac:dyDescent="0.25">
      <c r="A2314" s="396" t="s">
        <v>4648</v>
      </c>
      <c r="B2314" s="398" t="s">
        <v>4650</v>
      </c>
      <c r="C2314" s="385">
        <v>13</v>
      </c>
      <c r="D2314" s="385">
        <v>0</v>
      </c>
      <c r="E2314" s="385">
        <v>13</v>
      </c>
    </row>
    <row r="2315" spans="1:5" x14ac:dyDescent="0.25">
      <c r="A2315" s="396" t="s">
        <v>4649</v>
      </c>
      <c r="B2315" s="398" t="s">
        <v>4650</v>
      </c>
      <c r="C2315" s="385">
        <v>14</v>
      </c>
      <c r="D2315" s="385">
        <v>2</v>
      </c>
      <c r="E2315" s="385">
        <v>16</v>
      </c>
    </row>
    <row r="2316" spans="1:5" x14ac:dyDescent="0.25">
      <c r="A2316" s="396" t="s">
        <v>4707</v>
      </c>
      <c r="B2316" s="398" t="s">
        <v>4708</v>
      </c>
      <c r="C2316" s="385">
        <v>0</v>
      </c>
      <c r="D2316" s="385">
        <v>0</v>
      </c>
      <c r="E2316" s="385">
        <v>0</v>
      </c>
    </row>
    <row r="2317" spans="1:5" x14ac:dyDescent="0.25">
      <c r="A2317" s="396" t="s">
        <v>4709</v>
      </c>
      <c r="B2317" s="398" t="s">
        <v>4708</v>
      </c>
      <c r="C2317" s="385">
        <v>0</v>
      </c>
      <c r="D2317" s="385">
        <v>1</v>
      </c>
      <c r="E2317" s="385">
        <v>1</v>
      </c>
    </row>
    <row r="2318" spans="1:5" x14ac:dyDescent="0.25">
      <c r="A2318" s="396" t="s">
        <v>4710</v>
      </c>
      <c r="B2318" s="398" t="s">
        <v>4708</v>
      </c>
      <c r="C2318" s="385">
        <v>3</v>
      </c>
      <c r="D2318" s="385">
        <v>3</v>
      </c>
      <c r="E2318" s="385">
        <v>6</v>
      </c>
    </row>
    <row r="2319" spans="1:5" x14ac:dyDescent="0.25">
      <c r="A2319" s="396" t="s">
        <v>4711</v>
      </c>
      <c r="B2319" s="398" t="s">
        <v>4712</v>
      </c>
      <c r="C2319" s="385">
        <v>5</v>
      </c>
      <c r="D2319" s="385">
        <v>1</v>
      </c>
      <c r="E2319" s="385">
        <v>6</v>
      </c>
    </row>
    <row r="2320" spans="1:5" x14ac:dyDescent="0.25">
      <c r="A2320" s="396" t="s">
        <v>4713</v>
      </c>
      <c r="B2320" s="398" t="s">
        <v>4714</v>
      </c>
      <c r="C2320" s="385">
        <v>7</v>
      </c>
      <c r="D2320" s="385">
        <v>5</v>
      </c>
      <c r="E2320" s="385">
        <v>12</v>
      </c>
    </row>
    <row r="2321" spans="1:5" x14ac:dyDescent="0.25">
      <c r="A2321" s="396" t="s">
        <v>4328</v>
      </c>
      <c r="B2321" s="398" t="s">
        <v>11041</v>
      </c>
      <c r="C2321" s="385">
        <v>2</v>
      </c>
      <c r="D2321" s="385">
        <v>1</v>
      </c>
      <c r="E2321" s="385">
        <v>3</v>
      </c>
    </row>
    <row r="2322" spans="1:5" x14ac:dyDescent="0.25">
      <c r="A2322" s="396" t="s">
        <v>4329</v>
      </c>
      <c r="B2322" s="398" t="s">
        <v>4330</v>
      </c>
      <c r="C2322" s="385">
        <v>3</v>
      </c>
      <c r="D2322" s="385">
        <v>2</v>
      </c>
      <c r="E2322" s="385">
        <v>5</v>
      </c>
    </row>
    <row r="2323" spans="1:5" x14ac:dyDescent="0.25">
      <c r="A2323" s="396" t="s">
        <v>4323</v>
      </c>
      <c r="B2323" s="398" t="s">
        <v>4327</v>
      </c>
      <c r="C2323" s="385">
        <v>0</v>
      </c>
      <c r="D2323" s="385">
        <v>0</v>
      </c>
      <c r="E2323" s="385">
        <v>0</v>
      </c>
    </row>
    <row r="2324" spans="1:5" x14ac:dyDescent="0.25">
      <c r="A2324" s="396" t="s">
        <v>4324</v>
      </c>
      <c r="B2324" s="398" t="s">
        <v>4327</v>
      </c>
      <c r="C2324" s="385">
        <v>0</v>
      </c>
      <c r="D2324" s="385">
        <v>0</v>
      </c>
      <c r="E2324" s="385">
        <v>0</v>
      </c>
    </row>
    <row r="2325" spans="1:5" x14ac:dyDescent="0.25">
      <c r="A2325" s="396" t="s">
        <v>4325</v>
      </c>
      <c r="B2325" s="398" t="s">
        <v>4327</v>
      </c>
      <c r="C2325" s="385">
        <v>0</v>
      </c>
      <c r="D2325" s="385">
        <v>0</v>
      </c>
      <c r="E2325" s="385">
        <v>0</v>
      </c>
    </row>
    <row r="2326" spans="1:5" x14ac:dyDescent="0.25">
      <c r="A2326" s="396" t="s">
        <v>4326</v>
      </c>
      <c r="B2326" s="398" t="s">
        <v>4327</v>
      </c>
      <c r="C2326" s="385">
        <v>0</v>
      </c>
      <c r="D2326" s="385">
        <v>0</v>
      </c>
      <c r="E2326" s="385">
        <v>0</v>
      </c>
    </row>
    <row r="2327" spans="1:5" x14ac:dyDescent="0.25">
      <c r="A2327" s="396" t="s">
        <v>4446</v>
      </c>
      <c r="B2327" s="398" t="s">
        <v>4500</v>
      </c>
      <c r="C2327" s="385">
        <v>0</v>
      </c>
      <c r="D2327" s="385">
        <v>0</v>
      </c>
      <c r="E2327" s="385">
        <v>0</v>
      </c>
    </row>
    <row r="2328" spans="1:5" x14ac:dyDescent="0.25">
      <c r="A2328" s="396" t="s">
        <v>4447</v>
      </c>
      <c r="B2328" s="398" t="s">
        <v>4501</v>
      </c>
      <c r="C2328" s="385">
        <v>1</v>
      </c>
      <c r="D2328" s="385">
        <v>-1</v>
      </c>
      <c r="E2328" s="385">
        <v>0</v>
      </c>
    </row>
    <row r="2329" spans="1:5" x14ac:dyDescent="0.25">
      <c r="A2329" s="396" t="s">
        <v>4444</v>
      </c>
      <c r="B2329" s="398" t="s">
        <v>4498</v>
      </c>
      <c r="C2329" s="385">
        <v>0</v>
      </c>
      <c r="D2329" s="385">
        <v>0</v>
      </c>
      <c r="E2329" s="385">
        <v>0</v>
      </c>
    </row>
    <row r="2330" spans="1:5" x14ac:dyDescent="0.25">
      <c r="A2330" s="396" t="s">
        <v>4445</v>
      </c>
      <c r="B2330" s="398" t="s">
        <v>4499</v>
      </c>
      <c r="C2330" s="385">
        <v>0</v>
      </c>
      <c r="D2330" s="385">
        <v>0</v>
      </c>
      <c r="E2330" s="385">
        <v>0</v>
      </c>
    </row>
    <row r="2331" spans="1:5" x14ac:dyDescent="0.25">
      <c r="A2331" s="396" t="s">
        <v>1419</v>
      </c>
      <c r="B2331" s="398" t="s">
        <v>4331</v>
      </c>
      <c r="C2331" s="385">
        <v>63</v>
      </c>
      <c r="D2331" s="385">
        <v>32</v>
      </c>
      <c r="E2331" s="385">
        <v>95</v>
      </c>
    </row>
    <row r="2332" spans="1:5" x14ac:dyDescent="0.25">
      <c r="A2332" s="396" t="s">
        <v>1420</v>
      </c>
      <c r="B2332" s="398" t="s">
        <v>4331</v>
      </c>
      <c r="C2332" s="385">
        <v>7</v>
      </c>
      <c r="D2332" s="385">
        <v>4</v>
      </c>
      <c r="E2332" s="385">
        <v>11</v>
      </c>
    </row>
    <row r="2333" spans="1:5" x14ac:dyDescent="0.25">
      <c r="A2333" s="396" t="s">
        <v>1421</v>
      </c>
      <c r="B2333" s="398" t="s">
        <v>4331</v>
      </c>
      <c r="C2333" s="385">
        <v>1</v>
      </c>
      <c r="D2333" s="385">
        <v>1</v>
      </c>
      <c r="E2333" s="385">
        <v>2</v>
      </c>
    </row>
    <row r="2334" spans="1:5" x14ac:dyDescent="0.25">
      <c r="A2334" s="396" t="s">
        <v>4333</v>
      </c>
      <c r="B2334" s="398" t="s">
        <v>4331</v>
      </c>
      <c r="C2334" s="385">
        <v>24</v>
      </c>
      <c r="D2334" s="385">
        <v>12</v>
      </c>
      <c r="E2334" s="385">
        <v>36</v>
      </c>
    </row>
    <row r="2335" spans="1:5" x14ac:dyDescent="0.25">
      <c r="A2335" s="396" t="s">
        <v>4334</v>
      </c>
      <c r="B2335" s="398" t="s">
        <v>4331</v>
      </c>
      <c r="C2335" s="385">
        <v>1</v>
      </c>
      <c r="D2335" s="385">
        <v>12</v>
      </c>
      <c r="E2335" s="385">
        <v>13</v>
      </c>
    </row>
    <row r="2336" spans="1:5" x14ac:dyDescent="0.25">
      <c r="A2336" s="396" t="s">
        <v>4335</v>
      </c>
      <c r="B2336" s="398" t="s">
        <v>4331</v>
      </c>
      <c r="C2336" s="385">
        <v>7</v>
      </c>
      <c r="D2336" s="385">
        <v>4</v>
      </c>
      <c r="E2336" s="385">
        <v>11</v>
      </c>
    </row>
    <row r="2337" spans="1:5" x14ac:dyDescent="0.25">
      <c r="A2337" s="396" t="s">
        <v>9075</v>
      </c>
      <c r="B2337" s="398" t="s">
        <v>4331</v>
      </c>
      <c r="C2337" s="385">
        <v>4</v>
      </c>
      <c r="D2337" s="385">
        <v>0</v>
      </c>
      <c r="E2337" s="385">
        <v>4</v>
      </c>
    </row>
    <row r="2338" spans="1:5" x14ac:dyDescent="0.25">
      <c r="A2338" s="396" t="s">
        <v>4336</v>
      </c>
      <c r="B2338" s="398" t="s">
        <v>4339</v>
      </c>
      <c r="C2338" s="385">
        <v>6</v>
      </c>
      <c r="D2338" s="385">
        <v>3</v>
      </c>
      <c r="E2338" s="385">
        <v>9</v>
      </c>
    </row>
    <row r="2339" spans="1:5" x14ac:dyDescent="0.25">
      <c r="A2339" s="396" t="s">
        <v>4337</v>
      </c>
      <c r="B2339" s="398" t="s">
        <v>4339</v>
      </c>
      <c r="C2339" s="385">
        <v>12</v>
      </c>
      <c r="D2339" s="385">
        <v>8</v>
      </c>
      <c r="E2339" s="385">
        <v>20</v>
      </c>
    </row>
    <row r="2340" spans="1:5" x14ac:dyDescent="0.25">
      <c r="A2340" s="396" t="s">
        <v>4338</v>
      </c>
      <c r="B2340" s="398" t="s">
        <v>4339</v>
      </c>
      <c r="C2340" s="385">
        <v>7</v>
      </c>
      <c r="D2340" s="385">
        <v>0</v>
      </c>
      <c r="E2340" s="385">
        <v>7</v>
      </c>
    </row>
    <row r="2341" spans="1:5" x14ac:dyDescent="0.25">
      <c r="A2341" s="396" t="s">
        <v>4340</v>
      </c>
      <c r="B2341" s="398" t="s">
        <v>4343</v>
      </c>
      <c r="C2341" s="385">
        <v>8</v>
      </c>
      <c r="D2341" s="385">
        <v>4</v>
      </c>
      <c r="E2341" s="385">
        <v>12</v>
      </c>
    </row>
    <row r="2342" spans="1:5" x14ac:dyDescent="0.25">
      <c r="A2342" s="396" t="s">
        <v>4341</v>
      </c>
      <c r="B2342" s="398" t="s">
        <v>4343</v>
      </c>
      <c r="C2342" s="385">
        <v>3</v>
      </c>
      <c r="D2342" s="385">
        <v>0</v>
      </c>
      <c r="E2342" s="385">
        <v>3</v>
      </c>
    </row>
    <row r="2343" spans="1:5" x14ac:dyDescent="0.25">
      <c r="A2343" s="396" t="s">
        <v>4342</v>
      </c>
      <c r="B2343" s="398" t="s">
        <v>4343</v>
      </c>
      <c r="C2343" s="385">
        <v>12</v>
      </c>
      <c r="D2343" s="385">
        <v>5</v>
      </c>
      <c r="E2343" s="385">
        <v>17</v>
      </c>
    </row>
    <row r="2344" spans="1:5" x14ac:dyDescent="0.25">
      <c r="A2344" s="396" t="s">
        <v>4344</v>
      </c>
      <c r="B2344" s="398" t="s">
        <v>4347</v>
      </c>
      <c r="C2344" s="385">
        <v>5</v>
      </c>
      <c r="D2344" s="385">
        <v>1</v>
      </c>
      <c r="E2344" s="385">
        <v>6</v>
      </c>
    </row>
    <row r="2345" spans="1:5" x14ac:dyDescent="0.25">
      <c r="A2345" s="396" t="s">
        <v>4345</v>
      </c>
      <c r="B2345" s="398" t="s">
        <v>4347</v>
      </c>
      <c r="C2345" s="385">
        <v>2</v>
      </c>
      <c r="D2345" s="385">
        <v>1</v>
      </c>
      <c r="E2345" s="385">
        <v>3</v>
      </c>
    </row>
    <row r="2346" spans="1:5" x14ac:dyDescent="0.25">
      <c r="A2346" s="396" t="s">
        <v>4346</v>
      </c>
      <c r="B2346" s="398" t="s">
        <v>4347</v>
      </c>
      <c r="C2346" s="385">
        <v>10</v>
      </c>
      <c r="D2346" s="385">
        <v>4</v>
      </c>
      <c r="E2346" s="385">
        <v>14</v>
      </c>
    </row>
    <row r="2347" spans="1:5" x14ac:dyDescent="0.25">
      <c r="A2347" s="396" t="s">
        <v>4348</v>
      </c>
      <c r="B2347" s="398" t="s">
        <v>4822</v>
      </c>
      <c r="C2347" s="385">
        <v>11</v>
      </c>
      <c r="D2347" s="385">
        <v>5</v>
      </c>
      <c r="E2347" s="385">
        <v>16</v>
      </c>
    </row>
    <row r="2348" spans="1:5" x14ac:dyDescent="0.25">
      <c r="A2348" s="396" t="s">
        <v>4349</v>
      </c>
      <c r="B2348" s="398" t="s">
        <v>4822</v>
      </c>
      <c r="C2348" s="385">
        <v>11</v>
      </c>
      <c r="D2348" s="385">
        <v>8</v>
      </c>
      <c r="E2348" s="385">
        <v>19</v>
      </c>
    </row>
    <row r="2349" spans="1:5" x14ac:dyDescent="0.25">
      <c r="A2349" s="396" t="s">
        <v>4350</v>
      </c>
      <c r="B2349" s="398" t="s">
        <v>4822</v>
      </c>
      <c r="C2349" s="385">
        <v>17</v>
      </c>
      <c r="D2349" s="385">
        <v>10</v>
      </c>
      <c r="E2349" s="385">
        <v>27</v>
      </c>
    </row>
    <row r="2350" spans="1:5" x14ac:dyDescent="0.25">
      <c r="A2350" s="396" t="s">
        <v>4473</v>
      </c>
      <c r="B2350" s="398" t="s">
        <v>4504</v>
      </c>
      <c r="C2350" s="385">
        <v>37</v>
      </c>
      <c r="D2350" s="385">
        <v>6</v>
      </c>
      <c r="E2350" s="385">
        <v>43</v>
      </c>
    </row>
    <row r="2351" spans="1:5" x14ac:dyDescent="0.25">
      <c r="A2351" s="396" t="s">
        <v>4476</v>
      </c>
      <c r="B2351" s="398" t="s">
        <v>4505</v>
      </c>
      <c r="C2351" s="385">
        <v>15</v>
      </c>
      <c r="D2351" s="385">
        <v>1</v>
      </c>
      <c r="E2351" s="385">
        <v>16</v>
      </c>
    </row>
    <row r="2352" spans="1:5" x14ac:dyDescent="0.25">
      <c r="A2352" s="396" t="s">
        <v>4474</v>
      </c>
      <c r="B2352" s="398" t="s">
        <v>4506</v>
      </c>
      <c r="C2352" s="385">
        <v>4</v>
      </c>
      <c r="D2352" s="385">
        <v>-2</v>
      </c>
      <c r="E2352" s="385">
        <v>2</v>
      </c>
    </row>
    <row r="2353" spans="1:5" x14ac:dyDescent="0.25">
      <c r="A2353" s="396" t="s">
        <v>15167</v>
      </c>
      <c r="B2353" s="398" t="s">
        <v>16761</v>
      </c>
      <c r="C2353" s="385">
        <v>0</v>
      </c>
      <c r="D2353" s="385">
        <v>1</v>
      </c>
      <c r="E2353" s="385">
        <v>1</v>
      </c>
    </row>
    <row r="2354" spans="1:5" x14ac:dyDescent="0.25">
      <c r="A2354" s="396" t="s">
        <v>9076</v>
      </c>
      <c r="B2354" s="398" t="s">
        <v>9077</v>
      </c>
      <c r="C2354" s="385">
        <v>0</v>
      </c>
      <c r="D2354" s="385">
        <v>0</v>
      </c>
      <c r="E2354" s="385">
        <v>0</v>
      </c>
    </row>
    <row r="2355" spans="1:5" x14ac:dyDescent="0.25">
      <c r="A2355" s="396" t="s">
        <v>9078</v>
      </c>
      <c r="B2355" s="398" t="s">
        <v>9079</v>
      </c>
      <c r="C2355" s="385">
        <v>0</v>
      </c>
      <c r="D2355" s="385">
        <v>0</v>
      </c>
      <c r="E2355" s="385">
        <v>0</v>
      </c>
    </row>
    <row r="2356" spans="1:5" x14ac:dyDescent="0.25">
      <c r="A2356" s="396" t="s">
        <v>9080</v>
      </c>
      <c r="B2356" s="398" t="s">
        <v>9081</v>
      </c>
      <c r="C2356" s="385">
        <v>0</v>
      </c>
      <c r="D2356" s="385">
        <v>0</v>
      </c>
      <c r="E2356" s="385">
        <v>0</v>
      </c>
    </row>
    <row r="2357" spans="1:5" x14ac:dyDescent="0.25">
      <c r="A2357" s="396" t="s">
        <v>15168</v>
      </c>
      <c r="B2357" s="398" t="s">
        <v>9081</v>
      </c>
      <c r="C2357" s="385">
        <v>0</v>
      </c>
      <c r="D2357" s="385">
        <v>0</v>
      </c>
      <c r="E2357" s="385">
        <v>0</v>
      </c>
    </row>
    <row r="2358" spans="1:5" x14ac:dyDescent="0.25">
      <c r="A2358" s="396" t="s">
        <v>9082</v>
      </c>
      <c r="B2358" s="398" t="s">
        <v>9083</v>
      </c>
      <c r="C2358" s="385">
        <v>2</v>
      </c>
      <c r="D2358" s="385">
        <v>0</v>
      </c>
      <c r="E2358" s="385">
        <v>2</v>
      </c>
    </row>
    <row r="2359" spans="1:5" x14ac:dyDescent="0.25">
      <c r="A2359" s="396" t="s">
        <v>9084</v>
      </c>
      <c r="B2359" s="398" t="s">
        <v>9085</v>
      </c>
      <c r="C2359" s="385">
        <v>1</v>
      </c>
      <c r="D2359" s="385">
        <v>0</v>
      </c>
      <c r="E2359" s="385">
        <v>1</v>
      </c>
    </row>
    <row r="2360" spans="1:5" x14ac:dyDescent="0.25">
      <c r="A2360" s="396" t="s">
        <v>9086</v>
      </c>
      <c r="B2360" s="398" t="s">
        <v>9087</v>
      </c>
      <c r="C2360" s="385">
        <v>0</v>
      </c>
      <c r="D2360" s="385">
        <v>0</v>
      </c>
      <c r="E2360" s="385">
        <v>0</v>
      </c>
    </row>
    <row r="2361" spans="1:5" x14ac:dyDescent="0.25">
      <c r="A2361" s="396" t="s">
        <v>15169</v>
      </c>
      <c r="B2361" s="398" t="s">
        <v>9087</v>
      </c>
      <c r="C2361" s="385">
        <v>0</v>
      </c>
      <c r="D2361" s="385">
        <v>0</v>
      </c>
      <c r="E2361" s="385">
        <v>0</v>
      </c>
    </row>
    <row r="2362" spans="1:5" x14ac:dyDescent="0.25">
      <c r="A2362" s="396" t="s">
        <v>16677</v>
      </c>
      <c r="B2362" s="398" t="s">
        <v>16680</v>
      </c>
      <c r="C2362" s="385">
        <v>1</v>
      </c>
      <c r="D2362" s="385">
        <v>0</v>
      </c>
      <c r="E2362" s="385">
        <v>1</v>
      </c>
    </row>
    <row r="2363" spans="1:5" x14ac:dyDescent="0.25">
      <c r="A2363" s="396" t="s">
        <v>16567</v>
      </c>
      <c r="B2363" s="398" t="s">
        <v>16681</v>
      </c>
      <c r="C2363" s="385">
        <v>0</v>
      </c>
      <c r="D2363" s="385">
        <v>0</v>
      </c>
      <c r="E2363" s="385">
        <v>0</v>
      </c>
    </row>
    <row r="2364" spans="1:5" x14ac:dyDescent="0.25">
      <c r="A2364" s="396" t="s">
        <v>16568</v>
      </c>
      <c r="B2364" s="398" t="s">
        <v>16682</v>
      </c>
      <c r="C2364" s="385">
        <v>0</v>
      </c>
      <c r="D2364" s="385">
        <v>0</v>
      </c>
      <c r="E2364" s="385">
        <v>0</v>
      </c>
    </row>
    <row r="2365" spans="1:5" x14ac:dyDescent="0.25">
      <c r="A2365" s="396" t="s">
        <v>16678</v>
      </c>
      <c r="B2365" s="398" t="s">
        <v>16683</v>
      </c>
      <c r="C2365" s="385">
        <v>0</v>
      </c>
      <c r="D2365" s="385">
        <v>0</v>
      </c>
      <c r="E2365" s="385">
        <v>0</v>
      </c>
    </row>
    <row r="2366" spans="1:5" x14ac:dyDescent="0.25">
      <c r="A2366" s="396" t="s">
        <v>4715</v>
      </c>
      <c r="B2366" s="398" t="s">
        <v>4716</v>
      </c>
      <c r="C2366" s="385">
        <v>1</v>
      </c>
      <c r="D2366" s="385">
        <v>-1</v>
      </c>
      <c r="E2366" s="385">
        <v>0</v>
      </c>
    </row>
    <row r="2367" spans="1:5" x14ac:dyDescent="0.25">
      <c r="A2367" s="396" t="s">
        <v>4468</v>
      </c>
      <c r="B2367" s="398" t="s">
        <v>4485</v>
      </c>
      <c r="C2367" s="385">
        <v>1</v>
      </c>
      <c r="D2367" s="385">
        <v>0</v>
      </c>
      <c r="E2367" s="385">
        <v>1</v>
      </c>
    </row>
    <row r="2368" spans="1:5" x14ac:dyDescent="0.25">
      <c r="A2368" s="396" t="s">
        <v>4469</v>
      </c>
      <c r="B2368" s="398" t="s">
        <v>4486</v>
      </c>
      <c r="C2368" s="385">
        <v>4</v>
      </c>
      <c r="D2368" s="385">
        <v>2</v>
      </c>
      <c r="E2368" s="385">
        <v>6</v>
      </c>
    </row>
    <row r="2369" spans="1:5" x14ac:dyDescent="0.25">
      <c r="A2369" s="396" t="s">
        <v>4472</v>
      </c>
      <c r="B2369" s="398" t="s">
        <v>4503</v>
      </c>
      <c r="C2369" s="385">
        <v>4</v>
      </c>
      <c r="D2369" s="385">
        <v>0</v>
      </c>
      <c r="E2369" s="385">
        <v>4</v>
      </c>
    </row>
    <row r="2370" spans="1:5" x14ac:dyDescent="0.25">
      <c r="A2370" s="396" t="s">
        <v>5609</v>
      </c>
      <c r="B2370" s="398" t="s">
        <v>4426</v>
      </c>
      <c r="C2370" s="385">
        <v>1</v>
      </c>
      <c r="D2370" s="385">
        <v>0</v>
      </c>
      <c r="E2370" s="385">
        <v>1</v>
      </c>
    </row>
    <row r="2371" spans="1:5" x14ac:dyDescent="0.25">
      <c r="A2371" s="396" t="s">
        <v>9088</v>
      </c>
      <c r="B2371" s="398" t="s">
        <v>1422</v>
      </c>
      <c r="C2371" s="385">
        <v>0</v>
      </c>
      <c r="D2371" s="385">
        <v>0</v>
      </c>
      <c r="E2371" s="385">
        <v>0</v>
      </c>
    </row>
    <row r="2372" spans="1:5" x14ac:dyDescent="0.25">
      <c r="A2372" s="396" t="s">
        <v>9090</v>
      </c>
      <c r="B2372" s="398" t="s">
        <v>1422</v>
      </c>
      <c r="C2372" s="385">
        <v>0</v>
      </c>
      <c r="D2372" s="385">
        <v>0</v>
      </c>
      <c r="E2372" s="385">
        <v>0</v>
      </c>
    </row>
    <row r="2373" spans="1:5" x14ac:dyDescent="0.25">
      <c r="A2373" s="396" t="s">
        <v>9091</v>
      </c>
      <c r="B2373" s="398" t="s">
        <v>1422</v>
      </c>
      <c r="C2373" s="385">
        <v>0</v>
      </c>
      <c r="D2373" s="385">
        <v>0</v>
      </c>
      <c r="E2373" s="385">
        <v>0</v>
      </c>
    </row>
    <row r="2374" spans="1:5" x14ac:dyDescent="0.25">
      <c r="A2374" s="396" t="s">
        <v>9092</v>
      </c>
      <c r="B2374" s="398" t="s">
        <v>9093</v>
      </c>
      <c r="C2374" s="385">
        <v>0</v>
      </c>
      <c r="D2374" s="385">
        <v>0</v>
      </c>
      <c r="E2374" s="385">
        <v>0</v>
      </c>
    </row>
    <row r="2375" spans="1:5" x14ac:dyDescent="0.25">
      <c r="A2375" s="396" t="s">
        <v>9094</v>
      </c>
      <c r="B2375" s="398" t="s">
        <v>9093</v>
      </c>
      <c r="C2375" s="385">
        <v>0</v>
      </c>
      <c r="D2375" s="385">
        <v>0</v>
      </c>
      <c r="E2375" s="385">
        <v>0</v>
      </c>
    </row>
    <row r="2376" spans="1:5" x14ac:dyDescent="0.25">
      <c r="A2376" s="396" t="s">
        <v>9095</v>
      </c>
      <c r="B2376" s="398" t="s">
        <v>9093</v>
      </c>
      <c r="C2376" s="385">
        <v>0</v>
      </c>
      <c r="D2376" s="385">
        <v>0</v>
      </c>
      <c r="E2376" s="385">
        <v>0</v>
      </c>
    </row>
    <row r="2377" spans="1:5" x14ac:dyDescent="0.25">
      <c r="A2377" s="396" t="s">
        <v>4995</v>
      </c>
      <c r="B2377" s="398" t="s">
        <v>1423</v>
      </c>
      <c r="C2377" s="385">
        <v>0</v>
      </c>
      <c r="D2377" s="385">
        <v>0</v>
      </c>
      <c r="E2377" s="385">
        <v>0</v>
      </c>
    </row>
    <row r="2378" spans="1:5" x14ac:dyDescent="0.25">
      <c r="A2378" s="396" t="s">
        <v>4996</v>
      </c>
      <c r="B2378" s="398" t="s">
        <v>1423</v>
      </c>
      <c r="C2378" s="385">
        <v>0</v>
      </c>
      <c r="D2378" s="385">
        <v>0</v>
      </c>
      <c r="E2378" s="385">
        <v>0</v>
      </c>
    </row>
    <row r="2379" spans="1:5" x14ac:dyDescent="0.25">
      <c r="A2379" s="396" t="s">
        <v>4997</v>
      </c>
      <c r="B2379" s="398" t="s">
        <v>1423</v>
      </c>
      <c r="C2379" s="385">
        <v>0</v>
      </c>
      <c r="D2379" s="385">
        <v>0</v>
      </c>
      <c r="E2379" s="385">
        <v>0</v>
      </c>
    </row>
    <row r="2380" spans="1:5" x14ac:dyDescent="0.25">
      <c r="A2380" s="396" t="s">
        <v>4998</v>
      </c>
      <c r="B2380" s="398" t="s">
        <v>1424</v>
      </c>
      <c r="C2380" s="385">
        <v>0</v>
      </c>
      <c r="D2380" s="385">
        <v>0</v>
      </c>
      <c r="E2380" s="385">
        <v>0</v>
      </c>
    </row>
    <row r="2381" spans="1:5" x14ac:dyDescent="0.25">
      <c r="A2381" s="396" t="s">
        <v>4999</v>
      </c>
      <c r="B2381" s="398" t="s">
        <v>1424</v>
      </c>
      <c r="C2381" s="385">
        <v>0</v>
      </c>
      <c r="D2381" s="385">
        <v>0</v>
      </c>
      <c r="E2381" s="385">
        <v>0</v>
      </c>
    </row>
    <row r="2382" spans="1:5" x14ac:dyDescent="0.25">
      <c r="A2382" s="396" t="s">
        <v>5000</v>
      </c>
      <c r="B2382" s="398" t="s">
        <v>1424</v>
      </c>
      <c r="C2382" s="385">
        <v>0</v>
      </c>
      <c r="D2382" s="385">
        <v>0</v>
      </c>
      <c r="E2382" s="385">
        <v>0</v>
      </c>
    </row>
    <row r="2383" spans="1:5" x14ac:dyDescent="0.25">
      <c r="A2383" s="396" t="s">
        <v>5001</v>
      </c>
      <c r="B2383" s="398" t="s">
        <v>1426</v>
      </c>
      <c r="C2383" s="385">
        <v>0</v>
      </c>
      <c r="D2383" s="385">
        <v>0</v>
      </c>
      <c r="E2383" s="385">
        <v>0</v>
      </c>
    </row>
    <row r="2384" spans="1:5" x14ac:dyDescent="0.25">
      <c r="A2384" s="396" t="s">
        <v>5002</v>
      </c>
      <c r="B2384" s="398" t="s">
        <v>1426</v>
      </c>
      <c r="C2384" s="385">
        <v>1</v>
      </c>
      <c r="D2384" s="385">
        <v>0</v>
      </c>
      <c r="E2384" s="385">
        <v>1</v>
      </c>
    </row>
    <row r="2385" spans="1:5" x14ac:dyDescent="0.25">
      <c r="A2385" s="396" t="s">
        <v>5003</v>
      </c>
      <c r="B2385" s="398" t="s">
        <v>1426</v>
      </c>
      <c r="C2385" s="385">
        <v>0</v>
      </c>
      <c r="D2385" s="385">
        <v>0</v>
      </c>
      <c r="E2385" s="385">
        <v>0</v>
      </c>
    </row>
    <row r="2386" spans="1:5" x14ac:dyDescent="0.25">
      <c r="A2386" s="396" t="s">
        <v>5004</v>
      </c>
      <c r="B2386" s="398" t="s">
        <v>1427</v>
      </c>
      <c r="C2386" s="385">
        <v>0</v>
      </c>
      <c r="D2386" s="385">
        <v>0</v>
      </c>
      <c r="E2386" s="385">
        <v>0</v>
      </c>
    </row>
    <row r="2387" spans="1:5" x14ac:dyDescent="0.25">
      <c r="A2387" s="396" t="s">
        <v>5005</v>
      </c>
      <c r="B2387" s="398" t="s">
        <v>1427</v>
      </c>
      <c r="C2387" s="385">
        <v>0</v>
      </c>
      <c r="D2387" s="385">
        <v>0</v>
      </c>
      <c r="E2387" s="385">
        <v>0</v>
      </c>
    </row>
    <row r="2388" spans="1:5" x14ac:dyDescent="0.25">
      <c r="A2388" s="396" t="s">
        <v>5006</v>
      </c>
      <c r="B2388" s="398" t="s">
        <v>1427</v>
      </c>
      <c r="C2388" s="385">
        <v>0</v>
      </c>
      <c r="D2388" s="385">
        <v>0</v>
      </c>
      <c r="E2388" s="385">
        <v>0</v>
      </c>
    </row>
    <row r="2389" spans="1:5" x14ac:dyDescent="0.25">
      <c r="A2389" s="396" t="s">
        <v>5007</v>
      </c>
      <c r="B2389" s="398" t="s">
        <v>1425</v>
      </c>
      <c r="C2389" s="385">
        <v>0</v>
      </c>
      <c r="D2389" s="385">
        <v>0</v>
      </c>
      <c r="E2389" s="385">
        <v>0</v>
      </c>
    </row>
    <row r="2390" spans="1:5" x14ac:dyDescent="0.25">
      <c r="A2390" s="396" t="s">
        <v>5008</v>
      </c>
      <c r="B2390" s="398" t="s">
        <v>1425</v>
      </c>
      <c r="C2390" s="385">
        <v>0</v>
      </c>
      <c r="D2390" s="385">
        <v>0</v>
      </c>
      <c r="E2390" s="385">
        <v>0</v>
      </c>
    </row>
    <row r="2391" spans="1:5" x14ac:dyDescent="0.25">
      <c r="A2391" s="396" t="s">
        <v>5009</v>
      </c>
      <c r="B2391" s="398" t="s">
        <v>1425</v>
      </c>
      <c r="C2391" s="385">
        <v>0</v>
      </c>
      <c r="D2391" s="385">
        <v>0</v>
      </c>
      <c r="E2391" s="385">
        <v>0</v>
      </c>
    </row>
    <row r="2392" spans="1:5" x14ac:dyDescent="0.25">
      <c r="A2392" s="396" t="s">
        <v>4625</v>
      </c>
      <c r="B2392" s="398" t="s">
        <v>4822</v>
      </c>
      <c r="C2392" s="385">
        <v>5</v>
      </c>
      <c r="D2392" s="385">
        <v>5</v>
      </c>
      <c r="E2392" s="385">
        <v>10</v>
      </c>
    </row>
    <row r="2393" spans="1:5" x14ac:dyDescent="0.25">
      <c r="A2393" s="396" t="s">
        <v>4626</v>
      </c>
      <c r="B2393" s="398" t="s">
        <v>4822</v>
      </c>
      <c r="C2393" s="385">
        <v>6</v>
      </c>
      <c r="D2393" s="385">
        <v>4</v>
      </c>
      <c r="E2393" s="385">
        <v>10</v>
      </c>
    </row>
    <row r="2394" spans="1:5" x14ac:dyDescent="0.25">
      <c r="A2394" s="396" t="s">
        <v>4627</v>
      </c>
      <c r="B2394" s="398" t="s">
        <v>4822</v>
      </c>
      <c r="C2394" s="385">
        <v>1</v>
      </c>
      <c r="D2394" s="385">
        <v>3</v>
      </c>
      <c r="E2394" s="385">
        <v>4</v>
      </c>
    </row>
    <row r="2395" spans="1:5" x14ac:dyDescent="0.25">
      <c r="A2395" s="396" t="s">
        <v>4614</v>
      </c>
      <c r="B2395" s="398" t="s">
        <v>4357</v>
      </c>
      <c r="C2395" s="385">
        <v>3</v>
      </c>
      <c r="D2395" s="385">
        <v>0</v>
      </c>
      <c r="E2395" s="385">
        <v>3</v>
      </c>
    </row>
    <row r="2396" spans="1:5" x14ac:dyDescent="0.25">
      <c r="A2396" s="396" t="s">
        <v>4615</v>
      </c>
      <c r="B2396" s="398" t="s">
        <v>4358</v>
      </c>
      <c r="C2396" s="385">
        <v>1</v>
      </c>
      <c r="D2396" s="385">
        <v>0</v>
      </c>
      <c r="E2396" s="385">
        <v>1</v>
      </c>
    </row>
    <row r="2397" spans="1:5" x14ac:dyDescent="0.25">
      <c r="A2397" s="396" t="s">
        <v>4353</v>
      </c>
      <c r="B2397" s="398" t="s">
        <v>4359</v>
      </c>
      <c r="C2397" s="385">
        <v>0</v>
      </c>
      <c r="D2397" s="385">
        <v>0</v>
      </c>
      <c r="E2397" s="385">
        <v>0</v>
      </c>
    </row>
    <row r="2398" spans="1:5" x14ac:dyDescent="0.25">
      <c r="A2398" s="396" t="s">
        <v>4354</v>
      </c>
      <c r="B2398" s="398" t="s">
        <v>4360</v>
      </c>
      <c r="C2398" s="385">
        <v>0</v>
      </c>
      <c r="D2398" s="385">
        <v>0</v>
      </c>
      <c r="E2398" s="385">
        <v>0</v>
      </c>
    </row>
    <row r="2399" spans="1:5" x14ac:dyDescent="0.25">
      <c r="A2399" s="396" t="s">
        <v>4355</v>
      </c>
      <c r="B2399" s="398" t="s">
        <v>4361</v>
      </c>
      <c r="C2399" s="385">
        <v>1</v>
      </c>
      <c r="D2399" s="385">
        <v>0</v>
      </c>
      <c r="E2399" s="385">
        <v>1</v>
      </c>
    </row>
    <row r="2400" spans="1:5" x14ac:dyDescent="0.25">
      <c r="A2400" s="396" t="s">
        <v>4356</v>
      </c>
      <c r="B2400" s="398" t="s">
        <v>4362</v>
      </c>
      <c r="C2400" s="385">
        <v>0</v>
      </c>
      <c r="D2400" s="385">
        <v>0</v>
      </c>
      <c r="E2400" s="385">
        <v>0</v>
      </c>
    </row>
    <row r="2401" spans="1:5" x14ac:dyDescent="0.25">
      <c r="A2401" s="396" t="s">
        <v>16719</v>
      </c>
      <c r="B2401" s="398" t="s">
        <v>16679</v>
      </c>
      <c r="C2401" s="385">
        <v>1</v>
      </c>
      <c r="D2401" s="385">
        <v>0</v>
      </c>
      <c r="E2401" s="385">
        <v>1</v>
      </c>
    </row>
    <row r="2402" spans="1:5" x14ac:dyDescent="0.25">
      <c r="A2402" s="396" t="s">
        <v>4681</v>
      </c>
      <c r="B2402" s="398" t="s">
        <v>17978</v>
      </c>
      <c r="C2402" s="385">
        <v>0</v>
      </c>
      <c r="D2402" s="385">
        <v>0</v>
      </c>
      <c r="E2402" s="385">
        <v>0</v>
      </c>
    </row>
    <row r="2403" spans="1:5" x14ac:dyDescent="0.25">
      <c r="A2403" s="396" t="s">
        <v>9096</v>
      </c>
      <c r="B2403" s="398" t="s">
        <v>13952</v>
      </c>
      <c r="C2403" s="385">
        <v>5</v>
      </c>
      <c r="D2403" s="385">
        <v>2</v>
      </c>
      <c r="E2403" s="385">
        <v>7</v>
      </c>
    </row>
    <row r="2404" spans="1:5" x14ac:dyDescent="0.25">
      <c r="A2404" s="396" t="s">
        <v>9097</v>
      </c>
      <c r="B2404" s="398" t="s">
        <v>13953</v>
      </c>
      <c r="C2404" s="385">
        <v>7</v>
      </c>
      <c r="D2404" s="385">
        <v>1</v>
      </c>
      <c r="E2404" s="385">
        <v>8</v>
      </c>
    </row>
    <row r="2405" spans="1:5" x14ac:dyDescent="0.25">
      <c r="A2405" s="396" t="s">
        <v>9098</v>
      </c>
      <c r="B2405" s="398" t="s">
        <v>13954</v>
      </c>
      <c r="C2405" s="385">
        <v>5</v>
      </c>
      <c r="D2405" s="385">
        <v>3</v>
      </c>
      <c r="E2405" s="385">
        <v>8</v>
      </c>
    </row>
    <row r="2406" spans="1:5" x14ac:dyDescent="0.25">
      <c r="A2406" s="396" t="s">
        <v>4636</v>
      </c>
      <c r="B2406" s="398" t="s">
        <v>4378</v>
      </c>
      <c r="C2406" s="385">
        <v>7</v>
      </c>
      <c r="D2406" s="385">
        <v>4</v>
      </c>
      <c r="E2406" s="385">
        <v>11</v>
      </c>
    </row>
    <row r="2407" spans="1:5" x14ac:dyDescent="0.25">
      <c r="A2407" s="396" t="s">
        <v>4637</v>
      </c>
      <c r="B2407" s="398" t="s">
        <v>4379</v>
      </c>
      <c r="C2407" s="385">
        <v>17</v>
      </c>
      <c r="D2407" s="385">
        <v>3</v>
      </c>
      <c r="E2407" s="385">
        <v>20</v>
      </c>
    </row>
    <row r="2408" spans="1:5" x14ac:dyDescent="0.25">
      <c r="A2408" s="396" t="s">
        <v>4638</v>
      </c>
      <c r="B2408" s="398" t="s">
        <v>4377</v>
      </c>
      <c r="C2408" s="385">
        <v>2</v>
      </c>
      <c r="D2408" s="385">
        <v>0</v>
      </c>
      <c r="E2408" s="385">
        <v>2</v>
      </c>
    </row>
    <row r="2409" spans="1:5" x14ac:dyDescent="0.25">
      <c r="A2409" s="396" t="s">
        <v>4639</v>
      </c>
      <c r="B2409" s="398" t="s">
        <v>4380</v>
      </c>
      <c r="C2409" s="385">
        <v>15</v>
      </c>
      <c r="D2409" s="385">
        <v>7</v>
      </c>
      <c r="E2409" s="385">
        <v>22</v>
      </c>
    </row>
    <row r="2410" spans="1:5" x14ac:dyDescent="0.25">
      <c r="A2410" s="396" t="s">
        <v>4332</v>
      </c>
      <c r="B2410" s="398" t="s">
        <v>4376</v>
      </c>
      <c r="C2410" s="385">
        <v>7</v>
      </c>
      <c r="D2410" s="385">
        <v>-3</v>
      </c>
      <c r="E2410" s="385">
        <v>4</v>
      </c>
    </row>
    <row r="2411" spans="1:5" x14ac:dyDescent="0.25">
      <c r="A2411" s="396" t="s">
        <v>11509</v>
      </c>
      <c r="B2411" s="398" t="s">
        <v>11513</v>
      </c>
      <c r="C2411" s="385">
        <v>3</v>
      </c>
      <c r="D2411" s="385">
        <v>0</v>
      </c>
      <c r="E2411" s="385">
        <v>3</v>
      </c>
    </row>
    <row r="2412" spans="1:5" x14ac:dyDescent="0.25">
      <c r="A2412" s="396" t="s">
        <v>11510</v>
      </c>
      <c r="B2412" s="398" t="s">
        <v>11514</v>
      </c>
      <c r="C2412" s="385">
        <v>6</v>
      </c>
      <c r="D2412" s="385">
        <v>3</v>
      </c>
      <c r="E2412" s="385">
        <v>9</v>
      </c>
    </row>
    <row r="2413" spans="1:5" x14ac:dyDescent="0.25">
      <c r="A2413" s="396" t="s">
        <v>11531</v>
      </c>
      <c r="B2413" s="398" t="s">
        <v>11516</v>
      </c>
      <c r="C2413" s="385">
        <v>2</v>
      </c>
      <c r="D2413" s="385">
        <v>-1</v>
      </c>
      <c r="E2413" s="385">
        <v>1</v>
      </c>
    </row>
    <row r="2414" spans="1:5" x14ac:dyDescent="0.25">
      <c r="A2414" s="396" t="s">
        <v>11511</v>
      </c>
      <c r="B2414" s="398" t="s">
        <v>11515</v>
      </c>
      <c r="C2414" s="385">
        <v>4</v>
      </c>
      <c r="D2414" s="385">
        <v>2</v>
      </c>
      <c r="E2414" s="385">
        <v>6</v>
      </c>
    </row>
    <row r="2415" spans="1:5" x14ac:dyDescent="0.25">
      <c r="A2415" s="396" t="s">
        <v>11512</v>
      </c>
      <c r="B2415" s="398" t="s">
        <v>11517</v>
      </c>
      <c r="C2415" s="385">
        <v>6</v>
      </c>
      <c r="D2415" s="385">
        <v>4</v>
      </c>
      <c r="E2415" s="385">
        <v>10</v>
      </c>
    </row>
    <row r="2416" spans="1:5" x14ac:dyDescent="0.25">
      <c r="A2416" s="396" t="s">
        <v>4471</v>
      </c>
      <c r="B2416" s="398" t="s">
        <v>4502</v>
      </c>
      <c r="C2416" s="385">
        <v>4</v>
      </c>
      <c r="D2416" s="385">
        <v>1</v>
      </c>
      <c r="E2416" s="385">
        <v>5</v>
      </c>
    </row>
    <row r="2417" spans="1:5" x14ac:dyDescent="0.25">
      <c r="A2417" s="396" t="s">
        <v>9099</v>
      </c>
      <c r="B2417" s="398" t="s">
        <v>17855</v>
      </c>
      <c r="C2417" s="385">
        <v>4</v>
      </c>
      <c r="D2417" s="385">
        <v>3</v>
      </c>
      <c r="E2417" s="385">
        <v>7</v>
      </c>
    </row>
    <row r="2418" spans="1:5" x14ac:dyDescent="0.25">
      <c r="A2418" s="396" t="s">
        <v>9100</v>
      </c>
      <c r="B2418" s="398" t="s">
        <v>9101</v>
      </c>
      <c r="C2418" s="385">
        <v>5</v>
      </c>
      <c r="D2418" s="385">
        <v>-1</v>
      </c>
      <c r="E2418" s="385">
        <v>4</v>
      </c>
    </row>
    <row r="2419" spans="1:5" x14ac:dyDescent="0.25">
      <c r="A2419" s="396" t="s">
        <v>9102</v>
      </c>
      <c r="B2419" s="398" t="s">
        <v>9103</v>
      </c>
      <c r="C2419" s="385">
        <v>10</v>
      </c>
      <c r="D2419" s="385">
        <v>1</v>
      </c>
      <c r="E2419" s="385">
        <v>11</v>
      </c>
    </row>
    <row r="2420" spans="1:5" x14ac:dyDescent="0.25">
      <c r="A2420" s="396" t="s">
        <v>9104</v>
      </c>
      <c r="B2420" s="398" t="s">
        <v>9105</v>
      </c>
      <c r="C2420" s="385">
        <v>1</v>
      </c>
      <c r="D2420" s="385">
        <v>-1</v>
      </c>
      <c r="E2420" s="385">
        <v>0</v>
      </c>
    </row>
    <row r="2421" spans="1:5" x14ac:dyDescent="0.25">
      <c r="A2421" s="396" t="s">
        <v>9106</v>
      </c>
      <c r="B2421" s="398" t="s">
        <v>11032</v>
      </c>
      <c r="C2421" s="385">
        <v>3</v>
      </c>
      <c r="D2421" s="385">
        <v>1</v>
      </c>
      <c r="E2421" s="385">
        <v>4</v>
      </c>
    </row>
    <row r="2422" spans="1:5" x14ac:dyDescent="0.25">
      <c r="A2422" s="396" t="s">
        <v>9107</v>
      </c>
      <c r="B2422" s="398" t="s">
        <v>9110</v>
      </c>
      <c r="C2422" s="385">
        <v>1</v>
      </c>
      <c r="D2422" s="385">
        <v>0</v>
      </c>
      <c r="E2422" s="385">
        <v>1</v>
      </c>
    </row>
    <row r="2423" spans="1:5" x14ac:dyDescent="0.25">
      <c r="A2423" s="396" t="s">
        <v>9109</v>
      </c>
      <c r="B2423" s="398" t="s">
        <v>9108</v>
      </c>
      <c r="C2423" s="385">
        <v>2</v>
      </c>
      <c r="D2423" s="385">
        <v>-2</v>
      </c>
      <c r="E2423" s="385">
        <v>0</v>
      </c>
    </row>
    <row r="2424" spans="1:5" x14ac:dyDescent="0.25">
      <c r="A2424" s="396" t="s">
        <v>11054</v>
      </c>
      <c r="B2424" s="398" t="s">
        <v>11523</v>
      </c>
      <c r="C2424" s="385">
        <v>3</v>
      </c>
      <c r="D2424" s="385">
        <v>3</v>
      </c>
      <c r="E2424" s="385">
        <v>6</v>
      </c>
    </row>
    <row r="2425" spans="1:5" x14ac:dyDescent="0.25">
      <c r="A2425" s="396" t="s">
        <v>11064</v>
      </c>
      <c r="B2425" s="398" t="s">
        <v>11066</v>
      </c>
      <c r="C2425" s="385">
        <v>136</v>
      </c>
      <c r="D2425" s="385">
        <v>46</v>
      </c>
      <c r="E2425" s="385">
        <v>182</v>
      </c>
    </row>
    <row r="2426" spans="1:5" x14ac:dyDescent="0.25">
      <c r="A2426" s="396" t="s">
        <v>11065</v>
      </c>
      <c r="B2426" s="398" t="s">
        <v>11524</v>
      </c>
      <c r="C2426" s="385">
        <v>3</v>
      </c>
      <c r="D2426" s="385">
        <v>1</v>
      </c>
      <c r="E2426" s="385">
        <v>4</v>
      </c>
    </row>
    <row r="2427" spans="1:5" x14ac:dyDescent="0.25">
      <c r="A2427" s="396" t="s">
        <v>11068</v>
      </c>
      <c r="B2427" s="398" t="s">
        <v>11732</v>
      </c>
      <c r="C2427" s="385">
        <v>3</v>
      </c>
      <c r="D2427" s="385">
        <v>0</v>
      </c>
      <c r="E2427" s="385">
        <v>3</v>
      </c>
    </row>
    <row r="2428" spans="1:5" x14ac:dyDescent="0.25">
      <c r="A2428" s="396" t="s">
        <v>11069</v>
      </c>
      <c r="B2428" s="398" t="s">
        <v>11518</v>
      </c>
      <c r="C2428" s="385">
        <v>3</v>
      </c>
      <c r="D2428" s="385">
        <v>2</v>
      </c>
      <c r="E2428" s="385">
        <v>5</v>
      </c>
    </row>
    <row r="2429" spans="1:5" x14ac:dyDescent="0.25">
      <c r="A2429" s="396" t="s">
        <v>11070</v>
      </c>
      <c r="B2429" s="398" t="s">
        <v>11525</v>
      </c>
      <c r="C2429" s="385">
        <v>4</v>
      </c>
      <c r="D2429" s="385">
        <v>2</v>
      </c>
      <c r="E2429" s="385">
        <v>6</v>
      </c>
    </row>
    <row r="2430" spans="1:5" x14ac:dyDescent="0.25">
      <c r="A2430" s="396" t="s">
        <v>11071</v>
      </c>
      <c r="B2430" s="398" t="s">
        <v>11526</v>
      </c>
      <c r="C2430" s="385">
        <v>4</v>
      </c>
      <c r="D2430" s="385">
        <v>2</v>
      </c>
      <c r="E2430" s="385">
        <v>6</v>
      </c>
    </row>
    <row r="2431" spans="1:5" x14ac:dyDescent="0.25">
      <c r="A2431" s="396" t="s">
        <v>11072</v>
      </c>
      <c r="B2431" s="398" t="s">
        <v>16561</v>
      </c>
      <c r="C2431" s="385">
        <v>0</v>
      </c>
      <c r="D2431" s="385">
        <v>0</v>
      </c>
      <c r="E2431" s="385">
        <v>0</v>
      </c>
    </row>
    <row r="2432" spans="1:5" x14ac:dyDescent="0.25">
      <c r="A2432" s="396" t="s">
        <v>11073</v>
      </c>
      <c r="B2432" s="398" t="s">
        <v>11519</v>
      </c>
      <c r="C2432" s="385">
        <v>5</v>
      </c>
      <c r="D2432" s="385">
        <v>1</v>
      </c>
      <c r="E2432" s="385">
        <v>6</v>
      </c>
    </row>
    <row r="2433" spans="1:5" x14ac:dyDescent="0.25">
      <c r="A2433" s="396" t="s">
        <v>11074</v>
      </c>
      <c r="B2433" s="398" t="s">
        <v>11520</v>
      </c>
      <c r="C2433" s="385">
        <v>0</v>
      </c>
      <c r="D2433" s="385">
        <v>0</v>
      </c>
      <c r="E2433" s="385">
        <v>0</v>
      </c>
    </row>
    <row r="2434" spans="1:5" x14ac:dyDescent="0.25">
      <c r="A2434" s="396" t="s">
        <v>11521</v>
      </c>
      <c r="B2434" s="398" t="s">
        <v>11522</v>
      </c>
      <c r="C2434" s="385">
        <v>0</v>
      </c>
      <c r="D2434" s="385">
        <v>0</v>
      </c>
      <c r="E2434" s="385">
        <v>0</v>
      </c>
    </row>
    <row r="2435" spans="1:5" x14ac:dyDescent="0.25">
      <c r="A2435" s="396" t="s">
        <v>13181</v>
      </c>
      <c r="B2435" s="398" t="s">
        <v>13610</v>
      </c>
      <c r="C2435" s="385">
        <v>1</v>
      </c>
      <c r="D2435" s="385">
        <v>-1</v>
      </c>
      <c r="E2435" s="385">
        <v>0</v>
      </c>
    </row>
    <row r="2436" spans="1:5" x14ac:dyDescent="0.25">
      <c r="A2436" s="396" t="s">
        <v>13182</v>
      </c>
      <c r="B2436" s="398" t="s">
        <v>18287</v>
      </c>
      <c r="C2436" s="385">
        <v>2</v>
      </c>
      <c r="D2436" s="385">
        <v>2</v>
      </c>
      <c r="E2436" s="385">
        <v>4</v>
      </c>
    </row>
    <row r="2437" spans="1:5" x14ac:dyDescent="0.25">
      <c r="A2437" s="396" t="s">
        <v>13183</v>
      </c>
      <c r="B2437" s="398" t="s">
        <v>4694</v>
      </c>
      <c r="C2437" s="385">
        <v>2</v>
      </c>
      <c r="D2437" s="385">
        <v>1</v>
      </c>
      <c r="E2437" s="385">
        <v>3</v>
      </c>
    </row>
    <row r="2438" spans="1:5" x14ac:dyDescent="0.25">
      <c r="A2438" s="396" t="s">
        <v>13184</v>
      </c>
      <c r="B2438" s="398" t="s">
        <v>13611</v>
      </c>
      <c r="C2438" s="385">
        <v>3</v>
      </c>
      <c r="D2438" s="385">
        <v>2</v>
      </c>
      <c r="E2438" s="385">
        <v>5</v>
      </c>
    </row>
    <row r="2439" spans="1:5" x14ac:dyDescent="0.25">
      <c r="A2439" s="396" t="s">
        <v>13185</v>
      </c>
      <c r="B2439" s="398" t="s">
        <v>13612</v>
      </c>
      <c r="C2439" s="385">
        <v>3</v>
      </c>
      <c r="D2439" s="385">
        <v>2</v>
      </c>
      <c r="E2439" s="385">
        <v>5</v>
      </c>
    </row>
    <row r="2440" spans="1:5" x14ac:dyDescent="0.25">
      <c r="A2440" s="396" t="s">
        <v>13186</v>
      </c>
      <c r="B2440" s="398" t="s">
        <v>13616</v>
      </c>
      <c r="C2440" s="385">
        <v>9</v>
      </c>
      <c r="D2440" s="385">
        <v>5</v>
      </c>
      <c r="E2440" s="385">
        <v>14</v>
      </c>
    </row>
    <row r="2441" spans="1:5" x14ac:dyDescent="0.25">
      <c r="A2441" s="396" t="s">
        <v>13187</v>
      </c>
      <c r="B2441" s="398" t="s">
        <v>13613</v>
      </c>
      <c r="C2441" s="385">
        <v>7</v>
      </c>
      <c r="D2441" s="385">
        <v>5</v>
      </c>
      <c r="E2441" s="385">
        <v>12</v>
      </c>
    </row>
    <row r="2442" spans="1:5" x14ac:dyDescent="0.25">
      <c r="A2442" s="396" t="s">
        <v>13188</v>
      </c>
      <c r="B2442" s="398" t="s">
        <v>13616</v>
      </c>
      <c r="C2442" s="385">
        <v>8</v>
      </c>
      <c r="D2442" s="385">
        <v>5</v>
      </c>
      <c r="E2442" s="385">
        <v>13</v>
      </c>
    </row>
    <row r="2443" spans="1:5" x14ac:dyDescent="0.25">
      <c r="A2443" s="396" t="s">
        <v>13614</v>
      </c>
      <c r="B2443" s="398" t="s">
        <v>13615</v>
      </c>
      <c r="C2443" s="385">
        <v>7</v>
      </c>
      <c r="D2443" s="385">
        <v>6</v>
      </c>
      <c r="E2443" s="385">
        <v>13</v>
      </c>
    </row>
    <row r="2444" spans="1:5" x14ac:dyDescent="0.25">
      <c r="A2444" s="396" t="s">
        <v>13617</v>
      </c>
      <c r="B2444" s="398" t="s">
        <v>13618</v>
      </c>
      <c r="C2444" s="385">
        <v>3</v>
      </c>
      <c r="D2444" s="385">
        <v>0</v>
      </c>
      <c r="E2444" s="385">
        <v>3</v>
      </c>
    </row>
    <row r="2445" spans="1:5" x14ac:dyDescent="0.25">
      <c r="A2445" s="396" t="s">
        <v>13619</v>
      </c>
      <c r="B2445" s="398" t="s">
        <v>13620</v>
      </c>
      <c r="C2445" s="385">
        <v>1</v>
      </c>
      <c r="D2445" s="385">
        <v>0</v>
      </c>
      <c r="E2445" s="385">
        <v>1</v>
      </c>
    </row>
    <row r="2446" spans="1:5" x14ac:dyDescent="0.25">
      <c r="A2446" s="396" t="s">
        <v>15381</v>
      </c>
      <c r="B2446" s="398" t="s">
        <v>16560</v>
      </c>
      <c r="C2446" s="385">
        <v>0</v>
      </c>
      <c r="D2446" s="385">
        <v>-1</v>
      </c>
      <c r="E2446" s="385">
        <v>-1</v>
      </c>
    </row>
    <row r="2447" spans="1:5" x14ac:dyDescent="0.25">
      <c r="A2447" s="396" t="s">
        <v>15382</v>
      </c>
      <c r="B2447" s="398" t="s">
        <v>17653</v>
      </c>
      <c r="C2447" s="385">
        <v>7</v>
      </c>
      <c r="D2447" s="385">
        <v>6</v>
      </c>
      <c r="E2447" s="385">
        <v>13</v>
      </c>
    </row>
    <row r="2448" spans="1:5" x14ac:dyDescent="0.25">
      <c r="A2448" s="396" t="s">
        <v>15383</v>
      </c>
      <c r="B2448" s="398" t="s">
        <v>15384</v>
      </c>
      <c r="C2448" s="385">
        <v>2</v>
      </c>
      <c r="D2448" s="385">
        <v>2</v>
      </c>
      <c r="E2448" s="385">
        <v>4</v>
      </c>
    </row>
    <row r="2449" spans="1:5" x14ac:dyDescent="0.25">
      <c r="A2449" s="396" t="s">
        <v>16549</v>
      </c>
      <c r="B2449" s="398" t="s">
        <v>16555</v>
      </c>
      <c r="C2449" s="385">
        <v>5</v>
      </c>
      <c r="D2449" s="385">
        <v>4</v>
      </c>
      <c r="E2449" s="385">
        <v>9</v>
      </c>
    </row>
    <row r="2450" spans="1:5" x14ac:dyDescent="0.25">
      <c r="A2450" s="396" t="s">
        <v>16550</v>
      </c>
      <c r="B2450" s="398" t="s">
        <v>16556</v>
      </c>
      <c r="C2450" s="385">
        <v>1</v>
      </c>
      <c r="D2450" s="385">
        <v>-1</v>
      </c>
      <c r="E2450" s="385">
        <v>0</v>
      </c>
    </row>
    <row r="2451" spans="1:5" x14ac:dyDescent="0.25">
      <c r="A2451" s="396" t="s">
        <v>19372</v>
      </c>
      <c r="B2451" s="398" t="s">
        <v>19373</v>
      </c>
      <c r="C2451" s="385">
        <v>1</v>
      </c>
      <c r="D2451" s="385">
        <v>0</v>
      </c>
      <c r="E2451" s="385">
        <v>1</v>
      </c>
    </row>
    <row r="2452" spans="1:5" x14ac:dyDescent="0.25">
      <c r="A2452" s="396" t="s">
        <v>16551</v>
      </c>
      <c r="B2452" s="398" t="s">
        <v>16557</v>
      </c>
      <c r="C2452" s="385">
        <v>4</v>
      </c>
      <c r="D2452" s="385">
        <v>3</v>
      </c>
      <c r="E2452" s="385">
        <v>7</v>
      </c>
    </row>
    <row r="2453" spans="1:5" x14ac:dyDescent="0.25">
      <c r="A2453" s="396" t="s">
        <v>16552</v>
      </c>
      <c r="B2453" s="398" t="s">
        <v>16558</v>
      </c>
      <c r="C2453" s="385">
        <v>5</v>
      </c>
      <c r="D2453" s="385">
        <v>2</v>
      </c>
      <c r="E2453" s="385">
        <v>7</v>
      </c>
    </row>
    <row r="2454" spans="1:5" x14ac:dyDescent="0.25">
      <c r="A2454" s="396" t="s">
        <v>17699</v>
      </c>
      <c r="B2454" s="398" t="s">
        <v>17854</v>
      </c>
      <c r="C2454" s="385">
        <v>1</v>
      </c>
      <c r="D2454" s="385">
        <v>0</v>
      </c>
      <c r="E2454" s="385">
        <v>1</v>
      </c>
    </row>
    <row r="2455" spans="1:5" x14ac:dyDescent="0.25">
      <c r="A2455" s="396" t="s">
        <v>17846</v>
      </c>
      <c r="B2455" s="398" t="s">
        <v>17853</v>
      </c>
      <c r="C2455" s="385">
        <v>8</v>
      </c>
      <c r="D2455" s="385">
        <v>2</v>
      </c>
      <c r="E2455" s="385">
        <v>10</v>
      </c>
    </row>
    <row r="2456" spans="1:5" x14ac:dyDescent="0.25">
      <c r="A2456" s="396" t="s">
        <v>17847</v>
      </c>
      <c r="B2456" s="398" t="s">
        <v>17850</v>
      </c>
      <c r="C2456" s="385">
        <v>9</v>
      </c>
      <c r="D2456" s="385">
        <v>2</v>
      </c>
      <c r="E2456" s="385">
        <v>11</v>
      </c>
    </row>
    <row r="2457" spans="1:5" x14ac:dyDescent="0.25">
      <c r="A2457" s="396" t="s">
        <v>17848</v>
      </c>
      <c r="B2457" s="398" t="s">
        <v>17851</v>
      </c>
      <c r="C2457" s="385">
        <v>7</v>
      </c>
      <c r="D2457" s="385">
        <v>4</v>
      </c>
      <c r="E2457" s="385">
        <v>11</v>
      </c>
    </row>
    <row r="2458" spans="1:5" x14ac:dyDescent="0.25">
      <c r="A2458" s="396" t="s">
        <v>17849</v>
      </c>
      <c r="B2458" s="398" t="s">
        <v>17852</v>
      </c>
      <c r="C2458" s="385">
        <v>9</v>
      </c>
      <c r="D2458" s="385">
        <v>2</v>
      </c>
      <c r="E2458" s="385">
        <v>11</v>
      </c>
    </row>
    <row r="2459" spans="1:5" x14ac:dyDescent="0.25">
      <c r="A2459" s="396" t="s">
        <v>16553</v>
      </c>
      <c r="B2459" s="398" t="s">
        <v>16559</v>
      </c>
      <c r="C2459" s="385">
        <v>0</v>
      </c>
      <c r="D2459" s="385">
        <v>0</v>
      </c>
      <c r="E2459" s="385">
        <v>0</v>
      </c>
    </row>
    <row r="2460" spans="1:5" x14ac:dyDescent="0.25">
      <c r="A2460" s="396" t="s">
        <v>16554</v>
      </c>
      <c r="B2460" s="398" t="s">
        <v>16562</v>
      </c>
      <c r="C2460" s="385">
        <v>0</v>
      </c>
      <c r="D2460" s="385">
        <v>0</v>
      </c>
      <c r="E2460" s="385">
        <v>0</v>
      </c>
    </row>
    <row r="2461" spans="1:5" x14ac:dyDescent="0.25">
      <c r="A2461" s="396" t="s">
        <v>16723</v>
      </c>
      <c r="B2461" s="398" t="s">
        <v>16733</v>
      </c>
      <c r="C2461" s="385">
        <v>0</v>
      </c>
      <c r="D2461" s="385">
        <v>0</v>
      </c>
      <c r="E2461" s="385">
        <v>0</v>
      </c>
    </row>
    <row r="2462" spans="1:5" x14ac:dyDescent="0.25">
      <c r="A2462" s="396" t="s">
        <v>16724</v>
      </c>
      <c r="B2462" s="398" t="s">
        <v>16734</v>
      </c>
      <c r="C2462" s="385">
        <v>0</v>
      </c>
      <c r="D2462" s="385">
        <v>0</v>
      </c>
      <c r="E2462" s="385">
        <v>0</v>
      </c>
    </row>
    <row r="2463" spans="1:5" x14ac:dyDescent="0.25">
      <c r="A2463" s="396" t="s">
        <v>16732</v>
      </c>
      <c r="B2463" s="398" t="s">
        <v>17652</v>
      </c>
      <c r="C2463" s="385">
        <v>3</v>
      </c>
      <c r="D2463" s="385">
        <v>2</v>
      </c>
      <c r="E2463" s="385">
        <v>5</v>
      </c>
    </row>
    <row r="2464" spans="1:5" x14ac:dyDescent="0.25">
      <c r="A2464" s="396" t="s">
        <v>21382</v>
      </c>
      <c r="B2464" s="398" t="s">
        <v>21383</v>
      </c>
      <c r="C2464" s="385">
        <v>7</v>
      </c>
      <c r="D2464" s="385">
        <v>1</v>
      </c>
      <c r="E2464" s="385">
        <v>8</v>
      </c>
    </row>
    <row r="2465" spans="1:5" x14ac:dyDescent="0.25">
      <c r="A2465" s="396" t="s">
        <v>21384</v>
      </c>
      <c r="B2465" s="398" t="s">
        <v>21383</v>
      </c>
      <c r="C2465" s="385">
        <v>0</v>
      </c>
      <c r="D2465" s="385">
        <v>1</v>
      </c>
      <c r="E2465" s="385">
        <v>1</v>
      </c>
    </row>
    <row r="2466" spans="1:5" x14ac:dyDescent="0.25">
      <c r="A2466" s="396" t="s">
        <v>19338</v>
      </c>
      <c r="B2466" s="398" t="s">
        <v>19339</v>
      </c>
      <c r="C2466" s="385">
        <v>3</v>
      </c>
      <c r="D2466" s="385">
        <v>4</v>
      </c>
      <c r="E2466" s="385">
        <v>7</v>
      </c>
    </row>
    <row r="2467" spans="1:5" x14ac:dyDescent="0.25">
      <c r="A2467" s="396" t="s">
        <v>21189</v>
      </c>
      <c r="B2467" s="398" t="s">
        <v>21191</v>
      </c>
      <c r="C2467" s="385">
        <v>0</v>
      </c>
      <c r="D2467" s="385">
        <v>0</v>
      </c>
      <c r="E2467" s="385">
        <v>0</v>
      </c>
    </row>
    <row r="2468" spans="1:5" x14ac:dyDescent="0.25">
      <c r="A2468" s="396" t="s">
        <v>21190</v>
      </c>
      <c r="B2468" s="398" t="s">
        <v>21346</v>
      </c>
      <c r="C2468" s="385">
        <v>1</v>
      </c>
      <c r="D2468" s="385">
        <v>0</v>
      </c>
      <c r="E2468" s="385">
        <v>1</v>
      </c>
    </row>
    <row r="2469" spans="1:5" x14ac:dyDescent="0.25">
      <c r="A2469" s="396" t="s">
        <v>15385</v>
      </c>
      <c r="B2469" s="398" t="s">
        <v>19869</v>
      </c>
      <c r="C2469" s="385">
        <v>12</v>
      </c>
      <c r="D2469" s="385">
        <v>-1</v>
      </c>
      <c r="E2469" s="385">
        <v>11</v>
      </c>
    </row>
    <row r="2470" spans="1:5" x14ac:dyDescent="0.25">
      <c r="A2470" s="396" t="s">
        <v>15386</v>
      </c>
      <c r="B2470" s="398" t="s">
        <v>21182</v>
      </c>
      <c r="C2470" s="385">
        <v>7</v>
      </c>
      <c r="D2470" s="385">
        <v>1</v>
      </c>
      <c r="E2470" s="385">
        <v>8</v>
      </c>
    </row>
    <row r="2471" spans="1:5" x14ac:dyDescent="0.25">
      <c r="A2471" s="396" t="s">
        <v>15387</v>
      </c>
      <c r="B2471" s="398" t="s">
        <v>19862</v>
      </c>
      <c r="C2471" s="385">
        <v>2</v>
      </c>
      <c r="D2471" s="385">
        <v>1</v>
      </c>
      <c r="E2471" s="385">
        <v>3</v>
      </c>
    </row>
    <row r="2472" spans="1:5" x14ac:dyDescent="0.25">
      <c r="A2472" s="396" t="s">
        <v>15388</v>
      </c>
      <c r="B2472" s="398" t="s">
        <v>19858</v>
      </c>
      <c r="C2472" s="385">
        <v>34</v>
      </c>
      <c r="D2472" s="385">
        <v>0</v>
      </c>
      <c r="E2472" s="385">
        <v>34</v>
      </c>
    </row>
    <row r="2473" spans="1:5" x14ac:dyDescent="0.25">
      <c r="A2473" s="396" t="s">
        <v>15389</v>
      </c>
      <c r="B2473" s="398" t="s">
        <v>19859</v>
      </c>
      <c r="C2473" s="385">
        <v>2</v>
      </c>
      <c r="D2473" s="385">
        <v>0</v>
      </c>
      <c r="E2473" s="385">
        <v>2</v>
      </c>
    </row>
    <row r="2474" spans="1:5" x14ac:dyDescent="0.25">
      <c r="A2474" s="396" t="s">
        <v>15390</v>
      </c>
      <c r="B2474" s="398" t="s">
        <v>19860</v>
      </c>
      <c r="C2474" s="385">
        <v>4</v>
      </c>
      <c r="D2474" s="385">
        <v>0</v>
      </c>
      <c r="E2474" s="385">
        <v>4</v>
      </c>
    </row>
    <row r="2475" spans="1:5" x14ac:dyDescent="0.25">
      <c r="A2475" s="396" t="s">
        <v>17982</v>
      </c>
      <c r="B2475" s="398" t="s">
        <v>19861</v>
      </c>
      <c r="C2475" s="385">
        <v>0</v>
      </c>
      <c r="D2475" s="385">
        <v>4</v>
      </c>
      <c r="E2475" s="385">
        <v>4</v>
      </c>
    </row>
    <row r="2476" spans="1:5" x14ac:dyDescent="0.25">
      <c r="A2476" s="396" t="s">
        <v>16851</v>
      </c>
      <c r="B2476" s="398" t="s">
        <v>16854</v>
      </c>
      <c r="C2476" s="385">
        <v>0</v>
      </c>
      <c r="D2476" s="385">
        <v>0</v>
      </c>
      <c r="E2476" s="385">
        <v>0</v>
      </c>
    </row>
    <row r="2477" spans="1:5" x14ac:dyDescent="0.25">
      <c r="A2477" s="396" t="s">
        <v>16852</v>
      </c>
      <c r="B2477" s="398" t="s">
        <v>16855</v>
      </c>
      <c r="C2477" s="385">
        <v>0</v>
      </c>
      <c r="D2477" s="385">
        <v>0</v>
      </c>
      <c r="E2477" s="385">
        <v>0</v>
      </c>
    </row>
    <row r="2478" spans="1:5" x14ac:dyDescent="0.25">
      <c r="A2478" s="396" t="s">
        <v>16853</v>
      </c>
      <c r="B2478" s="398" t="s">
        <v>16856</v>
      </c>
      <c r="C2478" s="385">
        <v>0</v>
      </c>
      <c r="D2478" s="385">
        <v>0</v>
      </c>
      <c r="E2478" s="385">
        <v>0</v>
      </c>
    </row>
    <row r="2479" spans="1:5" x14ac:dyDescent="0.25">
      <c r="A2479" s="396" t="s">
        <v>228</v>
      </c>
      <c r="B2479" s="398" t="s">
        <v>9111</v>
      </c>
      <c r="C2479" s="385">
        <v>0</v>
      </c>
      <c r="D2479" s="385">
        <v>0</v>
      </c>
      <c r="E2479" s="385">
        <v>0</v>
      </c>
    </row>
    <row r="2480" spans="1:5" x14ac:dyDescent="0.25">
      <c r="A2480" s="396" t="s">
        <v>229</v>
      </c>
      <c r="B2480" s="398" t="s">
        <v>9112</v>
      </c>
      <c r="C2480" s="385">
        <v>0</v>
      </c>
      <c r="D2480" s="385">
        <v>0</v>
      </c>
      <c r="E2480" s="385">
        <v>0</v>
      </c>
    </row>
    <row r="2481" spans="1:5" x14ac:dyDescent="0.25">
      <c r="A2481" s="396" t="s">
        <v>230</v>
      </c>
      <c r="B2481" s="398" t="s">
        <v>9113</v>
      </c>
      <c r="C2481" s="385">
        <v>0</v>
      </c>
      <c r="D2481" s="385">
        <v>0</v>
      </c>
      <c r="E2481" s="385">
        <v>0</v>
      </c>
    </row>
    <row r="2482" spans="1:5" x14ac:dyDescent="0.25">
      <c r="A2482" s="396" t="s">
        <v>231</v>
      </c>
      <c r="B2482" s="398" t="s">
        <v>9114</v>
      </c>
      <c r="C2482" s="385">
        <v>0</v>
      </c>
      <c r="D2482" s="385">
        <v>0</v>
      </c>
      <c r="E2482" s="385">
        <v>0</v>
      </c>
    </row>
    <row r="2483" spans="1:5" x14ac:dyDescent="0.25">
      <c r="A2483" s="396" t="s">
        <v>232</v>
      </c>
      <c r="B2483" s="398" t="s">
        <v>9111</v>
      </c>
      <c r="C2483" s="385">
        <v>0</v>
      </c>
      <c r="D2483" s="385">
        <v>0</v>
      </c>
      <c r="E2483" s="385">
        <v>0</v>
      </c>
    </row>
    <row r="2484" spans="1:5" x14ac:dyDescent="0.25">
      <c r="A2484" s="396" t="s">
        <v>233</v>
      </c>
      <c r="B2484" s="398" t="s">
        <v>9112</v>
      </c>
      <c r="C2484" s="385">
        <v>0</v>
      </c>
      <c r="D2484" s="385">
        <v>0</v>
      </c>
      <c r="E2484" s="385">
        <v>0</v>
      </c>
    </row>
    <row r="2485" spans="1:5" x14ac:dyDescent="0.25">
      <c r="A2485" s="396" t="s">
        <v>234</v>
      </c>
      <c r="B2485" s="398" t="s">
        <v>9113</v>
      </c>
      <c r="C2485" s="385">
        <v>0</v>
      </c>
      <c r="D2485" s="385">
        <v>0</v>
      </c>
      <c r="E2485" s="385">
        <v>0</v>
      </c>
    </row>
    <row r="2486" spans="1:5" x14ac:dyDescent="0.25">
      <c r="A2486" s="396" t="s">
        <v>235</v>
      </c>
      <c r="B2486" s="398" t="s">
        <v>9114</v>
      </c>
      <c r="C2486" s="385">
        <v>0</v>
      </c>
      <c r="D2486" s="385">
        <v>0</v>
      </c>
      <c r="E2486" s="385">
        <v>0</v>
      </c>
    </row>
    <row r="2487" spans="1:5" x14ac:dyDescent="0.25">
      <c r="A2487" s="396" t="s">
        <v>236</v>
      </c>
      <c r="B2487" s="398" t="s">
        <v>9111</v>
      </c>
      <c r="C2487" s="385">
        <v>0</v>
      </c>
      <c r="D2487" s="385">
        <v>0</v>
      </c>
      <c r="E2487" s="385">
        <v>0</v>
      </c>
    </row>
    <row r="2488" spans="1:5" x14ac:dyDescent="0.25">
      <c r="A2488" s="396" t="s">
        <v>237</v>
      </c>
      <c r="B2488" s="398" t="s">
        <v>9112</v>
      </c>
      <c r="C2488" s="385">
        <v>0</v>
      </c>
      <c r="D2488" s="385">
        <v>0</v>
      </c>
      <c r="E2488" s="385">
        <v>0</v>
      </c>
    </row>
    <row r="2489" spans="1:5" x14ac:dyDescent="0.25">
      <c r="A2489" s="396" t="s">
        <v>238</v>
      </c>
      <c r="B2489" s="398" t="s">
        <v>9113</v>
      </c>
      <c r="C2489" s="385">
        <v>0</v>
      </c>
      <c r="D2489" s="385">
        <v>0</v>
      </c>
      <c r="E2489" s="385">
        <v>0</v>
      </c>
    </row>
    <row r="2490" spans="1:5" x14ac:dyDescent="0.25">
      <c r="A2490" s="396" t="s">
        <v>239</v>
      </c>
      <c r="B2490" s="398" t="s">
        <v>9114</v>
      </c>
      <c r="C2490" s="385">
        <v>0</v>
      </c>
      <c r="D2490" s="385">
        <v>0</v>
      </c>
      <c r="E2490" s="385">
        <v>0</v>
      </c>
    </row>
    <row r="2491" spans="1:5" x14ac:dyDescent="0.25">
      <c r="A2491" s="396" t="s">
        <v>240</v>
      </c>
      <c r="B2491" s="398" t="s">
        <v>9111</v>
      </c>
      <c r="C2491" s="385">
        <v>0</v>
      </c>
      <c r="D2491" s="385">
        <v>0</v>
      </c>
      <c r="E2491" s="385">
        <v>0</v>
      </c>
    </row>
    <row r="2492" spans="1:5" x14ac:dyDescent="0.25">
      <c r="A2492" s="396" t="s">
        <v>241</v>
      </c>
      <c r="B2492" s="398" t="s">
        <v>9112</v>
      </c>
      <c r="C2492" s="385">
        <v>0</v>
      </c>
      <c r="D2492" s="385">
        <v>0</v>
      </c>
      <c r="E2492" s="385">
        <v>0</v>
      </c>
    </row>
    <row r="2493" spans="1:5" x14ac:dyDescent="0.25">
      <c r="A2493" s="396" t="s">
        <v>242</v>
      </c>
      <c r="B2493" s="398" t="s">
        <v>9113</v>
      </c>
      <c r="C2493" s="385">
        <v>0</v>
      </c>
      <c r="D2493" s="385">
        <v>0</v>
      </c>
      <c r="E2493" s="385">
        <v>0</v>
      </c>
    </row>
    <row r="2494" spans="1:5" x14ac:dyDescent="0.25">
      <c r="A2494" s="396" t="s">
        <v>243</v>
      </c>
      <c r="B2494" s="398" t="s">
        <v>9114</v>
      </c>
      <c r="C2494" s="385">
        <v>0</v>
      </c>
      <c r="D2494" s="385">
        <v>0</v>
      </c>
      <c r="E2494" s="385">
        <v>0</v>
      </c>
    </row>
    <row r="2495" spans="1:5" x14ac:dyDescent="0.25">
      <c r="A2495" s="396" t="s">
        <v>244</v>
      </c>
      <c r="B2495" s="398" t="s">
        <v>9111</v>
      </c>
      <c r="C2495" s="385">
        <v>0</v>
      </c>
      <c r="D2495" s="385">
        <v>0</v>
      </c>
      <c r="E2495" s="385">
        <v>0</v>
      </c>
    </row>
    <row r="2496" spans="1:5" x14ac:dyDescent="0.25">
      <c r="A2496" s="396" t="s">
        <v>245</v>
      </c>
      <c r="B2496" s="398" t="s">
        <v>9112</v>
      </c>
      <c r="C2496" s="385">
        <v>0</v>
      </c>
      <c r="D2496" s="385">
        <v>0</v>
      </c>
      <c r="E2496" s="385">
        <v>0</v>
      </c>
    </row>
    <row r="2497" spans="1:5" x14ac:dyDescent="0.25">
      <c r="A2497" s="396" t="s">
        <v>246</v>
      </c>
      <c r="B2497" s="398" t="s">
        <v>9113</v>
      </c>
      <c r="C2497" s="385">
        <v>0</v>
      </c>
      <c r="D2497" s="385">
        <v>0</v>
      </c>
      <c r="E2497" s="385">
        <v>0</v>
      </c>
    </row>
    <row r="2498" spans="1:5" x14ac:dyDescent="0.25">
      <c r="A2498" s="396" t="s">
        <v>247</v>
      </c>
      <c r="B2498" s="398" t="s">
        <v>9114</v>
      </c>
      <c r="C2498" s="385">
        <v>0</v>
      </c>
      <c r="D2498" s="385">
        <v>0</v>
      </c>
      <c r="E2498" s="385">
        <v>0</v>
      </c>
    </row>
    <row r="2499" spans="1:5" x14ac:dyDescent="0.25">
      <c r="A2499" s="396" t="s">
        <v>15170</v>
      </c>
      <c r="B2499" s="398" t="s">
        <v>9111</v>
      </c>
      <c r="C2499" s="385">
        <v>0</v>
      </c>
      <c r="D2499" s="385">
        <v>0</v>
      </c>
      <c r="E2499" s="385">
        <v>0</v>
      </c>
    </row>
    <row r="2500" spans="1:5" x14ac:dyDescent="0.25">
      <c r="A2500" s="396" t="s">
        <v>15171</v>
      </c>
      <c r="B2500" s="398" t="s">
        <v>9112</v>
      </c>
      <c r="C2500" s="385">
        <v>0</v>
      </c>
      <c r="D2500" s="385">
        <v>0</v>
      </c>
      <c r="E2500" s="385">
        <v>0</v>
      </c>
    </row>
    <row r="2501" spans="1:5" x14ac:dyDescent="0.25">
      <c r="A2501" s="396" t="s">
        <v>15172</v>
      </c>
      <c r="B2501" s="398" t="s">
        <v>9113</v>
      </c>
      <c r="C2501" s="385">
        <v>0</v>
      </c>
      <c r="D2501" s="385">
        <v>0</v>
      </c>
      <c r="E2501" s="385">
        <v>0</v>
      </c>
    </row>
    <row r="2502" spans="1:5" x14ac:dyDescent="0.25">
      <c r="A2502" s="396" t="s">
        <v>15173</v>
      </c>
      <c r="B2502" s="398" t="s">
        <v>9114</v>
      </c>
      <c r="C2502" s="385">
        <v>0</v>
      </c>
      <c r="D2502" s="385">
        <v>0</v>
      </c>
      <c r="E2502" s="385">
        <v>0</v>
      </c>
    </row>
    <row r="2503" spans="1:5" x14ac:dyDescent="0.25">
      <c r="A2503" s="396" t="s">
        <v>248</v>
      </c>
      <c r="B2503" s="398" t="s">
        <v>9115</v>
      </c>
      <c r="C2503" s="385">
        <v>0</v>
      </c>
      <c r="D2503" s="385">
        <v>0</v>
      </c>
      <c r="E2503" s="385">
        <v>0</v>
      </c>
    </row>
    <row r="2504" spans="1:5" x14ac:dyDescent="0.25">
      <c r="A2504" s="396" t="s">
        <v>249</v>
      </c>
      <c r="B2504" s="398" t="s">
        <v>9116</v>
      </c>
      <c r="C2504" s="385">
        <v>0</v>
      </c>
      <c r="D2504" s="385">
        <v>0</v>
      </c>
      <c r="E2504" s="385">
        <v>0</v>
      </c>
    </row>
    <row r="2505" spans="1:5" x14ac:dyDescent="0.25">
      <c r="A2505" s="396" t="s">
        <v>250</v>
      </c>
      <c r="B2505" s="398" t="s">
        <v>9117</v>
      </c>
      <c r="C2505" s="385">
        <v>0</v>
      </c>
      <c r="D2505" s="385">
        <v>0</v>
      </c>
      <c r="E2505" s="385">
        <v>0</v>
      </c>
    </row>
    <row r="2506" spans="1:5" x14ac:dyDescent="0.25">
      <c r="A2506" s="396" t="s">
        <v>251</v>
      </c>
      <c r="B2506" s="398" t="s">
        <v>9118</v>
      </c>
      <c r="C2506" s="385">
        <v>0</v>
      </c>
      <c r="D2506" s="385">
        <v>0</v>
      </c>
      <c r="E2506" s="385">
        <v>0</v>
      </c>
    </row>
    <row r="2507" spans="1:5" x14ac:dyDescent="0.25">
      <c r="A2507" s="396" t="s">
        <v>252</v>
      </c>
      <c r="B2507" s="398" t="s">
        <v>9119</v>
      </c>
      <c r="C2507" s="385">
        <v>0</v>
      </c>
      <c r="D2507" s="385">
        <v>0</v>
      </c>
      <c r="E2507" s="385">
        <v>0</v>
      </c>
    </row>
    <row r="2508" spans="1:5" x14ac:dyDescent="0.25">
      <c r="A2508" s="396" t="s">
        <v>253</v>
      </c>
      <c r="B2508" s="398" t="s">
        <v>9116</v>
      </c>
      <c r="C2508" s="385">
        <v>0</v>
      </c>
      <c r="D2508" s="385">
        <v>0</v>
      </c>
      <c r="E2508" s="385">
        <v>0</v>
      </c>
    </row>
    <row r="2509" spans="1:5" x14ac:dyDescent="0.25">
      <c r="A2509" s="396" t="s">
        <v>254</v>
      </c>
      <c r="B2509" s="398" t="s">
        <v>9117</v>
      </c>
      <c r="C2509" s="385">
        <v>0</v>
      </c>
      <c r="D2509" s="385">
        <v>0</v>
      </c>
      <c r="E2509" s="385">
        <v>0</v>
      </c>
    </row>
    <row r="2510" spans="1:5" x14ac:dyDescent="0.25">
      <c r="A2510" s="396" t="s">
        <v>255</v>
      </c>
      <c r="B2510" s="398" t="s">
        <v>9118</v>
      </c>
      <c r="C2510" s="385">
        <v>0</v>
      </c>
      <c r="D2510" s="385">
        <v>0</v>
      </c>
      <c r="E2510" s="385">
        <v>0</v>
      </c>
    </row>
    <row r="2511" spans="1:5" x14ac:dyDescent="0.25">
      <c r="A2511" s="396" t="s">
        <v>256</v>
      </c>
      <c r="B2511" s="398" t="s">
        <v>9115</v>
      </c>
      <c r="C2511" s="385">
        <v>0</v>
      </c>
      <c r="D2511" s="385">
        <v>0</v>
      </c>
      <c r="E2511" s="385">
        <v>0</v>
      </c>
    </row>
    <row r="2512" spans="1:5" x14ac:dyDescent="0.25">
      <c r="A2512" s="396" t="s">
        <v>257</v>
      </c>
      <c r="B2512" s="398" t="s">
        <v>9116</v>
      </c>
      <c r="C2512" s="385">
        <v>0</v>
      </c>
      <c r="D2512" s="385">
        <v>0</v>
      </c>
      <c r="E2512" s="385">
        <v>0</v>
      </c>
    </row>
    <row r="2513" spans="1:5" x14ac:dyDescent="0.25">
      <c r="A2513" s="396" t="s">
        <v>258</v>
      </c>
      <c r="B2513" s="398" t="s">
        <v>9117</v>
      </c>
      <c r="C2513" s="385">
        <v>0</v>
      </c>
      <c r="D2513" s="385">
        <v>0</v>
      </c>
      <c r="E2513" s="385">
        <v>0</v>
      </c>
    </row>
    <row r="2514" spans="1:5" x14ac:dyDescent="0.25">
      <c r="A2514" s="396" t="s">
        <v>259</v>
      </c>
      <c r="B2514" s="398" t="s">
        <v>9118</v>
      </c>
      <c r="C2514" s="385">
        <v>0</v>
      </c>
      <c r="D2514" s="385">
        <v>0</v>
      </c>
      <c r="E2514" s="385">
        <v>0</v>
      </c>
    </row>
    <row r="2515" spans="1:5" x14ac:dyDescent="0.25">
      <c r="A2515" s="396" t="s">
        <v>260</v>
      </c>
      <c r="B2515" s="398" t="s">
        <v>9119</v>
      </c>
      <c r="C2515" s="385">
        <v>0</v>
      </c>
      <c r="D2515" s="385">
        <v>0</v>
      </c>
      <c r="E2515" s="385">
        <v>0</v>
      </c>
    </row>
    <row r="2516" spans="1:5" x14ac:dyDescent="0.25">
      <c r="A2516" s="396" t="s">
        <v>261</v>
      </c>
      <c r="B2516" s="398" t="s">
        <v>9116</v>
      </c>
      <c r="C2516" s="385">
        <v>0</v>
      </c>
      <c r="D2516" s="385">
        <v>0</v>
      </c>
      <c r="E2516" s="385">
        <v>0</v>
      </c>
    </row>
    <row r="2517" spans="1:5" x14ac:dyDescent="0.25">
      <c r="A2517" s="396" t="s">
        <v>262</v>
      </c>
      <c r="B2517" s="398" t="s">
        <v>9117</v>
      </c>
      <c r="C2517" s="385">
        <v>0</v>
      </c>
      <c r="D2517" s="385">
        <v>0</v>
      </c>
      <c r="E2517" s="385">
        <v>0</v>
      </c>
    </row>
    <row r="2518" spans="1:5" x14ac:dyDescent="0.25">
      <c r="A2518" s="396" t="s">
        <v>263</v>
      </c>
      <c r="B2518" s="398" t="s">
        <v>9118</v>
      </c>
      <c r="C2518" s="385">
        <v>0</v>
      </c>
      <c r="D2518" s="385">
        <v>0</v>
      </c>
      <c r="E2518" s="385">
        <v>0</v>
      </c>
    </row>
    <row r="2519" spans="1:5" x14ac:dyDescent="0.25">
      <c r="A2519" s="396" t="s">
        <v>264</v>
      </c>
      <c r="B2519" s="398" t="s">
        <v>9115</v>
      </c>
      <c r="C2519" s="385">
        <v>0</v>
      </c>
      <c r="D2519" s="385">
        <v>0</v>
      </c>
      <c r="E2519" s="385">
        <v>0</v>
      </c>
    </row>
    <row r="2520" spans="1:5" x14ac:dyDescent="0.25">
      <c r="A2520" s="396" t="s">
        <v>265</v>
      </c>
      <c r="B2520" s="398" t="s">
        <v>9120</v>
      </c>
      <c r="C2520" s="385">
        <v>0</v>
      </c>
      <c r="D2520" s="385">
        <v>0</v>
      </c>
      <c r="E2520" s="385">
        <v>0</v>
      </c>
    </row>
    <row r="2521" spans="1:5" x14ac:dyDescent="0.25">
      <c r="A2521" s="396" t="s">
        <v>266</v>
      </c>
      <c r="B2521" s="398" t="s">
        <v>9117</v>
      </c>
      <c r="C2521" s="385">
        <v>0</v>
      </c>
      <c r="D2521" s="385">
        <v>0</v>
      </c>
      <c r="E2521" s="385">
        <v>0</v>
      </c>
    </row>
    <row r="2522" spans="1:5" x14ac:dyDescent="0.25">
      <c r="A2522" s="396" t="s">
        <v>267</v>
      </c>
      <c r="B2522" s="398" t="s">
        <v>9118</v>
      </c>
      <c r="C2522" s="385">
        <v>0</v>
      </c>
      <c r="D2522" s="385">
        <v>0</v>
      </c>
      <c r="E2522" s="385">
        <v>0</v>
      </c>
    </row>
    <row r="2523" spans="1:5" x14ac:dyDescent="0.25">
      <c r="A2523" s="396" t="s">
        <v>15174</v>
      </c>
      <c r="B2523" s="398" t="s">
        <v>9115</v>
      </c>
      <c r="C2523" s="385">
        <v>0</v>
      </c>
      <c r="D2523" s="385">
        <v>0</v>
      </c>
      <c r="E2523" s="385">
        <v>0</v>
      </c>
    </row>
    <row r="2524" spans="1:5" x14ac:dyDescent="0.25">
      <c r="A2524" s="396" t="s">
        <v>15175</v>
      </c>
      <c r="B2524" s="398" t="s">
        <v>9120</v>
      </c>
      <c r="C2524" s="385">
        <v>0</v>
      </c>
      <c r="D2524" s="385">
        <v>0</v>
      </c>
      <c r="E2524" s="385">
        <v>0</v>
      </c>
    </row>
    <row r="2525" spans="1:5" x14ac:dyDescent="0.25">
      <c r="A2525" s="396" t="s">
        <v>15176</v>
      </c>
      <c r="B2525" s="398" t="s">
        <v>9117</v>
      </c>
      <c r="C2525" s="385">
        <v>0</v>
      </c>
      <c r="D2525" s="385">
        <v>0</v>
      </c>
      <c r="E2525" s="385">
        <v>0</v>
      </c>
    </row>
    <row r="2526" spans="1:5" x14ac:dyDescent="0.25">
      <c r="A2526" s="396" t="s">
        <v>15177</v>
      </c>
      <c r="B2526" s="398" t="s">
        <v>9118</v>
      </c>
      <c r="C2526" s="385">
        <v>0</v>
      </c>
      <c r="D2526" s="385">
        <v>0</v>
      </c>
      <c r="E2526" s="385">
        <v>0</v>
      </c>
    </row>
    <row r="2527" spans="1:5" x14ac:dyDescent="0.25">
      <c r="A2527" s="396" t="s">
        <v>28</v>
      </c>
      <c r="B2527" s="398" t="s">
        <v>9121</v>
      </c>
      <c r="C2527" s="385">
        <v>0</v>
      </c>
      <c r="D2527" s="385">
        <v>0</v>
      </c>
      <c r="E2527" s="385">
        <v>0</v>
      </c>
    </row>
    <row r="2528" spans="1:5" x14ac:dyDescent="0.25">
      <c r="A2528" s="396" t="s">
        <v>29</v>
      </c>
      <c r="B2528" s="398" t="s">
        <v>9122</v>
      </c>
      <c r="C2528" s="385">
        <v>0</v>
      </c>
      <c r="D2528" s="385">
        <v>0</v>
      </c>
      <c r="E2528" s="385">
        <v>0</v>
      </c>
    </row>
    <row r="2529" spans="1:5" x14ac:dyDescent="0.25">
      <c r="A2529" s="396" t="s">
        <v>30</v>
      </c>
      <c r="B2529" s="398" t="s">
        <v>9123</v>
      </c>
      <c r="C2529" s="385">
        <v>0</v>
      </c>
      <c r="D2529" s="385">
        <v>0</v>
      </c>
      <c r="E2529" s="385">
        <v>0</v>
      </c>
    </row>
    <row r="2530" spans="1:5" x14ac:dyDescent="0.25">
      <c r="A2530" s="396" t="s">
        <v>31</v>
      </c>
      <c r="B2530" s="398" t="s">
        <v>9124</v>
      </c>
      <c r="C2530" s="385">
        <v>0</v>
      </c>
      <c r="D2530" s="385">
        <v>0</v>
      </c>
      <c r="E2530" s="385">
        <v>0</v>
      </c>
    </row>
    <row r="2531" spans="1:5" x14ac:dyDescent="0.25">
      <c r="A2531" s="396" t="s">
        <v>32</v>
      </c>
      <c r="B2531" s="398" t="s">
        <v>9121</v>
      </c>
      <c r="C2531" s="385">
        <v>0</v>
      </c>
      <c r="D2531" s="385">
        <v>0</v>
      </c>
      <c r="E2531" s="385">
        <v>0</v>
      </c>
    </row>
    <row r="2532" spans="1:5" x14ac:dyDescent="0.25">
      <c r="A2532" s="396" t="s">
        <v>33</v>
      </c>
      <c r="B2532" s="398" t="s">
        <v>9122</v>
      </c>
      <c r="C2532" s="385">
        <v>0</v>
      </c>
      <c r="D2532" s="385">
        <v>0</v>
      </c>
      <c r="E2532" s="385">
        <v>0</v>
      </c>
    </row>
    <row r="2533" spans="1:5" x14ac:dyDescent="0.25">
      <c r="A2533" s="396" t="s">
        <v>34</v>
      </c>
      <c r="B2533" s="398" t="s">
        <v>9123</v>
      </c>
      <c r="C2533" s="385">
        <v>0</v>
      </c>
      <c r="D2533" s="385">
        <v>0</v>
      </c>
      <c r="E2533" s="385">
        <v>0</v>
      </c>
    </row>
    <row r="2534" spans="1:5" x14ac:dyDescent="0.25">
      <c r="A2534" s="396" t="s">
        <v>35</v>
      </c>
      <c r="B2534" s="398" t="s">
        <v>9124</v>
      </c>
      <c r="C2534" s="385">
        <v>0</v>
      </c>
      <c r="D2534" s="385">
        <v>0</v>
      </c>
      <c r="E2534" s="385">
        <v>0</v>
      </c>
    </row>
    <row r="2535" spans="1:5" x14ac:dyDescent="0.25">
      <c r="A2535" s="396" t="s">
        <v>36</v>
      </c>
      <c r="B2535" s="398" t="s">
        <v>9121</v>
      </c>
      <c r="C2535" s="385">
        <v>0</v>
      </c>
      <c r="D2535" s="385">
        <v>0</v>
      </c>
      <c r="E2535" s="385">
        <v>0</v>
      </c>
    </row>
    <row r="2536" spans="1:5" x14ac:dyDescent="0.25">
      <c r="A2536" s="396" t="s">
        <v>37</v>
      </c>
      <c r="B2536" s="398" t="s">
        <v>9122</v>
      </c>
      <c r="C2536" s="385">
        <v>0</v>
      </c>
      <c r="D2536" s="385">
        <v>0</v>
      </c>
      <c r="E2536" s="385">
        <v>0</v>
      </c>
    </row>
    <row r="2537" spans="1:5" x14ac:dyDescent="0.25">
      <c r="A2537" s="396" t="s">
        <v>38</v>
      </c>
      <c r="B2537" s="398" t="s">
        <v>9123</v>
      </c>
      <c r="C2537" s="385">
        <v>0</v>
      </c>
      <c r="D2537" s="385">
        <v>0</v>
      </c>
      <c r="E2537" s="385">
        <v>0</v>
      </c>
    </row>
    <row r="2538" spans="1:5" x14ac:dyDescent="0.25">
      <c r="A2538" s="396" t="s">
        <v>39</v>
      </c>
      <c r="B2538" s="398" t="s">
        <v>9124</v>
      </c>
      <c r="C2538" s="385">
        <v>0</v>
      </c>
      <c r="D2538" s="385">
        <v>0</v>
      </c>
      <c r="E2538" s="385">
        <v>0</v>
      </c>
    </row>
    <row r="2539" spans="1:5" x14ac:dyDescent="0.25">
      <c r="A2539" s="396" t="s">
        <v>40</v>
      </c>
      <c r="B2539" s="398" t="s">
        <v>9121</v>
      </c>
      <c r="C2539" s="385">
        <v>0</v>
      </c>
      <c r="D2539" s="385">
        <v>0</v>
      </c>
      <c r="E2539" s="385">
        <v>0</v>
      </c>
    </row>
    <row r="2540" spans="1:5" x14ac:dyDescent="0.25">
      <c r="A2540" s="396" t="s">
        <v>41</v>
      </c>
      <c r="B2540" s="398" t="s">
        <v>9122</v>
      </c>
      <c r="C2540" s="385">
        <v>0</v>
      </c>
      <c r="D2540" s="385">
        <v>0</v>
      </c>
      <c r="E2540" s="385">
        <v>0</v>
      </c>
    </row>
    <row r="2541" spans="1:5" x14ac:dyDescent="0.25">
      <c r="A2541" s="396" t="s">
        <v>42</v>
      </c>
      <c r="B2541" s="398" t="s">
        <v>9123</v>
      </c>
      <c r="C2541" s="385">
        <v>0</v>
      </c>
      <c r="D2541" s="385">
        <v>0</v>
      </c>
      <c r="E2541" s="385">
        <v>0</v>
      </c>
    </row>
    <row r="2542" spans="1:5" x14ac:dyDescent="0.25">
      <c r="A2542" s="396" t="s">
        <v>43</v>
      </c>
      <c r="B2542" s="398" t="s">
        <v>9124</v>
      </c>
      <c r="C2542" s="385">
        <v>0</v>
      </c>
      <c r="D2542" s="385">
        <v>0</v>
      </c>
      <c r="E2542" s="385">
        <v>0</v>
      </c>
    </row>
    <row r="2543" spans="1:5" x14ac:dyDescent="0.25">
      <c r="A2543" s="396" t="s">
        <v>44</v>
      </c>
      <c r="B2543" s="398" t="s">
        <v>9121</v>
      </c>
      <c r="C2543" s="385">
        <v>0</v>
      </c>
      <c r="D2543" s="385">
        <v>0</v>
      </c>
      <c r="E2543" s="385">
        <v>0</v>
      </c>
    </row>
    <row r="2544" spans="1:5" x14ac:dyDescent="0.25">
      <c r="A2544" s="396" t="s">
        <v>45</v>
      </c>
      <c r="B2544" s="398" t="s">
        <v>9122</v>
      </c>
      <c r="C2544" s="385">
        <v>0</v>
      </c>
      <c r="D2544" s="385">
        <v>0</v>
      </c>
      <c r="E2544" s="385">
        <v>0</v>
      </c>
    </row>
    <row r="2545" spans="1:5" x14ac:dyDescent="0.25">
      <c r="A2545" s="396" t="s">
        <v>46</v>
      </c>
      <c r="B2545" s="398" t="s">
        <v>9123</v>
      </c>
      <c r="C2545" s="385">
        <v>0</v>
      </c>
      <c r="D2545" s="385">
        <v>0</v>
      </c>
      <c r="E2545" s="385">
        <v>0</v>
      </c>
    </row>
    <row r="2546" spans="1:5" x14ac:dyDescent="0.25">
      <c r="A2546" s="396" t="s">
        <v>47</v>
      </c>
      <c r="B2546" s="398" t="s">
        <v>9124</v>
      </c>
      <c r="C2546" s="385">
        <v>0</v>
      </c>
      <c r="D2546" s="385">
        <v>0</v>
      </c>
      <c r="E2546" s="385">
        <v>0</v>
      </c>
    </row>
    <row r="2547" spans="1:5" x14ac:dyDescent="0.25">
      <c r="A2547" s="396" t="s">
        <v>15178</v>
      </c>
      <c r="B2547" s="398" t="s">
        <v>9121</v>
      </c>
      <c r="C2547" s="385">
        <v>0</v>
      </c>
      <c r="D2547" s="385">
        <v>0</v>
      </c>
      <c r="E2547" s="385">
        <v>0</v>
      </c>
    </row>
    <row r="2548" spans="1:5" x14ac:dyDescent="0.25">
      <c r="A2548" s="396" t="s">
        <v>15179</v>
      </c>
      <c r="B2548" s="398" t="s">
        <v>9122</v>
      </c>
      <c r="C2548" s="385">
        <v>0</v>
      </c>
      <c r="D2548" s="385">
        <v>0</v>
      </c>
      <c r="E2548" s="385">
        <v>0</v>
      </c>
    </row>
    <row r="2549" spans="1:5" x14ac:dyDescent="0.25">
      <c r="A2549" s="396" t="s">
        <v>15180</v>
      </c>
      <c r="B2549" s="398" t="s">
        <v>9123</v>
      </c>
      <c r="C2549" s="385">
        <v>0</v>
      </c>
      <c r="D2549" s="385">
        <v>0</v>
      </c>
      <c r="E2549" s="385">
        <v>0</v>
      </c>
    </row>
    <row r="2550" spans="1:5" x14ac:dyDescent="0.25">
      <c r="A2550" s="396" t="s">
        <v>15181</v>
      </c>
      <c r="B2550" s="398" t="s">
        <v>9124</v>
      </c>
      <c r="C2550" s="385">
        <v>0</v>
      </c>
      <c r="D2550" s="385">
        <v>0</v>
      </c>
      <c r="E2550" s="385">
        <v>0</v>
      </c>
    </row>
    <row r="2551" spans="1:5" x14ac:dyDescent="0.25">
      <c r="A2551" s="396" t="s">
        <v>48</v>
      </c>
      <c r="B2551" s="398" t="s">
        <v>9115</v>
      </c>
      <c r="C2551" s="385">
        <v>0</v>
      </c>
      <c r="D2551" s="385">
        <v>0</v>
      </c>
      <c r="E2551" s="385">
        <v>0</v>
      </c>
    </row>
    <row r="2552" spans="1:5" x14ac:dyDescent="0.25">
      <c r="A2552" s="396" t="s">
        <v>49</v>
      </c>
      <c r="B2552" s="398" t="s">
        <v>9116</v>
      </c>
      <c r="C2552" s="385">
        <v>0</v>
      </c>
      <c r="D2552" s="385">
        <v>0</v>
      </c>
      <c r="E2552" s="385">
        <v>0</v>
      </c>
    </row>
    <row r="2553" spans="1:5" x14ac:dyDescent="0.25">
      <c r="A2553" s="396" t="s">
        <v>50</v>
      </c>
      <c r="B2553" s="398" t="s">
        <v>9117</v>
      </c>
      <c r="C2553" s="385">
        <v>0</v>
      </c>
      <c r="D2553" s="385">
        <v>0</v>
      </c>
      <c r="E2553" s="385">
        <v>0</v>
      </c>
    </row>
    <row r="2554" spans="1:5" x14ac:dyDescent="0.25">
      <c r="A2554" s="396" t="s">
        <v>51</v>
      </c>
      <c r="B2554" s="398" t="s">
        <v>9118</v>
      </c>
      <c r="C2554" s="385">
        <v>0</v>
      </c>
      <c r="D2554" s="385">
        <v>0</v>
      </c>
      <c r="E2554" s="385">
        <v>0</v>
      </c>
    </row>
    <row r="2555" spans="1:5" x14ac:dyDescent="0.25">
      <c r="A2555" s="396" t="s">
        <v>52</v>
      </c>
      <c r="B2555" s="398" t="s">
        <v>9115</v>
      </c>
      <c r="C2555" s="385">
        <v>0</v>
      </c>
      <c r="D2555" s="385">
        <v>0</v>
      </c>
      <c r="E2555" s="385">
        <v>0</v>
      </c>
    </row>
    <row r="2556" spans="1:5" x14ac:dyDescent="0.25">
      <c r="A2556" s="396" t="s">
        <v>53</v>
      </c>
      <c r="B2556" s="398" t="s">
        <v>9116</v>
      </c>
      <c r="C2556" s="385">
        <v>0</v>
      </c>
      <c r="D2556" s="385">
        <v>0</v>
      </c>
      <c r="E2556" s="385">
        <v>0</v>
      </c>
    </row>
    <row r="2557" spans="1:5" x14ac:dyDescent="0.25">
      <c r="A2557" s="396" t="s">
        <v>54</v>
      </c>
      <c r="B2557" s="398" t="s">
        <v>9117</v>
      </c>
      <c r="C2557" s="385">
        <v>0</v>
      </c>
      <c r="D2557" s="385">
        <v>0</v>
      </c>
      <c r="E2557" s="385">
        <v>0</v>
      </c>
    </row>
    <row r="2558" spans="1:5" x14ac:dyDescent="0.25">
      <c r="A2558" s="396" t="s">
        <v>55</v>
      </c>
      <c r="B2558" s="398" t="s">
        <v>9118</v>
      </c>
      <c r="C2558" s="385">
        <v>0</v>
      </c>
      <c r="D2558" s="385">
        <v>0</v>
      </c>
      <c r="E2558" s="385">
        <v>0</v>
      </c>
    </row>
    <row r="2559" spans="1:5" x14ac:dyDescent="0.25">
      <c r="A2559" s="396" t="s">
        <v>56</v>
      </c>
      <c r="B2559" s="398" t="s">
        <v>9115</v>
      </c>
      <c r="C2559" s="385">
        <v>0</v>
      </c>
      <c r="D2559" s="385">
        <v>0</v>
      </c>
      <c r="E2559" s="385">
        <v>0</v>
      </c>
    </row>
    <row r="2560" spans="1:5" x14ac:dyDescent="0.25">
      <c r="A2560" s="396" t="s">
        <v>57</v>
      </c>
      <c r="B2560" s="398" t="s">
        <v>9125</v>
      </c>
      <c r="C2560" s="385">
        <v>0</v>
      </c>
      <c r="D2560" s="385">
        <v>0</v>
      </c>
      <c r="E2560" s="385">
        <v>0</v>
      </c>
    </row>
    <row r="2561" spans="1:5" x14ac:dyDescent="0.25">
      <c r="A2561" s="396" t="s">
        <v>58</v>
      </c>
      <c r="B2561" s="398" t="s">
        <v>9117</v>
      </c>
      <c r="C2561" s="385">
        <v>0</v>
      </c>
      <c r="D2561" s="385">
        <v>0</v>
      </c>
      <c r="E2561" s="385">
        <v>0</v>
      </c>
    </row>
    <row r="2562" spans="1:5" x14ac:dyDescent="0.25">
      <c r="A2562" s="396" t="s">
        <v>59</v>
      </c>
      <c r="B2562" s="398" t="s">
        <v>9118</v>
      </c>
      <c r="C2562" s="385">
        <v>0</v>
      </c>
      <c r="D2562" s="385">
        <v>0</v>
      </c>
      <c r="E2562" s="385">
        <v>0</v>
      </c>
    </row>
    <row r="2563" spans="1:5" x14ac:dyDescent="0.25">
      <c r="A2563" s="396" t="s">
        <v>60</v>
      </c>
      <c r="B2563" s="398" t="s">
        <v>9115</v>
      </c>
      <c r="C2563" s="385">
        <v>0</v>
      </c>
      <c r="D2563" s="385">
        <v>0</v>
      </c>
      <c r="E2563" s="385">
        <v>0</v>
      </c>
    </row>
    <row r="2564" spans="1:5" x14ac:dyDescent="0.25">
      <c r="A2564" s="396" t="s">
        <v>61</v>
      </c>
      <c r="B2564" s="398" t="s">
        <v>9116</v>
      </c>
      <c r="C2564" s="385">
        <v>0</v>
      </c>
      <c r="D2564" s="385">
        <v>0</v>
      </c>
      <c r="E2564" s="385">
        <v>0</v>
      </c>
    </row>
    <row r="2565" spans="1:5" x14ac:dyDescent="0.25">
      <c r="A2565" s="396" t="s">
        <v>62</v>
      </c>
      <c r="B2565" s="398" t="s">
        <v>9117</v>
      </c>
      <c r="C2565" s="385">
        <v>0</v>
      </c>
      <c r="D2565" s="385">
        <v>0</v>
      </c>
      <c r="E2565" s="385">
        <v>0</v>
      </c>
    </row>
    <row r="2566" spans="1:5" x14ac:dyDescent="0.25">
      <c r="A2566" s="396" t="s">
        <v>63</v>
      </c>
      <c r="B2566" s="398" t="s">
        <v>9118</v>
      </c>
      <c r="C2566" s="385">
        <v>0</v>
      </c>
      <c r="D2566" s="385">
        <v>0</v>
      </c>
      <c r="E2566" s="385">
        <v>0</v>
      </c>
    </row>
    <row r="2567" spans="1:5" x14ac:dyDescent="0.25">
      <c r="A2567" s="396" t="s">
        <v>64</v>
      </c>
      <c r="B2567" s="398" t="s">
        <v>9115</v>
      </c>
      <c r="C2567" s="385">
        <v>0</v>
      </c>
      <c r="D2567" s="385">
        <v>0</v>
      </c>
      <c r="E2567" s="385">
        <v>0</v>
      </c>
    </row>
    <row r="2568" spans="1:5" x14ac:dyDescent="0.25">
      <c r="A2568" s="396" t="s">
        <v>65</v>
      </c>
      <c r="B2568" s="398" t="s">
        <v>9116</v>
      </c>
      <c r="C2568" s="385">
        <v>0</v>
      </c>
      <c r="D2568" s="385">
        <v>0</v>
      </c>
      <c r="E2568" s="385">
        <v>0</v>
      </c>
    </row>
    <row r="2569" spans="1:5" x14ac:dyDescent="0.25">
      <c r="A2569" s="396" t="s">
        <v>66</v>
      </c>
      <c r="B2569" s="398" t="s">
        <v>9117</v>
      </c>
      <c r="C2569" s="385">
        <v>0</v>
      </c>
      <c r="D2569" s="385">
        <v>0</v>
      </c>
      <c r="E2569" s="385">
        <v>0</v>
      </c>
    </row>
    <row r="2570" spans="1:5" x14ac:dyDescent="0.25">
      <c r="A2570" s="396" t="s">
        <v>67</v>
      </c>
      <c r="B2570" s="398" t="s">
        <v>9118</v>
      </c>
      <c r="C2570" s="385">
        <v>0</v>
      </c>
      <c r="D2570" s="385">
        <v>0</v>
      </c>
      <c r="E2570" s="385">
        <v>0</v>
      </c>
    </row>
    <row r="2571" spans="1:5" x14ac:dyDescent="0.25">
      <c r="A2571" s="396" t="s">
        <v>15182</v>
      </c>
      <c r="B2571" s="398" t="s">
        <v>9115</v>
      </c>
      <c r="C2571" s="385">
        <v>0</v>
      </c>
      <c r="D2571" s="385">
        <v>0</v>
      </c>
      <c r="E2571" s="385">
        <v>0</v>
      </c>
    </row>
    <row r="2572" spans="1:5" x14ac:dyDescent="0.25">
      <c r="A2572" s="396" t="s">
        <v>15183</v>
      </c>
      <c r="B2572" s="398" t="s">
        <v>9116</v>
      </c>
      <c r="C2572" s="385">
        <v>0</v>
      </c>
      <c r="D2572" s="385">
        <v>0</v>
      </c>
      <c r="E2572" s="385">
        <v>0</v>
      </c>
    </row>
    <row r="2573" spans="1:5" x14ac:dyDescent="0.25">
      <c r="A2573" s="396" t="s">
        <v>15184</v>
      </c>
      <c r="B2573" s="398" t="s">
        <v>9117</v>
      </c>
      <c r="C2573" s="385">
        <v>0</v>
      </c>
      <c r="D2573" s="385">
        <v>0</v>
      </c>
      <c r="E2573" s="385">
        <v>0</v>
      </c>
    </row>
    <row r="2574" spans="1:5" x14ac:dyDescent="0.25">
      <c r="A2574" s="396" t="s">
        <v>15185</v>
      </c>
      <c r="B2574" s="398" t="s">
        <v>9118</v>
      </c>
      <c r="C2574" s="385">
        <v>0</v>
      </c>
      <c r="D2574" s="385">
        <v>0</v>
      </c>
      <c r="E2574" s="385">
        <v>0</v>
      </c>
    </row>
    <row r="2575" spans="1:5" x14ac:dyDescent="0.25">
      <c r="A2575" s="396" t="s">
        <v>68</v>
      </c>
      <c r="B2575" s="398" t="s">
        <v>9126</v>
      </c>
      <c r="C2575" s="385">
        <v>0</v>
      </c>
      <c r="D2575" s="385">
        <v>0</v>
      </c>
      <c r="E2575" s="385">
        <v>0</v>
      </c>
    </row>
    <row r="2576" spans="1:5" x14ac:dyDescent="0.25">
      <c r="A2576" s="396" t="s">
        <v>27</v>
      </c>
      <c r="B2576" s="398" t="s">
        <v>9127</v>
      </c>
      <c r="C2576" s="385">
        <v>0</v>
      </c>
      <c r="D2576" s="385">
        <v>0</v>
      </c>
      <c r="E2576" s="385">
        <v>0</v>
      </c>
    </row>
    <row r="2577" spans="1:5" x14ac:dyDescent="0.25">
      <c r="A2577" s="396" t="s">
        <v>69</v>
      </c>
      <c r="B2577" s="398" t="s">
        <v>9128</v>
      </c>
      <c r="C2577" s="385">
        <v>0</v>
      </c>
      <c r="D2577" s="385">
        <v>0</v>
      </c>
      <c r="E2577" s="385">
        <v>0</v>
      </c>
    </row>
    <row r="2578" spans="1:5" x14ac:dyDescent="0.25">
      <c r="A2578" s="396" t="s">
        <v>70</v>
      </c>
      <c r="B2578" s="398" t="s">
        <v>9129</v>
      </c>
      <c r="C2578" s="385">
        <v>0</v>
      </c>
      <c r="D2578" s="385">
        <v>0</v>
      </c>
      <c r="E2578" s="385">
        <v>0</v>
      </c>
    </row>
    <row r="2579" spans="1:5" x14ac:dyDescent="0.25">
      <c r="A2579" s="396" t="s">
        <v>71</v>
      </c>
      <c r="B2579" s="398" t="s">
        <v>9126</v>
      </c>
      <c r="C2579" s="385">
        <v>0</v>
      </c>
      <c r="D2579" s="385">
        <v>0</v>
      </c>
      <c r="E2579" s="385">
        <v>0</v>
      </c>
    </row>
    <row r="2580" spans="1:5" x14ac:dyDescent="0.25">
      <c r="A2580" s="396" t="s">
        <v>72</v>
      </c>
      <c r="B2580" s="398" t="s">
        <v>9127</v>
      </c>
      <c r="C2580" s="385">
        <v>0</v>
      </c>
      <c r="D2580" s="385">
        <v>0</v>
      </c>
      <c r="E2580" s="385">
        <v>0</v>
      </c>
    </row>
    <row r="2581" spans="1:5" x14ac:dyDescent="0.25">
      <c r="A2581" s="396" t="s">
        <v>73</v>
      </c>
      <c r="B2581" s="398" t="s">
        <v>9128</v>
      </c>
      <c r="C2581" s="385">
        <v>0</v>
      </c>
      <c r="D2581" s="385">
        <v>0</v>
      </c>
      <c r="E2581" s="385">
        <v>0</v>
      </c>
    </row>
    <row r="2582" spans="1:5" x14ac:dyDescent="0.25">
      <c r="A2582" s="396" t="s">
        <v>74</v>
      </c>
      <c r="B2582" s="398" t="s">
        <v>9129</v>
      </c>
      <c r="C2582" s="385">
        <v>0</v>
      </c>
      <c r="D2582" s="385">
        <v>0</v>
      </c>
      <c r="E2582" s="385">
        <v>0</v>
      </c>
    </row>
    <row r="2583" spans="1:5" x14ac:dyDescent="0.25">
      <c r="A2583" s="396" t="s">
        <v>75</v>
      </c>
      <c r="B2583" s="398" t="s">
        <v>9126</v>
      </c>
      <c r="C2583" s="385">
        <v>0</v>
      </c>
      <c r="D2583" s="385">
        <v>0</v>
      </c>
      <c r="E2583" s="385">
        <v>0</v>
      </c>
    </row>
    <row r="2584" spans="1:5" x14ac:dyDescent="0.25">
      <c r="A2584" s="396" t="s">
        <v>76</v>
      </c>
      <c r="B2584" s="398" t="s">
        <v>9127</v>
      </c>
      <c r="C2584" s="385">
        <v>0</v>
      </c>
      <c r="D2584" s="385">
        <v>0</v>
      </c>
      <c r="E2584" s="385">
        <v>0</v>
      </c>
    </row>
    <row r="2585" spans="1:5" x14ac:dyDescent="0.25">
      <c r="A2585" s="396" t="s">
        <v>77</v>
      </c>
      <c r="B2585" s="398" t="s">
        <v>9128</v>
      </c>
      <c r="C2585" s="385">
        <v>0</v>
      </c>
      <c r="D2585" s="385">
        <v>0</v>
      </c>
      <c r="E2585" s="385">
        <v>0</v>
      </c>
    </row>
    <row r="2586" spans="1:5" x14ac:dyDescent="0.25">
      <c r="A2586" s="396" t="s">
        <v>78</v>
      </c>
      <c r="B2586" s="398" t="s">
        <v>9129</v>
      </c>
      <c r="C2586" s="385">
        <v>0</v>
      </c>
      <c r="D2586" s="385">
        <v>0</v>
      </c>
      <c r="E2586" s="385">
        <v>0</v>
      </c>
    </row>
    <row r="2587" spans="1:5" x14ac:dyDescent="0.25">
      <c r="A2587" s="396" t="s">
        <v>79</v>
      </c>
      <c r="B2587" s="398" t="s">
        <v>9126</v>
      </c>
      <c r="C2587" s="385">
        <v>0</v>
      </c>
      <c r="D2587" s="385">
        <v>0</v>
      </c>
      <c r="E2587" s="385">
        <v>0</v>
      </c>
    </row>
    <row r="2588" spans="1:5" x14ac:dyDescent="0.25">
      <c r="A2588" s="396" t="s">
        <v>80</v>
      </c>
      <c r="B2588" s="398" t="s">
        <v>9127</v>
      </c>
      <c r="C2588" s="385">
        <v>0</v>
      </c>
      <c r="D2588" s="385">
        <v>0</v>
      </c>
      <c r="E2588" s="385">
        <v>0</v>
      </c>
    </row>
    <row r="2589" spans="1:5" x14ac:dyDescent="0.25">
      <c r="A2589" s="396" t="s">
        <v>81</v>
      </c>
      <c r="B2589" s="398" t="s">
        <v>9130</v>
      </c>
      <c r="C2589" s="385">
        <v>0</v>
      </c>
      <c r="D2589" s="385">
        <v>0</v>
      </c>
      <c r="E2589" s="385">
        <v>0</v>
      </c>
    </row>
    <row r="2590" spans="1:5" x14ac:dyDescent="0.25">
      <c r="A2590" s="396" t="s">
        <v>82</v>
      </c>
      <c r="B2590" s="398" t="s">
        <v>9131</v>
      </c>
      <c r="C2590" s="385">
        <v>0</v>
      </c>
      <c r="D2590" s="385">
        <v>0</v>
      </c>
      <c r="E2590" s="385">
        <v>0</v>
      </c>
    </row>
    <row r="2591" spans="1:5" x14ac:dyDescent="0.25">
      <c r="A2591" s="396" t="s">
        <v>83</v>
      </c>
      <c r="B2591" s="398" t="s">
        <v>9126</v>
      </c>
      <c r="C2591" s="385">
        <v>0</v>
      </c>
      <c r="D2591" s="385">
        <v>0</v>
      </c>
      <c r="E2591" s="385">
        <v>0</v>
      </c>
    </row>
    <row r="2592" spans="1:5" x14ac:dyDescent="0.25">
      <c r="A2592" s="396" t="s">
        <v>84</v>
      </c>
      <c r="B2592" s="398" t="s">
        <v>9127</v>
      </c>
      <c r="C2592" s="385">
        <v>0</v>
      </c>
      <c r="D2592" s="385">
        <v>0</v>
      </c>
      <c r="E2592" s="385">
        <v>0</v>
      </c>
    </row>
    <row r="2593" spans="1:5" x14ac:dyDescent="0.25">
      <c r="A2593" s="396" t="s">
        <v>85</v>
      </c>
      <c r="B2593" s="398" t="s">
        <v>9128</v>
      </c>
      <c r="C2593" s="385">
        <v>0</v>
      </c>
      <c r="D2593" s="385">
        <v>0</v>
      </c>
      <c r="E2593" s="385">
        <v>0</v>
      </c>
    </row>
    <row r="2594" spans="1:5" x14ac:dyDescent="0.25">
      <c r="A2594" s="396" t="s">
        <v>86</v>
      </c>
      <c r="B2594" s="398" t="s">
        <v>9129</v>
      </c>
      <c r="C2594" s="385">
        <v>0</v>
      </c>
      <c r="D2594" s="385">
        <v>0</v>
      </c>
      <c r="E2594" s="385">
        <v>0</v>
      </c>
    </row>
    <row r="2595" spans="1:5" x14ac:dyDescent="0.25">
      <c r="A2595" s="396" t="s">
        <v>15186</v>
      </c>
      <c r="B2595" s="398" t="s">
        <v>9126</v>
      </c>
      <c r="C2595" s="385">
        <v>0</v>
      </c>
      <c r="D2595" s="385">
        <v>0</v>
      </c>
      <c r="E2595" s="385">
        <v>0</v>
      </c>
    </row>
    <row r="2596" spans="1:5" x14ac:dyDescent="0.25">
      <c r="A2596" s="396" t="s">
        <v>15187</v>
      </c>
      <c r="B2596" s="398" t="s">
        <v>9127</v>
      </c>
      <c r="C2596" s="385">
        <v>0</v>
      </c>
      <c r="D2596" s="385">
        <v>0</v>
      </c>
      <c r="E2596" s="385">
        <v>0</v>
      </c>
    </row>
    <row r="2597" spans="1:5" x14ac:dyDescent="0.25">
      <c r="A2597" s="396" t="s">
        <v>15188</v>
      </c>
      <c r="B2597" s="398" t="s">
        <v>9128</v>
      </c>
      <c r="C2597" s="385">
        <v>0</v>
      </c>
      <c r="D2597" s="385">
        <v>0</v>
      </c>
      <c r="E2597" s="385">
        <v>0</v>
      </c>
    </row>
    <row r="2598" spans="1:5" x14ac:dyDescent="0.25">
      <c r="A2598" s="396" t="s">
        <v>15189</v>
      </c>
      <c r="B2598" s="398" t="s">
        <v>9129</v>
      </c>
      <c r="C2598" s="385">
        <v>0</v>
      </c>
      <c r="D2598" s="385">
        <v>0</v>
      </c>
      <c r="E2598" s="385">
        <v>0</v>
      </c>
    </row>
    <row r="2599" spans="1:5" x14ac:dyDescent="0.25">
      <c r="A2599" s="396" t="s">
        <v>87</v>
      </c>
      <c r="B2599" s="398" t="s">
        <v>9132</v>
      </c>
      <c r="C2599" s="385">
        <v>3</v>
      </c>
      <c r="D2599" s="385">
        <v>1</v>
      </c>
      <c r="E2599" s="385">
        <v>4</v>
      </c>
    </row>
    <row r="2600" spans="1:5" x14ac:dyDescent="0.25">
      <c r="A2600" s="396" t="s">
        <v>88</v>
      </c>
      <c r="B2600" s="398" t="s">
        <v>9133</v>
      </c>
      <c r="C2600" s="385">
        <v>4</v>
      </c>
      <c r="D2600" s="385">
        <v>0</v>
      </c>
      <c r="E2600" s="385">
        <v>4</v>
      </c>
    </row>
    <row r="2601" spans="1:5" x14ac:dyDescent="0.25">
      <c r="A2601" s="396" t="s">
        <v>89</v>
      </c>
      <c r="B2601" s="398" t="s">
        <v>9134</v>
      </c>
      <c r="C2601" s="385">
        <v>3</v>
      </c>
      <c r="D2601" s="385">
        <v>1</v>
      </c>
      <c r="E2601" s="385">
        <v>4</v>
      </c>
    </row>
    <row r="2602" spans="1:5" x14ac:dyDescent="0.25">
      <c r="A2602" s="396" t="s">
        <v>90</v>
      </c>
      <c r="B2602" s="398" t="s">
        <v>9135</v>
      </c>
      <c r="C2602" s="385">
        <v>3</v>
      </c>
      <c r="D2602" s="385">
        <v>1</v>
      </c>
      <c r="E2602" s="385">
        <v>4</v>
      </c>
    </row>
    <row r="2603" spans="1:5" x14ac:dyDescent="0.25">
      <c r="A2603" s="396" t="s">
        <v>91</v>
      </c>
      <c r="B2603" s="398" t="s">
        <v>9132</v>
      </c>
      <c r="C2603" s="385">
        <v>100</v>
      </c>
      <c r="D2603" s="385">
        <v>0</v>
      </c>
      <c r="E2603" s="385">
        <v>100</v>
      </c>
    </row>
    <row r="2604" spans="1:5" x14ac:dyDescent="0.25">
      <c r="A2604" s="396" t="s">
        <v>92</v>
      </c>
      <c r="B2604" s="398" t="s">
        <v>9133</v>
      </c>
      <c r="C2604" s="385">
        <v>92</v>
      </c>
      <c r="D2604" s="385">
        <v>8</v>
      </c>
      <c r="E2604" s="385">
        <v>100</v>
      </c>
    </row>
    <row r="2605" spans="1:5" x14ac:dyDescent="0.25">
      <c r="A2605" s="396" t="s">
        <v>93</v>
      </c>
      <c r="B2605" s="398" t="s">
        <v>9134</v>
      </c>
      <c r="C2605" s="385">
        <v>98</v>
      </c>
      <c r="D2605" s="385">
        <v>0</v>
      </c>
      <c r="E2605" s="385">
        <v>98</v>
      </c>
    </row>
    <row r="2606" spans="1:5" x14ac:dyDescent="0.25">
      <c r="A2606" s="396" t="s">
        <v>94</v>
      </c>
      <c r="B2606" s="398" t="s">
        <v>13955</v>
      </c>
      <c r="C2606" s="385">
        <v>99</v>
      </c>
      <c r="D2606" s="385">
        <v>-2</v>
      </c>
      <c r="E2606" s="385">
        <v>97</v>
      </c>
    </row>
    <row r="2607" spans="1:5" x14ac:dyDescent="0.25">
      <c r="A2607" s="396" t="s">
        <v>95</v>
      </c>
      <c r="B2607" s="398" t="s">
        <v>13956</v>
      </c>
      <c r="C2607" s="385">
        <v>2</v>
      </c>
      <c r="D2607" s="385">
        <v>1</v>
      </c>
      <c r="E2607" s="385">
        <v>3</v>
      </c>
    </row>
    <row r="2608" spans="1:5" x14ac:dyDescent="0.25">
      <c r="A2608" s="396" t="s">
        <v>96</v>
      </c>
      <c r="B2608" s="398" t="s">
        <v>13957</v>
      </c>
      <c r="C2608" s="385">
        <v>3</v>
      </c>
      <c r="D2608" s="385">
        <v>0</v>
      </c>
      <c r="E2608" s="385">
        <v>3</v>
      </c>
    </row>
    <row r="2609" spans="1:5" x14ac:dyDescent="0.25">
      <c r="A2609" s="396" t="s">
        <v>97</v>
      </c>
      <c r="B2609" s="398" t="s">
        <v>13958</v>
      </c>
      <c r="C2609" s="385">
        <v>1</v>
      </c>
      <c r="D2609" s="385">
        <v>1</v>
      </c>
      <c r="E2609" s="385">
        <v>2</v>
      </c>
    </row>
    <row r="2610" spans="1:5" x14ac:dyDescent="0.25">
      <c r="A2610" s="396" t="s">
        <v>98</v>
      </c>
      <c r="B2610" s="398" t="s">
        <v>13955</v>
      </c>
      <c r="C2610" s="385">
        <v>1</v>
      </c>
      <c r="D2610" s="385">
        <v>1</v>
      </c>
      <c r="E2610" s="385">
        <v>2</v>
      </c>
    </row>
    <row r="2611" spans="1:5" x14ac:dyDescent="0.25">
      <c r="A2611" s="396" t="s">
        <v>99</v>
      </c>
      <c r="B2611" s="398" t="s">
        <v>13959</v>
      </c>
      <c r="C2611" s="385">
        <v>0</v>
      </c>
      <c r="D2611" s="385">
        <v>0</v>
      </c>
      <c r="E2611" s="385">
        <v>0</v>
      </c>
    </row>
    <row r="2612" spans="1:5" x14ac:dyDescent="0.25">
      <c r="A2612" s="396" t="s">
        <v>100</v>
      </c>
      <c r="B2612" s="398" t="s">
        <v>13957</v>
      </c>
      <c r="C2612" s="385">
        <v>1</v>
      </c>
      <c r="D2612" s="385">
        <v>-1</v>
      </c>
      <c r="E2612" s="385">
        <v>0</v>
      </c>
    </row>
    <row r="2613" spans="1:5" x14ac:dyDescent="0.25">
      <c r="A2613" s="396" t="s">
        <v>101</v>
      </c>
      <c r="B2613" s="398" t="s">
        <v>13958</v>
      </c>
      <c r="C2613" s="385">
        <v>0</v>
      </c>
      <c r="D2613" s="385">
        <v>0</v>
      </c>
      <c r="E2613" s="385">
        <v>0</v>
      </c>
    </row>
    <row r="2614" spans="1:5" x14ac:dyDescent="0.25">
      <c r="A2614" s="396" t="s">
        <v>102</v>
      </c>
      <c r="B2614" s="398" t="s">
        <v>13955</v>
      </c>
      <c r="C2614" s="385">
        <v>0</v>
      </c>
      <c r="D2614" s="385">
        <v>0</v>
      </c>
      <c r="E2614" s="385">
        <v>0</v>
      </c>
    </row>
    <row r="2615" spans="1:5" x14ac:dyDescent="0.25">
      <c r="A2615" s="396" t="s">
        <v>103</v>
      </c>
      <c r="B2615" s="398" t="s">
        <v>13960</v>
      </c>
      <c r="C2615" s="385">
        <v>0</v>
      </c>
      <c r="D2615" s="385">
        <v>0</v>
      </c>
      <c r="E2615" s="385">
        <v>0</v>
      </c>
    </row>
    <row r="2616" spans="1:5" x14ac:dyDescent="0.25">
      <c r="A2616" s="396" t="s">
        <v>104</v>
      </c>
      <c r="B2616" s="398" t="s">
        <v>13957</v>
      </c>
      <c r="C2616" s="385">
        <v>0</v>
      </c>
      <c r="D2616" s="385">
        <v>0</v>
      </c>
      <c r="E2616" s="385">
        <v>0</v>
      </c>
    </row>
    <row r="2617" spans="1:5" x14ac:dyDescent="0.25">
      <c r="A2617" s="396" t="s">
        <v>105</v>
      </c>
      <c r="B2617" s="398" t="s">
        <v>13961</v>
      </c>
      <c r="C2617" s="385">
        <v>0</v>
      </c>
      <c r="D2617" s="385">
        <v>0</v>
      </c>
      <c r="E2617" s="385">
        <v>0</v>
      </c>
    </row>
    <row r="2618" spans="1:5" x14ac:dyDescent="0.25">
      <c r="A2618" s="396" t="s">
        <v>106</v>
      </c>
      <c r="B2618" s="398" t="s">
        <v>13955</v>
      </c>
      <c r="C2618" s="385">
        <v>0</v>
      </c>
      <c r="D2618" s="385">
        <v>0</v>
      </c>
      <c r="E2618" s="385">
        <v>0</v>
      </c>
    </row>
    <row r="2619" spans="1:5" x14ac:dyDescent="0.25">
      <c r="A2619" s="396" t="s">
        <v>15190</v>
      </c>
      <c r="B2619" s="398" t="s">
        <v>13960</v>
      </c>
      <c r="C2619" s="385">
        <v>0</v>
      </c>
      <c r="D2619" s="385">
        <v>0</v>
      </c>
      <c r="E2619" s="385">
        <v>0</v>
      </c>
    </row>
    <row r="2620" spans="1:5" x14ac:dyDescent="0.25">
      <c r="A2620" s="396" t="s">
        <v>15191</v>
      </c>
      <c r="B2620" s="398" t="s">
        <v>13957</v>
      </c>
      <c r="C2620" s="385">
        <v>0</v>
      </c>
      <c r="D2620" s="385">
        <v>0</v>
      </c>
      <c r="E2620" s="385">
        <v>0</v>
      </c>
    </row>
    <row r="2621" spans="1:5" x14ac:dyDescent="0.25">
      <c r="A2621" s="396" t="s">
        <v>15192</v>
      </c>
      <c r="B2621" s="398" t="s">
        <v>13961</v>
      </c>
      <c r="C2621" s="385">
        <v>0</v>
      </c>
      <c r="D2621" s="385">
        <v>0</v>
      </c>
      <c r="E2621" s="385">
        <v>0</v>
      </c>
    </row>
    <row r="2622" spans="1:5" x14ac:dyDescent="0.25">
      <c r="A2622" s="396" t="s">
        <v>15193</v>
      </c>
      <c r="B2622" s="398" t="s">
        <v>13955</v>
      </c>
      <c r="C2622" s="385">
        <v>0</v>
      </c>
      <c r="D2622" s="385">
        <v>0</v>
      </c>
      <c r="E2622" s="385">
        <v>0</v>
      </c>
    </row>
    <row r="2623" spans="1:5" x14ac:dyDescent="0.25">
      <c r="A2623" s="396" t="s">
        <v>3891</v>
      </c>
      <c r="B2623" s="398" t="s">
        <v>9136</v>
      </c>
      <c r="C2623" s="385">
        <v>0</v>
      </c>
      <c r="D2623" s="385">
        <v>0</v>
      </c>
      <c r="E2623" s="385">
        <v>0</v>
      </c>
    </row>
    <row r="2624" spans="1:5" x14ac:dyDescent="0.25">
      <c r="A2624" s="396" t="s">
        <v>3892</v>
      </c>
      <c r="B2624" s="398" t="s">
        <v>9136</v>
      </c>
      <c r="C2624" s="385">
        <v>0</v>
      </c>
      <c r="D2624" s="385">
        <v>0</v>
      </c>
      <c r="E2624" s="385">
        <v>0</v>
      </c>
    </row>
    <row r="2625" spans="1:5" x14ac:dyDescent="0.25">
      <c r="A2625" s="396" t="s">
        <v>3893</v>
      </c>
      <c r="B2625" s="398" t="s">
        <v>9136</v>
      </c>
      <c r="C2625" s="385">
        <v>0</v>
      </c>
      <c r="D2625" s="385">
        <v>0</v>
      </c>
      <c r="E2625" s="385">
        <v>0</v>
      </c>
    </row>
    <row r="2626" spans="1:5" x14ac:dyDescent="0.25">
      <c r="A2626" s="396" t="s">
        <v>3894</v>
      </c>
      <c r="B2626" s="398" t="s">
        <v>9136</v>
      </c>
      <c r="C2626" s="385">
        <v>0</v>
      </c>
      <c r="D2626" s="385">
        <v>0</v>
      </c>
      <c r="E2626" s="385">
        <v>0</v>
      </c>
    </row>
    <row r="2627" spans="1:5" x14ac:dyDescent="0.25">
      <c r="A2627" s="396" t="s">
        <v>13659</v>
      </c>
      <c r="B2627" s="398" t="s">
        <v>9121</v>
      </c>
      <c r="C2627" s="385">
        <v>0</v>
      </c>
      <c r="D2627" s="385">
        <v>0</v>
      </c>
      <c r="E2627" s="385">
        <v>0</v>
      </c>
    </row>
    <row r="2628" spans="1:5" x14ac:dyDescent="0.25">
      <c r="A2628" s="396" t="s">
        <v>13660</v>
      </c>
      <c r="B2628" s="398" t="s">
        <v>9122</v>
      </c>
      <c r="C2628" s="385">
        <v>0</v>
      </c>
      <c r="D2628" s="385">
        <v>0</v>
      </c>
      <c r="E2628" s="385">
        <v>0</v>
      </c>
    </row>
    <row r="2629" spans="1:5" x14ac:dyDescent="0.25">
      <c r="A2629" s="396" t="s">
        <v>13661</v>
      </c>
      <c r="B2629" s="398" t="s">
        <v>9123</v>
      </c>
      <c r="C2629" s="385">
        <v>0</v>
      </c>
      <c r="D2629" s="385">
        <v>0</v>
      </c>
      <c r="E2629" s="385">
        <v>0</v>
      </c>
    </row>
    <row r="2630" spans="1:5" x14ac:dyDescent="0.25">
      <c r="A2630" s="396" t="s">
        <v>13662</v>
      </c>
      <c r="B2630" s="398" t="s">
        <v>9124</v>
      </c>
      <c r="C2630" s="385">
        <v>0</v>
      </c>
      <c r="D2630" s="385">
        <v>0</v>
      </c>
      <c r="E2630" s="385">
        <v>0</v>
      </c>
    </row>
    <row r="2631" spans="1:5" x14ac:dyDescent="0.25">
      <c r="A2631" s="396" t="s">
        <v>15441</v>
      </c>
      <c r="B2631" s="398" t="s">
        <v>15442</v>
      </c>
      <c r="C2631" s="385">
        <v>0</v>
      </c>
      <c r="D2631" s="385">
        <v>0</v>
      </c>
      <c r="E2631" s="385">
        <v>0</v>
      </c>
    </row>
    <row r="2632" spans="1:5" x14ac:dyDescent="0.25">
      <c r="A2632" s="396" t="s">
        <v>13663</v>
      </c>
      <c r="B2632" s="398" t="s">
        <v>9121</v>
      </c>
      <c r="C2632" s="385">
        <v>0</v>
      </c>
      <c r="D2632" s="385">
        <v>0</v>
      </c>
      <c r="E2632" s="385">
        <v>0</v>
      </c>
    </row>
    <row r="2633" spans="1:5" x14ac:dyDescent="0.25">
      <c r="A2633" s="396" t="s">
        <v>13664</v>
      </c>
      <c r="B2633" s="398" t="s">
        <v>9122</v>
      </c>
      <c r="C2633" s="385">
        <v>0</v>
      </c>
      <c r="D2633" s="385">
        <v>0</v>
      </c>
      <c r="E2633" s="385">
        <v>0</v>
      </c>
    </row>
    <row r="2634" spans="1:5" x14ac:dyDescent="0.25">
      <c r="A2634" s="396" t="s">
        <v>13665</v>
      </c>
      <c r="B2634" s="398" t="s">
        <v>9123</v>
      </c>
      <c r="C2634" s="385">
        <v>0</v>
      </c>
      <c r="D2634" s="385">
        <v>0</v>
      </c>
      <c r="E2634" s="385">
        <v>0</v>
      </c>
    </row>
    <row r="2635" spans="1:5" x14ac:dyDescent="0.25">
      <c r="A2635" s="396" t="s">
        <v>13666</v>
      </c>
      <c r="B2635" s="398" t="s">
        <v>9124</v>
      </c>
      <c r="C2635" s="385">
        <v>0</v>
      </c>
      <c r="D2635" s="385">
        <v>0</v>
      </c>
      <c r="E2635" s="385">
        <v>0</v>
      </c>
    </row>
    <row r="2636" spans="1:5" x14ac:dyDescent="0.25">
      <c r="A2636" s="396" t="s">
        <v>15443</v>
      </c>
      <c r="B2636" s="398" t="s">
        <v>15442</v>
      </c>
      <c r="C2636" s="385">
        <v>0</v>
      </c>
      <c r="D2636" s="385">
        <v>0</v>
      </c>
      <c r="E2636" s="385">
        <v>0</v>
      </c>
    </row>
    <row r="2637" spans="1:5" x14ac:dyDescent="0.25">
      <c r="A2637" s="396" t="s">
        <v>13667</v>
      </c>
      <c r="B2637" s="398" t="s">
        <v>9121</v>
      </c>
      <c r="C2637" s="385">
        <v>0</v>
      </c>
      <c r="D2637" s="385">
        <v>0</v>
      </c>
      <c r="E2637" s="385">
        <v>0</v>
      </c>
    </row>
    <row r="2638" spans="1:5" x14ac:dyDescent="0.25">
      <c r="A2638" s="396" t="s">
        <v>13668</v>
      </c>
      <c r="B2638" s="398" t="s">
        <v>9122</v>
      </c>
      <c r="C2638" s="385">
        <v>0</v>
      </c>
      <c r="D2638" s="385">
        <v>0</v>
      </c>
      <c r="E2638" s="385">
        <v>0</v>
      </c>
    </row>
    <row r="2639" spans="1:5" x14ac:dyDescent="0.25">
      <c r="A2639" s="396" t="s">
        <v>13669</v>
      </c>
      <c r="B2639" s="398" t="s">
        <v>9123</v>
      </c>
      <c r="C2639" s="385">
        <v>0</v>
      </c>
      <c r="D2639" s="385">
        <v>0</v>
      </c>
      <c r="E2639" s="385">
        <v>0</v>
      </c>
    </row>
    <row r="2640" spans="1:5" x14ac:dyDescent="0.25">
      <c r="A2640" s="396" t="s">
        <v>13670</v>
      </c>
      <c r="B2640" s="398" t="s">
        <v>9124</v>
      </c>
      <c r="C2640" s="385">
        <v>0</v>
      </c>
      <c r="D2640" s="385">
        <v>0</v>
      </c>
      <c r="E2640" s="385">
        <v>0</v>
      </c>
    </row>
    <row r="2641" spans="1:5" x14ac:dyDescent="0.25">
      <c r="A2641" s="396" t="s">
        <v>15444</v>
      </c>
      <c r="B2641" s="398" t="s">
        <v>15442</v>
      </c>
      <c r="C2641" s="385">
        <v>0</v>
      </c>
      <c r="D2641" s="385">
        <v>0</v>
      </c>
      <c r="E2641" s="385">
        <v>0</v>
      </c>
    </row>
    <row r="2642" spans="1:5" x14ac:dyDescent="0.25">
      <c r="A2642" s="396" t="s">
        <v>13671</v>
      </c>
      <c r="B2642" s="398" t="s">
        <v>9121</v>
      </c>
      <c r="C2642" s="385">
        <v>0</v>
      </c>
      <c r="D2642" s="385">
        <v>0</v>
      </c>
      <c r="E2642" s="385">
        <v>0</v>
      </c>
    </row>
    <row r="2643" spans="1:5" x14ac:dyDescent="0.25">
      <c r="A2643" s="396" t="s">
        <v>13672</v>
      </c>
      <c r="B2643" s="398" t="s">
        <v>9122</v>
      </c>
      <c r="C2643" s="385">
        <v>0</v>
      </c>
      <c r="D2643" s="385">
        <v>0</v>
      </c>
      <c r="E2643" s="385">
        <v>0</v>
      </c>
    </row>
    <row r="2644" spans="1:5" x14ac:dyDescent="0.25">
      <c r="A2644" s="396" t="s">
        <v>13673</v>
      </c>
      <c r="B2644" s="398" t="s">
        <v>9123</v>
      </c>
      <c r="C2644" s="385">
        <v>0</v>
      </c>
      <c r="D2644" s="385">
        <v>0</v>
      </c>
      <c r="E2644" s="385">
        <v>0</v>
      </c>
    </row>
    <row r="2645" spans="1:5" x14ac:dyDescent="0.25">
      <c r="A2645" s="396" t="s">
        <v>13674</v>
      </c>
      <c r="B2645" s="398" t="s">
        <v>9124</v>
      </c>
      <c r="C2645" s="385">
        <v>0</v>
      </c>
      <c r="D2645" s="385">
        <v>0</v>
      </c>
      <c r="E2645" s="385">
        <v>0</v>
      </c>
    </row>
    <row r="2646" spans="1:5" x14ac:dyDescent="0.25">
      <c r="A2646" s="396" t="s">
        <v>15445</v>
      </c>
      <c r="B2646" s="398" t="s">
        <v>15442</v>
      </c>
      <c r="C2646" s="385">
        <v>0</v>
      </c>
      <c r="D2646" s="385">
        <v>0</v>
      </c>
      <c r="E2646" s="385">
        <v>0</v>
      </c>
    </row>
    <row r="2647" spans="1:5" x14ac:dyDescent="0.25">
      <c r="A2647" s="396" t="s">
        <v>13675</v>
      </c>
      <c r="B2647" s="398" t="s">
        <v>9121</v>
      </c>
      <c r="C2647" s="385">
        <v>0</v>
      </c>
      <c r="D2647" s="385">
        <v>0</v>
      </c>
      <c r="E2647" s="385">
        <v>0</v>
      </c>
    </row>
    <row r="2648" spans="1:5" x14ac:dyDescent="0.25">
      <c r="A2648" s="396" t="s">
        <v>13676</v>
      </c>
      <c r="B2648" s="398" t="s">
        <v>9122</v>
      </c>
      <c r="C2648" s="385">
        <v>0</v>
      </c>
      <c r="D2648" s="385">
        <v>0</v>
      </c>
      <c r="E2648" s="385">
        <v>0</v>
      </c>
    </row>
    <row r="2649" spans="1:5" x14ac:dyDescent="0.25">
      <c r="A2649" s="396" t="s">
        <v>13677</v>
      </c>
      <c r="B2649" s="398" t="s">
        <v>9123</v>
      </c>
      <c r="C2649" s="385">
        <v>0</v>
      </c>
      <c r="D2649" s="385">
        <v>0</v>
      </c>
      <c r="E2649" s="385">
        <v>0</v>
      </c>
    </row>
    <row r="2650" spans="1:5" x14ac:dyDescent="0.25">
      <c r="A2650" s="396" t="s">
        <v>13678</v>
      </c>
      <c r="B2650" s="398" t="s">
        <v>9124</v>
      </c>
      <c r="C2650" s="385">
        <v>0</v>
      </c>
      <c r="D2650" s="385">
        <v>0</v>
      </c>
      <c r="E2650" s="385">
        <v>0</v>
      </c>
    </row>
    <row r="2651" spans="1:5" x14ac:dyDescent="0.25">
      <c r="A2651" s="396" t="s">
        <v>15446</v>
      </c>
      <c r="B2651" s="398" t="s">
        <v>15442</v>
      </c>
      <c r="C2651" s="385">
        <v>0</v>
      </c>
      <c r="D2651" s="385">
        <v>0</v>
      </c>
      <c r="E2651" s="385">
        <v>0</v>
      </c>
    </row>
    <row r="2652" spans="1:5" x14ac:dyDescent="0.25">
      <c r="A2652" s="396" t="s">
        <v>15194</v>
      </c>
      <c r="B2652" s="398" t="s">
        <v>9121</v>
      </c>
      <c r="C2652" s="385">
        <v>0</v>
      </c>
      <c r="D2652" s="385">
        <v>0</v>
      </c>
      <c r="E2652" s="385">
        <v>0</v>
      </c>
    </row>
    <row r="2653" spans="1:5" x14ac:dyDescent="0.25">
      <c r="A2653" s="396" t="s">
        <v>15195</v>
      </c>
      <c r="B2653" s="398" t="s">
        <v>9122</v>
      </c>
      <c r="C2653" s="385">
        <v>0</v>
      </c>
      <c r="D2653" s="385">
        <v>0</v>
      </c>
      <c r="E2653" s="385">
        <v>0</v>
      </c>
    </row>
    <row r="2654" spans="1:5" x14ac:dyDescent="0.25">
      <c r="A2654" s="396" t="s">
        <v>15196</v>
      </c>
      <c r="B2654" s="398" t="s">
        <v>9123</v>
      </c>
      <c r="C2654" s="385">
        <v>0</v>
      </c>
      <c r="D2654" s="385">
        <v>0</v>
      </c>
      <c r="E2654" s="385">
        <v>0</v>
      </c>
    </row>
    <row r="2655" spans="1:5" x14ac:dyDescent="0.25">
      <c r="A2655" s="396" t="s">
        <v>15197</v>
      </c>
      <c r="B2655" s="398" t="s">
        <v>9124</v>
      </c>
      <c r="C2655" s="385">
        <v>0</v>
      </c>
      <c r="D2655" s="385">
        <v>0</v>
      </c>
      <c r="E2655" s="385">
        <v>0</v>
      </c>
    </row>
    <row r="2656" spans="1:5" x14ac:dyDescent="0.25">
      <c r="A2656" s="396" t="s">
        <v>15447</v>
      </c>
      <c r="B2656" s="398" t="s">
        <v>15442</v>
      </c>
      <c r="C2656" s="385">
        <v>0</v>
      </c>
      <c r="D2656" s="385">
        <v>0</v>
      </c>
      <c r="E2656" s="385">
        <v>0</v>
      </c>
    </row>
    <row r="2657" spans="1:5" x14ac:dyDescent="0.25">
      <c r="A2657" s="396" t="s">
        <v>13679</v>
      </c>
      <c r="B2657" s="398" t="s">
        <v>9115</v>
      </c>
      <c r="C2657" s="385">
        <v>0</v>
      </c>
      <c r="D2657" s="385">
        <v>0</v>
      </c>
      <c r="E2657" s="385">
        <v>0</v>
      </c>
    </row>
    <row r="2658" spans="1:5" x14ac:dyDescent="0.25">
      <c r="A2658" s="396" t="s">
        <v>13680</v>
      </c>
      <c r="B2658" s="398" t="s">
        <v>9116</v>
      </c>
      <c r="C2658" s="385">
        <v>0</v>
      </c>
      <c r="D2658" s="385">
        <v>0</v>
      </c>
      <c r="E2658" s="385">
        <v>0</v>
      </c>
    </row>
    <row r="2659" spans="1:5" x14ac:dyDescent="0.25">
      <c r="A2659" s="396" t="s">
        <v>13681</v>
      </c>
      <c r="B2659" s="398" t="s">
        <v>9117</v>
      </c>
      <c r="C2659" s="385">
        <v>0</v>
      </c>
      <c r="D2659" s="385">
        <v>0</v>
      </c>
      <c r="E2659" s="385">
        <v>0</v>
      </c>
    </row>
    <row r="2660" spans="1:5" x14ac:dyDescent="0.25">
      <c r="A2660" s="396" t="s">
        <v>13682</v>
      </c>
      <c r="B2660" s="398" t="s">
        <v>9118</v>
      </c>
      <c r="C2660" s="385">
        <v>0</v>
      </c>
      <c r="D2660" s="385">
        <v>0</v>
      </c>
      <c r="E2660" s="385">
        <v>0</v>
      </c>
    </row>
    <row r="2661" spans="1:5" x14ac:dyDescent="0.25">
      <c r="A2661" s="396" t="s">
        <v>15448</v>
      </c>
      <c r="B2661" s="398" t="s">
        <v>15449</v>
      </c>
      <c r="C2661" s="385">
        <v>0</v>
      </c>
      <c r="D2661" s="385">
        <v>0</v>
      </c>
      <c r="E2661" s="385">
        <v>0</v>
      </c>
    </row>
    <row r="2662" spans="1:5" x14ac:dyDescent="0.25">
      <c r="A2662" s="396" t="s">
        <v>13683</v>
      </c>
      <c r="B2662" s="398" t="s">
        <v>9115</v>
      </c>
      <c r="C2662" s="385">
        <v>0</v>
      </c>
      <c r="D2662" s="385">
        <v>0</v>
      </c>
      <c r="E2662" s="385">
        <v>0</v>
      </c>
    </row>
    <row r="2663" spans="1:5" x14ac:dyDescent="0.25">
      <c r="A2663" s="396" t="s">
        <v>13684</v>
      </c>
      <c r="B2663" s="398" t="s">
        <v>9116</v>
      </c>
      <c r="C2663" s="385">
        <v>0</v>
      </c>
      <c r="D2663" s="385">
        <v>0</v>
      </c>
      <c r="E2663" s="385">
        <v>0</v>
      </c>
    </row>
    <row r="2664" spans="1:5" x14ac:dyDescent="0.25">
      <c r="A2664" s="396" t="s">
        <v>13685</v>
      </c>
      <c r="B2664" s="398" t="s">
        <v>9117</v>
      </c>
      <c r="C2664" s="385">
        <v>0</v>
      </c>
      <c r="D2664" s="385">
        <v>0</v>
      </c>
      <c r="E2664" s="385">
        <v>0</v>
      </c>
    </row>
    <row r="2665" spans="1:5" x14ac:dyDescent="0.25">
      <c r="A2665" s="396" t="s">
        <v>13686</v>
      </c>
      <c r="B2665" s="398" t="s">
        <v>9118</v>
      </c>
      <c r="C2665" s="385">
        <v>0</v>
      </c>
      <c r="D2665" s="385">
        <v>0</v>
      </c>
      <c r="E2665" s="385">
        <v>0</v>
      </c>
    </row>
    <row r="2666" spans="1:5" x14ac:dyDescent="0.25">
      <c r="A2666" s="396" t="s">
        <v>15450</v>
      </c>
      <c r="B2666" s="398" t="s">
        <v>15449</v>
      </c>
      <c r="C2666" s="385">
        <v>0</v>
      </c>
      <c r="D2666" s="385">
        <v>0</v>
      </c>
      <c r="E2666" s="385">
        <v>0</v>
      </c>
    </row>
    <row r="2667" spans="1:5" x14ac:dyDescent="0.25">
      <c r="A2667" s="396" t="s">
        <v>13687</v>
      </c>
      <c r="B2667" s="398" t="s">
        <v>9115</v>
      </c>
      <c r="C2667" s="385">
        <v>0</v>
      </c>
      <c r="D2667" s="385">
        <v>0</v>
      </c>
      <c r="E2667" s="385">
        <v>0</v>
      </c>
    </row>
    <row r="2668" spans="1:5" x14ac:dyDescent="0.25">
      <c r="A2668" s="396" t="s">
        <v>13688</v>
      </c>
      <c r="B2668" s="398" t="s">
        <v>9125</v>
      </c>
      <c r="C2668" s="385">
        <v>0</v>
      </c>
      <c r="D2668" s="385">
        <v>0</v>
      </c>
      <c r="E2668" s="385">
        <v>0</v>
      </c>
    </row>
    <row r="2669" spans="1:5" x14ac:dyDescent="0.25">
      <c r="A2669" s="396" t="s">
        <v>13689</v>
      </c>
      <c r="B2669" s="398" t="s">
        <v>9117</v>
      </c>
      <c r="C2669" s="385">
        <v>0</v>
      </c>
      <c r="D2669" s="385">
        <v>0</v>
      </c>
      <c r="E2669" s="385">
        <v>0</v>
      </c>
    </row>
    <row r="2670" spans="1:5" x14ac:dyDescent="0.25">
      <c r="A2670" s="396" t="s">
        <v>13690</v>
      </c>
      <c r="B2670" s="398" t="s">
        <v>9118</v>
      </c>
      <c r="C2670" s="385">
        <v>0</v>
      </c>
      <c r="D2670" s="385">
        <v>0</v>
      </c>
      <c r="E2670" s="385">
        <v>0</v>
      </c>
    </row>
    <row r="2671" spans="1:5" x14ac:dyDescent="0.25">
      <c r="A2671" s="396" t="s">
        <v>15451</v>
      </c>
      <c r="B2671" s="398" t="s">
        <v>15449</v>
      </c>
      <c r="C2671" s="385">
        <v>0</v>
      </c>
      <c r="D2671" s="385">
        <v>0</v>
      </c>
      <c r="E2671" s="385">
        <v>0</v>
      </c>
    </row>
    <row r="2672" spans="1:5" x14ac:dyDescent="0.25">
      <c r="A2672" s="396" t="s">
        <v>13691</v>
      </c>
      <c r="B2672" s="398" t="s">
        <v>9115</v>
      </c>
      <c r="C2672" s="385">
        <v>0</v>
      </c>
      <c r="D2672" s="385">
        <v>0</v>
      </c>
      <c r="E2672" s="385">
        <v>0</v>
      </c>
    </row>
    <row r="2673" spans="1:5" x14ac:dyDescent="0.25">
      <c r="A2673" s="396" t="s">
        <v>13692</v>
      </c>
      <c r="B2673" s="398" t="s">
        <v>9116</v>
      </c>
      <c r="C2673" s="385">
        <v>0</v>
      </c>
      <c r="D2673" s="385">
        <v>0</v>
      </c>
      <c r="E2673" s="385">
        <v>0</v>
      </c>
    </row>
    <row r="2674" spans="1:5" x14ac:dyDescent="0.25">
      <c r="A2674" s="396" t="s">
        <v>13693</v>
      </c>
      <c r="B2674" s="398" t="s">
        <v>9117</v>
      </c>
      <c r="C2674" s="385">
        <v>0</v>
      </c>
      <c r="D2674" s="385">
        <v>0</v>
      </c>
      <c r="E2674" s="385">
        <v>0</v>
      </c>
    </row>
    <row r="2675" spans="1:5" x14ac:dyDescent="0.25">
      <c r="A2675" s="396" t="s">
        <v>13694</v>
      </c>
      <c r="B2675" s="398" t="s">
        <v>9118</v>
      </c>
      <c r="C2675" s="385">
        <v>0</v>
      </c>
      <c r="D2675" s="385">
        <v>0</v>
      </c>
      <c r="E2675" s="385">
        <v>0</v>
      </c>
    </row>
    <row r="2676" spans="1:5" x14ac:dyDescent="0.25">
      <c r="A2676" s="396" t="s">
        <v>15452</v>
      </c>
      <c r="B2676" s="398" t="s">
        <v>15449</v>
      </c>
      <c r="C2676" s="385">
        <v>0</v>
      </c>
      <c r="D2676" s="385">
        <v>0</v>
      </c>
      <c r="E2676" s="385">
        <v>0</v>
      </c>
    </row>
    <row r="2677" spans="1:5" x14ac:dyDescent="0.25">
      <c r="A2677" s="396" t="s">
        <v>13695</v>
      </c>
      <c r="B2677" s="398" t="s">
        <v>9115</v>
      </c>
      <c r="C2677" s="385">
        <v>0</v>
      </c>
      <c r="D2677" s="385">
        <v>0</v>
      </c>
      <c r="E2677" s="385">
        <v>0</v>
      </c>
    </row>
    <row r="2678" spans="1:5" x14ac:dyDescent="0.25">
      <c r="A2678" s="396" t="s">
        <v>13696</v>
      </c>
      <c r="B2678" s="398" t="s">
        <v>9116</v>
      </c>
      <c r="C2678" s="385">
        <v>0</v>
      </c>
      <c r="D2678" s="385">
        <v>0</v>
      </c>
      <c r="E2678" s="385">
        <v>0</v>
      </c>
    </row>
    <row r="2679" spans="1:5" x14ac:dyDescent="0.25">
      <c r="A2679" s="396" t="s">
        <v>13697</v>
      </c>
      <c r="B2679" s="398" t="s">
        <v>9117</v>
      </c>
      <c r="C2679" s="385">
        <v>0</v>
      </c>
      <c r="D2679" s="385">
        <v>0</v>
      </c>
      <c r="E2679" s="385">
        <v>0</v>
      </c>
    </row>
    <row r="2680" spans="1:5" x14ac:dyDescent="0.25">
      <c r="A2680" s="396" t="s">
        <v>13698</v>
      </c>
      <c r="B2680" s="398" t="s">
        <v>9118</v>
      </c>
      <c r="C2680" s="385">
        <v>0</v>
      </c>
      <c r="D2680" s="385">
        <v>0</v>
      </c>
      <c r="E2680" s="385">
        <v>0</v>
      </c>
    </row>
    <row r="2681" spans="1:5" x14ac:dyDescent="0.25">
      <c r="A2681" s="396" t="s">
        <v>15453</v>
      </c>
      <c r="B2681" s="398" t="s">
        <v>15449</v>
      </c>
      <c r="C2681" s="385">
        <v>0</v>
      </c>
      <c r="D2681" s="385">
        <v>0</v>
      </c>
      <c r="E2681" s="385">
        <v>0</v>
      </c>
    </row>
    <row r="2682" spans="1:5" x14ac:dyDescent="0.25">
      <c r="A2682" s="396" t="s">
        <v>15198</v>
      </c>
      <c r="B2682" s="398" t="s">
        <v>9115</v>
      </c>
      <c r="C2682" s="385">
        <v>0</v>
      </c>
      <c r="D2682" s="385">
        <v>0</v>
      </c>
      <c r="E2682" s="385">
        <v>0</v>
      </c>
    </row>
    <row r="2683" spans="1:5" x14ac:dyDescent="0.25">
      <c r="A2683" s="396" t="s">
        <v>15199</v>
      </c>
      <c r="B2683" s="398" t="s">
        <v>9116</v>
      </c>
      <c r="C2683" s="385">
        <v>0</v>
      </c>
      <c r="D2683" s="385">
        <v>0</v>
      </c>
      <c r="E2683" s="385">
        <v>0</v>
      </c>
    </row>
    <row r="2684" spans="1:5" x14ac:dyDescent="0.25">
      <c r="A2684" s="396" t="s">
        <v>15200</v>
      </c>
      <c r="B2684" s="398" t="s">
        <v>9117</v>
      </c>
      <c r="C2684" s="385">
        <v>0</v>
      </c>
      <c r="D2684" s="385">
        <v>0</v>
      </c>
      <c r="E2684" s="385">
        <v>0</v>
      </c>
    </row>
    <row r="2685" spans="1:5" x14ac:dyDescent="0.25">
      <c r="A2685" s="396" t="s">
        <v>15201</v>
      </c>
      <c r="B2685" s="398" t="s">
        <v>9118</v>
      </c>
      <c r="C2685" s="385">
        <v>0</v>
      </c>
      <c r="D2685" s="385">
        <v>0</v>
      </c>
      <c r="E2685" s="385">
        <v>0</v>
      </c>
    </row>
    <row r="2686" spans="1:5" x14ac:dyDescent="0.25">
      <c r="A2686" s="396" t="s">
        <v>15454</v>
      </c>
      <c r="B2686" s="398" t="s">
        <v>15455</v>
      </c>
      <c r="C2686" s="385">
        <v>0</v>
      </c>
      <c r="D2686" s="385">
        <v>0</v>
      </c>
      <c r="E2686" s="385">
        <v>0</v>
      </c>
    </row>
    <row r="2687" spans="1:5" x14ac:dyDescent="0.25">
      <c r="A2687" s="396" t="s">
        <v>21418</v>
      </c>
      <c r="B2687" s="398" t="s">
        <v>16762</v>
      </c>
      <c r="C2687" s="385">
        <v>0</v>
      </c>
      <c r="D2687" s="385">
        <v>0</v>
      </c>
      <c r="E2687" s="385">
        <v>0</v>
      </c>
    </row>
    <row r="2688" spans="1:5" x14ac:dyDescent="0.25">
      <c r="A2688" s="396" t="s">
        <v>21419</v>
      </c>
      <c r="B2688" s="398" t="s">
        <v>16763</v>
      </c>
      <c r="C2688" s="385">
        <v>0</v>
      </c>
      <c r="D2688" s="385">
        <v>0</v>
      </c>
      <c r="E2688" s="385">
        <v>0</v>
      </c>
    </row>
    <row r="2689" spans="1:5" x14ac:dyDescent="0.25">
      <c r="A2689" s="396" t="s">
        <v>21420</v>
      </c>
      <c r="B2689" s="398" t="s">
        <v>16764</v>
      </c>
      <c r="C2689" s="385">
        <v>0</v>
      </c>
      <c r="D2689" s="385">
        <v>0</v>
      </c>
      <c r="E2689" s="385">
        <v>0</v>
      </c>
    </row>
    <row r="2690" spans="1:5" x14ac:dyDescent="0.25">
      <c r="A2690" s="396" t="s">
        <v>21421</v>
      </c>
      <c r="B2690" s="398" t="s">
        <v>16765</v>
      </c>
      <c r="C2690" s="385">
        <v>0</v>
      </c>
      <c r="D2690" s="385">
        <v>0</v>
      </c>
      <c r="E2690" s="385">
        <v>0</v>
      </c>
    </row>
    <row r="2691" spans="1:5" x14ac:dyDescent="0.25">
      <c r="A2691" s="396" t="s">
        <v>21422</v>
      </c>
      <c r="B2691" s="398" t="s">
        <v>16766</v>
      </c>
      <c r="C2691" s="385">
        <v>0</v>
      </c>
      <c r="D2691" s="385">
        <v>0</v>
      </c>
      <c r="E2691" s="385">
        <v>0</v>
      </c>
    </row>
    <row r="2692" spans="1:5" x14ac:dyDescent="0.25">
      <c r="A2692" s="396" t="s">
        <v>21423</v>
      </c>
      <c r="B2692" s="398" t="s">
        <v>16762</v>
      </c>
      <c r="C2692" s="385">
        <v>0</v>
      </c>
      <c r="D2692" s="385">
        <v>0</v>
      </c>
      <c r="E2692" s="385">
        <v>0</v>
      </c>
    </row>
    <row r="2693" spans="1:5" x14ac:dyDescent="0.25">
      <c r="A2693" s="396" t="s">
        <v>21424</v>
      </c>
      <c r="B2693" s="398" t="s">
        <v>16763</v>
      </c>
      <c r="C2693" s="385">
        <v>0</v>
      </c>
      <c r="D2693" s="385">
        <v>0</v>
      </c>
      <c r="E2693" s="385">
        <v>0</v>
      </c>
    </row>
    <row r="2694" spans="1:5" x14ac:dyDescent="0.25">
      <c r="A2694" s="396" t="s">
        <v>21425</v>
      </c>
      <c r="B2694" s="398" t="s">
        <v>16764</v>
      </c>
      <c r="C2694" s="385">
        <v>0</v>
      </c>
      <c r="D2694" s="385">
        <v>0</v>
      </c>
      <c r="E2694" s="385">
        <v>0</v>
      </c>
    </row>
    <row r="2695" spans="1:5" x14ac:dyDescent="0.25">
      <c r="A2695" s="396" t="s">
        <v>21426</v>
      </c>
      <c r="B2695" s="398" t="s">
        <v>16765</v>
      </c>
      <c r="C2695" s="385">
        <v>0</v>
      </c>
      <c r="D2695" s="385">
        <v>0</v>
      </c>
      <c r="E2695" s="385">
        <v>0</v>
      </c>
    </row>
    <row r="2696" spans="1:5" x14ac:dyDescent="0.25">
      <c r="A2696" s="396" t="s">
        <v>21427</v>
      </c>
      <c r="B2696" s="398" t="s">
        <v>16766</v>
      </c>
      <c r="C2696" s="385">
        <v>0</v>
      </c>
      <c r="D2696" s="385">
        <v>0</v>
      </c>
      <c r="E2696" s="385">
        <v>0</v>
      </c>
    </row>
    <row r="2697" spans="1:5" x14ac:dyDescent="0.25">
      <c r="A2697" s="396" t="s">
        <v>21428</v>
      </c>
      <c r="B2697" s="398" t="s">
        <v>16762</v>
      </c>
      <c r="C2697" s="385">
        <v>0</v>
      </c>
      <c r="D2697" s="385">
        <v>0</v>
      </c>
      <c r="E2697" s="385">
        <v>0</v>
      </c>
    </row>
    <row r="2698" spans="1:5" x14ac:dyDescent="0.25">
      <c r="A2698" s="396" t="s">
        <v>21429</v>
      </c>
      <c r="B2698" s="398" t="s">
        <v>16763</v>
      </c>
      <c r="C2698" s="385">
        <v>0</v>
      </c>
      <c r="D2698" s="385">
        <v>0</v>
      </c>
      <c r="E2698" s="385">
        <v>0</v>
      </c>
    </row>
    <row r="2699" spans="1:5" x14ac:dyDescent="0.25">
      <c r="A2699" s="396" t="s">
        <v>21430</v>
      </c>
      <c r="B2699" s="398" t="s">
        <v>16764</v>
      </c>
      <c r="C2699" s="385">
        <v>0</v>
      </c>
      <c r="D2699" s="385">
        <v>0</v>
      </c>
      <c r="E2699" s="385">
        <v>0</v>
      </c>
    </row>
    <row r="2700" spans="1:5" x14ac:dyDescent="0.25">
      <c r="A2700" s="396" t="s">
        <v>21431</v>
      </c>
      <c r="B2700" s="398" t="s">
        <v>16765</v>
      </c>
      <c r="C2700" s="385">
        <v>0</v>
      </c>
      <c r="D2700" s="385">
        <v>0</v>
      </c>
      <c r="E2700" s="385">
        <v>0</v>
      </c>
    </row>
    <row r="2701" spans="1:5" x14ac:dyDescent="0.25">
      <c r="A2701" s="396" t="s">
        <v>21432</v>
      </c>
      <c r="B2701" s="398" t="s">
        <v>16766</v>
      </c>
      <c r="C2701" s="385">
        <v>0</v>
      </c>
      <c r="D2701" s="385">
        <v>0</v>
      </c>
      <c r="E2701" s="385">
        <v>0</v>
      </c>
    </row>
    <row r="2702" spans="1:5" x14ac:dyDescent="0.25">
      <c r="A2702" s="396" t="s">
        <v>21433</v>
      </c>
      <c r="B2702" s="398" t="s">
        <v>16762</v>
      </c>
      <c r="C2702" s="385">
        <v>0</v>
      </c>
      <c r="D2702" s="385">
        <v>0</v>
      </c>
      <c r="E2702" s="385">
        <v>0</v>
      </c>
    </row>
    <row r="2703" spans="1:5" x14ac:dyDescent="0.25">
      <c r="A2703" s="396" t="s">
        <v>21434</v>
      </c>
      <c r="B2703" s="398" t="s">
        <v>16763</v>
      </c>
      <c r="C2703" s="385">
        <v>0</v>
      </c>
      <c r="D2703" s="385">
        <v>0</v>
      </c>
      <c r="E2703" s="385">
        <v>0</v>
      </c>
    </row>
    <row r="2704" spans="1:5" x14ac:dyDescent="0.25">
      <c r="A2704" s="396" t="s">
        <v>21435</v>
      </c>
      <c r="B2704" s="398" t="s">
        <v>16764</v>
      </c>
      <c r="C2704" s="385">
        <v>0</v>
      </c>
      <c r="D2704" s="385">
        <v>0</v>
      </c>
      <c r="E2704" s="385">
        <v>0</v>
      </c>
    </row>
    <row r="2705" spans="1:5" x14ac:dyDescent="0.25">
      <c r="A2705" s="396" t="s">
        <v>21436</v>
      </c>
      <c r="B2705" s="398" t="s">
        <v>16765</v>
      </c>
      <c r="C2705" s="385">
        <v>0</v>
      </c>
      <c r="D2705" s="385">
        <v>0</v>
      </c>
      <c r="E2705" s="385">
        <v>0</v>
      </c>
    </row>
    <row r="2706" spans="1:5" x14ac:dyDescent="0.25">
      <c r="A2706" s="396" t="s">
        <v>21437</v>
      </c>
      <c r="B2706" s="398" t="s">
        <v>16766</v>
      </c>
      <c r="C2706" s="385">
        <v>0</v>
      </c>
      <c r="D2706" s="385">
        <v>0</v>
      </c>
      <c r="E2706" s="385">
        <v>0</v>
      </c>
    </row>
    <row r="2707" spans="1:5" x14ac:dyDescent="0.25">
      <c r="A2707" s="396" t="s">
        <v>21438</v>
      </c>
      <c r="B2707" s="398" t="s">
        <v>16762</v>
      </c>
      <c r="C2707" s="385">
        <v>0</v>
      </c>
      <c r="D2707" s="385">
        <v>0</v>
      </c>
      <c r="E2707" s="385">
        <v>0</v>
      </c>
    </row>
    <row r="2708" spans="1:5" x14ac:dyDescent="0.25">
      <c r="A2708" s="396" t="s">
        <v>21439</v>
      </c>
      <c r="B2708" s="398" t="s">
        <v>16763</v>
      </c>
      <c r="C2708" s="385">
        <v>0</v>
      </c>
      <c r="D2708" s="385">
        <v>0</v>
      </c>
      <c r="E2708" s="385">
        <v>0</v>
      </c>
    </row>
    <row r="2709" spans="1:5" x14ac:dyDescent="0.25">
      <c r="A2709" s="396" t="s">
        <v>21440</v>
      </c>
      <c r="B2709" s="398" t="s">
        <v>16764</v>
      </c>
      <c r="C2709" s="385">
        <v>0</v>
      </c>
      <c r="D2709" s="385">
        <v>0</v>
      </c>
      <c r="E2709" s="385">
        <v>0</v>
      </c>
    </row>
    <row r="2710" spans="1:5" x14ac:dyDescent="0.25">
      <c r="A2710" s="396" t="s">
        <v>21441</v>
      </c>
      <c r="B2710" s="398" t="s">
        <v>16765</v>
      </c>
      <c r="C2710" s="385">
        <v>0</v>
      </c>
      <c r="D2710" s="385">
        <v>0</v>
      </c>
      <c r="E2710" s="385">
        <v>0</v>
      </c>
    </row>
    <row r="2711" spans="1:5" x14ac:dyDescent="0.25">
      <c r="A2711" s="396" t="s">
        <v>21442</v>
      </c>
      <c r="B2711" s="398" t="s">
        <v>16766</v>
      </c>
      <c r="C2711" s="385">
        <v>0</v>
      </c>
      <c r="D2711" s="385">
        <v>0</v>
      </c>
      <c r="E2711" s="385">
        <v>0</v>
      </c>
    </row>
    <row r="2712" spans="1:5" x14ac:dyDescent="0.25">
      <c r="A2712" s="396" t="s">
        <v>21443</v>
      </c>
      <c r="B2712" s="398" t="s">
        <v>16762</v>
      </c>
      <c r="C2712" s="385">
        <v>0</v>
      </c>
      <c r="D2712" s="385">
        <v>0</v>
      </c>
      <c r="E2712" s="385">
        <v>0</v>
      </c>
    </row>
    <row r="2713" spans="1:5" x14ac:dyDescent="0.25">
      <c r="A2713" s="396" t="s">
        <v>21444</v>
      </c>
      <c r="B2713" s="398" t="s">
        <v>16763</v>
      </c>
      <c r="C2713" s="385">
        <v>0</v>
      </c>
      <c r="D2713" s="385">
        <v>0</v>
      </c>
      <c r="E2713" s="385">
        <v>0</v>
      </c>
    </row>
    <row r="2714" spans="1:5" x14ac:dyDescent="0.25">
      <c r="A2714" s="396" t="s">
        <v>21445</v>
      </c>
      <c r="B2714" s="398" t="s">
        <v>16764</v>
      </c>
      <c r="C2714" s="385">
        <v>0</v>
      </c>
      <c r="D2714" s="385">
        <v>0</v>
      </c>
      <c r="E2714" s="385">
        <v>0</v>
      </c>
    </row>
    <row r="2715" spans="1:5" x14ac:dyDescent="0.25">
      <c r="A2715" s="396" t="s">
        <v>21446</v>
      </c>
      <c r="B2715" s="398" t="s">
        <v>16765</v>
      </c>
      <c r="C2715" s="385">
        <v>0</v>
      </c>
      <c r="D2715" s="385">
        <v>0</v>
      </c>
      <c r="E2715" s="385">
        <v>0</v>
      </c>
    </row>
    <row r="2716" spans="1:5" x14ac:dyDescent="0.25">
      <c r="A2716" s="396" t="s">
        <v>21447</v>
      </c>
      <c r="B2716" s="398" t="s">
        <v>16766</v>
      </c>
      <c r="C2716" s="385">
        <v>0</v>
      </c>
      <c r="D2716" s="385">
        <v>0</v>
      </c>
      <c r="E2716" s="385">
        <v>0</v>
      </c>
    </row>
    <row r="2717" spans="1:5" x14ac:dyDescent="0.25">
      <c r="A2717" s="396" t="s">
        <v>4953</v>
      </c>
      <c r="B2717" s="398" t="s">
        <v>4970</v>
      </c>
      <c r="C2717" s="385">
        <v>-6</v>
      </c>
      <c r="D2717" s="385">
        <v>50</v>
      </c>
      <c r="E2717" s="385">
        <v>44</v>
      </c>
    </row>
    <row r="2718" spans="1:5" x14ac:dyDescent="0.25">
      <c r="A2718" s="396" t="s">
        <v>4954</v>
      </c>
      <c r="B2718" s="398" t="s">
        <v>4969</v>
      </c>
      <c r="C2718" s="385">
        <v>0</v>
      </c>
      <c r="D2718" s="385">
        <v>0</v>
      </c>
      <c r="E2718" s="385">
        <v>0</v>
      </c>
    </row>
    <row r="2719" spans="1:5" x14ac:dyDescent="0.25">
      <c r="A2719" s="396" t="s">
        <v>4955</v>
      </c>
      <c r="B2719" s="398" t="s">
        <v>4968</v>
      </c>
      <c r="C2719" s="385">
        <v>3</v>
      </c>
      <c r="D2719" s="385">
        <v>13</v>
      </c>
      <c r="E2719" s="385">
        <v>16</v>
      </c>
    </row>
    <row r="2720" spans="1:5" x14ac:dyDescent="0.25">
      <c r="A2720" s="396" t="s">
        <v>4956</v>
      </c>
      <c r="B2720" s="398" t="s">
        <v>4971</v>
      </c>
      <c r="C2720" s="385">
        <v>-6</v>
      </c>
      <c r="D2720" s="385">
        <v>19</v>
      </c>
      <c r="E2720" s="385">
        <v>13</v>
      </c>
    </row>
    <row r="2721" spans="1:5" x14ac:dyDescent="0.25">
      <c r="A2721" s="396" t="s">
        <v>4957</v>
      </c>
      <c r="B2721" s="398" t="s">
        <v>4972</v>
      </c>
      <c r="C2721" s="385">
        <v>1</v>
      </c>
      <c r="D2721" s="385">
        <v>25</v>
      </c>
      <c r="E2721" s="385">
        <v>26</v>
      </c>
    </row>
    <row r="2722" spans="1:5" x14ac:dyDescent="0.25">
      <c r="A2722" s="396" t="s">
        <v>16685</v>
      </c>
      <c r="B2722" s="398" t="s">
        <v>16688</v>
      </c>
      <c r="C2722" s="385">
        <v>0</v>
      </c>
      <c r="D2722" s="385">
        <v>2</v>
      </c>
      <c r="E2722" s="385">
        <v>2</v>
      </c>
    </row>
    <row r="2723" spans="1:5" x14ac:dyDescent="0.25">
      <c r="A2723" s="396" t="s">
        <v>16686</v>
      </c>
      <c r="B2723" s="398" t="s">
        <v>16689</v>
      </c>
      <c r="C2723" s="385">
        <v>0</v>
      </c>
      <c r="D2723" s="385">
        <v>17</v>
      </c>
      <c r="E2723" s="385">
        <v>17</v>
      </c>
    </row>
    <row r="2724" spans="1:5" x14ac:dyDescent="0.25">
      <c r="A2724" s="396" t="s">
        <v>16687</v>
      </c>
      <c r="B2724" s="398" t="s">
        <v>16690</v>
      </c>
      <c r="C2724" s="385">
        <v>0</v>
      </c>
      <c r="D2724" s="385">
        <v>86</v>
      </c>
      <c r="E2724" s="385">
        <v>86</v>
      </c>
    </row>
    <row r="2725" spans="1:5" x14ac:dyDescent="0.25">
      <c r="A2725" s="396" t="s">
        <v>16684</v>
      </c>
      <c r="B2725" s="398" t="s">
        <v>16691</v>
      </c>
      <c r="C2725" s="385">
        <v>0</v>
      </c>
      <c r="D2725" s="385">
        <v>9</v>
      </c>
      <c r="E2725" s="385">
        <v>9</v>
      </c>
    </row>
    <row r="2726" spans="1:5" x14ac:dyDescent="0.25">
      <c r="A2726" s="396" t="s">
        <v>16739</v>
      </c>
      <c r="B2726" s="398" t="s">
        <v>16740</v>
      </c>
      <c r="C2726" s="385">
        <v>0</v>
      </c>
      <c r="D2726" s="385">
        <v>9</v>
      </c>
      <c r="E2726" s="385">
        <v>9</v>
      </c>
    </row>
    <row r="2727" spans="1:5" x14ac:dyDescent="0.25">
      <c r="A2727" s="396" t="s">
        <v>4959</v>
      </c>
      <c r="B2727" s="398" t="s">
        <v>4973</v>
      </c>
      <c r="C2727" s="385">
        <v>18</v>
      </c>
      <c r="D2727" s="385">
        <v>238</v>
      </c>
      <c r="E2727" s="385">
        <v>256</v>
      </c>
    </row>
    <row r="2728" spans="1:5" x14ac:dyDescent="0.25">
      <c r="A2728" s="396" t="s">
        <v>4958</v>
      </c>
      <c r="B2728" s="398" t="s">
        <v>4974</v>
      </c>
      <c r="C2728" s="385">
        <v>3</v>
      </c>
      <c r="D2728" s="385">
        <v>5</v>
      </c>
      <c r="E2728" s="385">
        <v>8</v>
      </c>
    </row>
    <row r="2729" spans="1:5" x14ac:dyDescent="0.25">
      <c r="A2729" s="396" t="s">
        <v>4960</v>
      </c>
      <c r="B2729" s="398" t="s">
        <v>4975</v>
      </c>
      <c r="C2729" s="385">
        <v>14</v>
      </c>
      <c r="D2729" s="385">
        <v>212</v>
      </c>
      <c r="E2729" s="385">
        <v>226</v>
      </c>
    </row>
    <row r="2730" spans="1:5" x14ac:dyDescent="0.25">
      <c r="A2730" s="396" t="s">
        <v>4961</v>
      </c>
      <c r="B2730" s="398" t="s">
        <v>4976</v>
      </c>
      <c r="C2730" s="385">
        <v>-3</v>
      </c>
      <c r="D2730" s="385">
        <v>34</v>
      </c>
      <c r="E2730" s="385">
        <v>31</v>
      </c>
    </row>
    <row r="2731" spans="1:5" x14ac:dyDescent="0.25">
      <c r="A2731" s="396" t="s">
        <v>4962</v>
      </c>
      <c r="B2731" s="398" t="s">
        <v>4977</v>
      </c>
      <c r="C2731" s="385">
        <v>5</v>
      </c>
      <c r="D2731" s="385">
        <v>58</v>
      </c>
      <c r="E2731" s="385">
        <v>63</v>
      </c>
    </row>
    <row r="2732" spans="1:5" x14ac:dyDescent="0.25">
      <c r="A2732" s="396" t="s">
        <v>16692</v>
      </c>
      <c r="B2732" s="398" t="s">
        <v>16696</v>
      </c>
      <c r="C2732" s="385">
        <v>0</v>
      </c>
      <c r="D2732" s="385">
        <v>30</v>
      </c>
      <c r="E2732" s="385">
        <v>30</v>
      </c>
    </row>
    <row r="2733" spans="1:5" x14ac:dyDescent="0.25">
      <c r="A2733" s="396" t="s">
        <v>16693</v>
      </c>
      <c r="B2733" s="398" t="s">
        <v>16697</v>
      </c>
      <c r="C2733" s="385">
        <v>0</v>
      </c>
      <c r="D2733" s="385">
        <v>67</v>
      </c>
      <c r="E2733" s="385">
        <v>67</v>
      </c>
    </row>
    <row r="2734" spans="1:5" x14ac:dyDescent="0.25">
      <c r="A2734" s="396" t="s">
        <v>16694</v>
      </c>
      <c r="B2734" s="398" t="s">
        <v>16698</v>
      </c>
      <c r="C2734" s="385">
        <v>0</v>
      </c>
      <c r="D2734" s="385">
        <v>47</v>
      </c>
      <c r="E2734" s="385">
        <v>47</v>
      </c>
    </row>
    <row r="2735" spans="1:5" x14ac:dyDescent="0.25">
      <c r="A2735" s="396" t="s">
        <v>16695</v>
      </c>
      <c r="B2735" s="398" t="s">
        <v>16699</v>
      </c>
      <c r="C2735" s="385">
        <v>0</v>
      </c>
      <c r="D2735" s="385">
        <v>159</v>
      </c>
      <c r="E2735" s="385">
        <v>159</v>
      </c>
    </row>
    <row r="2736" spans="1:5" x14ac:dyDescent="0.25">
      <c r="A2736" s="396" t="s">
        <v>16737</v>
      </c>
      <c r="B2736" s="398" t="s">
        <v>16738</v>
      </c>
      <c r="C2736" s="385">
        <v>0</v>
      </c>
      <c r="D2736" s="385">
        <v>149</v>
      </c>
      <c r="E2736" s="385">
        <v>149</v>
      </c>
    </row>
    <row r="2737" spans="1:5" x14ac:dyDescent="0.25">
      <c r="A2737" s="396" t="s">
        <v>4963</v>
      </c>
      <c r="B2737" s="398" t="s">
        <v>4978</v>
      </c>
      <c r="C2737" s="385">
        <v>-6</v>
      </c>
      <c r="D2737" s="385">
        <v>-5</v>
      </c>
      <c r="E2737" s="385">
        <v>-11</v>
      </c>
    </row>
    <row r="2738" spans="1:5" x14ac:dyDescent="0.25">
      <c r="A2738" s="396" t="s">
        <v>4964</v>
      </c>
      <c r="B2738" s="398" t="s">
        <v>4979</v>
      </c>
      <c r="C2738" s="385">
        <v>-2</v>
      </c>
      <c r="D2738" s="385">
        <v>0</v>
      </c>
      <c r="E2738" s="385">
        <v>-2</v>
      </c>
    </row>
    <row r="2739" spans="1:5" x14ac:dyDescent="0.25">
      <c r="A2739" s="396" t="s">
        <v>4965</v>
      </c>
      <c r="B2739" s="398" t="s">
        <v>4980</v>
      </c>
      <c r="C2739" s="385">
        <v>-6</v>
      </c>
      <c r="D2739" s="385">
        <v>-5</v>
      </c>
      <c r="E2739" s="385">
        <v>-11</v>
      </c>
    </row>
    <row r="2740" spans="1:5" x14ac:dyDescent="0.25">
      <c r="A2740" s="396" t="s">
        <v>4966</v>
      </c>
      <c r="B2740" s="398" t="s">
        <v>4981</v>
      </c>
      <c r="C2740" s="385">
        <v>0</v>
      </c>
      <c r="D2740" s="385">
        <v>0</v>
      </c>
      <c r="E2740" s="385">
        <v>0</v>
      </c>
    </row>
    <row r="2741" spans="1:5" x14ac:dyDescent="0.25">
      <c r="A2741" s="396" t="s">
        <v>4967</v>
      </c>
      <c r="B2741" s="398" t="s">
        <v>4982</v>
      </c>
      <c r="C2741" s="385">
        <v>-2</v>
      </c>
      <c r="D2741" s="385">
        <v>-5</v>
      </c>
      <c r="E2741" s="385">
        <v>-7</v>
      </c>
    </row>
    <row r="2742" spans="1:5" x14ac:dyDescent="0.25">
      <c r="A2742" s="396" t="s">
        <v>18005</v>
      </c>
      <c r="B2742" s="398" t="s">
        <v>18027</v>
      </c>
      <c r="C2742" s="385">
        <v>0</v>
      </c>
      <c r="D2742" s="385">
        <v>0</v>
      </c>
      <c r="E2742" s="385">
        <v>0</v>
      </c>
    </row>
    <row r="2743" spans="1:5" x14ac:dyDescent="0.25">
      <c r="A2743" s="396" t="s">
        <v>16700</v>
      </c>
      <c r="B2743" s="398" t="s">
        <v>16704</v>
      </c>
      <c r="C2743" s="385">
        <v>0</v>
      </c>
      <c r="D2743" s="385">
        <v>74</v>
      </c>
      <c r="E2743" s="385">
        <v>74</v>
      </c>
    </row>
    <row r="2744" spans="1:5" x14ac:dyDescent="0.25">
      <c r="A2744" s="396" t="s">
        <v>16701</v>
      </c>
      <c r="B2744" s="398" t="s">
        <v>16705</v>
      </c>
      <c r="C2744" s="385">
        <v>0</v>
      </c>
      <c r="D2744" s="385">
        <v>157</v>
      </c>
      <c r="E2744" s="385">
        <v>157</v>
      </c>
    </row>
    <row r="2745" spans="1:5" x14ac:dyDescent="0.25">
      <c r="A2745" s="396" t="s">
        <v>16702</v>
      </c>
      <c r="B2745" s="398" t="s">
        <v>16706</v>
      </c>
      <c r="C2745" s="385">
        <v>0</v>
      </c>
      <c r="D2745" s="385">
        <v>54</v>
      </c>
      <c r="E2745" s="385">
        <v>54</v>
      </c>
    </row>
    <row r="2746" spans="1:5" x14ac:dyDescent="0.25">
      <c r="A2746" s="396" t="s">
        <v>16703</v>
      </c>
      <c r="B2746" s="398" t="s">
        <v>16707</v>
      </c>
      <c r="C2746" s="385">
        <v>0</v>
      </c>
      <c r="D2746" s="385">
        <v>60</v>
      </c>
      <c r="E2746" s="385">
        <v>60</v>
      </c>
    </row>
    <row r="2747" spans="1:5" x14ac:dyDescent="0.25">
      <c r="A2747" s="396" t="s">
        <v>16735</v>
      </c>
      <c r="B2747" s="398" t="s">
        <v>16736</v>
      </c>
      <c r="C2747" s="385">
        <v>0</v>
      </c>
      <c r="D2747" s="385">
        <v>72</v>
      </c>
      <c r="E2747" s="385">
        <v>72</v>
      </c>
    </row>
    <row r="2748" spans="1:5" x14ac:dyDescent="0.25">
      <c r="A2748" s="396" t="s">
        <v>13812</v>
      </c>
      <c r="B2748" s="398" t="s">
        <v>13813</v>
      </c>
      <c r="C2748" s="385">
        <v>0</v>
      </c>
      <c r="D2748" s="385">
        <v>0</v>
      </c>
      <c r="E2748" s="385">
        <v>0</v>
      </c>
    </row>
    <row r="2749" spans="1:5" x14ac:dyDescent="0.25">
      <c r="A2749" s="396" t="s">
        <v>13656</v>
      </c>
      <c r="B2749" s="398" t="s">
        <v>4991</v>
      </c>
      <c r="C2749" s="385">
        <v>0</v>
      </c>
      <c r="D2749" s="385">
        <v>0</v>
      </c>
      <c r="E2749" s="385">
        <v>0</v>
      </c>
    </row>
    <row r="2750" spans="1:5" x14ac:dyDescent="0.25">
      <c r="A2750" s="396" t="s">
        <v>13895</v>
      </c>
      <c r="B2750" s="398" t="s">
        <v>4992</v>
      </c>
      <c r="C2750" s="385">
        <v>0</v>
      </c>
      <c r="D2750" s="385">
        <v>0</v>
      </c>
      <c r="E2750" s="385">
        <v>0</v>
      </c>
    </row>
    <row r="2751" spans="1:5" x14ac:dyDescent="0.25">
      <c r="A2751" s="396" t="s">
        <v>13657</v>
      </c>
      <c r="B2751" s="398" t="s">
        <v>4993</v>
      </c>
      <c r="C2751" s="385">
        <v>0</v>
      </c>
      <c r="D2751" s="385">
        <v>0</v>
      </c>
      <c r="E2751" s="385">
        <v>0</v>
      </c>
    </row>
    <row r="2752" spans="1:5" x14ac:dyDescent="0.25">
      <c r="A2752" s="396" t="s">
        <v>13658</v>
      </c>
      <c r="B2752" s="398" t="s">
        <v>4994</v>
      </c>
      <c r="C2752" s="385">
        <v>0</v>
      </c>
      <c r="D2752" s="385">
        <v>0</v>
      </c>
      <c r="E2752" s="385">
        <v>0</v>
      </c>
    </row>
    <row r="2753" spans="1:5" x14ac:dyDescent="0.25">
      <c r="A2753" s="396" t="s">
        <v>11527</v>
      </c>
      <c r="B2753" s="398" t="s">
        <v>18022</v>
      </c>
      <c r="C2753" s="385">
        <v>0</v>
      </c>
      <c r="D2753" s="385">
        <v>15</v>
      </c>
      <c r="E2753" s="385">
        <v>15</v>
      </c>
    </row>
    <row r="2754" spans="1:5" x14ac:dyDescent="0.25">
      <c r="A2754" s="396" t="s">
        <v>11528</v>
      </c>
      <c r="B2754" s="398" t="s">
        <v>18023</v>
      </c>
      <c r="C2754" s="385">
        <v>0</v>
      </c>
      <c r="D2754" s="385">
        <v>22</v>
      </c>
      <c r="E2754" s="385">
        <v>22</v>
      </c>
    </row>
    <row r="2755" spans="1:5" x14ac:dyDescent="0.25">
      <c r="A2755" s="396" t="s">
        <v>11529</v>
      </c>
      <c r="B2755" s="398" t="s">
        <v>18024</v>
      </c>
      <c r="C2755" s="385">
        <v>0</v>
      </c>
      <c r="D2755" s="385">
        <v>1</v>
      </c>
      <c r="E2755" s="385">
        <v>1</v>
      </c>
    </row>
    <row r="2756" spans="1:5" x14ac:dyDescent="0.25">
      <c r="A2756" s="396" t="s">
        <v>11530</v>
      </c>
      <c r="B2756" s="398" t="s">
        <v>18025</v>
      </c>
      <c r="C2756" s="385">
        <v>0</v>
      </c>
      <c r="D2756" s="385">
        <v>43</v>
      </c>
      <c r="E2756" s="385">
        <v>43</v>
      </c>
    </row>
    <row r="2757" spans="1:5" x14ac:dyDescent="0.25">
      <c r="A2757" s="396" t="s">
        <v>18042</v>
      </c>
      <c r="B2757" s="398" t="s">
        <v>18026</v>
      </c>
      <c r="C2757" s="385">
        <v>0</v>
      </c>
      <c r="D2757" s="385">
        <v>6</v>
      </c>
      <c r="E2757" s="385">
        <v>6</v>
      </c>
    </row>
    <row r="2758" spans="1:5" x14ac:dyDescent="0.25">
      <c r="A2758" s="396" t="s">
        <v>4835</v>
      </c>
      <c r="B2758" s="398" t="s">
        <v>4983</v>
      </c>
      <c r="C2758" s="385">
        <v>0</v>
      </c>
      <c r="D2758" s="385">
        <v>0</v>
      </c>
      <c r="E2758" s="385">
        <v>0</v>
      </c>
    </row>
    <row r="2759" spans="1:5" x14ac:dyDescent="0.25">
      <c r="A2759" s="396" t="s">
        <v>4836</v>
      </c>
      <c r="B2759" s="398" t="s">
        <v>4984</v>
      </c>
      <c r="C2759" s="385">
        <v>0</v>
      </c>
      <c r="D2759" s="385">
        <v>0</v>
      </c>
      <c r="E2759" s="385">
        <v>0</v>
      </c>
    </row>
    <row r="2760" spans="1:5" x14ac:dyDescent="0.25">
      <c r="A2760" s="396" t="s">
        <v>4837</v>
      </c>
      <c r="B2760" s="398" t="s">
        <v>4985</v>
      </c>
      <c r="C2760" s="385">
        <v>0</v>
      </c>
      <c r="D2760" s="385">
        <v>0</v>
      </c>
      <c r="E2760" s="385">
        <v>0</v>
      </c>
    </row>
    <row r="2761" spans="1:5" x14ac:dyDescent="0.25">
      <c r="A2761" s="396" t="s">
        <v>4838</v>
      </c>
      <c r="B2761" s="398" t="s">
        <v>4986</v>
      </c>
      <c r="C2761" s="385">
        <v>0</v>
      </c>
      <c r="D2761" s="385">
        <v>0</v>
      </c>
      <c r="E2761" s="385">
        <v>0</v>
      </c>
    </row>
    <row r="2762" spans="1:5" x14ac:dyDescent="0.25">
      <c r="A2762" s="396" t="s">
        <v>4839</v>
      </c>
      <c r="B2762" s="398" t="s">
        <v>4987</v>
      </c>
      <c r="C2762" s="385">
        <v>0</v>
      </c>
      <c r="D2762" s="385">
        <v>0</v>
      </c>
      <c r="E2762" s="385">
        <v>0</v>
      </c>
    </row>
    <row r="2763" spans="1:5" x14ac:dyDescent="0.25">
      <c r="A2763" s="396" t="s">
        <v>4840</v>
      </c>
      <c r="B2763" s="398" t="s">
        <v>4988</v>
      </c>
      <c r="C2763" s="385">
        <v>0</v>
      </c>
      <c r="D2763" s="385">
        <v>0</v>
      </c>
      <c r="E2763" s="385">
        <v>0</v>
      </c>
    </row>
    <row r="2764" spans="1:5" x14ac:dyDescent="0.25">
      <c r="A2764" s="396" t="s">
        <v>4841</v>
      </c>
      <c r="B2764" s="398" t="s">
        <v>4989</v>
      </c>
      <c r="C2764" s="385">
        <v>0</v>
      </c>
      <c r="D2764" s="385">
        <v>0</v>
      </c>
      <c r="E2764" s="385">
        <v>0</v>
      </c>
    </row>
    <row r="2765" spans="1:5" x14ac:dyDescent="0.25">
      <c r="A2765" s="396" t="s">
        <v>4842</v>
      </c>
      <c r="B2765" s="398" t="s">
        <v>4990</v>
      </c>
      <c r="C2765" s="385">
        <v>0</v>
      </c>
      <c r="D2765" s="385">
        <v>0</v>
      </c>
      <c r="E2765" s="385">
        <v>0</v>
      </c>
    </row>
    <row r="2766" spans="1:5" x14ac:dyDescent="0.25">
      <c r="A2766" s="396" t="s">
        <v>4843</v>
      </c>
      <c r="B2766" s="398" t="s">
        <v>4986</v>
      </c>
      <c r="C2766" s="385">
        <v>0</v>
      </c>
      <c r="D2766" s="385">
        <v>0</v>
      </c>
      <c r="E2766" s="385">
        <v>0</v>
      </c>
    </row>
    <row r="2767" spans="1:5" x14ac:dyDescent="0.25">
      <c r="A2767" s="396" t="s">
        <v>4844</v>
      </c>
      <c r="B2767" s="398" t="s">
        <v>4987</v>
      </c>
      <c r="C2767" s="385">
        <v>0</v>
      </c>
      <c r="D2767" s="385">
        <v>0</v>
      </c>
      <c r="E2767" s="385">
        <v>0</v>
      </c>
    </row>
    <row r="2768" spans="1:5" x14ac:dyDescent="0.25">
      <c r="A2768" s="396" t="s">
        <v>4845</v>
      </c>
      <c r="B2768" s="398" t="s">
        <v>4988</v>
      </c>
      <c r="C2768" s="385">
        <v>0</v>
      </c>
      <c r="D2768" s="385">
        <v>0</v>
      </c>
      <c r="E2768" s="385">
        <v>0</v>
      </c>
    </row>
    <row r="2769" spans="1:5" x14ac:dyDescent="0.25">
      <c r="A2769" s="396" t="s">
        <v>4846</v>
      </c>
      <c r="B2769" s="398" t="s">
        <v>4989</v>
      </c>
      <c r="C2769" s="385">
        <v>0</v>
      </c>
      <c r="D2769" s="385">
        <v>0</v>
      </c>
      <c r="E2769" s="385">
        <v>0</v>
      </c>
    </row>
    <row r="2770" spans="1:5" x14ac:dyDescent="0.25">
      <c r="A2770" s="396" t="s">
        <v>4847</v>
      </c>
      <c r="B2770" s="398" t="s">
        <v>4990</v>
      </c>
      <c r="C2770" s="385">
        <v>0</v>
      </c>
      <c r="D2770" s="385">
        <v>0</v>
      </c>
      <c r="E2770" s="385">
        <v>0</v>
      </c>
    </row>
    <row r="2771" spans="1:5" x14ac:dyDescent="0.25">
      <c r="A2771" s="396" t="s">
        <v>13624</v>
      </c>
      <c r="B2771" s="398" t="s">
        <v>13625</v>
      </c>
      <c r="C2771" s="385">
        <v>-1</v>
      </c>
      <c r="D2771" s="385">
        <v>29</v>
      </c>
      <c r="E2771" s="385">
        <v>28</v>
      </c>
    </row>
    <row r="2772" spans="1:5" x14ac:dyDescent="0.25">
      <c r="A2772" s="396" t="s">
        <v>7685</v>
      </c>
      <c r="B2772" s="398" t="s">
        <v>11033</v>
      </c>
      <c r="C2772" s="385">
        <v>17</v>
      </c>
      <c r="D2772" s="385">
        <v>11</v>
      </c>
      <c r="E2772" s="385">
        <v>28</v>
      </c>
    </row>
    <row r="2773" spans="1:5" x14ac:dyDescent="0.25">
      <c r="A2773" s="396" t="s">
        <v>1428</v>
      </c>
      <c r="B2773" s="398" t="s">
        <v>11033</v>
      </c>
      <c r="C2773" s="385">
        <v>19</v>
      </c>
      <c r="D2773" s="385">
        <v>4</v>
      </c>
      <c r="E2773" s="385">
        <v>23</v>
      </c>
    </row>
    <row r="2774" spans="1:5" x14ac:dyDescent="0.25">
      <c r="A2774" s="396" t="s">
        <v>0</v>
      </c>
      <c r="B2774" s="398" t="s">
        <v>9375</v>
      </c>
      <c r="C2774" s="385">
        <v>1</v>
      </c>
      <c r="D2774" s="385">
        <v>3</v>
      </c>
      <c r="E2774" s="385">
        <v>4</v>
      </c>
    </row>
    <row r="2775" spans="1:5" x14ac:dyDescent="0.25">
      <c r="A2775" s="396" t="s">
        <v>1</v>
      </c>
      <c r="B2775" s="398" t="s">
        <v>9376</v>
      </c>
      <c r="C2775" s="385">
        <v>2</v>
      </c>
      <c r="D2775" s="385">
        <v>3</v>
      </c>
      <c r="E2775" s="385">
        <v>5</v>
      </c>
    </row>
    <row r="2776" spans="1:5" x14ac:dyDescent="0.25">
      <c r="A2776" s="396" t="s">
        <v>2</v>
      </c>
      <c r="B2776" s="398" t="s">
        <v>9377</v>
      </c>
      <c r="C2776" s="385">
        <v>4</v>
      </c>
      <c r="D2776" s="385">
        <v>3</v>
      </c>
      <c r="E2776" s="385">
        <v>7</v>
      </c>
    </row>
    <row r="2777" spans="1:5" x14ac:dyDescent="0.25">
      <c r="A2777" s="396" t="s">
        <v>16708</v>
      </c>
      <c r="B2777" s="398" t="s">
        <v>16711</v>
      </c>
      <c r="C2777" s="385">
        <v>0</v>
      </c>
      <c r="D2777" s="385">
        <v>7</v>
      </c>
      <c r="E2777" s="385">
        <v>7</v>
      </c>
    </row>
    <row r="2778" spans="1:5" x14ac:dyDescent="0.25">
      <c r="A2778" s="396" t="s">
        <v>16709</v>
      </c>
      <c r="B2778" s="398" t="s">
        <v>16711</v>
      </c>
      <c r="C2778" s="385">
        <v>1</v>
      </c>
      <c r="D2778" s="385">
        <v>7</v>
      </c>
      <c r="E2778" s="385">
        <v>8</v>
      </c>
    </row>
    <row r="2779" spans="1:5" x14ac:dyDescent="0.25">
      <c r="A2779" s="396" t="s">
        <v>16710</v>
      </c>
      <c r="B2779" s="398" t="s">
        <v>16711</v>
      </c>
      <c r="C2779" s="385">
        <v>-1</v>
      </c>
      <c r="D2779" s="385">
        <v>5</v>
      </c>
      <c r="E2779" s="385">
        <v>4</v>
      </c>
    </row>
    <row r="2780" spans="1:5" x14ac:dyDescent="0.25">
      <c r="A2780" s="396" t="s">
        <v>16712</v>
      </c>
      <c r="B2780" s="398" t="s">
        <v>17862</v>
      </c>
      <c r="C2780" s="385">
        <v>0</v>
      </c>
      <c r="D2780" s="385">
        <v>0</v>
      </c>
      <c r="E2780" s="385">
        <v>0</v>
      </c>
    </row>
    <row r="2781" spans="1:5" x14ac:dyDescent="0.25">
      <c r="A2781" s="396" t="s">
        <v>16713</v>
      </c>
      <c r="B2781" s="398" t="s">
        <v>21385</v>
      </c>
      <c r="C2781" s="385">
        <v>0</v>
      </c>
      <c r="D2781" s="385">
        <v>3</v>
      </c>
      <c r="E2781" s="385">
        <v>3</v>
      </c>
    </row>
    <row r="2782" spans="1:5" x14ac:dyDescent="0.25">
      <c r="A2782" s="396" t="s">
        <v>16714</v>
      </c>
      <c r="B2782" s="398" t="s">
        <v>21385</v>
      </c>
      <c r="C2782" s="385">
        <v>0</v>
      </c>
      <c r="D2782" s="385">
        <v>1</v>
      </c>
      <c r="E2782" s="385">
        <v>1</v>
      </c>
    </row>
    <row r="2783" spans="1:5" x14ac:dyDescent="0.25">
      <c r="A2783" s="396" t="s">
        <v>16715</v>
      </c>
      <c r="B2783" s="398" t="s">
        <v>16717</v>
      </c>
      <c r="C2783" s="385">
        <v>0</v>
      </c>
      <c r="D2783" s="385">
        <v>3</v>
      </c>
      <c r="E2783" s="385">
        <v>3</v>
      </c>
    </row>
    <row r="2784" spans="1:5" x14ac:dyDescent="0.25">
      <c r="A2784" s="396" t="s">
        <v>16716</v>
      </c>
      <c r="B2784" s="398" t="s">
        <v>16718</v>
      </c>
      <c r="C2784" s="385">
        <v>0</v>
      </c>
      <c r="D2784" s="385">
        <v>2</v>
      </c>
      <c r="E2784" s="385">
        <v>2</v>
      </c>
    </row>
    <row r="2785" spans="1:5" x14ac:dyDescent="0.25">
      <c r="A2785" s="396" t="s">
        <v>17863</v>
      </c>
      <c r="B2785" s="398" t="s">
        <v>18091</v>
      </c>
      <c r="C2785" s="385">
        <v>0</v>
      </c>
      <c r="D2785" s="385">
        <v>6</v>
      </c>
      <c r="E2785" s="385">
        <v>6</v>
      </c>
    </row>
    <row r="2786" spans="1:5" x14ac:dyDescent="0.25">
      <c r="A2786" s="396" t="s">
        <v>17864</v>
      </c>
      <c r="B2786" s="398" t="s">
        <v>18092</v>
      </c>
      <c r="C2786" s="385">
        <v>-1</v>
      </c>
      <c r="D2786" s="385">
        <v>5</v>
      </c>
      <c r="E2786" s="385">
        <v>4</v>
      </c>
    </row>
    <row r="2787" spans="1:5" x14ac:dyDescent="0.25">
      <c r="A2787" s="396" t="s">
        <v>17865</v>
      </c>
      <c r="B2787" s="398" t="s">
        <v>18093</v>
      </c>
      <c r="C2787" s="385">
        <v>1</v>
      </c>
      <c r="D2787" s="385">
        <v>3</v>
      </c>
      <c r="E2787" s="385">
        <v>4</v>
      </c>
    </row>
    <row r="2788" spans="1:5" x14ac:dyDescent="0.25">
      <c r="A2788" s="396" t="s">
        <v>17612</v>
      </c>
      <c r="B2788" s="398" t="s">
        <v>17871</v>
      </c>
      <c r="C2788" s="385">
        <v>1</v>
      </c>
      <c r="D2788" s="385">
        <v>0</v>
      </c>
      <c r="E2788" s="385">
        <v>1</v>
      </c>
    </row>
    <row r="2789" spans="1:5" x14ac:dyDescent="0.25">
      <c r="A2789" s="396" t="s">
        <v>17613</v>
      </c>
      <c r="B2789" s="398" t="s">
        <v>17871</v>
      </c>
      <c r="C2789" s="385">
        <v>0</v>
      </c>
      <c r="D2789" s="385">
        <v>4</v>
      </c>
      <c r="E2789" s="385">
        <v>4</v>
      </c>
    </row>
    <row r="2790" spans="1:5" x14ac:dyDescent="0.25">
      <c r="A2790" s="396" t="s">
        <v>17866</v>
      </c>
      <c r="B2790" s="398" t="s">
        <v>19863</v>
      </c>
      <c r="C2790" s="385">
        <v>0</v>
      </c>
      <c r="D2790" s="385">
        <v>5</v>
      </c>
      <c r="E2790" s="385">
        <v>5</v>
      </c>
    </row>
    <row r="2791" spans="1:5" x14ac:dyDescent="0.25">
      <c r="A2791" s="396" t="s">
        <v>17867</v>
      </c>
      <c r="B2791" s="398" t="s">
        <v>19864</v>
      </c>
      <c r="C2791" s="385">
        <v>0</v>
      </c>
      <c r="D2791" s="385">
        <v>6</v>
      </c>
      <c r="E2791" s="385">
        <v>6</v>
      </c>
    </row>
    <row r="2792" spans="1:5" x14ac:dyDescent="0.25">
      <c r="A2792" s="396" t="s">
        <v>17868</v>
      </c>
      <c r="B2792" s="398" t="s">
        <v>19865</v>
      </c>
      <c r="C2792" s="385">
        <v>0</v>
      </c>
      <c r="D2792" s="385">
        <v>6</v>
      </c>
      <c r="E2792" s="385">
        <v>6</v>
      </c>
    </row>
    <row r="2793" spans="1:5" x14ac:dyDescent="0.25">
      <c r="A2793" s="396" t="s">
        <v>17869</v>
      </c>
      <c r="B2793" s="398" t="s">
        <v>19866</v>
      </c>
      <c r="C2793" s="385">
        <v>0</v>
      </c>
      <c r="D2793" s="385">
        <v>7</v>
      </c>
      <c r="E2793" s="385">
        <v>7</v>
      </c>
    </row>
    <row r="2794" spans="1:5" x14ac:dyDescent="0.25">
      <c r="A2794" s="396" t="s">
        <v>17870</v>
      </c>
      <c r="B2794" s="398" t="s">
        <v>19867</v>
      </c>
      <c r="C2794" s="385">
        <v>0</v>
      </c>
      <c r="D2794" s="385">
        <v>6</v>
      </c>
      <c r="E2794" s="385">
        <v>6</v>
      </c>
    </row>
    <row r="2795" spans="1:5" x14ac:dyDescent="0.25">
      <c r="A2795" s="396" t="s">
        <v>18216</v>
      </c>
      <c r="B2795" s="398" t="s">
        <v>19868</v>
      </c>
      <c r="C2795" s="385">
        <v>2</v>
      </c>
      <c r="D2795" s="385">
        <v>-14</v>
      </c>
      <c r="E2795" s="385">
        <v>-12</v>
      </c>
    </row>
    <row r="2796" spans="1:5" x14ac:dyDescent="0.25">
      <c r="A2796" s="396" t="s">
        <v>19141</v>
      </c>
      <c r="B2796" s="398" t="s">
        <v>19143</v>
      </c>
      <c r="C2796" s="385">
        <v>3</v>
      </c>
      <c r="D2796" s="385">
        <v>1</v>
      </c>
      <c r="E2796" s="385">
        <v>4</v>
      </c>
    </row>
    <row r="2797" spans="1:5" x14ac:dyDescent="0.25">
      <c r="A2797" s="396" t="s">
        <v>19142</v>
      </c>
      <c r="B2797" s="398" t="s">
        <v>19143</v>
      </c>
      <c r="C2797" s="385">
        <v>5</v>
      </c>
      <c r="D2797" s="385">
        <v>0</v>
      </c>
      <c r="E2797" s="385">
        <v>5</v>
      </c>
    </row>
    <row r="2798" spans="1:5" x14ac:dyDescent="0.25">
      <c r="A2798" s="396" t="s">
        <v>19132</v>
      </c>
      <c r="B2798" s="398" t="s">
        <v>19140</v>
      </c>
      <c r="C2798" s="385">
        <v>0</v>
      </c>
      <c r="D2798" s="385">
        <v>0</v>
      </c>
      <c r="E2798" s="385">
        <v>0</v>
      </c>
    </row>
    <row r="2799" spans="1:5" x14ac:dyDescent="0.25">
      <c r="A2799" s="396" t="s">
        <v>19133</v>
      </c>
      <c r="B2799" s="398" t="s">
        <v>19140</v>
      </c>
      <c r="C2799" s="385">
        <v>0</v>
      </c>
      <c r="D2799" s="385">
        <v>2</v>
      </c>
      <c r="E2799" s="385">
        <v>2</v>
      </c>
    </row>
    <row r="2800" spans="1:5" x14ac:dyDescent="0.25">
      <c r="A2800" s="396" t="s">
        <v>19134</v>
      </c>
      <c r="B2800" s="398" t="s">
        <v>19140</v>
      </c>
      <c r="C2800" s="385">
        <v>0</v>
      </c>
      <c r="D2800" s="385">
        <v>3</v>
      </c>
      <c r="E2800" s="385">
        <v>3</v>
      </c>
    </row>
    <row r="2801" spans="1:5" x14ac:dyDescent="0.25">
      <c r="A2801" s="396" t="s">
        <v>19135</v>
      </c>
      <c r="B2801" s="398" t="s">
        <v>19140</v>
      </c>
      <c r="C2801" s="385">
        <v>0</v>
      </c>
      <c r="D2801" s="385">
        <v>0</v>
      </c>
      <c r="E2801" s="385">
        <v>0</v>
      </c>
    </row>
    <row r="2802" spans="1:5" x14ac:dyDescent="0.25">
      <c r="A2802" s="396" t="s">
        <v>19136</v>
      </c>
      <c r="B2802" s="398" t="s">
        <v>19370</v>
      </c>
      <c r="C2802" s="385">
        <v>1</v>
      </c>
      <c r="D2802" s="385">
        <v>2</v>
      </c>
      <c r="E2802" s="385">
        <v>3</v>
      </c>
    </row>
    <row r="2803" spans="1:5" x14ac:dyDescent="0.25">
      <c r="A2803" s="396" t="s">
        <v>19137</v>
      </c>
      <c r="B2803" s="398" t="s">
        <v>19370</v>
      </c>
      <c r="C2803" s="385">
        <v>1</v>
      </c>
      <c r="D2803" s="385">
        <v>3</v>
      </c>
      <c r="E2803" s="385">
        <v>4</v>
      </c>
    </row>
    <row r="2804" spans="1:5" x14ac:dyDescent="0.25">
      <c r="A2804" s="396" t="s">
        <v>19138</v>
      </c>
      <c r="B2804" s="398" t="s">
        <v>19371</v>
      </c>
      <c r="C2804" s="385">
        <v>0</v>
      </c>
      <c r="D2804" s="385">
        <v>1</v>
      </c>
      <c r="E2804" s="385">
        <v>1</v>
      </c>
    </row>
    <row r="2805" spans="1:5" x14ac:dyDescent="0.25">
      <c r="A2805" s="396" t="s">
        <v>19139</v>
      </c>
      <c r="B2805" s="398" t="s">
        <v>19371</v>
      </c>
      <c r="C2805" s="385">
        <v>-1</v>
      </c>
      <c r="D2805" s="385">
        <v>2</v>
      </c>
      <c r="E2805" s="385">
        <v>1</v>
      </c>
    </row>
    <row r="2806" spans="1:5" x14ac:dyDescent="0.25">
      <c r="A2806" s="396" t="s">
        <v>4368</v>
      </c>
      <c r="B2806" s="398" t="s">
        <v>17944</v>
      </c>
      <c r="C2806" s="385">
        <v>17300</v>
      </c>
      <c r="D2806" s="385">
        <v>-2780</v>
      </c>
      <c r="E2806" s="385">
        <v>14520</v>
      </c>
    </row>
    <row r="2807" spans="1:5" x14ac:dyDescent="0.25">
      <c r="A2807" s="396" t="s">
        <v>4369</v>
      </c>
      <c r="B2807" s="398" t="s">
        <v>17943</v>
      </c>
      <c r="C2807" s="385">
        <v>2500</v>
      </c>
      <c r="D2807" s="385">
        <v>0</v>
      </c>
      <c r="E2807" s="385">
        <v>2500</v>
      </c>
    </row>
    <row r="2808" spans="1:5" x14ac:dyDescent="0.25">
      <c r="A2808" s="396" t="s">
        <v>4370</v>
      </c>
      <c r="B2808" s="398" t="s">
        <v>17945</v>
      </c>
      <c r="C2808" s="385">
        <v>1200</v>
      </c>
      <c r="D2808" s="385">
        <v>0</v>
      </c>
      <c r="E2808" s="385">
        <v>1200</v>
      </c>
    </row>
    <row r="2809" spans="1:5" x14ac:dyDescent="0.25">
      <c r="A2809" s="396" t="s">
        <v>4561</v>
      </c>
      <c r="B2809" s="398" t="s">
        <v>17946</v>
      </c>
      <c r="C2809" s="385">
        <v>1500</v>
      </c>
      <c r="D2809" s="385">
        <v>0</v>
      </c>
      <c r="E2809" s="385">
        <v>1500</v>
      </c>
    </row>
    <row r="2810" spans="1:5" x14ac:dyDescent="0.25">
      <c r="A2810" s="396" t="s">
        <v>4507</v>
      </c>
      <c r="B2810" s="398" t="s">
        <v>17947</v>
      </c>
      <c r="C2810" s="385">
        <v>2300</v>
      </c>
      <c r="D2810" s="385">
        <v>0</v>
      </c>
      <c r="E2810" s="385">
        <v>2300</v>
      </c>
    </row>
    <row r="2811" spans="1:5" x14ac:dyDescent="0.25">
      <c r="A2811" s="396" t="s">
        <v>4830</v>
      </c>
      <c r="B2811" s="398" t="s">
        <v>4831</v>
      </c>
      <c r="C2811" s="385">
        <v>-72</v>
      </c>
      <c r="D2811" s="385">
        <v>0</v>
      </c>
      <c r="E2811" s="385">
        <v>-72</v>
      </c>
    </row>
    <row r="2812" spans="1:5" x14ac:dyDescent="0.25">
      <c r="A2812" s="396" t="s">
        <v>110</v>
      </c>
      <c r="B2812" s="398" t="s">
        <v>17948</v>
      </c>
      <c r="C2812" s="385">
        <v>1965</v>
      </c>
      <c r="D2812" s="385">
        <v>0</v>
      </c>
      <c r="E2812" s="385">
        <v>1965</v>
      </c>
    </row>
    <row r="2813" spans="1:5" x14ac:dyDescent="0.25">
      <c r="A2813" s="396" t="s">
        <v>21192</v>
      </c>
      <c r="B2813" s="398" t="s">
        <v>21254</v>
      </c>
      <c r="C2813" s="385">
        <v>1600</v>
      </c>
      <c r="D2813" s="385">
        <v>0</v>
      </c>
      <c r="E2813" s="385">
        <v>1600</v>
      </c>
    </row>
    <row r="2814" spans="1:5" x14ac:dyDescent="0.25">
      <c r="A2814" s="396" t="s">
        <v>21193</v>
      </c>
      <c r="B2814" s="398" t="s">
        <v>21255</v>
      </c>
      <c r="C2814" s="385">
        <v>0</v>
      </c>
      <c r="D2814" s="385">
        <v>365</v>
      </c>
      <c r="E2814" s="385">
        <v>365</v>
      </c>
    </row>
    <row r="2815" spans="1:5" x14ac:dyDescent="0.25">
      <c r="A2815" s="396" t="s">
        <v>108</v>
      </c>
      <c r="B2815" s="398" t="s">
        <v>17949</v>
      </c>
      <c r="C2815" s="385">
        <v>301</v>
      </c>
      <c r="D2815" s="385">
        <v>0</v>
      </c>
      <c r="E2815" s="385">
        <v>301</v>
      </c>
    </row>
    <row r="2816" spans="1:5" x14ac:dyDescent="0.25">
      <c r="A2816" s="396" t="s">
        <v>21194</v>
      </c>
      <c r="B2816" s="398" t="s">
        <v>21256</v>
      </c>
      <c r="C2816" s="385">
        <v>1100</v>
      </c>
      <c r="D2816" s="385">
        <v>0</v>
      </c>
      <c r="E2816" s="385">
        <v>1100</v>
      </c>
    </row>
    <row r="2817" spans="1:5" x14ac:dyDescent="0.25">
      <c r="A2817" s="396" t="s">
        <v>21195</v>
      </c>
      <c r="B2817" s="398" t="s">
        <v>21257</v>
      </c>
      <c r="C2817" s="385">
        <v>0</v>
      </c>
      <c r="D2817" s="385">
        <v>78</v>
      </c>
      <c r="E2817" s="385">
        <v>78</v>
      </c>
    </row>
    <row r="2818" spans="1:5" x14ac:dyDescent="0.25">
      <c r="A2818" s="396" t="s">
        <v>17913</v>
      </c>
      <c r="B2818" s="398" t="s">
        <v>17950</v>
      </c>
      <c r="C2818" s="385">
        <v>0</v>
      </c>
      <c r="D2818" s="385">
        <v>0</v>
      </c>
      <c r="E2818" s="385">
        <v>0</v>
      </c>
    </row>
    <row r="2819" spans="1:5" x14ac:dyDescent="0.25">
      <c r="A2819" s="396" t="s">
        <v>21196</v>
      </c>
      <c r="B2819" s="398" t="s">
        <v>21258</v>
      </c>
      <c r="C2819" s="385">
        <v>0</v>
      </c>
      <c r="D2819" s="385">
        <v>66</v>
      </c>
      <c r="E2819" s="385">
        <v>66</v>
      </c>
    </row>
    <row r="2820" spans="1:5" x14ac:dyDescent="0.25">
      <c r="A2820" s="396" t="s">
        <v>109</v>
      </c>
      <c r="B2820" s="398" t="s">
        <v>17951</v>
      </c>
      <c r="C2820" s="385">
        <v>218</v>
      </c>
      <c r="D2820" s="385">
        <v>0</v>
      </c>
      <c r="E2820" s="385">
        <v>218</v>
      </c>
    </row>
    <row r="2821" spans="1:5" x14ac:dyDescent="0.25">
      <c r="A2821" s="396" t="s">
        <v>21197</v>
      </c>
      <c r="B2821" s="398" t="s">
        <v>21259</v>
      </c>
      <c r="C2821" s="385">
        <v>450</v>
      </c>
      <c r="D2821" s="385">
        <v>-300</v>
      </c>
      <c r="E2821" s="385">
        <v>150</v>
      </c>
    </row>
    <row r="2822" spans="1:5" x14ac:dyDescent="0.25">
      <c r="A2822" s="396" t="s">
        <v>21198</v>
      </c>
      <c r="B2822" s="398" t="s">
        <v>21260</v>
      </c>
      <c r="C2822" s="385">
        <v>0</v>
      </c>
      <c r="D2822" s="385">
        <v>17</v>
      </c>
      <c r="E2822" s="385">
        <v>17</v>
      </c>
    </row>
    <row r="2823" spans="1:5" x14ac:dyDescent="0.25">
      <c r="A2823" s="396" t="s">
        <v>111</v>
      </c>
      <c r="B2823" s="398" t="s">
        <v>17952</v>
      </c>
      <c r="C2823" s="385">
        <v>54</v>
      </c>
      <c r="D2823" s="385">
        <v>0</v>
      </c>
      <c r="E2823" s="385">
        <v>54</v>
      </c>
    </row>
    <row r="2824" spans="1:5" x14ac:dyDescent="0.25">
      <c r="A2824" s="396" t="s">
        <v>21199</v>
      </c>
      <c r="B2824" s="398" t="s">
        <v>21261</v>
      </c>
      <c r="C2824" s="385">
        <v>0</v>
      </c>
      <c r="D2824" s="385">
        <v>0</v>
      </c>
      <c r="E2824" s="385">
        <v>0</v>
      </c>
    </row>
    <row r="2825" spans="1:5" x14ac:dyDescent="0.25">
      <c r="A2825" s="396" t="s">
        <v>21200</v>
      </c>
      <c r="B2825" s="398" t="s">
        <v>21262</v>
      </c>
      <c r="C2825" s="385">
        <v>0</v>
      </c>
      <c r="D2825" s="385">
        <v>27</v>
      </c>
      <c r="E2825" s="385">
        <v>27</v>
      </c>
    </row>
    <row r="2826" spans="1:5" x14ac:dyDescent="0.25">
      <c r="A2826" s="396" t="s">
        <v>112</v>
      </c>
      <c r="B2826" s="398" t="s">
        <v>17953</v>
      </c>
      <c r="C2826" s="385">
        <v>218</v>
      </c>
      <c r="D2826" s="385">
        <v>0</v>
      </c>
      <c r="E2826" s="385">
        <v>218</v>
      </c>
    </row>
    <row r="2827" spans="1:5" x14ac:dyDescent="0.25">
      <c r="A2827" s="396" t="s">
        <v>21201</v>
      </c>
      <c r="B2827" s="398" t="s">
        <v>21263</v>
      </c>
      <c r="C2827" s="385">
        <v>0</v>
      </c>
      <c r="D2827" s="385">
        <v>0</v>
      </c>
      <c r="E2827" s="385">
        <v>0</v>
      </c>
    </row>
    <row r="2828" spans="1:5" x14ac:dyDescent="0.25">
      <c r="A2828" s="396" t="s">
        <v>21202</v>
      </c>
      <c r="B2828" s="398" t="s">
        <v>21264</v>
      </c>
      <c r="C2828" s="385">
        <v>0</v>
      </c>
      <c r="D2828" s="385">
        <v>10</v>
      </c>
      <c r="E2828" s="385">
        <v>10</v>
      </c>
    </row>
    <row r="2829" spans="1:5" x14ac:dyDescent="0.25">
      <c r="A2829" s="396" t="s">
        <v>9255</v>
      </c>
      <c r="B2829" s="398" t="s">
        <v>17954</v>
      </c>
      <c r="C2829" s="385">
        <v>300</v>
      </c>
      <c r="D2829" s="385">
        <v>0</v>
      </c>
      <c r="E2829" s="385">
        <v>300</v>
      </c>
    </row>
    <row r="2830" spans="1:5" x14ac:dyDescent="0.25">
      <c r="A2830" s="396" t="s">
        <v>21203</v>
      </c>
      <c r="B2830" s="398" t="s">
        <v>21265</v>
      </c>
      <c r="C2830" s="385">
        <v>0</v>
      </c>
      <c r="D2830" s="385">
        <v>-300</v>
      </c>
      <c r="E2830" s="385">
        <v>-300</v>
      </c>
    </row>
    <row r="2831" spans="1:5" x14ac:dyDescent="0.25">
      <c r="A2831" s="396" t="s">
        <v>21204</v>
      </c>
      <c r="B2831" s="398" t="s">
        <v>21266</v>
      </c>
      <c r="C2831" s="385">
        <v>0</v>
      </c>
      <c r="D2831" s="385">
        <v>39</v>
      </c>
      <c r="E2831" s="385">
        <v>39</v>
      </c>
    </row>
    <row r="2832" spans="1:5" x14ac:dyDescent="0.25">
      <c r="A2832" s="396" t="s">
        <v>9253</v>
      </c>
      <c r="B2832" s="398" t="s">
        <v>17955</v>
      </c>
      <c r="C2832" s="385">
        <v>536</v>
      </c>
      <c r="D2832" s="385">
        <v>0</v>
      </c>
      <c r="E2832" s="385">
        <v>536</v>
      </c>
    </row>
    <row r="2833" spans="1:5" x14ac:dyDescent="0.25">
      <c r="A2833" s="396" t="s">
        <v>21205</v>
      </c>
      <c r="B2833" s="398" t="s">
        <v>21267</v>
      </c>
      <c r="C2833" s="385">
        <v>1100</v>
      </c>
      <c r="D2833" s="385">
        <v>0</v>
      </c>
      <c r="E2833" s="385">
        <v>1100</v>
      </c>
    </row>
    <row r="2834" spans="1:5" x14ac:dyDescent="0.25">
      <c r="A2834" s="396" t="s">
        <v>21206</v>
      </c>
      <c r="B2834" s="398" t="s">
        <v>21268</v>
      </c>
      <c r="C2834" s="385">
        <v>0</v>
      </c>
      <c r="D2834" s="385">
        <v>7</v>
      </c>
      <c r="E2834" s="385">
        <v>7</v>
      </c>
    </row>
    <row r="2835" spans="1:5" x14ac:dyDescent="0.25">
      <c r="A2835" s="396" t="s">
        <v>13700</v>
      </c>
      <c r="B2835" s="398" t="s">
        <v>17956</v>
      </c>
      <c r="C2835" s="385">
        <v>584</v>
      </c>
      <c r="D2835" s="385">
        <v>0</v>
      </c>
      <c r="E2835" s="385">
        <v>584</v>
      </c>
    </row>
    <row r="2836" spans="1:5" x14ac:dyDescent="0.25">
      <c r="A2836" s="396" t="s">
        <v>21207</v>
      </c>
      <c r="B2836" s="398" t="s">
        <v>21269</v>
      </c>
      <c r="C2836" s="385">
        <v>0</v>
      </c>
      <c r="D2836" s="385">
        <v>0</v>
      </c>
      <c r="E2836" s="385">
        <v>0</v>
      </c>
    </row>
    <row r="2837" spans="1:5" x14ac:dyDescent="0.25">
      <c r="A2837" s="396" t="s">
        <v>21208</v>
      </c>
      <c r="B2837" s="398" t="s">
        <v>21270</v>
      </c>
      <c r="C2837" s="385">
        <v>0</v>
      </c>
      <c r="D2837" s="385">
        <v>10</v>
      </c>
      <c r="E2837" s="385">
        <v>10</v>
      </c>
    </row>
    <row r="2838" spans="1:5" x14ac:dyDescent="0.25">
      <c r="A2838" s="396" t="s">
        <v>9254</v>
      </c>
      <c r="B2838" s="398" t="s">
        <v>17957</v>
      </c>
      <c r="C2838" s="385">
        <v>305</v>
      </c>
      <c r="D2838" s="385">
        <v>0</v>
      </c>
      <c r="E2838" s="385">
        <v>305</v>
      </c>
    </row>
    <row r="2839" spans="1:5" x14ac:dyDescent="0.25">
      <c r="A2839" s="396" t="s">
        <v>21209</v>
      </c>
      <c r="B2839" s="398" t="s">
        <v>21271</v>
      </c>
      <c r="C2839" s="385">
        <v>1200</v>
      </c>
      <c r="D2839" s="385">
        <v>0</v>
      </c>
      <c r="E2839" s="385">
        <v>1200</v>
      </c>
    </row>
    <row r="2840" spans="1:5" x14ac:dyDescent="0.25">
      <c r="A2840" s="396" t="s">
        <v>21210</v>
      </c>
      <c r="B2840" s="398" t="s">
        <v>21272</v>
      </c>
      <c r="C2840" s="385">
        <v>0</v>
      </c>
      <c r="D2840" s="385">
        <v>155</v>
      </c>
      <c r="E2840" s="385">
        <v>155</v>
      </c>
    </row>
    <row r="2841" spans="1:5" x14ac:dyDescent="0.25">
      <c r="A2841" s="396" t="s">
        <v>11534</v>
      </c>
      <c r="B2841" s="398" t="s">
        <v>17958</v>
      </c>
      <c r="C2841" s="385">
        <v>241</v>
      </c>
      <c r="D2841" s="385">
        <v>0</v>
      </c>
      <c r="E2841" s="385">
        <v>241</v>
      </c>
    </row>
    <row r="2842" spans="1:5" x14ac:dyDescent="0.25">
      <c r="A2842" s="396" t="s">
        <v>21211</v>
      </c>
      <c r="B2842" s="398" t="s">
        <v>21273</v>
      </c>
      <c r="C2842" s="385">
        <v>0</v>
      </c>
      <c r="D2842" s="385">
        <v>0</v>
      </c>
      <c r="E2842" s="385">
        <v>0</v>
      </c>
    </row>
    <row r="2843" spans="1:5" x14ac:dyDescent="0.25">
      <c r="A2843" s="396" t="s">
        <v>21212</v>
      </c>
      <c r="B2843" s="398" t="s">
        <v>21274</v>
      </c>
      <c r="C2843" s="385">
        <v>0</v>
      </c>
      <c r="D2843" s="385">
        <v>4</v>
      </c>
      <c r="E2843" s="385">
        <v>4</v>
      </c>
    </row>
    <row r="2844" spans="1:5" x14ac:dyDescent="0.25">
      <c r="A2844" s="396" t="s">
        <v>11535</v>
      </c>
      <c r="B2844" s="398" t="s">
        <v>17959</v>
      </c>
      <c r="C2844" s="385">
        <v>306</v>
      </c>
      <c r="D2844" s="385">
        <v>0</v>
      </c>
      <c r="E2844" s="385">
        <v>306</v>
      </c>
    </row>
    <row r="2845" spans="1:5" x14ac:dyDescent="0.25">
      <c r="A2845" s="396" t="s">
        <v>21213</v>
      </c>
      <c r="B2845" s="398" t="s">
        <v>21275</v>
      </c>
      <c r="C2845" s="385">
        <v>0</v>
      </c>
      <c r="D2845" s="385">
        <v>0</v>
      </c>
      <c r="E2845" s="385">
        <v>0</v>
      </c>
    </row>
    <row r="2846" spans="1:5" x14ac:dyDescent="0.25">
      <c r="A2846" s="396" t="s">
        <v>21214</v>
      </c>
      <c r="B2846" s="398" t="s">
        <v>21276</v>
      </c>
      <c r="C2846" s="385">
        <v>0</v>
      </c>
      <c r="D2846" s="385">
        <v>429</v>
      </c>
      <c r="E2846" s="385">
        <v>429</v>
      </c>
    </row>
    <row r="2847" spans="1:5" x14ac:dyDescent="0.25">
      <c r="A2847" s="396" t="s">
        <v>13635</v>
      </c>
      <c r="B2847" s="398" t="s">
        <v>17960</v>
      </c>
      <c r="C2847" s="385">
        <v>-379</v>
      </c>
      <c r="D2847" s="385">
        <v>-20</v>
      </c>
      <c r="E2847" s="385">
        <v>-399</v>
      </c>
    </row>
    <row r="2848" spans="1:5" x14ac:dyDescent="0.25">
      <c r="A2848" s="396" t="s">
        <v>21215</v>
      </c>
      <c r="B2848" s="398" t="s">
        <v>21277</v>
      </c>
      <c r="C2848" s="385">
        <v>1800</v>
      </c>
      <c r="D2848" s="385">
        <v>-340</v>
      </c>
      <c r="E2848" s="385">
        <v>1460</v>
      </c>
    </row>
    <row r="2849" spans="1:5" x14ac:dyDescent="0.25">
      <c r="A2849" s="396" t="s">
        <v>21216</v>
      </c>
      <c r="B2849" s="398" t="s">
        <v>21278</v>
      </c>
      <c r="C2849" s="385">
        <v>0</v>
      </c>
      <c r="D2849" s="385">
        <v>139</v>
      </c>
      <c r="E2849" s="385">
        <v>139</v>
      </c>
    </row>
    <row r="2850" spans="1:5" x14ac:dyDescent="0.25">
      <c r="A2850" s="396" t="s">
        <v>107</v>
      </c>
      <c r="B2850" s="398" t="s">
        <v>17961</v>
      </c>
      <c r="C2850" s="385">
        <v>246</v>
      </c>
      <c r="D2850" s="385">
        <v>0</v>
      </c>
      <c r="E2850" s="385">
        <v>246</v>
      </c>
    </row>
    <row r="2851" spans="1:5" x14ac:dyDescent="0.25">
      <c r="A2851" s="396" t="s">
        <v>21217</v>
      </c>
      <c r="B2851" s="398" t="s">
        <v>21279</v>
      </c>
      <c r="C2851" s="385">
        <v>0</v>
      </c>
      <c r="D2851" s="385">
        <v>0</v>
      </c>
      <c r="E2851" s="385">
        <v>0</v>
      </c>
    </row>
    <row r="2852" spans="1:5" x14ac:dyDescent="0.25">
      <c r="A2852" s="396" t="s">
        <v>21218</v>
      </c>
      <c r="B2852" s="398" t="s">
        <v>21280</v>
      </c>
      <c r="C2852" s="385">
        <v>0</v>
      </c>
      <c r="D2852" s="385">
        <v>15</v>
      </c>
      <c r="E2852" s="385">
        <v>15</v>
      </c>
    </row>
    <row r="2853" spans="1:5" x14ac:dyDescent="0.25">
      <c r="A2853" s="396" t="s">
        <v>16720</v>
      </c>
      <c r="B2853" s="398" t="s">
        <v>17962</v>
      </c>
      <c r="C2853" s="385">
        <v>2</v>
      </c>
      <c r="D2853" s="385">
        <v>0</v>
      </c>
      <c r="E2853" s="385">
        <v>2</v>
      </c>
    </row>
    <row r="2854" spans="1:5" x14ac:dyDescent="0.25">
      <c r="A2854" s="396" t="s">
        <v>21219</v>
      </c>
      <c r="B2854" s="398" t="s">
        <v>21281</v>
      </c>
      <c r="C2854" s="385">
        <v>0</v>
      </c>
      <c r="D2854" s="385">
        <v>0</v>
      </c>
      <c r="E2854" s="385">
        <v>0</v>
      </c>
    </row>
    <row r="2855" spans="1:5" x14ac:dyDescent="0.25">
      <c r="A2855" s="396" t="s">
        <v>21220</v>
      </c>
      <c r="B2855" s="398" t="s">
        <v>21282</v>
      </c>
      <c r="C2855" s="385">
        <v>0</v>
      </c>
      <c r="D2855" s="385">
        <v>30</v>
      </c>
      <c r="E2855" s="385">
        <v>30</v>
      </c>
    </row>
    <row r="2856" spans="1:5" x14ac:dyDescent="0.25">
      <c r="A2856" s="396" t="s">
        <v>17914</v>
      </c>
      <c r="B2856" s="398" t="s">
        <v>17963</v>
      </c>
      <c r="C2856" s="385">
        <v>265</v>
      </c>
      <c r="D2856" s="385">
        <v>0</v>
      </c>
      <c r="E2856" s="385">
        <v>265</v>
      </c>
    </row>
    <row r="2857" spans="1:5" x14ac:dyDescent="0.25">
      <c r="A2857" s="396" t="s">
        <v>21221</v>
      </c>
      <c r="B2857" s="398" t="s">
        <v>21283</v>
      </c>
      <c r="C2857" s="385">
        <v>0</v>
      </c>
      <c r="D2857" s="385">
        <v>0</v>
      </c>
      <c r="E2857" s="385">
        <v>0</v>
      </c>
    </row>
    <row r="2858" spans="1:5" x14ac:dyDescent="0.25">
      <c r="A2858" s="396" t="s">
        <v>17915</v>
      </c>
      <c r="B2858" s="398" t="s">
        <v>17964</v>
      </c>
      <c r="C2858" s="385">
        <v>756</v>
      </c>
      <c r="D2858" s="385">
        <v>0</v>
      </c>
      <c r="E2858" s="385">
        <v>756</v>
      </c>
    </row>
    <row r="2859" spans="1:5" x14ac:dyDescent="0.25">
      <c r="A2859" s="396" t="s">
        <v>21222</v>
      </c>
      <c r="B2859" s="398" t="s">
        <v>21284</v>
      </c>
      <c r="C2859" s="385">
        <v>0</v>
      </c>
      <c r="D2859" s="385">
        <v>0</v>
      </c>
      <c r="E2859" s="385">
        <v>0</v>
      </c>
    </row>
    <row r="2860" spans="1:5" x14ac:dyDescent="0.25">
      <c r="A2860" s="396" t="s">
        <v>16721</v>
      </c>
      <c r="B2860" s="398" t="s">
        <v>17965</v>
      </c>
      <c r="C2860" s="385">
        <v>100</v>
      </c>
      <c r="D2860" s="385">
        <v>0</v>
      </c>
      <c r="E2860" s="385">
        <v>100</v>
      </c>
    </row>
    <row r="2861" spans="1:5" x14ac:dyDescent="0.25">
      <c r="A2861" s="396" t="s">
        <v>21223</v>
      </c>
      <c r="B2861" s="398" t="s">
        <v>21303</v>
      </c>
      <c r="C2861" s="385">
        <v>0</v>
      </c>
      <c r="D2861" s="385">
        <v>20</v>
      </c>
      <c r="E2861" s="385">
        <v>20</v>
      </c>
    </row>
    <row r="2862" spans="1:5" x14ac:dyDescent="0.25">
      <c r="A2862" s="396" t="s">
        <v>16722</v>
      </c>
      <c r="B2862" s="398" t="s">
        <v>17966</v>
      </c>
      <c r="C2862" s="385">
        <v>0</v>
      </c>
      <c r="D2862" s="385">
        <v>0</v>
      </c>
      <c r="E2862" s="385">
        <v>0</v>
      </c>
    </row>
    <row r="2863" spans="1:5" x14ac:dyDescent="0.25">
      <c r="A2863" s="396" t="s">
        <v>21224</v>
      </c>
      <c r="B2863" s="398" t="s">
        <v>21285</v>
      </c>
      <c r="C2863" s="385">
        <v>0</v>
      </c>
      <c r="D2863" s="385">
        <v>222</v>
      </c>
      <c r="E2863" s="385">
        <v>222</v>
      </c>
    </row>
    <row r="2864" spans="1:5" x14ac:dyDescent="0.25">
      <c r="A2864" s="396" t="s">
        <v>19100</v>
      </c>
      <c r="B2864" s="398" t="s">
        <v>19101</v>
      </c>
      <c r="C2864" s="385">
        <v>150</v>
      </c>
      <c r="D2864" s="385">
        <v>0</v>
      </c>
      <c r="E2864" s="385">
        <v>150</v>
      </c>
    </row>
    <row r="2865" spans="1:5" x14ac:dyDescent="0.25">
      <c r="A2865" s="396" t="s">
        <v>21225</v>
      </c>
      <c r="B2865" s="398" t="s">
        <v>21286</v>
      </c>
      <c r="C2865" s="385">
        <v>0</v>
      </c>
      <c r="D2865" s="385">
        <v>7</v>
      </c>
      <c r="E2865" s="385">
        <v>7</v>
      </c>
    </row>
    <row r="2866" spans="1:5" x14ac:dyDescent="0.25">
      <c r="A2866" s="396" t="s">
        <v>11537</v>
      </c>
      <c r="B2866" s="398" t="s">
        <v>13639</v>
      </c>
      <c r="C2866" s="385">
        <v>425</v>
      </c>
      <c r="D2866" s="385">
        <v>0</v>
      </c>
      <c r="E2866" s="385">
        <v>425</v>
      </c>
    </row>
    <row r="2867" spans="1:5" x14ac:dyDescent="0.25">
      <c r="A2867" s="396" t="s">
        <v>21226</v>
      </c>
      <c r="B2867" s="398" t="s">
        <v>21287</v>
      </c>
      <c r="C2867" s="385">
        <v>0</v>
      </c>
      <c r="D2867" s="385">
        <v>0</v>
      </c>
      <c r="E2867" s="385">
        <v>0</v>
      </c>
    </row>
    <row r="2868" spans="1:5" x14ac:dyDescent="0.25">
      <c r="A2868" s="396" t="s">
        <v>11536</v>
      </c>
      <c r="B2868" s="398" t="s">
        <v>13638</v>
      </c>
      <c r="C2868" s="385">
        <v>243</v>
      </c>
      <c r="D2868" s="385">
        <v>0</v>
      </c>
      <c r="E2868" s="385">
        <v>243</v>
      </c>
    </row>
    <row r="2869" spans="1:5" x14ac:dyDescent="0.25">
      <c r="A2869" s="396" t="s">
        <v>21227</v>
      </c>
      <c r="B2869" s="398" t="s">
        <v>21288</v>
      </c>
      <c r="C2869" s="385">
        <v>0</v>
      </c>
      <c r="D2869" s="385">
        <v>0</v>
      </c>
      <c r="E2869" s="385">
        <v>0</v>
      </c>
    </row>
    <row r="2870" spans="1:5" x14ac:dyDescent="0.25">
      <c r="A2870" s="396" t="s">
        <v>11538</v>
      </c>
      <c r="B2870" s="398" t="s">
        <v>13637</v>
      </c>
      <c r="C2870" s="385">
        <v>166</v>
      </c>
      <c r="D2870" s="385">
        <v>0</v>
      </c>
      <c r="E2870" s="385">
        <v>166</v>
      </c>
    </row>
    <row r="2871" spans="1:5" x14ac:dyDescent="0.25">
      <c r="A2871" s="396" t="s">
        <v>21228</v>
      </c>
      <c r="B2871" s="398" t="s">
        <v>21289</v>
      </c>
      <c r="C2871" s="385">
        <v>0</v>
      </c>
      <c r="D2871" s="385">
        <v>0</v>
      </c>
      <c r="E2871" s="385">
        <v>0</v>
      </c>
    </row>
    <row r="2872" spans="1:5" x14ac:dyDescent="0.25">
      <c r="A2872" s="396" t="s">
        <v>21331</v>
      </c>
      <c r="B2872" s="398" t="s">
        <v>21330</v>
      </c>
      <c r="C2872" s="385">
        <v>-1814</v>
      </c>
      <c r="D2872" s="385">
        <v>0</v>
      </c>
      <c r="E2872" s="385">
        <v>-1814</v>
      </c>
    </row>
    <row r="2873" spans="1:5" x14ac:dyDescent="0.25">
      <c r="A2873" s="396" t="s">
        <v>114</v>
      </c>
      <c r="B2873" s="398" t="s">
        <v>4363</v>
      </c>
      <c r="C2873" s="385">
        <v>-500</v>
      </c>
      <c r="D2873" s="385">
        <v>-960</v>
      </c>
      <c r="E2873" s="385">
        <v>-1460</v>
      </c>
    </row>
    <row r="2874" spans="1:5" x14ac:dyDescent="0.25">
      <c r="A2874" s="396" t="s">
        <v>9256</v>
      </c>
      <c r="B2874" s="398" t="s">
        <v>9257</v>
      </c>
      <c r="C2874" s="385">
        <v>1100</v>
      </c>
      <c r="D2874" s="385">
        <v>-400</v>
      </c>
      <c r="E2874" s="385">
        <v>700</v>
      </c>
    </row>
    <row r="2875" spans="1:5" x14ac:dyDescent="0.25">
      <c r="A2875" s="396" t="s">
        <v>113</v>
      </c>
      <c r="B2875" s="398" t="s">
        <v>4365</v>
      </c>
      <c r="C2875" s="385">
        <v>1382</v>
      </c>
      <c r="D2875" s="385">
        <v>0</v>
      </c>
      <c r="E2875" s="385">
        <v>1382</v>
      </c>
    </row>
    <row r="2876" spans="1:5" x14ac:dyDescent="0.25">
      <c r="A2876" s="396" t="s">
        <v>115</v>
      </c>
      <c r="B2876" s="398" t="s">
        <v>4364</v>
      </c>
      <c r="C2876" s="385">
        <v>1493</v>
      </c>
      <c r="D2876" s="385">
        <v>0</v>
      </c>
      <c r="E2876" s="385">
        <v>1493</v>
      </c>
    </row>
    <row r="2877" spans="1:5" x14ac:dyDescent="0.25">
      <c r="A2877" s="396" t="s">
        <v>9142</v>
      </c>
      <c r="B2877" s="398" t="s">
        <v>9143</v>
      </c>
      <c r="C2877" s="385">
        <v>43</v>
      </c>
      <c r="D2877" s="385">
        <v>0</v>
      </c>
      <c r="E2877" s="385">
        <v>43</v>
      </c>
    </row>
    <row r="2878" spans="1:5" x14ac:dyDescent="0.25">
      <c r="A2878" s="396" t="s">
        <v>116</v>
      </c>
      <c r="B2878" s="398" t="s">
        <v>4366</v>
      </c>
      <c r="C2878" s="385">
        <v>2093</v>
      </c>
      <c r="D2878" s="385">
        <v>0</v>
      </c>
      <c r="E2878" s="385">
        <v>2093</v>
      </c>
    </row>
    <row r="2879" spans="1:5" x14ac:dyDescent="0.25">
      <c r="A2879" s="396" t="s">
        <v>17008</v>
      </c>
      <c r="B2879" s="398" t="s">
        <v>17009</v>
      </c>
      <c r="C2879" s="385">
        <v>1700</v>
      </c>
      <c r="D2879" s="385">
        <v>0</v>
      </c>
      <c r="E2879" s="385">
        <v>1700</v>
      </c>
    </row>
    <row r="2880" spans="1:5" x14ac:dyDescent="0.25">
      <c r="A2880" s="396" t="s">
        <v>13701</v>
      </c>
      <c r="B2880" s="398" t="s">
        <v>13702</v>
      </c>
      <c r="C2880" s="385">
        <v>1700</v>
      </c>
      <c r="D2880" s="385">
        <v>0</v>
      </c>
      <c r="E2880" s="385">
        <v>1700</v>
      </c>
    </row>
    <row r="2881" spans="1:5" x14ac:dyDescent="0.25">
      <c r="A2881" s="396" t="s">
        <v>13703</v>
      </c>
      <c r="B2881" s="398" t="s">
        <v>13704</v>
      </c>
      <c r="C2881" s="385">
        <v>6000</v>
      </c>
      <c r="D2881" s="385">
        <v>0</v>
      </c>
      <c r="E2881" s="385">
        <v>6000</v>
      </c>
    </row>
    <row r="2882" spans="1:5" x14ac:dyDescent="0.25">
      <c r="A2882" s="396" t="s">
        <v>13705</v>
      </c>
      <c r="B2882" s="398" t="s">
        <v>13706</v>
      </c>
      <c r="C2882" s="385">
        <v>1800</v>
      </c>
      <c r="D2882" s="385">
        <v>0</v>
      </c>
      <c r="E2882" s="385">
        <v>1800</v>
      </c>
    </row>
    <row r="2883" spans="1:5" x14ac:dyDescent="0.25">
      <c r="A2883" s="396" t="s">
        <v>13707</v>
      </c>
      <c r="B2883" s="398" t="s">
        <v>13708</v>
      </c>
      <c r="C2883" s="385">
        <v>1800</v>
      </c>
      <c r="D2883" s="385">
        <v>0</v>
      </c>
      <c r="E2883" s="385">
        <v>1800</v>
      </c>
    </row>
    <row r="2884" spans="1:5" x14ac:dyDescent="0.25">
      <c r="A2884" s="396" t="s">
        <v>17917</v>
      </c>
      <c r="B2884" s="398" t="s">
        <v>17930</v>
      </c>
      <c r="C2884" s="385">
        <v>1200</v>
      </c>
      <c r="D2884" s="385">
        <v>0</v>
      </c>
      <c r="E2884" s="385">
        <v>1200</v>
      </c>
    </row>
    <row r="2885" spans="1:5" x14ac:dyDescent="0.25">
      <c r="A2885" s="396" t="s">
        <v>17918</v>
      </c>
      <c r="B2885" s="398" t="s">
        <v>17931</v>
      </c>
      <c r="C2885" s="385">
        <v>1250</v>
      </c>
      <c r="D2885" s="385">
        <v>0</v>
      </c>
      <c r="E2885" s="385">
        <v>1250</v>
      </c>
    </row>
    <row r="2886" spans="1:5" x14ac:dyDescent="0.25">
      <c r="A2886" s="396" t="s">
        <v>17919</v>
      </c>
      <c r="B2886" s="398" t="s">
        <v>17932</v>
      </c>
      <c r="C2886" s="385">
        <v>1050</v>
      </c>
      <c r="D2886" s="385">
        <v>0</v>
      </c>
      <c r="E2886" s="385">
        <v>1050</v>
      </c>
    </row>
    <row r="2887" spans="1:5" x14ac:dyDescent="0.25">
      <c r="A2887" s="396" t="s">
        <v>17920</v>
      </c>
      <c r="B2887" s="398" t="s">
        <v>17933</v>
      </c>
      <c r="C2887" s="385">
        <v>1250</v>
      </c>
      <c r="D2887" s="385">
        <v>0</v>
      </c>
      <c r="E2887" s="385">
        <v>1250</v>
      </c>
    </row>
    <row r="2888" spans="1:5" x14ac:dyDescent="0.25">
      <c r="A2888" s="396" t="s">
        <v>17921</v>
      </c>
      <c r="B2888" s="398" t="s">
        <v>17934</v>
      </c>
      <c r="C2888" s="385">
        <v>950</v>
      </c>
      <c r="D2888" s="385">
        <v>0</v>
      </c>
      <c r="E2888" s="385">
        <v>950</v>
      </c>
    </row>
    <row r="2889" spans="1:5" x14ac:dyDescent="0.25">
      <c r="A2889" s="396" t="s">
        <v>17922</v>
      </c>
      <c r="B2889" s="398" t="s">
        <v>17935</v>
      </c>
      <c r="C2889" s="385">
        <v>1250</v>
      </c>
      <c r="D2889" s="385">
        <v>0</v>
      </c>
      <c r="E2889" s="385">
        <v>1250</v>
      </c>
    </row>
    <row r="2890" spans="1:5" x14ac:dyDescent="0.25">
      <c r="A2890" s="396" t="s">
        <v>17923</v>
      </c>
      <c r="B2890" s="398" t="s">
        <v>17936</v>
      </c>
      <c r="C2890" s="385">
        <v>3200</v>
      </c>
      <c r="D2890" s="385">
        <v>0</v>
      </c>
      <c r="E2890" s="385">
        <v>3200</v>
      </c>
    </row>
    <row r="2891" spans="1:5" x14ac:dyDescent="0.25">
      <c r="A2891" s="396" t="s">
        <v>17924</v>
      </c>
      <c r="B2891" s="398" t="s">
        <v>17937</v>
      </c>
      <c r="C2891" s="385">
        <v>2000</v>
      </c>
      <c r="D2891" s="385">
        <v>0</v>
      </c>
      <c r="E2891" s="385">
        <v>2000</v>
      </c>
    </row>
    <row r="2892" spans="1:5" x14ac:dyDescent="0.25">
      <c r="A2892" s="396" t="s">
        <v>17925</v>
      </c>
      <c r="B2892" s="398" t="s">
        <v>17938</v>
      </c>
      <c r="C2892" s="385">
        <v>1300</v>
      </c>
      <c r="D2892" s="385">
        <v>0</v>
      </c>
      <c r="E2892" s="385">
        <v>1300</v>
      </c>
    </row>
    <row r="2893" spans="1:5" x14ac:dyDescent="0.25">
      <c r="A2893" s="396" t="s">
        <v>17926</v>
      </c>
      <c r="B2893" s="398" t="s">
        <v>17939</v>
      </c>
      <c r="C2893" s="385">
        <v>500</v>
      </c>
      <c r="D2893" s="385">
        <v>0</v>
      </c>
      <c r="E2893" s="385">
        <v>500</v>
      </c>
    </row>
    <row r="2894" spans="1:5" x14ac:dyDescent="0.25">
      <c r="A2894" s="396" t="s">
        <v>17927</v>
      </c>
      <c r="B2894" s="398" t="s">
        <v>17940</v>
      </c>
      <c r="C2894" s="385">
        <v>500</v>
      </c>
      <c r="D2894" s="385">
        <v>0</v>
      </c>
      <c r="E2894" s="385">
        <v>500</v>
      </c>
    </row>
    <row r="2895" spans="1:5" x14ac:dyDescent="0.25">
      <c r="A2895" s="396" t="s">
        <v>17928</v>
      </c>
      <c r="B2895" s="398" t="s">
        <v>17941</v>
      </c>
      <c r="C2895" s="385">
        <v>500</v>
      </c>
      <c r="D2895" s="385">
        <v>0</v>
      </c>
      <c r="E2895" s="385">
        <v>500</v>
      </c>
    </row>
    <row r="2896" spans="1:5" x14ac:dyDescent="0.25">
      <c r="A2896" s="396" t="s">
        <v>17929</v>
      </c>
      <c r="B2896" s="398" t="s">
        <v>17942</v>
      </c>
      <c r="C2896" s="385">
        <v>-250</v>
      </c>
      <c r="D2896" s="385">
        <v>0</v>
      </c>
      <c r="E2896" s="385">
        <v>-250</v>
      </c>
    </row>
    <row r="2897" spans="1:5" x14ac:dyDescent="0.25">
      <c r="A2897" s="396" t="s">
        <v>3890</v>
      </c>
      <c r="B2897" s="398" t="s">
        <v>11034</v>
      </c>
      <c r="C2897" s="385">
        <v>907</v>
      </c>
      <c r="D2897" s="385">
        <v>0</v>
      </c>
      <c r="E2897" s="385">
        <v>907</v>
      </c>
    </row>
    <row r="2898" spans="1:5" x14ac:dyDescent="0.25">
      <c r="A2898" s="396" t="s">
        <v>17967</v>
      </c>
      <c r="B2898" s="398" t="s">
        <v>17968</v>
      </c>
      <c r="C2898" s="385">
        <v>0</v>
      </c>
      <c r="D2898" s="385">
        <v>0</v>
      </c>
      <c r="E2898" s="385">
        <v>0</v>
      </c>
    </row>
    <row r="2899" spans="1:5" x14ac:dyDescent="0.25">
      <c r="A2899" s="396" t="s">
        <v>11539</v>
      </c>
      <c r="B2899" s="398" t="s">
        <v>11540</v>
      </c>
      <c r="C2899" s="385">
        <v>0</v>
      </c>
      <c r="D2899" s="385">
        <v>-30</v>
      </c>
      <c r="E2899" s="385">
        <v>-30</v>
      </c>
    </row>
    <row r="2900" spans="1:5" x14ac:dyDescent="0.25">
      <c r="A2900" s="396" t="s">
        <v>21229</v>
      </c>
      <c r="B2900" s="398" t="s">
        <v>21290</v>
      </c>
      <c r="C2900" s="385">
        <v>-150</v>
      </c>
      <c r="D2900" s="385">
        <v>-16</v>
      </c>
      <c r="E2900" s="385">
        <v>-166</v>
      </c>
    </row>
    <row r="2901" spans="1:5" x14ac:dyDescent="0.25">
      <c r="A2901" s="396" t="s">
        <v>122</v>
      </c>
      <c r="B2901" s="398" t="s">
        <v>9411</v>
      </c>
      <c r="C2901" s="385">
        <v>1163</v>
      </c>
      <c r="D2901" s="385">
        <v>-86</v>
      </c>
      <c r="E2901" s="385">
        <v>1077</v>
      </c>
    </row>
    <row r="2902" spans="1:5" x14ac:dyDescent="0.25">
      <c r="A2902" s="396" t="s">
        <v>18987</v>
      </c>
      <c r="B2902" s="398" t="s">
        <v>21386</v>
      </c>
      <c r="C2902" s="385">
        <v>0</v>
      </c>
      <c r="D2902" s="385">
        <v>100</v>
      </c>
      <c r="E2902" s="385">
        <v>100</v>
      </c>
    </row>
    <row r="2903" spans="1:5" x14ac:dyDescent="0.25">
      <c r="A2903" s="396" t="s">
        <v>5012</v>
      </c>
      <c r="B2903" s="398" t="s">
        <v>9412</v>
      </c>
      <c r="C2903" s="385">
        <v>0</v>
      </c>
      <c r="D2903" s="385">
        <v>0</v>
      </c>
      <c r="E2903" s="385">
        <v>0</v>
      </c>
    </row>
    <row r="2904" spans="1:5" x14ac:dyDescent="0.25">
      <c r="A2904" s="396" t="s">
        <v>5013</v>
      </c>
      <c r="B2904" s="398" t="s">
        <v>9413</v>
      </c>
      <c r="C2904" s="385">
        <v>0</v>
      </c>
      <c r="D2904" s="385">
        <v>-270</v>
      </c>
      <c r="E2904" s="385">
        <v>-270</v>
      </c>
    </row>
    <row r="2905" spans="1:5" x14ac:dyDescent="0.25">
      <c r="A2905" s="396" t="s">
        <v>17969</v>
      </c>
      <c r="B2905" s="398" t="s">
        <v>17970</v>
      </c>
      <c r="C2905" s="385">
        <v>364</v>
      </c>
      <c r="D2905" s="385">
        <v>0</v>
      </c>
      <c r="E2905" s="385">
        <v>364</v>
      </c>
    </row>
    <row r="2906" spans="1:5" x14ac:dyDescent="0.25">
      <c r="A2906" s="396" t="s">
        <v>117</v>
      </c>
      <c r="B2906" s="398" t="s">
        <v>4371</v>
      </c>
      <c r="C2906" s="385">
        <v>750</v>
      </c>
      <c r="D2906" s="385">
        <v>0</v>
      </c>
      <c r="E2906" s="385">
        <v>750</v>
      </c>
    </row>
    <row r="2907" spans="1:5" x14ac:dyDescent="0.25">
      <c r="A2907" s="396" t="s">
        <v>21230</v>
      </c>
      <c r="B2907" s="398" t="s">
        <v>21292</v>
      </c>
      <c r="C2907" s="385">
        <v>0</v>
      </c>
      <c r="D2907" s="385">
        <v>4</v>
      </c>
      <c r="E2907" s="385">
        <v>4</v>
      </c>
    </row>
    <row r="2908" spans="1:5" x14ac:dyDescent="0.25">
      <c r="A2908" s="396" t="s">
        <v>118</v>
      </c>
      <c r="B2908" s="398" t="s">
        <v>21387</v>
      </c>
      <c r="C2908" s="385">
        <v>600</v>
      </c>
      <c r="D2908" s="385">
        <v>-40</v>
      </c>
      <c r="E2908" s="385">
        <v>560</v>
      </c>
    </row>
    <row r="2909" spans="1:5" x14ac:dyDescent="0.25">
      <c r="A2909" s="396" t="s">
        <v>21231</v>
      </c>
      <c r="B2909" s="398" t="s">
        <v>21293</v>
      </c>
      <c r="C2909" s="385">
        <v>0</v>
      </c>
      <c r="D2909" s="385">
        <v>7</v>
      </c>
      <c r="E2909" s="385">
        <v>7</v>
      </c>
    </row>
    <row r="2910" spans="1:5" x14ac:dyDescent="0.25">
      <c r="A2910" s="396" t="s">
        <v>119</v>
      </c>
      <c r="B2910" s="398" t="s">
        <v>4372</v>
      </c>
      <c r="C2910" s="385">
        <v>396</v>
      </c>
      <c r="D2910" s="385">
        <v>-70</v>
      </c>
      <c r="E2910" s="385">
        <v>326</v>
      </c>
    </row>
    <row r="2911" spans="1:5" x14ac:dyDescent="0.25">
      <c r="A2911" s="396" t="s">
        <v>21232</v>
      </c>
      <c r="B2911" s="398" t="s">
        <v>21295</v>
      </c>
      <c r="C2911" s="385">
        <v>0</v>
      </c>
      <c r="D2911" s="385">
        <v>0</v>
      </c>
      <c r="E2911" s="385">
        <v>0</v>
      </c>
    </row>
    <row r="2912" spans="1:5" x14ac:dyDescent="0.25">
      <c r="A2912" s="396" t="s">
        <v>121</v>
      </c>
      <c r="B2912" s="398" t="s">
        <v>9294</v>
      </c>
      <c r="C2912" s="385">
        <v>4396</v>
      </c>
      <c r="D2912" s="385">
        <v>-1182</v>
      </c>
      <c r="E2912" s="385">
        <v>3214</v>
      </c>
    </row>
    <row r="2913" spans="1:5" x14ac:dyDescent="0.25">
      <c r="A2913" s="396" t="s">
        <v>21233</v>
      </c>
      <c r="B2913" s="398" t="s">
        <v>21296</v>
      </c>
      <c r="C2913" s="385">
        <v>0</v>
      </c>
      <c r="D2913" s="385">
        <v>-179</v>
      </c>
      <c r="E2913" s="385">
        <v>-179</v>
      </c>
    </row>
    <row r="2914" spans="1:5" x14ac:dyDescent="0.25">
      <c r="A2914" s="396" t="s">
        <v>9525</v>
      </c>
      <c r="B2914" s="398" t="s">
        <v>9528</v>
      </c>
      <c r="C2914" s="385">
        <v>0</v>
      </c>
      <c r="D2914" s="385">
        <v>238</v>
      </c>
      <c r="E2914" s="385">
        <v>238</v>
      </c>
    </row>
    <row r="2915" spans="1:5" x14ac:dyDescent="0.25">
      <c r="A2915" s="396" t="s">
        <v>120</v>
      </c>
      <c r="B2915" s="398" t="s">
        <v>9295</v>
      </c>
      <c r="C2915" s="385">
        <v>3206</v>
      </c>
      <c r="D2915" s="385">
        <v>-590</v>
      </c>
      <c r="E2915" s="385">
        <v>2616</v>
      </c>
    </row>
    <row r="2916" spans="1:5" x14ac:dyDescent="0.25">
      <c r="A2916" s="396" t="s">
        <v>21234</v>
      </c>
      <c r="B2916" s="398" t="s">
        <v>21297</v>
      </c>
      <c r="C2916" s="385">
        <v>0</v>
      </c>
      <c r="D2916" s="385">
        <v>93</v>
      </c>
      <c r="E2916" s="385">
        <v>93</v>
      </c>
    </row>
    <row r="2917" spans="1:5" x14ac:dyDescent="0.25">
      <c r="A2917" s="396" t="s">
        <v>9526</v>
      </c>
      <c r="B2917" s="398" t="s">
        <v>9529</v>
      </c>
      <c r="C2917" s="385">
        <v>0</v>
      </c>
      <c r="D2917" s="385">
        <v>201</v>
      </c>
      <c r="E2917" s="385">
        <v>201</v>
      </c>
    </row>
    <row r="2918" spans="1:5" x14ac:dyDescent="0.25">
      <c r="A2918" s="396" t="s">
        <v>4896</v>
      </c>
      <c r="B2918" s="398" t="s">
        <v>9296</v>
      </c>
      <c r="C2918" s="385">
        <v>779</v>
      </c>
      <c r="D2918" s="385">
        <v>-369</v>
      </c>
      <c r="E2918" s="385">
        <v>410</v>
      </c>
    </row>
    <row r="2919" spans="1:5" x14ac:dyDescent="0.25">
      <c r="A2919" s="396" t="s">
        <v>21235</v>
      </c>
      <c r="B2919" s="398" t="s">
        <v>21298</v>
      </c>
      <c r="C2919" s="385">
        <v>0</v>
      </c>
      <c r="D2919" s="385">
        <v>152</v>
      </c>
      <c r="E2919" s="385">
        <v>152</v>
      </c>
    </row>
    <row r="2920" spans="1:5" x14ac:dyDescent="0.25">
      <c r="A2920" s="396" t="s">
        <v>9527</v>
      </c>
      <c r="B2920" s="398" t="s">
        <v>9530</v>
      </c>
      <c r="C2920" s="385">
        <v>0</v>
      </c>
      <c r="D2920" s="385">
        <v>65</v>
      </c>
      <c r="E2920" s="385">
        <v>65</v>
      </c>
    </row>
    <row r="2921" spans="1:5" x14ac:dyDescent="0.25">
      <c r="A2921" s="396" t="s">
        <v>17971</v>
      </c>
      <c r="B2921" s="398" t="s">
        <v>17974</v>
      </c>
      <c r="C2921" s="385">
        <v>1</v>
      </c>
      <c r="D2921" s="385">
        <v>0</v>
      </c>
      <c r="E2921" s="385">
        <v>1</v>
      </c>
    </row>
    <row r="2922" spans="1:5" x14ac:dyDescent="0.25">
      <c r="A2922" s="396" t="s">
        <v>21236</v>
      </c>
      <c r="B2922" s="398" t="s">
        <v>21299</v>
      </c>
      <c r="C2922" s="385">
        <v>0</v>
      </c>
      <c r="D2922" s="385">
        <v>0</v>
      </c>
      <c r="E2922" s="385">
        <v>0</v>
      </c>
    </row>
    <row r="2923" spans="1:5" x14ac:dyDescent="0.25">
      <c r="A2923" s="396" t="s">
        <v>17972</v>
      </c>
      <c r="B2923" s="398" t="s">
        <v>17975</v>
      </c>
      <c r="C2923" s="385">
        <v>366</v>
      </c>
      <c r="D2923" s="385">
        <v>0</v>
      </c>
      <c r="E2923" s="385">
        <v>366</v>
      </c>
    </row>
    <row r="2924" spans="1:5" x14ac:dyDescent="0.25">
      <c r="A2924" s="396" t="s">
        <v>21237</v>
      </c>
      <c r="B2924" s="398" t="s">
        <v>21300</v>
      </c>
      <c r="C2924" s="385">
        <v>0</v>
      </c>
      <c r="D2924" s="385">
        <v>0</v>
      </c>
      <c r="E2924" s="385">
        <v>0</v>
      </c>
    </row>
    <row r="2925" spans="1:5" x14ac:dyDescent="0.25">
      <c r="A2925" s="396" t="s">
        <v>17973</v>
      </c>
      <c r="B2925" s="398" t="s">
        <v>17976</v>
      </c>
      <c r="C2925" s="385">
        <v>56</v>
      </c>
      <c r="D2925" s="385">
        <v>0</v>
      </c>
      <c r="E2925" s="385">
        <v>56</v>
      </c>
    </row>
    <row r="2926" spans="1:5" x14ac:dyDescent="0.25">
      <c r="A2926" s="396" t="s">
        <v>21238</v>
      </c>
      <c r="B2926" s="398" t="s">
        <v>21301</v>
      </c>
      <c r="C2926" s="385">
        <v>0</v>
      </c>
      <c r="D2926" s="385">
        <v>0</v>
      </c>
      <c r="E2926" s="385">
        <v>0</v>
      </c>
    </row>
    <row r="2927" spans="1:5" x14ac:dyDescent="0.25">
      <c r="A2927" s="396" t="s">
        <v>4508</v>
      </c>
      <c r="B2927" s="398" t="s">
        <v>4509</v>
      </c>
      <c r="C2927" s="385">
        <v>0</v>
      </c>
      <c r="D2927" s="385">
        <v>0</v>
      </c>
      <c r="E2927" s="385">
        <v>0</v>
      </c>
    </row>
    <row r="2928" spans="1:5" x14ac:dyDescent="0.25">
      <c r="A2928" s="396" t="s">
        <v>21239</v>
      </c>
      <c r="B2928" s="398" t="s">
        <v>21302</v>
      </c>
      <c r="C2928" s="385">
        <v>0</v>
      </c>
      <c r="D2928" s="385">
        <v>0</v>
      </c>
      <c r="E2928" s="385">
        <v>0</v>
      </c>
    </row>
    <row r="2929" spans="1:5" x14ac:dyDescent="0.25">
      <c r="A2929" s="396" t="s">
        <v>13630</v>
      </c>
      <c r="B2929" s="398" t="s">
        <v>13633</v>
      </c>
      <c r="C2929" s="385">
        <v>241</v>
      </c>
      <c r="D2929" s="385">
        <v>0</v>
      </c>
      <c r="E2929" s="385">
        <v>241</v>
      </c>
    </row>
    <row r="2930" spans="1:5" x14ac:dyDescent="0.25">
      <c r="A2930" s="396" t="s">
        <v>21240</v>
      </c>
      <c r="B2930" s="398" t="s">
        <v>21304</v>
      </c>
      <c r="C2930" s="385">
        <v>0</v>
      </c>
      <c r="D2930" s="385">
        <v>-10</v>
      </c>
      <c r="E2930" s="385">
        <v>-10</v>
      </c>
    </row>
    <row r="2931" spans="1:5" x14ac:dyDescent="0.25">
      <c r="A2931" s="396" t="s">
        <v>11532</v>
      </c>
      <c r="B2931" s="398" t="s">
        <v>11878</v>
      </c>
      <c r="C2931" s="385">
        <v>332</v>
      </c>
      <c r="D2931" s="385">
        <v>0</v>
      </c>
      <c r="E2931" s="385">
        <v>332</v>
      </c>
    </row>
    <row r="2932" spans="1:5" x14ac:dyDescent="0.25">
      <c r="A2932" s="396" t="s">
        <v>21241</v>
      </c>
      <c r="B2932" s="398" t="s">
        <v>21305</v>
      </c>
      <c r="C2932" s="385">
        <v>0</v>
      </c>
      <c r="D2932" s="385">
        <v>10</v>
      </c>
      <c r="E2932" s="385">
        <v>10</v>
      </c>
    </row>
    <row r="2933" spans="1:5" x14ac:dyDescent="0.25">
      <c r="A2933" s="396" t="s">
        <v>11533</v>
      </c>
      <c r="B2933" s="398" t="s">
        <v>11880</v>
      </c>
      <c r="C2933" s="385">
        <v>291</v>
      </c>
      <c r="D2933" s="385">
        <v>0</v>
      </c>
      <c r="E2933" s="385">
        <v>291</v>
      </c>
    </row>
    <row r="2934" spans="1:5" x14ac:dyDescent="0.25">
      <c r="A2934" s="396" t="s">
        <v>21242</v>
      </c>
      <c r="B2934" s="398" t="s">
        <v>21306</v>
      </c>
      <c r="C2934" s="385">
        <v>-100</v>
      </c>
      <c r="D2934" s="385">
        <v>0</v>
      </c>
      <c r="E2934" s="385">
        <v>-100</v>
      </c>
    </row>
    <row r="2935" spans="1:5" x14ac:dyDescent="0.25">
      <c r="A2935" s="396" t="s">
        <v>13627</v>
      </c>
      <c r="B2935" s="398" t="s">
        <v>13628</v>
      </c>
      <c r="C2935" s="385">
        <v>327</v>
      </c>
      <c r="D2935" s="385">
        <v>0</v>
      </c>
      <c r="E2935" s="385">
        <v>327</v>
      </c>
    </row>
    <row r="2936" spans="1:5" x14ac:dyDescent="0.25">
      <c r="A2936" s="396" t="s">
        <v>21243</v>
      </c>
      <c r="B2936" s="398" t="s">
        <v>21307</v>
      </c>
      <c r="C2936" s="385">
        <v>0</v>
      </c>
      <c r="D2936" s="385">
        <v>16</v>
      </c>
      <c r="E2936" s="385">
        <v>16</v>
      </c>
    </row>
    <row r="2937" spans="1:5" x14ac:dyDescent="0.25">
      <c r="A2937" s="396" t="s">
        <v>13631</v>
      </c>
      <c r="B2937" s="398" t="s">
        <v>13632</v>
      </c>
      <c r="C2937" s="385">
        <v>262</v>
      </c>
      <c r="D2937" s="385">
        <v>0</v>
      </c>
      <c r="E2937" s="385">
        <v>262</v>
      </c>
    </row>
    <row r="2938" spans="1:5" x14ac:dyDescent="0.25">
      <c r="A2938" s="396" t="s">
        <v>21244</v>
      </c>
      <c r="B2938" s="398" t="s">
        <v>21308</v>
      </c>
      <c r="C2938" s="385">
        <v>0</v>
      </c>
      <c r="D2938" s="385">
        <v>0</v>
      </c>
      <c r="E2938" s="385">
        <v>0</v>
      </c>
    </row>
    <row r="2939" spans="1:5" x14ac:dyDescent="0.25">
      <c r="A2939" s="396" t="s">
        <v>4467</v>
      </c>
      <c r="B2939" s="398" t="s">
        <v>11879</v>
      </c>
      <c r="C2939" s="385">
        <v>407</v>
      </c>
      <c r="D2939" s="385">
        <v>-15</v>
      </c>
      <c r="E2939" s="385">
        <v>392</v>
      </c>
    </row>
    <row r="2940" spans="1:5" x14ac:dyDescent="0.25">
      <c r="A2940" s="396" t="s">
        <v>21245</v>
      </c>
      <c r="B2940" s="398" t="s">
        <v>21309</v>
      </c>
      <c r="C2940" s="385">
        <v>-20</v>
      </c>
      <c r="D2940" s="385">
        <v>22</v>
      </c>
      <c r="E2940" s="385">
        <v>2</v>
      </c>
    </row>
    <row r="2941" spans="1:5" x14ac:dyDescent="0.25">
      <c r="A2941" s="396" t="s">
        <v>13626</v>
      </c>
      <c r="B2941" s="398" t="s">
        <v>13629</v>
      </c>
      <c r="C2941" s="385">
        <v>532</v>
      </c>
      <c r="D2941" s="385">
        <v>-30</v>
      </c>
      <c r="E2941" s="385">
        <v>502</v>
      </c>
    </row>
    <row r="2942" spans="1:5" x14ac:dyDescent="0.25">
      <c r="A2942" s="396" t="s">
        <v>21246</v>
      </c>
      <c r="B2942" s="398" t="s">
        <v>21310</v>
      </c>
      <c r="C2942" s="385">
        <v>-100</v>
      </c>
      <c r="D2942" s="385">
        <v>38</v>
      </c>
      <c r="E2942" s="385">
        <v>-62</v>
      </c>
    </row>
    <row r="2943" spans="1:5" x14ac:dyDescent="0.25">
      <c r="A2943" s="396" t="s">
        <v>13132</v>
      </c>
      <c r="B2943" s="398" t="s">
        <v>13133</v>
      </c>
      <c r="C2943" s="385">
        <v>1590</v>
      </c>
      <c r="D2943" s="385">
        <v>-404</v>
      </c>
      <c r="E2943" s="385">
        <v>1186</v>
      </c>
    </row>
    <row r="2944" spans="1:5" x14ac:dyDescent="0.25">
      <c r="A2944" s="396" t="s">
        <v>18289</v>
      </c>
      <c r="B2944" s="398" t="s">
        <v>21388</v>
      </c>
      <c r="C2944" s="385">
        <v>0</v>
      </c>
      <c r="D2944" s="385">
        <v>1679</v>
      </c>
      <c r="E2944" s="385">
        <v>1679</v>
      </c>
    </row>
    <row r="2945" spans="1:5" x14ac:dyDescent="0.25">
      <c r="A2945" s="396" t="s">
        <v>13134</v>
      </c>
      <c r="B2945" s="398" t="s">
        <v>13640</v>
      </c>
      <c r="C2945" s="385">
        <v>525</v>
      </c>
      <c r="D2945" s="385">
        <v>0</v>
      </c>
      <c r="E2945" s="385">
        <v>525</v>
      </c>
    </row>
    <row r="2946" spans="1:5" x14ac:dyDescent="0.25">
      <c r="A2946" s="396" t="s">
        <v>18288</v>
      </c>
      <c r="B2946" s="398" t="s">
        <v>21389</v>
      </c>
      <c r="C2946" s="385">
        <v>0</v>
      </c>
      <c r="D2946" s="385">
        <v>55</v>
      </c>
      <c r="E2946" s="385">
        <v>55</v>
      </c>
    </row>
    <row r="2947" spans="1:5" x14ac:dyDescent="0.25">
      <c r="A2947" s="396" t="s">
        <v>4455</v>
      </c>
      <c r="B2947" s="398" t="s">
        <v>13641</v>
      </c>
      <c r="C2947" s="385">
        <v>281</v>
      </c>
      <c r="D2947" s="385">
        <v>0</v>
      </c>
      <c r="E2947" s="385">
        <v>281</v>
      </c>
    </row>
    <row r="2948" spans="1:5" x14ac:dyDescent="0.25">
      <c r="A2948" s="396" t="s">
        <v>21247</v>
      </c>
      <c r="B2948" s="398" t="s">
        <v>21312</v>
      </c>
      <c r="C2948" s="385">
        <v>-100</v>
      </c>
      <c r="D2948" s="385">
        <v>0</v>
      </c>
      <c r="E2948" s="385">
        <v>-100</v>
      </c>
    </row>
    <row r="2949" spans="1:5" x14ac:dyDescent="0.25">
      <c r="A2949" s="396" t="s">
        <v>4829</v>
      </c>
      <c r="B2949" s="398" t="s">
        <v>13636</v>
      </c>
      <c r="C2949" s="385">
        <v>7040</v>
      </c>
      <c r="D2949" s="385">
        <v>-2595</v>
      </c>
      <c r="E2949" s="385">
        <v>4445</v>
      </c>
    </row>
    <row r="2950" spans="1:5" x14ac:dyDescent="0.25">
      <c r="A2950" s="396" t="s">
        <v>18986</v>
      </c>
      <c r="B2950" s="398" t="s">
        <v>21390</v>
      </c>
      <c r="C2950" s="385">
        <v>0</v>
      </c>
      <c r="D2950" s="385">
        <v>2712</v>
      </c>
      <c r="E2950" s="385">
        <v>2712</v>
      </c>
    </row>
    <row r="2951" spans="1:5" x14ac:dyDescent="0.25">
      <c r="A2951" s="396" t="s">
        <v>7683</v>
      </c>
      <c r="B2951" s="398" t="s">
        <v>13643</v>
      </c>
      <c r="C2951" s="385">
        <v>360</v>
      </c>
      <c r="D2951" s="385">
        <v>0</v>
      </c>
      <c r="E2951" s="385">
        <v>360</v>
      </c>
    </row>
    <row r="2952" spans="1:5" x14ac:dyDescent="0.25">
      <c r="A2952" s="396" t="s">
        <v>21248</v>
      </c>
      <c r="B2952" s="398" t="s">
        <v>21314</v>
      </c>
      <c r="C2952" s="385">
        <v>0</v>
      </c>
      <c r="D2952" s="385">
        <v>0</v>
      </c>
      <c r="E2952" s="385">
        <v>0</v>
      </c>
    </row>
    <row r="2953" spans="1:5" x14ac:dyDescent="0.25">
      <c r="A2953" s="396" t="s">
        <v>7684</v>
      </c>
      <c r="B2953" s="398" t="s">
        <v>13644</v>
      </c>
      <c r="C2953" s="385">
        <v>397</v>
      </c>
      <c r="D2953" s="385">
        <v>0</v>
      </c>
      <c r="E2953" s="385">
        <v>397</v>
      </c>
    </row>
    <row r="2954" spans="1:5" x14ac:dyDescent="0.25">
      <c r="A2954" s="396" t="s">
        <v>21249</v>
      </c>
      <c r="B2954" s="398" t="s">
        <v>21315</v>
      </c>
      <c r="C2954" s="385">
        <v>0</v>
      </c>
      <c r="D2954" s="385">
        <v>0</v>
      </c>
      <c r="E2954" s="385">
        <v>0</v>
      </c>
    </row>
    <row r="2955" spans="1:5" x14ac:dyDescent="0.25">
      <c r="A2955" s="396" t="s">
        <v>7682</v>
      </c>
      <c r="B2955" s="398" t="s">
        <v>13642</v>
      </c>
      <c r="C2955" s="385">
        <v>624</v>
      </c>
      <c r="D2955" s="385">
        <v>0</v>
      </c>
      <c r="E2955" s="385">
        <v>624</v>
      </c>
    </row>
    <row r="2956" spans="1:5" x14ac:dyDescent="0.25">
      <c r="A2956" s="396" t="s">
        <v>21250</v>
      </c>
      <c r="B2956" s="398" t="s">
        <v>21316</v>
      </c>
      <c r="C2956" s="385">
        <v>0</v>
      </c>
      <c r="D2956" s="385">
        <v>0</v>
      </c>
      <c r="E2956" s="385">
        <v>0</v>
      </c>
    </row>
    <row r="2957" spans="1:5" x14ac:dyDescent="0.25">
      <c r="A2957" s="396" t="s">
        <v>7680</v>
      </c>
      <c r="B2957" s="398" t="s">
        <v>9137</v>
      </c>
      <c r="C2957" s="385">
        <v>137</v>
      </c>
      <c r="D2957" s="385">
        <v>0</v>
      </c>
      <c r="E2957" s="385">
        <v>137</v>
      </c>
    </row>
    <row r="2958" spans="1:5" x14ac:dyDescent="0.25">
      <c r="A2958" s="396" t="s">
        <v>21251</v>
      </c>
      <c r="B2958" s="398" t="s">
        <v>21317</v>
      </c>
      <c r="C2958" s="385">
        <v>-10</v>
      </c>
      <c r="D2958" s="385">
        <v>0</v>
      </c>
      <c r="E2958" s="385">
        <v>-10</v>
      </c>
    </row>
    <row r="2959" spans="1:5" x14ac:dyDescent="0.25">
      <c r="A2959" s="396" t="s">
        <v>7681</v>
      </c>
      <c r="B2959" s="398" t="s">
        <v>9138</v>
      </c>
      <c r="C2959" s="385">
        <v>65</v>
      </c>
      <c r="D2959" s="385">
        <v>0</v>
      </c>
      <c r="E2959" s="385">
        <v>65</v>
      </c>
    </row>
    <row r="2960" spans="1:5" x14ac:dyDescent="0.25">
      <c r="A2960" s="396" t="s">
        <v>21252</v>
      </c>
      <c r="B2960" s="398" t="s">
        <v>21318</v>
      </c>
      <c r="C2960" s="385">
        <v>0</v>
      </c>
      <c r="D2960" s="385">
        <v>0</v>
      </c>
      <c r="E2960" s="385">
        <v>0</v>
      </c>
    </row>
    <row r="2961" spans="1:5" x14ac:dyDescent="0.25">
      <c r="A2961" s="396" t="s">
        <v>13712</v>
      </c>
      <c r="B2961" s="398" t="s">
        <v>13715</v>
      </c>
      <c r="C2961" s="385">
        <v>0</v>
      </c>
      <c r="D2961" s="385">
        <v>0</v>
      </c>
      <c r="E2961" s="385">
        <v>0</v>
      </c>
    </row>
    <row r="2962" spans="1:5" x14ac:dyDescent="0.25">
      <c r="A2962" s="396" t="s">
        <v>13713</v>
      </c>
      <c r="B2962" s="398" t="s">
        <v>13716</v>
      </c>
      <c r="C2962" s="385">
        <v>0</v>
      </c>
      <c r="D2962" s="385">
        <v>0</v>
      </c>
      <c r="E2962" s="385">
        <v>0</v>
      </c>
    </row>
    <row r="2963" spans="1:5" x14ac:dyDescent="0.25">
      <c r="A2963" s="396" t="s">
        <v>13714</v>
      </c>
      <c r="B2963" s="398" t="s">
        <v>13717</v>
      </c>
      <c r="C2963" s="385">
        <v>0</v>
      </c>
      <c r="D2963" s="385">
        <v>0</v>
      </c>
      <c r="E2963" s="385">
        <v>0</v>
      </c>
    </row>
    <row r="2964" spans="1:5" x14ac:dyDescent="0.25">
      <c r="A2964" s="396" t="s">
        <v>4897</v>
      </c>
      <c r="B2964" s="398" t="s">
        <v>13645</v>
      </c>
      <c r="C2964" s="385">
        <v>0</v>
      </c>
      <c r="D2964" s="385">
        <v>0</v>
      </c>
      <c r="E2964" s="385">
        <v>0</v>
      </c>
    </row>
    <row r="2965" spans="1:5" x14ac:dyDescent="0.25">
      <c r="A2965" s="396" t="s">
        <v>4899</v>
      </c>
      <c r="B2965" s="398" t="s">
        <v>11542</v>
      </c>
      <c r="C2965" s="385">
        <v>0</v>
      </c>
      <c r="D2965" s="385">
        <v>0</v>
      </c>
      <c r="E2965" s="385">
        <v>0</v>
      </c>
    </row>
    <row r="2966" spans="1:5" x14ac:dyDescent="0.25">
      <c r="A2966" s="396" t="s">
        <v>4898</v>
      </c>
      <c r="B2966" s="398" t="s">
        <v>11541</v>
      </c>
      <c r="C2966" s="385">
        <v>0</v>
      </c>
      <c r="D2966" s="385">
        <v>0</v>
      </c>
      <c r="E2966" s="385">
        <v>0</v>
      </c>
    </row>
    <row r="2967" spans="1:5" x14ac:dyDescent="0.25">
      <c r="A2967" s="396" t="s">
        <v>4900</v>
      </c>
      <c r="B2967" s="398" t="s">
        <v>11543</v>
      </c>
      <c r="C2967" s="385">
        <v>33</v>
      </c>
      <c r="D2967" s="385">
        <v>0</v>
      </c>
      <c r="E2967" s="385">
        <v>33</v>
      </c>
    </row>
    <row r="2968" spans="1:5" x14ac:dyDescent="0.25">
      <c r="A2968" s="396" t="s">
        <v>4902</v>
      </c>
      <c r="B2968" s="398" t="s">
        <v>11545</v>
      </c>
      <c r="C2968" s="385">
        <v>6</v>
      </c>
      <c r="D2968" s="385">
        <v>0</v>
      </c>
      <c r="E2968" s="385">
        <v>6</v>
      </c>
    </row>
    <row r="2969" spans="1:5" x14ac:dyDescent="0.25">
      <c r="A2969" s="396" t="s">
        <v>4901</v>
      </c>
      <c r="B2969" s="398" t="s">
        <v>11544</v>
      </c>
      <c r="C2969" s="385">
        <v>27</v>
      </c>
      <c r="D2969" s="385">
        <v>0</v>
      </c>
      <c r="E2969" s="385">
        <v>27</v>
      </c>
    </row>
    <row r="2970" spans="1:5" x14ac:dyDescent="0.25">
      <c r="A2970" s="396" t="s">
        <v>9140</v>
      </c>
      <c r="B2970" s="398" t="s">
        <v>9139</v>
      </c>
      <c r="C2970" s="385">
        <v>181</v>
      </c>
      <c r="D2970" s="385">
        <v>96</v>
      </c>
      <c r="E2970" s="385">
        <v>277</v>
      </c>
    </row>
    <row r="2971" spans="1:5" x14ac:dyDescent="0.25">
      <c r="A2971" s="396" t="s">
        <v>17980</v>
      </c>
      <c r="B2971" s="398" t="s">
        <v>19123</v>
      </c>
      <c r="C2971" s="385">
        <v>0</v>
      </c>
      <c r="D2971" s="385">
        <v>1</v>
      </c>
      <c r="E2971" s="385">
        <v>1</v>
      </c>
    </row>
    <row r="2972" spans="1:5" x14ac:dyDescent="0.25">
      <c r="A2972" s="396" t="s">
        <v>17981</v>
      </c>
      <c r="B2972" s="398" t="s">
        <v>9141</v>
      </c>
      <c r="C2972" s="385">
        <v>4</v>
      </c>
      <c r="D2972" s="385">
        <v>7</v>
      </c>
      <c r="E2972" s="385">
        <v>11</v>
      </c>
    </row>
    <row r="2973" spans="1:5" x14ac:dyDescent="0.25">
      <c r="A2973" s="396" t="s">
        <v>3879</v>
      </c>
      <c r="B2973" s="398" t="s">
        <v>3880</v>
      </c>
      <c r="C2973" s="385">
        <v>0</v>
      </c>
      <c r="D2973" s="385">
        <v>0</v>
      </c>
      <c r="E2973" s="385">
        <v>0</v>
      </c>
    </row>
    <row r="2974" spans="1:5" x14ac:dyDescent="0.25">
      <c r="A2974" s="396" t="s">
        <v>4416</v>
      </c>
      <c r="B2974" s="398" t="s">
        <v>4417</v>
      </c>
      <c r="C2974" s="385">
        <v>0</v>
      </c>
      <c r="D2974" s="385">
        <v>165</v>
      </c>
      <c r="E2974" s="385">
        <v>165</v>
      </c>
    </row>
    <row r="2975" spans="1:5" x14ac:dyDescent="0.25">
      <c r="A2975" s="396" t="s">
        <v>4419</v>
      </c>
      <c r="B2975" s="398" t="s">
        <v>4420</v>
      </c>
      <c r="C2975" s="385">
        <v>0</v>
      </c>
      <c r="D2975" s="385">
        <v>89</v>
      </c>
      <c r="E2975" s="385">
        <v>89</v>
      </c>
    </row>
    <row r="2976" spans="1:5" x14ac:dyDescent="0.25">
      <c r="A2976" s="396" t="s">
        <v>4414</v>
      </c>
      <c r="B2976" s="398" t="s">
        <v>4418</v>
      </c>
      <c r="C2976" s="385">
        <v>0</v>
      </c>
      <c r="D2976" s="385">
        <v>34</v>
      </c>
      <c r="E2976" s="385">
        <v>34</v>
      </c>
    </row>
    <row r="2977" spans="1:5" x14ac:dyDescent="0.25">
      <c r="A2977" s="396" t="s">
        <v>4413</v>
      </c>
      <c r="B2977" s="398" t="s">
        <v>4415</v>
      </c>
      <c r="C2977" s="385">
        <v>0</v>
      </c>
      <c r="D2977" s="385">
        <v>194</v>
      </c>
      <c r="E2977" s="385">
        <v>194</v>
      </c>
    </row>
    <row r="2978" spans="1:5" x14ac:dyDescent="0.25">
      <c r="A2978" s="396" t="s">
        <v>4421</v>
      </c>
      <c r="B2978" s="398" t="s">
        <v>4422</v>
      </c>
      <c r="C2978" s="385">
        <v>0</v>
      </c>
      <c r="D2978" s="385">
        <v>0</v>
      </c>
      <c r="E2978" s="385">
        <v>0</v>
      </c>
    </row>
    <row r="2979" spans="1:5" x14ac:dyDescent="0.25">
      <c r="A2979" s="396" t="s">
        <v>13860</v>
      </c>
      <c r="B2979" s="398" t="s">
        <v>13861</v>
      </c>
      <c r="C2979" s="385">
        <v>3</v>
      </c>
      <c r="D2979" s="385">
        <v>7</v>
      </c>
      <c r="E2979" s="385">
        <v>10</v>
      </c>
    </row>
    <row r="2980" spans="1:5" x14ac:dyDescent="0.25">
      <c r="A2980" s="396" t="s">
        <v>15524</v>
      </c>
      <c r="B2980" s="398" t="s">
        <v>21391</v>
      </c>
      <c r="C2980" s="385">
        <v>0</v>
      </c>
      <c r="D2980" s="385">
        <v>0</v>
      </c>
      <c r="E2980" s="385">
        <v>0</v>
      </c>
    </row>
    <row r="2981" spans="1:5" x14ac:dyDescent="0.25">
      <c r="A2981" s="396" t="s">
        <v>15525</v>
      </c>
      <c r="B2981" s="398" t="s">
        <v>21392</v>
      </c>
      <c r="C2981" s="385">
        <v>0</v>
      </c>
      <c r="D2981" s="385">
        <v>0</v>
      </c>
      <c r="E2981" s="385">
        <v>0</v>
      </c>
    </row>
    <row r="2982" spans="1:5" x14ac:dyDescent="0.25">
      <c r="A2982" s="396" t="s">
        <v>19435</v>
      </c>
      <c r="B2982" s="398" t="s">
        <v>19430</v>
      </c>
      <c r="C2982" s="385">
        <v>0</v>
      </c>
      <c r="D2982" s="385">
        <v>0</v>
      </c>
      <c r="E2982" s="385">
        <v>0</v>
      </c>
    </row>
    <row r="2983" spans="1:5" x14ac:dyDescent="0.25">
      <c r="A2983" s="396" t="s">
        <v>21253</v>
      </c>
      <c r="B2983" s="398" t="s">
        <v>21539</v>
      </c>
      <c r="C2983" s="385">
        <v>0</v>
      </c>
      <c r="D2983" s="385">
        <v>0</v>
      </c>
      <c r="E2983" s="385">
        <v>0</v>
      </c>
    </row>
    <row r="2984" spans="1:5" x14ac:dyDescent="0.25">
      <c r="A2984" s="396" t="s">
        <v>19436</v>
      </c>
      <c r="B2984" s="398" t="s">
        <v>19432</v>
      </c>
      <c r="C2984" s="385">
        <v>0</v>
      </c>
      <c r="D2984" s="385">
        <v>9</v>
      </c>
      <c r="E2984" s="385">
        <v>9</v>
      </c>
    </row>
    <row r="2985" spans="1:5" x14ac:dyDescent="0.25">
      <c r="A2985" s="396" t="s">
        <v>19437</v>
      </c>
      <c r="B2985" s="398" t="s">
        <v>19433</v>
      </c>
      <c r="C2985" s="385">
        <v>0</v>
      </c>
      <c r="D2985" s="385">
        <v>43</v>
      </c>
      <c r="E2985" s="385">
        <v>43</v>
      </c>
    </row>
    <row r="2986" spans="1:5" x14ac:dyDescent="0.25">
      <c r="A2986" s="396" t="s">
        <v>19429</v>
      </c>
      <c r="B2986" s="398" t="s">
        <v>19434</v>
      </c>
      <c r="C2986" s="385">
        <v>0</v>
      </c>
      <c r="D2986" s="385">
        <v>-2</v>
      </c>
      <c r="E2986" s="385">
        <v>-2</v>
      </c>
    </row>
    <row r="2987" spans="1:5" x14ac:dyDescent="0.25">
      <c r="A2987" s="396" t="s">
        <v>19845</v>
      </c>
      <c r="B2987" s="398" t="s">
        <v>19846</v>
      </c>
      <c r="C2987" s="385">
        <v>0</v>
      </c>
      <c r="D2987" s="385">
        <v>-15</v>
      </c>
      <c r="E2987" s="385">
        <v>-15</v>
      </c>
    </row>
    <row r="2988" spans="1:5" x14ac:dyDescent="0.25">
      <c r="A2988" s="396" t="s">
        <v>19847</v>
      </c>
      <c r="B2988" s="398" t="s">
        <v>19848</v>
      </c>
      <c r="C2988" s="385">
        <v>0</v>
      </c>
      <c r="D2988" s="385">
        <v>58</v>
      </c>
      <c r="E2988" s="385">
        <v>58</v>
      </c>
    </row>
    <row r="2989" spans="1:5" x14ac:dyDescent="0.25">
      <c r="A2989" s="396" t="s">
        <v>17872</v>
      </c>
      <c r="B2989" s="398" t="s">
        <v>17873</v>
      </c>
      <c r="C2989" s="385">
        <v>0</v>
      </c>
      <c r="D2989" s="385">
        <v>3</v>
      </c>
      <c r="E2989" s="385">
        <v>3</v>
      </c>
    </row>
    <row r="2990" spans="1:5" x14ac:dyDescent="0.25">
      <c r="A2990" s="396" t="s">
        <v>4558</v>
      </c>
      <c r="B2990" s="398" t="s">
        <v>4559</v>
      </c>
      <c r="C2990" s="385">
        <v>3</v>
      </c>
      <c r="D2990" s="385">
        <v>3</v>
      </c>
      <c r="E2990" s="385">
        <v>6</v>
      </c>
    </row>
    <row r="2991" spans="1:5" x14ac:dyDescent="0.25">
      <c r="A2991" s="396" t="s">
        <v>16874</v>
      </c>
      <c r="B2991" s="398" t="s">
        <v>4560</v>
      </c>
      <c r="C2991" s="385">
        <v>2</v>
      </c>
      <c r="D2991" s="385">
        <v>1</v>
      </c>
      <c r="E2991" s="385">
        <v>3</v>
      </c>
    </row>
    <row r="2992" spans="1:5" x14ac:dyDescent="0.25">
      <c r="A2992" s="396" t="s">
        <v>14015</v>
      </c>
      <c r="B2992" s="398" t="s">
        <v>14017</v>
      </c>
      <c r="C2992" s="385">
        <v>200</v>
      </c>
      <c r="D2992" s="385">
        <v>-567</v>
      </c>
      <c r="E2992" s="385">
        <v>-367</v>
      </c>
    </row>
    <row r="2993" spans="1:5" x14ac:dyDescent="0.25">
      <c r="A2993" s="396" t="s">
        <v>14016</v>
      </c>
      <c r="B2993" s="398" t="s">
        <v>14018</v>
      </c>
      <c r="C2993" s="385">
        <v>0</v>
      </c>
      <c r="D2993" s="385">
        <v>-212</v>
      </c>
      <c r="E2993" s="385">
        <v>-212</v>
      </c>
    </row>
    <row r="2994" spans="1:5" x14ac:dyDescent="0.25">
      <c r="A2994" s="396" t="s">
        <v>16730</v>
      </c>
      <c r="B2994" s="398" t="s">
        <v>16731</v>
      </c>
      <c r="C2994" s="385">
        <v>0</v>
      </c>
      <c r="D2994" s="385">
        <v>-43</v>
      </c>
      <c r="E2994" s="385">
        <v>-43</v>
      </c>
    </row>
    <row r="2995" spans="1:5" x14ac:dyDescent="0.25">
      <c r="A2995" s="396" t="s">
        <v>268</v>
      </c>
      <c r="B2995" s="398" t="s">
        <v>3881</v>
      </c>
      <c r="C2995" s="385">
        <v>0</v>
      </c>
      <c r="D2995" s="385">
        <v>0</v>
      </c>
      <c r="E2995" s="385">
        <v>0</v>
      </c>
    </row>
    <row r="2996" spans="1:5" x14ac:dyDescent="0.25">
      <c r="A2996" s="396" t="s">
        <v>269</v>
      </c>
      <c r="B2996" s="398" t="s">
        <v>3882</v>
      </c>
      <c r="C2996" s="385">
        <v>0</v>
      </c>
      <c r="D2996" s="385">
        <v>78</v>
      </c>
      <c r="E2996" s="385">
        <v>78</v>
      </c>
    </row>
    <row r="2997" spans="1:5" x14ac:dyDescent="0.25">
      <c r="A2997" s="396" t="s">
        <v>270</v>
      </c>
      <c r="B2997" s="398" t="s">
        <v>3883</v>
      </c>
      <c r="C2997" s="385">
        <v>0</v>
      </c>
      <c r="D2997" s="385">
        <v>345</v>
      </c>
      <c r="E2997" s="385">
        <v>345</v>
      </c>
    </row>
    <row r="2998" spans="1:5" x14ac:dyDescent="0.25">
      <c r="A2998" s="396" t="s">
        <v>271</v>
      </c>
      <c r="B2998" s="398" t="s">
        <v>3884</v>
      </c>
      <c r="C2998" s="385">
        <v>0</v>
      </c>
      <c r="D2998" s="385">
        <v>20</v>
      </c>
      <c r="E2998" s="385">
        <v>20</v>
      </c>
    </row>
    <row r="2999" spans="1:5" x14ac:dyDescent="0.25">
      <c r="A2999" s="396" t="s">
        <v>272</v>
      </c>
      <c r="B2999" s="398" t="s">
        <v>3885</v>
      </c>
      <c r="C2999" s="385">
        <v>0</v>
      </c>
      <c r="D2999" s="385">
        <v>1342</v>
      </c>
      <c r="E2999" s="385">
        <v>1342</v>
      </c>
    </row>
    <row r="3000" spans="1:5" x14ac:dyDescent="0.25">
      <c r="A3000" s="396" t="s">
        <v>273</v>
      </c>
      <c r="B3000" s="398" t="s">
        <v>3886</v>
      </c>
      <c r="C3000" s="385">
        <v>-64</v>
      </c>
      <c r="D3000" s="385">
        <v>823</v>
      </c>
      <c r="E3000" s="385">
        <v>759</v>
      </c>
    </row>
    <row r="3001" spans="1:5" x14ac:dyDescent="0.25">
      <c r="A3001" s="396" t="s">
        <v>274</v>
      </c>
      <c r="B3001" s="398" t="s">
        <v>3887</v>
      </c>
      <c r="C3001" s="385">
        <v>-37</v>
      </c>
      <c r="D3001" s="385">
        <v>37</v>
      </c>
      <c r="E3001" s="385">
        <v>0</v>
      </c>
    </row>
    <row r="3002" spans="1:5" x14ac:dyDescent="0.25">
      <c r="A3002" s="396" t="s">
        <v>275</v>
      </c>
      <c r="B3002" s="398" t="s">
        <v>3888</v>
      </c>
      <c r="C3002" s="385">
        <v>0</v>
      </c>
      <c r="D3002" s="385">
        <v>8</v>
      </c>
      <c r="E3002" s="385">
        <v>8</v>
      </c>
    </row>
    <row r="3003" spans="1:5" x14ac:dyDescent="0.25">
      <c r="A3003" s="396" t="s">
        <v>276</v>
      </c>
      <c r="B3003" s="398" t="s">
        <v>13872</v>
      </c>
      <c r="C3003" s="385">
        <v>0</v>
      </c>
      <c r="D3003" s="385">
        <v>0</v>
      </c>
      <c r="E3003" s="385">
        <v>0</v>
      </c>
    </row>
    <row r="3004" spans="1:5" x14ac:dyDescent="0.25">
      <c r="A3004" s="396" t="s">
        <v>277</v>
      </c>
      <c r="B3004" s="398" t="s">
        <v>13873</v>
      </c>
      <c r="C3004" s="385">
        <v>153</v>
      </c>
      <c r="D3004" s="385">
        <v>0</v>
      </c>
      <c r="E3004" s="385">
        <v>153</v>
      </c>
    </row>
    <row r="3005" spans="1:5" x14ac:dyDescent="0.25">
      <c r="A3005" s="396" t="s">
        <v>278</v>
      </c>
      <c r="B3005" s="398" t="s">
        <v>13874</v>
      </c>
      <c r="C3005" s="385">
        <v>150</v>
      </c>
      <c r="D3005" s="385">
        <v>0</v>
      </c>
      <c r="E3005" s="385">
        <v>150</v>
      </c>
    </row>
    <row r="3006" spans="1:5" x14ac:dyDescent="0.25">
      <c r="A3006" s="396" t="s">
        <v>279</v>
      </c>
      <c r="B3006" s="398" t="s">
        <v>13875</v>
      </c>
      <c r="C3006" s="385">
        <v>0</v>
      </c>
      <c r="D3006" s="385">
        <v>0</v>
      </c>
      <c r="E3006" s="385">
        <v>0</v>
      </c>
    </row>
    <row r="3007" spans="1:5" x14ac:dyDescent="0.25">
      <c r="A3007" s="396" t="s">
        <v>280</v>
      </c>
      <c r="B3007" s="398" t="s">
        <v>13876</v>
      </c>
      <c r="C3007" s="385">
        <v>100</v>
      </c>
      <c r="D3007" s="385">
        <v>0</v>
      </c>
      <c r="E3007" s="385">
        <v>100</v>
      </c>
    </row>
    <row r="3008" spans="1:5" x14ac:dyDescent="0.25">
      <c r="A3008" s="396" t="s">
        <v>281</v>
      </c>
      <c r="B3008" s="398" t="s">
        <v>13877</v>
      </c>
      <c r="C3008" s="385">
        <v>0</v>
      </c>
      <c r="D3008" s="385">
        <v>0</v>
      </c>
      <c r="E3008" s="385">
        <v>0</v>
      </c>
    </row>
    <row r="3009" spans="1:5" x14ac:dyDescent="0.25">
      <c r="A3009" s="396" t="s">
        <v>282</v>
      </c>
      <c r="B3009" s="398" t="s">
        <v>13878</v>
      </c>
      <c r="C3009" s="385">
        <v>0</v>
      </c>
      <c r="D3009" s="385">
        <v>0</v>
      </c>
      <c r="E3009" s="385">
        <v>0</v>
      </c>
    </row>
    <row r="3010" spans="1:5" x14ac:dyDescent="0.25">
      <c r="A3010" s="396" t="s">
        <v>283</v>
      </c>
      <c r="B3010" s="398" t="s">
        <v>13879</v>
      </c>
      <c r="C3010" s="385">
        <v>110</v>
      </c>
      <c r="D3010" s="385">
        <v>0</v>
      </c>
      <c r="E3010" s="385">
        <v>110</v>
      </c>
    </row>
    <row r="3011" spans="1:5" x14ac:dyDescent="0.25">
      <c r="A3011" s="396" t="s">
        <v>284</v>
      </c>
      <c r="B3011" s="398" t="s">
        <v>13880</v>
      </c>
      <c r="C3011" s="385">
        <v>70</v>
      </c>
      <c r="D3011" s="385">
        <v>0</v>
      </c>
      <c r="E3011" s="385">
        <v>70</v>
      </c>
    </row>
    <row r="3012" spans="1:5" x14ac:dyDescent="0.25">
      <c r="A3012" s="396" t="s">
        <v>285</v>
      </c>
      <c r="B3012" s="398" t="s">
        <v>13881</v>
      </c>
      <c r="C3012" s="385">
        <v>0</v>
      </c>
      <c r="D3012" s="385">
        <v>0</v>
      </c>
      <c r="E3012" s="385">
        <v>0</v>
      </c>
    </row>
    <row r="3013" spans="1:5" x14ac:dyDescent="0.25">
      <c r="A3013" s="396" t="s">
        <v>286</v>
      </c>
      <c r="B3013" s="398" t="s">
        <v>13882</v>
      </c>
      <c r="C3013" s="385">
        <v>0</v>
      </c>
      <c r="D3013" s="385">
        <v>0</v>
      </c>
      <c r="E3013" s="385">
        <v>0</v>
      </c>
    </row>
    <row r="3014" spans="1:5" x14ac:dyDescent="0.25">
      <c r="A3014" s="396" t="s">
        <v>287</v>
      </c>
      <c r="B3014" s="398" t="s">
        <v>13883</v>
      </c>
      <c r="C3014" s="385">
        <v>0</v>
      </c>
      <c r="D3014" s="385">
        <v>0</v>
      </c>
      <c r="E3014" s="385">
        <v>0</v>
      </c>
    </row>
    <row r="3015" spans="1:5" x14ac:dyDescent="0.25">
      <c r="A3015" s="396" t="s">
        <v>288</v>
      </c>
      <c r="B3015" s="398" t="s">
        <v>13884</v>
      </c>
      <c r="C3015" s="385">
        <v>0</v>
      </c>
      <c r="D3015" s="385">
        <v>0</v>
      </c>
      <c r="E3015" s="385">
        <v>0</v>
      </c>
    </row>
    <row r="3016" spans="1:5" x14ac:dyDescent="0.25">
      <c r="A3016" s="396" t="s">
        <v>17887</v>
      </c>
      <c r="B3016" s="398" t="s">
        <v>17874</v>
      </c>
      <c r="C3016" s="385">
        <v>99</v>
      </c>
      <c r="D3016" s="385">
        <v>0</v>
      </c>
      <c r="E3016" s="385">
        <v>99</v>
      </c>
    </row>
    <row r="3017" spans="1:5" x14ac:dyDescent="0.25">
      <c r="A3017" s="396" t="s">
        <v>17888</v>
      </c>
      <c r="B3017" s="398" t="s">
        <v>17875</v>
      </c>
      <c r="C3017" s="385">
        <v>77</v>
      </c>
      <c r="D3017" s="385">
        <v>0</v>
      </c>
      <c r="E3017" s="385">
        <v>77</v>
      </c>
    </row>
    <row r="3018" spans="1:5" x14ac:dyDescent="0.25">
      <c r="A3018" s="396" t="s">
        <v>17889</v>
      </c>
      <c r="B3018" s="398" t="s">
        <v>17876</v>
      </c>
      <c r="C3018" s="385">
        <v>151</v>
      </c>
      <c r="D3018" s="385">
        <v>0</v>
      </c>
      <c r="E3018" s="385">
        <v>151</v>
      </c>
    </row>
    <row r="3019" spans="1:5" x14ac:dyDescent="0.25">
      <c r="A3019" s="396" t="s">
        <v>17890</v>
      </c>
      <c r="B3019" s="398" t="s">
        <v>17877</v>
      </c>
      <c r="C3019" s="385">
        <v>855</v>
      </c>
      <c r="D3019" s="385">
        <v>0</v>
      </c>
      <c r="E3019" s="385">
        <v>855</v>
      </c>
    </row>
    <row r="3020" spans="1:5" x14ac:dyDescent="0.25">
      <c r="A3020" s="396" t="s">
        <v>17891</v>
      </c>
      <c r="B3020" s="398" t="s">
        <v>17878</v>
      </c>
      <c r="C3020" s="385">
        <v>591</v>
      </c>
      <c r="D3020" s="385">
        <v>0</v>
      </c>
      <c r="E3020" s="385">
        <v>591</v>
      </c>
    </row>
    <row r="3021" spans="1:5" x14ac:dyDescent="0.25">
      <c r="A3021" s="396" t="s">
        <v>17892</v>
      </c>
      <c r="B3021" s="398" t="s">
        <v>17879</v>
      </c>
      <c r="C3021" s="385">
        <v>5050</v>
      </c>
      <c r="D3021" s="385">
        <v>23</v>
      </c>
      <c r="E3021" s="385">
        <v>5073</v>
      </c>
    </row>
    <row r="3022" spans="1:5" x14ac:dyDescent="0.25">
      <c r="A3022" s="396" t="s">
        <v>17893</v>
      </c>
      <c r="B3022" s="398" t="s">
        <v>17880</v>
      </c>
      <c r="C3022" s="385">
        <v>708</v>
      </c>
      <c r="D3022" s="385">
        <v>-24</v>
      </c>
      <c r="E3022" s="385">
        <v>684</v>
      </c>
    </row>
    <row r="3023" spans="1:5" x14ac:dyDescent="0.25">
      <c r="A3023" s="396" t="s">
        <v>17894</v>
      </c>
      <c r="B3023" s="398" t="s">
        <v>17881</v>
      </c>
      <c r="C3023" s="385">
        <v>57</v>
      </c>
      <c r="D3023" s="385">
        <v>-62</v>
      </c>
      <c r="E3023" s="385">
        <v>-5</v>
      </c>
    </row>
    <row r="3024" spans="1:5" x14ac:dyDescent="0.25">
      <c r="A3024" s="396" t="s">
        <v>17895</v>
      </c>
      <c r="B3024" s="398" t="s">
        <v>17882</v>
      </c>
      <c r="C3024" s="385">
        <v>270</v>
      </c>
      <c r="D3024" s="385">
        <v>0</v>
      </c>
      <c r="E3024" s="385">
        <v>270</v>
      </c>
    </row>
    <row r="3025" spans="1:5" x14ac:dyDescent="0.25">
      <c r="A3025" s="396" t="s">
        <v>17896</v>
      </c>
      <c r="B3025" s="398" t="s">
        <v>17883</v>
      </c>
      <c r="C3025" s="385">
        <v>82</v>
      </c>
      <c r="D3025" s="385">
        <v>0</v>
      </c>
      <c r="E3025" s="385">
        <v>82</v>
      </c>
    </row>
    <row r="3026" spans="1:5" x14ac:dyDescent="0.25">
      <c r="A3026" s="396" t="s">
        <v>17897</v>
      </c>
      <c r="B3026" s="398" t="s">
        <v>17884</v>
      </c>
      <c r="C3026" s="385">
        <v>0</v>
      </c>
      <c r="D3026" s="385">
        <v>0</v>
      </c>
      <c r="E3026" s="385">
        <v>0</v>
      </c>
    </row>
    <row r="3027" spans="1:5" x14ac:dyDescent="0.25">
      <c r="A3027" s="396" t="s">
        <v>17898</v>
      </c>
      <c r="B3027" s="398" t="s">
        <v>17885</v>
      </c>
      <c r="C3027" s="385">
        <v>0</v>
      </c>
      <c r="D3027" s="385">
        <v>0</v>
      </c>
      <c r="E3027" s="385">
        <v>0</v>
      </c>
    </row>
    <row r="3028" spans="1:5" x14ac:dyDescent="0.25">
      <c r="A3028" s="396" t="s">
        <v>17899</v>
      </c>
      <c r="B3028" s="398" t="s">
        <v>17886</v>
      </c>
      <c r="C3028" s="385">
        <v>0</v>
      </c>
      <c r="D3028" s="385">
        <v>0</v>
      </c>
      <c r="E3028" s="385">
        <v>0</v>
      </c>
    </row>
    <row r="3029" spans="1:5" x14ac:dyDescent="0.25">
      <c r="A3029" s="396" t="s">
        <v>4351</v>
      </c>
      <c r="B3029" s="398" t="s">
        <v>4352</v>
      </c>
      <c r="C3029" s="385">
        <v>0</v>
      </c>
      <c r="D3029" s="385">
        <v>-330</v>
      </c>
      <c r="E3029" s="385">
        <v>-330</v>
      </c>
    </row>
    <row r="3030" spans="1:5" x14ac:dyDescent="0.25">
      <c r="A3030" s="396" t="s">
        <v>3889</v>
      </c>
      <c r="B3030" s="398" t="s">
        <v>18144</v>
      </c>
      <c r="C3030" s="385">
        <v>-12</v>
      </c>
      <c r="D3030" s="385">
        <v>-25</v>
      </c>
      <c r="E3030" s="385">
        <v>-37</v>
      </c>
    </row>
    <row r="3031" spans="1:5" x14ac:dyDescent="0.25">
      <c r="A3031" s="396" t="s">
        <v>18041</v>
      </c>
      <c r="B3031" s="398" t="s">
        <v>18433</v>
      </c>
      <c r="C3031" s="385">
        <v>0</v>
      </c>
      <c r="D3031" s="385">
        <v>10</v>
      </c>
      <c r="E3031" s="385">
        <v>10</v>
      </c>
    </row>
    <row r="3032" spans="1:5" x14ac:dyDescent="0.25">
      <c r="A3032" s="396" t="s">
        <v>18429</v>
      </c>
      <c r="B3032" s="398" t="s">
        <v>18432</v>
      </c>
      <c r="C3032" s="385">
        <v>0</v>
      </c>
      <c r="D3032" s="385">
        <v>-4</v>
      </c>
      <c r="E3032" s="385">
        <v>-4</v>
      </c>
    </row>
    <row r="3033" spans="1:5" x14ac:dyDescent="0.25">
      <c r="A3033" s="396" t="s">
        <v>18430</v>
      </c>
      <c r="B3033" s="398" t="s">
        <v>18431</v>
      </c>
      <c r="C3033" s="385">
        <v>-1</v>
      </c>
      <c r="D3033" s="385">
        <v>0</v>
      </c>
      <c r="E3033" s="385">
        <v>-1</v>
      </c>
    </row>
    <row r="3034" spans="1:5" x14ac:dyDescent="0.25">
      <c r="A3034" s="396" t="s">
        <v>4671</v>
      </c>
      <c r="B3034" s="398" t="s">
        <v>11918</v>
      </c>
      <c r="C3034" s="385">
        <v>3</v>
      </c>
      <c r="D3034" s="385">
        <v>25</v>
      </c>
      <c r="E3034" s="385">
        <v>28</v>
      </c>
    </row>
    <row r="3035" spans="1:5" x14ac:dyDescent="0.25">
      <c r="A3035" s="396" t="s">
        <v>4679</v>
      </c>
      <c r="B3035" s="398" t="s">
        <v>4680</v>
      </c>
      <c r="C3035" s="385">
        <v>0</v>
      </c>
      <c r="D3035" s="385">
        <v>0</v>
      </c>
      <c r="E3035" s="385">
        <v>0</v>
      </c>
    </row>
    <row r="3036" spans="1:5" x14ac:dyDescent="0.25">
      <c r="A3036" s="396" t="s">
        <v>19376</v>
      </c>
      <c r="B3036" s="398" t="s">
        <v>19377</v>
      </c>
      <c r="C3036" s="385">
        <v>0</v>
      </c>
      <c r="D3036" s="385">
        <v>0</v>
      </c>
      <c r="E3036" s="385">
        <v>0</v>
      </c>
    </row>
    <row r="3037" spans="1:5" x14ac:dyDescent="0.25">
      <c r="A3037" s="396" t="s">
        <v>19374</v>
      </c>
      <c r="B3037" s="398" t="s">
        <v>19375</v>
      </c>
      <c r="C3037" s="385">
        <v>24</v>
      </c>
      <c r="D3037" s="385">
        <v>61</v>
      </c>
      <c r="E3037" s="385">
        <v>85</v>
      </c>
    </row>
    <row r="3038" spans="1:5" x14ac:dyDescent="0.25">
      <c r="A3038" s="396" t="s">
        <v>19378</v>
      </c>
      <c r="B3038" s="398" t="s">
        <v>19379</v>
      </c>
      <c r="C3038" s="385">
        <v>296</v>
      </c>
      <c r="D3038" s="385">
        <v>536</v>
      </c>
      <c r="E3038" s="385">
        <v>832</v>
      </c>
    </row>
    <row r="3039" spans="1:5" x14ac:dyDescent="0.25">
      <c r="A3039" s="396" t="s">
        <v>9325</v>
      </c>
      <c r="B3039" s="398" t="s">
        <v>21540</v>
      </c>
      <c r="C3039" s="385">
        <v>0</v>
      </c>
      <c r="D3039" s="385">
        <v>0</v>
      </c>
      <c r="E3039" s="385">
        <v>0</v>
      </c>
    </row>
    <row r="3040" spans="1:5" x14ac:dyDescent="0.25">
      <c r="A3040" s="396" t="s">
        <v>9326</v>
      </c>
      <c r="B3040" s="398" t="s">
        <v>21393</v>
      </c>
      <c r="C3040" s="385">
        <v>0</v>
      </c>
      <c r="D3040" s="385">
        <v>20</v>
      </c>
      <c r="E3040" s="385">
        <v>20</v>
      </c>
    </row>
    <row r="3041" spans="1:5" x14ac:dyDescent="0.25">
      <c r="A3041" s="396" t="s">
        <v>9327</v>
      </c>
      <c r="B3041" s="398" t="s">
        <v>18226</v>
      </c>
      <c r="C3041" s="385">
        <v>0</v>
      </c>
      <c r="D3041" s="385">
        <v>0</v>
      </c>
      <c r="E3041" s="385">
        <v>0</v>
      </c>
    </row>
    <row r="3042" spans="1:5" x14ac:dyDescent="0.25">
      <c r="A3042" s="396" t="s">
        <v>9328</v>
      </c>
      <c r="B3042" s="398" t="s">
        <v>17900</v>
      </c>
      <c r="C3042" s="385">
        <v>0</v>
      </c>
      <c r="D3042" s="385">
        <v>0</v>
      </c>
      <c r="E3042" s="385">
        <v>0</v>
      </c>
    </row>
    <row r="3043" spans="1:5" x14ac:dyDescent="0.25">
      <c r="A3043" s="396" t="s">
        <v>9329</v>
      </c>
      <c r="B3043" s="398" t="s">
        <v>17901</v>
      </c>
      <c r="C3043" s="385">
        <v>0</v>
      </c>
      <c r="D3043" s="385">
        <v>0</v>
      </c>
      <c r="E3043" s="385">
        <v>0</v>
      </c>
    </row>
    <row r="3044" spans="1:5" x14ac:dyDescent="0.25">
      <c r="A3044" s="396" t="s">
        <v>9330</v>
      </c>
      <c r="B3044" s="398" t="s">
        <v>17902</v>
      </c>
      <c r="C3044" s="385">
        <v>0</v>
      </c>
      <c r="D3044" s="385">
        <v>18</v>
      </c>
      <c r="E3044" s="385">
        <v>18</v>
      </c>
    </row>
    <row r="3045" spans="1:5" x14ac:dyDescent="0.25">
      <c r="A3045" s="396" t="s">
        <v>21320</v>
      </c>
      <c r="B3045" s="398" t="s">
        <v>21321</v>
      </c>
      <c r="C3045" s="385">
        <v>0</v>
      </c>
      <c r="D3045" s="385">
        <v>0</v>
      </c>
      <c r="E3045" s="385">
        <v>0</v>
      </c>
    </row>
    <row r="3046" spans="1:5" x14ac:dyDescent="0.25">
      <c r="A3046" s="396" t="s">
        <v>9331</v>
      </c>
      <c r="B3046" s="398" t="s">
        <v>21329</v>
      </c>
      <c r="C3046" s="385">
        <v>0</v>
      </c>
      <c r="D3046" s="385">
        <v>-30</v>
      </c>
      <c r="E3046" s="385">
        <v>-30</v>
      </c>
    </row>
    <row r="3047" spans="1:5" x14ac:dyDescent="0.25">
      <c r="A3047" s="396" t="s">
        <v>9332</v>
      </c>
      <c r="B3047" s="398" t="s">
        <v>21328</v>
      </c>
      <c r="C3047" s="385">
        <v>0</v>
      </c>
      <c r="D3047" s="385">
        <v>10</v>
      </c>
      <c r="E3047" s="385">
        <v>10</v>
      </c>
    </row>
    <row r="3048" spans="1:5" x14ac:dyDescent="0.25">
      <c r="A3048" s="396" t="s">
        <v>9333</v>
      </c>
      <c r="B3048" s="398" t="s">
        <v>21327</v>
      </c>
      <c r="C3048" s="385">
        <v>0</v>
      </c>
      <c r="D3048" s="385">
        <v>0</v>
      </c>
      <c r="E3048" s="385">
        <v>0</v>
      </c>
    </row>
    <row r="3049" spans="1:5" x14ac:dyDescent="0.25">
      <c r="A3049" s="396" t="s">
        <v>9334</v>
      </c>
      <c r="B3049" s="398" t="s">
        <v>21326</v>
      </c>
      <c r="C3049" s="385">
        <v>0</v>
      </c>
      <c r="D3049" s="385">
        <v>-33</v>
      </c>
      <c r="E3049" s="385">
        <v>-33</v>
      </c>
    </row>
    <row r="3050" spans="1:5" x14ac:dyDescent="0.25">
      <c r="A3050" s="396" t="s">
        <v>9335</v>
      </c>
      <c r="B3050" s="398" t="s">
        <v>21325</v>
      </c>
      <c r="C3050" s="385">
        <v>0</v>
      </c>
      <c r="D3050" s="385">
        <v>0</v>
      </c>
      <c r="E3050" s="385">
        <v>0</v>
      </c>
    </row>
    <row r="3051" spans="1:5" x14ac:dyDescent="0.25">
      <c r="A3051" s="396" t="s">
        <v>9336</v>
      </c>
      <c r="B3051" s="398" t="s">
        <v>21324</v>
      </c>
      <c r="C3051" s="385">
        <v>0</v>
      </c>
      <c r="D3051" s="385">
        <v>-40</v>
      </c>
      <c r="E3051" s="385">
        <v>-40</v>
      </c>
    </row>
    <row r="3052" spans="1:5" x14ac:dyDescent="0.25">
      <c r="A3052" s="396" t="s">
        <v>21322</v>
      </c>
      <c r="B3052" s="398" t="s">
        <v>21323</v>
      </c>
      <c r="C3052" s="385">
        <v>0</v>
      </c>
      <c r="D3052" s="385">
        <v>0</v>
      </c>
      <c r="E3052" s="385">
        <v>0</v>
      </c>
    </row>
    <row r="3053" spans="1:5" x14ac:dyDescent="0.25">
      <c r="A3053" s="396" t="s">
        <v>9320</v>
      </c>
      <c r="B3053" s="398" t="s">
        <v>13859</v>
      </c>
      <c r="C3053" s="385">
        <v>0</v>
      </c>
      <c r="D3053" s="385">
        <v>21</v>
      </c>
      <c r="E3053" s="385">
        <v>21</v>
      </c>
    </row>
    <row r="3054" spans="1:5" x14ac:dyDescent="0.25">
      <c r="A3054" s="396" t="s">
        <v>9321</v>
      </c>
      <c r="B3054" s="398" t="s">
        <v>11035</v>
      </c>
      <c r="C3054" s="385">
        <v>0</v>
      </c>
      <c r="D3054" s="385">
        <v>0</v>
      </c>
      <c r="E3054" s="385">
        <v>0</v>
      </c>
    </row>
    <row r="3055" spans="1:5" x14ac:dyDescent="0.25">
      <c r="A3055" s="396" t="s">
        <v>9322</v>
      </c>
      <c r="B3055" s="398" t="s">
        <v>11036</v>
      </c>
      <c r="C3055" s="385">
        <v>0</v>
      </c>
      <c r="D3055" s="385">
        <v>0</v>
      </c>
      <c r="E3055" s="385">
        <v>0</v>
      </c>
    </row>
    <row r="3056" spans="1:5" x14ac:dyDescent="0.25">
      <c r="A3056" s="396" t="s">
        <v>9323</v>
      </c>
      <c r="B3056" s="398" t="s">
        <v>11037</v>
      </c>
      <c r="C3056" s="385">
        <v>0</v>
      </c>
      <c r="D3056" s="385">
        <v>10</v>
      </c>
      <c r="E3056" s="385">
        <v>10</v>
      </c>
    </row>
    <row r="3057" spans="1:5" x14ac:dyDescent="0.25">
      <c r="A3057" s="396" t="s">
        <v>9324</v>
      </c>
      <c r="B3057" s="398" t="s">
        <v>11038</v>
      </c>
      <c r="C3057" s="385">
        <v>-2</v>
      </c>
      <c r="D3057" s="385">
        <v>9</v>
      </c>
      <c r="E3057" s="385">
        <v>7</v>
      </c>
    </row>
    <row r="3058" spans="1:5" x14ac:dyDescent="0.25">
      <c r="A3058" s="396" t="s">
        <v>17903</v>
      </c>
      <c r="B3058" s="398" t="s">
        <v>17908</v>
      </c>
      <c r="C3058" s="385">
        <v>0</v>
      </c>
      <c r="D3058" s="385">
        <v>0</v>
      </c>
      <c r="E3058" s="385">
        <v>0</v>
      </c>
    </row>
    <row r="3059" spans="1:5" x14ac:dyDescent="0.25">
      <c r="A3059" s="396" t="s">
        <v>17904</v>
      </c>
      <c r="B3059" s="398" t="s">
        <v>18225</v>
      </c>
      <c r="C3059" s="385">
        <v>-20</v>
      </c>
      <c r="D3059" s="385">
        <v>50</v>
      </c>
      <c r="E3059" s="385">
        <v>30</v>
      </c>
    </row>
    <row r="3060" spans="1:5" x14ac:dyDescent="0.25">
      <c r="A3060" s="396" t="s">
        <v>17905</v>
      </c>
      <c r="B3060" s="398" t="s">
        <v>5334</v>
      </c>
      <c r="C3060" s="385">
        <v>100</v>
      </c>
      <c r="D3060" s="385">
        <v>0</v>
      </c>
      <c r="E3060" s="385">
        <v>100</v>
      </c>
    </row>
    <row r="3061" spans="1:5" x14ac:dyDescent="0.25">
      <c r="A3061" s="396" t="s">
        <v>17906</v>
      </c>
      <c r="B3061" s="398" t="s">
        <v>17909</v>
      </c>
      <c r="C3061" s="385">
        <v>350</v>
      </c>
      <c r="D3061" s="385">
        <v>-30</v>
      </c>
      <c r="E3061" s="385">
        <v>320</v>
      </c>
    </row>
    <row r="3062" spans="1:5" x14ac:dyDescent="0.25">
      <c r="A3062" s="396" t="s">
        <v>17907</v>
      </c>
      <c r="B3062" s="398" t="s">
        <v>17910</v>
      </c>
      <c r="C3062" s="385">
        <v>225</v>
      </c>
      <c r="D3062" s="385">
        <v>0</v>
      </c>
      <c r="E3062" s="385">
        <v>225</v>
      </c>
    </row>
    <row r="3063" spans="1:5" x14ac:dyDescent="0.25">
      <c r="A3063" s="396" t="s">
        <v>9454</v>
      </c>
      <c r="B3063" s="398" t="s">
        <v>9455</v>
      </c>
      <c r="C3063" s="385">
        <v>180</v>
      </c>
      <c r="D3063" s="385">
        <v>-260</v>
      </c>
      <c r="E3063" s="385">
        <v>-80</v>
      </c>
    </row>
    <row r="3064" spans="1:5" x14ac:dyDescent="0.25">
      <c r="A3064" s="396" t="s">
        <v>19341</v>
      </c>
      <c r="B3064" s="398" t="s">
        <v>16873</v>
      </c>
      <c r="C3064" s="385">
        <v>0</v>
      </c>
      <c r="D3064" s="385">
        <v>15</v>
      </c>
      <c r="E3064" s="385">
        <v>15</v>
      </c>
    </row>
    <row r="3065" spans="1:5" x14ac:dyDescent="0.25">
      <c r="A3065" s="396" t="s">
        <v>19340</v>
      </c>
      <c r="B3065" s="398" t="s">
        <v>16873</v>
      </c>
      <c r="C3065" s="385">
        <v>0</v>
      </c>
      <c r="D3065" s="385">
        <v>-4</v>
      </c>
      <c r="E3065" s="385">
        <v>-4</v>
      </c>
    </row>
    <row r="3066" spans="1:5" x14ac:dyDescent="0.25">
      <c r="A3066" s="396" t="s">
        <v>18006</v>
      </c>
      <c r="B3066" s="398" t="s">
        <v>18028</v>
      </c>
      <c r="C3066" s="385">
        <v>6</v>
      </c>
      <c r="D3066" s="385">
        <v>80</v>
      </c>
      <c r="E3066" s="385">
        <v>86</v>
      </c>
    </row>
    <row r="3067" spans="1:5" x14ac:dyDescent="0.25">
      <c r="A3067" s="396" t="s">
        <v>18007</v>
      </c>
      <c r="B3067" s="398" t="s">
        <v>18029</v>
      </c>
      <c r="C3067" s="385">
        <v>0</v>
      </c>
      <c r="D3067" s="385">
        <v>-3</v>
      </c>
      <c r="E3067" s="385">
        <v>-3</v>
      </c>
    </row>
    <row r="3068" spans="1:5" x14ac:dyDescent="0.25">
      <c r="A3068" s="396" t="s">
        <v>18008</v>
      </c>
      <c r="B3068" s="398" t="s">
        <v>18030</v>
      </c>
      <c r="C3068" s="385">
        <v>0</v>
      </c>
      <c r="D3068" s="385">
        <v>7</v>
      </c>
      <c r="E3068" s="385">
        <v>7</v>
      </c>
    </row>
    <row r="3069" spans="1:5" x14ac:dyDescent="0.25">
      <c r="A3069" s="396" t="s">
        <v>18009</v>
      </c>
      <c r="B3069" s="398" t="s">
        <v>18031</v>
      </c>
      <c r="C3069" s="385">
        <v>0</v>
      </c>
      <c r="D3069" s="385">
        <v>0</v>
      </c>
      <c r="E3069" s="385">
        <v>0</v>
      </c>
    </row>
    <row r="3070" spans="1:5" x14ac:dyDescent="0.25">
      <c r="A3070" s="396" t="s">
        <v>18010</v>
      </c>
      <c r="B3070" s="398" t="s">
        <v>18032</v>
      </c>
      <c r="C3070" s="385">
        <v>0</v>
      </c>
      <c r="D3070" s="385">
        <v>0</v>
      </c>
      <c r="E3070" s="385">
        <v>0</v>
      </c>
    </row>
    <row r="3071" spans="1:5" x14ac:dyDescent="0.25">
      <c r="A3071" s="396" t="s">
        <v>18011</v>
      </c>
      <c r="B3071" s="398" t="s">
        <v>18033</v>
      </c>
      <c r="C3071" s="385">
        <v>0</v>
      </c>
      <c r="D3071" s="385">
        <v>0</v>
      </c>
      <c r="E3071" s="385">
        <v>0</v>
      </c>
    </row>
    <row r="3072" spans="1:5" x14ac:dyDescent="0.25">
      <c r="A3072" s="396" t="s">
        <v>18012</v>
      </c>
      <c r="B3072" s="398" t="s">
        <v>18034</v>
      </c>
      <c r="C3072" s="385">
        <v>0</v>
      </c>
      <c r="D3072" s="385">
        <v>0</v>
      </c>
      <c r="E3072" s="385">
        <v>0</v>
      </c>
    </row>
    <row r="3073" spans="1:5" x14ac:dyDescent="0.25">
      <c r="A3073" s="396" t="s">
        <v>18013</v>
      </c>
      <c r="B3073" s="398" t="s">
        <v>18035</v>
      </c>
      <c r="C3073" s="385">
        <v>0</v>
      </c>
      <c r="D3073" s="385">
        <v>0</v>
      </c>
      <c r="E3073" s="385">
        <v>0</v>
      </c>
    </row>
    <row r="3074" spans="1:5" x14ac:dyDescent="0.25">
      <c r="A3074" s="396" t="s">
        <v>18014</v>
      </c>
      <c r="B3074" s="398" t="s">
        <v>18036</v>
      </c>
      <c r="C3074" s="385">
        <v>1</v>
      </c>
      <c r="D3074" s="385">
        <v>0</v>
      </c>
      <c r="E3074" s="385">
        <v>1</v>
      </c>
    </row>
    <row r="3075" spans="1:5" x14ac:dyDescent="0.25">
      <c r="A3075" s="396" t="s">
        <v>18015</v>
      </c>
      <c r="B3075" s="398" t="s">
        <v>18037</v>
      </c>
      <c r="C3075" s="385">
        <v>3</v>
      </c>
      <c r="D3075" s="385">
        <v>0</v>
      </c>
      <c r="E3075" s="385">
        <v>3</v>
      </c>
    </row>
    <row r="3076" spans="1:5" x14ac:dyDescent="0.25">
      <c r="A3076" s="396" t="s">
        <v>18016</v>
      </c>
      <c r="B3076" s="398" t="s">
        <v>18038</v>
      </c>
      <c r="C3076" s="385">
        <v>8</v>
      </c>
      <c r="D3076" s="385">
        <v>-2</v>
      </c>
      <c r="E3076" s="385">
        <v>6</v>
      </c>
    </row>
    <row r="3077" spans="1:5" x14ac:dyDescent="0.25">
      <c r="A3077" s="396" t="s">
        <v>18017</v>
      </c>
      <c r="B3077" s="398" t="s">
        <v>18039</v>
      </c>
      <c r="C3077" s="385">
        <v>0</v>
      </c>
      <c r="D3077" s="385">
        <v>1</v>
      </c>
      <c r="E3077" s="385">
        <v>1</v>
      </c>
    </row>
    <row r="3078" spans="1:5" x14ac:dyDescent="0.25">
      <c r="A3078" s="396" t="s">
        <v>18245</v>
      </c>
      <c r="B3078" s="398" t="s">
        <v>18246</v>
      </c>
      <c r="C3078" s="385">
        <v>0</v>
      </c>
      <c r="D3078" s="385">
        <v>85</v>
      </c>
      <c r="E3078" s="385">
        <v>85</v>
      </c>
    </row>
    <row r="3079" spans="1:5" x14ac:dyDescent="0.25">
      <c r="A3079" s="396" t="s">
        <v>19380</v>
      </c>
      <c r="B3079" s="398" t="s">
        <v>19381</v>
      </c>
      <c r="C3079" s="385">
        <v>0</v>
      </c>
      <c r="D3079" s="385">
        <v>0</v>
      </c>
      <c r="E3079" s="385">
        <v>0</v>
      </c>
    </row>
    <row r="3080" spans="1:5" x14ac:dyDescent="0.25">
      <c r="A3080" s="396" t="s">
        <v>18243</v>
      </c>
      <c r="B3080" s="398" t="s">
        <v>18244</v>
      </c>
      <c r="C3080" s="385">
        <v>0</v>
      </c>
      <c r="D3080" s="385">
        <v>0</v>
      </c>
      <c r="E3080" s="385">
        <v>0</v>
      </c>
    </row>
    <row r="3081" spans="1:5" x14ac:dyDescent="0.25">
      <c r="A3081" s="396" t="s">
        <v>18242</v>
      </c>
      <c r="B3081" s="398" t="s">
        <v>17634</v>
      </c>
      <c r="C3081" s="385">
        <v>545</v>
      </c>
      <c r="D3081" s="385">
        <v>3726</v>
      </c>
      <c r="E3081" s="385">
        <v>4271</v>
      </c>
    </row>
    <row r="3082" spans="1:5" x14ac:dyDescent="0.25">
      <c r="A3082" s="396" t="s">
        <v>19926</v>
      </c>
      <c r="B3082" s="398" t="s">
        <v>19927</v>
      </c>
      <c r="C3082" s="385">
        <v>14</v>
      </c>
      <c r="D3082" s="385">
        <v>0</v>
      </c>
      <c r="E3082" s="385">
        <v>14</v>
      </c>
    </row>
    <row r="3083" spans="1:5" x14ac:dyDescent="0.25">
      <c r="A3083" s="396" t="s">
        <v>19928</v>
      </c>
      <c r="B3083" s="398" t="s">
        <v>19929</v>
      </c>
      <c r="C3083" s="385">
        <v>3</v>
      </c>
      <c r="D3083" s="385">
        <v>0</v>
      </c>
      <c r="E3083" s="385">
        <v>3</v>
      </c>
    </row>
    <row r="3084" spans="1:5" x14ac:dyDescent="0.25">
      <c r="A3084" s="396" t="s">
        <v>4651</v>
      </c>
      <c r="B3084" s="398" t="s">
        <v>4727</v>
      </c>
      <c r="C3084" s="385">
        <v>2</v>
      </c>
      <c r="D3084" s="385">
        <v>0</v>
      </c>
      <c r="E3084" s="385">
        <v>2</v>
      </c>
    </row>
    <row r="3085" spans="1:5" x14ac:dyDescent="0.25">
      <c r="A3085" s="396" t="s">
        <v>4652</v>
      </c>
      <c r="B3085" s="398" t="s">
        <v>4728</v>
      </c>
      <c r="C3085" s="385">
        <v>0</v>
      </c>
      <c r="D3085" s="385">
        <v>2</v>
      </c>
      <c r="E3085" s="385">
        <v>2</v>
      </c>
    </row>
    <row r="3086" spans="1:5" x14ac:dyDescent="0.25">
      <c r="A3086" s="396" t="s">
        <v>18988</v>
      </c>
      <c r="B3086" s="398" t="s">
        <v>18994</v>
      </c>
      <c r="C3086" s="385">
        <v>0</v>
      </c>
      <c r="D3086" s="385">
        <v>0</v>
      </c>
      <c r="E3086" s="385">
        <v>0</v>
      </c>
    </row>
    <row r="3087" spans="1:5" x14ac:dyDescent="0.25">
      <c r="A3087" s="396" t="s">
        <v>18989</v>
      </c>
      <c r="B3087" s="398" t="s">
        <v>18995</v>
      </c>
      <c r="C3087" s="385">
        <v>0</v>
      </c>
      <c r="D3087" s="385">
        <v>0</v>
      </c>
      <c r="E3087" s="385">
        <v>0</v>
      </c>
    </row>
    <row r="3088" spans="1:5" x14ac:dyDescent="0.25">
      <c r="A3088" s="396" t="s">
        <v>20945</v>
      </c>
      <c r="B3088" s="398" t="s">
        <v>20948</v>
      </c>
      <c r="C3088" s="385">
        <v>1</v>
      </c>
      <c r="D3088" s="385">
        <v>0</v>
      </c>
      <c r="E3088" s="385">
        <v>1</v>
      </c>
    </row>
    <row r="3089" spans="1:5" x14ac:dyDescent="0.25">
      <c r="A3089" s="396" t="s">
        <v>20946</v>
      </c>
      <c r="B3089" s="398" t="s">
        <v>20949</v>
      </c>
      <c r="C3089" s="385">
        <v>1</v>
      </c>
      <c r="D3089" s="385">
        <v>0</v>
      </c>
      <c r="E3089" s="385">
        <v>1</v>
      </c>
    </row>
    <row r="3090" spans="1:5" x14ac:dyDescent="0.25">
      <c r="A3090" s="396" t="s">
        <v>20947</v>
      </c>
      <c r="B3090" s="398" t="s">
        <v>20950</v>
      </c>
      <c r="C3090" s="385">
        <v>1</v>
      </c>
      <c r="D3090" s="385">
        <v>0</v>
      </c>
      <c r="E3090" s="385">
        <v>1</v>
      </c>
    </row>
    <row r="3091" spans="1:5" x14ac:dyDescent="0.25">
      <c r="A3091" s="396" t="s">
        <v>4653</v>
      </c>
      <c r="B3091" s="398" t="s">
        <v>4729</v>
      </c>
      <c r="C3091" s="385">
        <v>0</v>
      </c>
      <c r="D3091" s="385">
        <v>0</v>
      </c>
      <c r="E3091" s="385">
        <v>0</v>
      </c>
    </row>
    <row r="3092" spans="1:5" x14ac:dyDescent="0.25">
      <c r="A3092" s="396" t="s">
        <v>4654</v>
      </c>
      <c r="B3092" s="398" t="s">
        <v>4729</v>
      </c>
      <c r="C3092" s="385">
        <v>0</v>
      </c>
      <c r="D3092" s="385">
        <v>0</v>
      </c>
      <c r="E3092" s="385">
        <v>0</v>
      </c>
    </row>
    <row r="3093" spans="1:5" x14ac:dyDescent="0.25">
      <c r="A3093" s="396" t="s">
        <v>4655</v>
      </c>
      <c r="B3093" s="398" t="s">
        <v>4729</v>
      </c>
      <c r="C3093" s="385">
        <v>1</v>
      </c>
      <c r="D3093" s="385">
        <v>0</v>
      </c>
      <c r="E3093" s="385">
        <v>1</v>
      </c>
    </row>
    <row r="3094" spans="1:5" x14ac:dyDescent="0.25">
      <c r="A3094" s="396" t="s">
        <v>19003</v>
      </c>
      <c r="B3094" s="398" t="s">
        <v>19005</v>
      </c>
      <c r="C3094" s="385">
        <v>0</v>
      </c>
      <c r="D3094" s="385">
        <v>0</v>
      </c>
      <c r="E3094" s="385">
        <v>0</v>
      </c>
    </row>
    <row r="3095" spans="1:5" x14ac:dyDescent="0.25">
      <c r="A3095" s="396" t="s">
        <v>19004</v>
      </c>
      <c r="B3095" s="398" t="s">
        <v>19006</v>
      </c>
      <c r="C3095" s="385">
        <v>0</v>
      </c>
      <c r="D3095" s="385">
        <v>1</v>
      </c>
      <c r="E3095" s="385">
        <v>1</v>
      </c>
    </row>
    <row r="3096" spans="1:5" x14ac:dyDescent="0.25">
      <c r="A3096" s="396" t="s">
        <v>19007</v>
      </c>
      <c r="B3096" s="398" t="s">
        <v>19008</v>
      </c>
      <c r="C3096" s="385">
        <v>0</v>
      </c>
      <c r="D3096" s="385">
        <v>0</v>
      </c>
      <c r="E3096" s="385">
        <v>0</v>
      </c>
    </row>
    <row r="3097" spans="1:5" x14ac:dyDescent="0.25">
      <c r="A3097" s="396" t="s">
        <v>19009</v>
      </c>
      <c r="B3097" s="398" t="s">
        <v>19010</v>
      </c>
      <c r="C3097" s="385">
        <v>2</v>
      </c>
      <c r="D3097" s="385">
        <v>2</v>
      </c>
      <c r="E3097" s="385">
        <v>4</v>
      </c>
    </row>
    <row r="3098" spans="1:5" x14ac:dyDescent="0.25">
      <c r="A3098" s="396" t="s">
        <v>19011</v>
      </c>
      <c r="B3098" s="398" t="s">
        <v>19012</v>
      </c>
      <c r="C3098" s="385">
        <v>0</v>
      </c>
      <c r="D3098" s="385">
        <v>1</v>
      </c>
      <c r="E3098" s="385">
        <v>1</v>
      </c>
    </row>
    <row r="3099" spans="1:5" x14ac:dyDescent="0.25">
      <c r="A3099" s="396" t="s">
        <v>19013</v>
      </c>
      <c r="B3099" s="398" t="s">
        <v>19014</v>
      </c>
      <c r="C3099" s="385">
        <v>0</v>
      </c>
      <c r="D3099" s="385">
        <v>1</v>
      </c>
      <c r="E3099" s="385">
        <v>1</v>
      </c>
    </row>
    <row r="3100" spans="1:5" x14ac:dyDescent="0.25">
      <c r="A3100" s="396" t="s">
        <v>20976</v>
      </c>
      <c r="B3100" s="398" t="s">
        <v>20977</v>
      </c>
      <c r="C3100" s="385">
        <v>0</v>
      </c>
      <c r="D3100" s="385">
        <v>0</v>
      </c>
      <c r="E3100" s="385">
        <v>0</v>
      </c>
    </row>
    <row r="3101" spans="1:5" x14ac:dyDescent="0.25">
      <c r="A3101" s="396" t="s">
        <v>19015</v>
      </c>
      <c r="B3101" s="398" t="s">
        <v>19005</v>
      </c>
      <c r="C3101" s="385">
        <v>2</v>
      </c>
      <c r="D3101" s="385">
        <v>0</v>
      </c>
      <c r="E3101" s="385">
        <v>2</v>
      </c>
    </row>
    <row r="3102" spans="1:5" x14ac:dyDescent="0.25">
      <c r="A3102" s="396" t="s">
        <v>19016</v>
      </c>
      <c r="B3102" s="398" t="s">
        <v>19006</v>
      </c>
      <c r="C3102" s="385">
        <v>1</v>
      </c>
      <c r="D3102" s="385">
        <v>0</v>
      </c>
      <c r="E3102" s="385">
        <v>1</v>
      </c>
    </row>
    <row r="3103" spans="1:5" x14ac:dyDescent="0.25">
      <c r="A3103" s="396" t="s">
        <v>19017</v>
      </c>
      <c r="B3103" s="398" t="s">
        <v>19008</v>
      </c>
      <c r="C3103" s="385">
        <v>0</v>
      </c>
      <c r="D3103" s="385">
        <v>0</v>
      </c>
      <c r="E3103" s="385">
        <v>0</v>
      </c>
    </row>
    <row r="3104" spans="1:5" x14ac:dyDescent="0.25">
      <c r="A3104" s="396" t="s">
        <v>19018</v>
      </c>
      <c r="B3104" s="398" t="s">
        <v>19010</v>
      </c>
      <c r="C3104" s="385">
        <v>0</v>
      </c>
      <c r="D3104" s="385">
        <v>0</v>
      </c>
      <c r="E3104" s="385">
        <v>0</v>
      </c>
    </row>
    <row r="3105" spans="1:5" x14ac:dyDescent="0.25">
      <c r="A3105" s="396" t="s">
        <v>19019</v>
      </c>
      <c r="B3105" s="398" t="s">
        <v>19012</v>
      </c>
      <c r="C3105" s="385">
        <v>0</v>
      </c>
      <c r="D3105" s="385">
        <v>0</v>
      </c>
      <c r="E3105" s="385">
        <v>0</v>
      </c>
    </row>
    <row r="3106" spans="1:5" x14ac:dyDescent="0.25">
      <c r="A3106" s="396" t="s">
        <v>19050</v>
      </c>
      <c r="B3106" s="398" t="s">
        <v>19014</v>
      </c>
      <c r="C3106" s="385">
        <v>1</v>
      </c>
      <c r="D3106" s="385">
        <v>0</v>
      </c>
      <c r="E3106" s="385">
        <v>1</v>
      </c>
    </row>
    <row r="3107" spans="1:5" x14ac:dyDescent="0.25">
      <c r="A3107" s="396" t="s">
        <v>20978</v>
      </c>
      <c r="B3107" s="398" t="s">
        <v>20977</v>
      </c>
      <c r="C3107" s="385">
        <v>0</v>
      </c>
      <c r="D3107" s="385">
        <v>0</v>
      </c>
      <c r="E3107" s="385">
        <v>0</v>
      </c>
    </row>
    <row r="3108" spans="1:5" x14ac:dyDescent="0.25">
      <c r="A3108" s="396" t="s">
        <v>19020</v>
      </c>
      <c r="B3108" s="398" t="s">
        <v>19005</v>
      </c>
      <c r="C3108" s="385">
        <v>0</v>
      </c>
      <c r="D3108" s="385">
        <v>0</v>
      </c>
      <c r="E3108" s="385">
        <v>0</v>
      </c>
    </row>
    <row r="3109" spans="1:5" x14ac:dyDescent="0.25">
      <c r="A3109" s="396" t="s">
        <v>19021</v>
      </c>
      <c r="B3109" s="398" t="s">
        <v>19006</v>
      </c>
      <c r="C3109" s="385">
        <v>0</v>
      </c>
      <c r="D3109" s="385">
        <v>0</v>
      </c>
      <c r="E3109" s="385">
        <v>0</v>
      </c>
    </row>
    <row r="3110" spans="1:5" x14ac:dyDescent="0.25">
      <c r="A3110" s="396" t="s">
        <v>19022</v>
      </c>
      <c r="B3110" s="398" t="s">
        <v>19008</v>
      </c>
      <c r="C3110" s="385">
        <v>0</v>
      </c>
      <c r="D3110" s="385">
        <v>0</v>
      </c>
      <c r="E3110" s="385">
        <v>0</v>
      </c>
    </row>
    <row r="3111" spans="1:5" x14ac:dyDescent="0.25">
      <c r="A3111" s="396" t="s">
        <v>19023</v>
      </c>
      <c r="B3111" s="398" t="s">
        <v>19010</v>
      </c>
      <c r="C3111" s="385">
        <v>0</v>
      </c>
      <c r="D3111" s="385">
        <v>0</v>
      </c>
      <c r="E3111" s="385">
        <v>0</v>
      </c>
    </row>
    <row r="3112" spans="1:5" x14ac:dyDescent="0.25">
      <c r="A3112" s="396" t="s">
        <v>19024</v>
      </c>
      <c r="B3112" s="398" t="s">
        <v>19012</v>
      </c>
      <c r="C3112" s="385">
        <v>0</v>
      </c>
      <c r="D3112" s="385">
        <v>1</v>
      </c>
      <c r="E3112" s="385">
        <v>1</v>
      </c>
    </row>
    <row r="3113" spans="1:5" x14ac:dyDescent="0.25">
      <c r="A3113" s="396" t="s">
        <v>19025</v>
      </c>
      <c r="B3113" s="398" t="s">
        <v>19014</v>
      </c>
      <c r="C3113" s="385">
        <v>0</v>
      </c>
      <c r="D3113" s="385">
        <v>0</v>
      </c>
      <c r="E3113" s="385">
        <v>0</v>
      </c>
    </row>
    <row r="3114" spans="1:5" x14ac:dyDescent="0.25">
      <c r="A3114" s="396" t="s">
        <v>20979</v>
      </c>
      <c r="B3114" s="398" t="s">
        <v>20977</v>
      </c>
      <c r="C3114" s="385">
        <v>0</v>
      </c>
      <c r="D3114" s="385">
        <v>0</v>
      </c>
      <c r="E3114" s="385">
        <v>0</v>
      </c>
    </row>
    <row r="3115" spans="1:5" x14ac:dyDescent="0.25">
      <c r="A3115" s="396" t="s">
        <v>19026</v>
      </c>
      <c r="B3115" s="398" t="s">
        <v>19032</v>
      </c>
      <c r="C3115" s="385">
        <v>0</v>
      </c>
      <c r="D3115" s="385">
        <v>1</v>
      </c>
      <c r="E3115" s="385">
        <v>1</v>
      </c>
    </row>
    <row r="3116" spans="1:5" x14ac:dyDescent="0.25">
      <c r="A3116" s="396" t="s">
        <v>19027</v>
      </c>
      <c r="B3116" s="398" t="s">
        <v>19033</v>
      </c>
      <c r="C3116" s="385">
        <v>1</v>
      </c>
      <c r="D3116" s="385">
        <v>0</v>
      </c>
      <c r="E3116" s="385">
        <v>1</v>
      </c>
    </row>
    <row r="3117" spans="1:5" x14ac:dyDescent="0.25">
      <c r="A3117" s="396" t="s">
        <v>19028</v>
      </c>
      <c r="B3117" s="398" t="s">
        <v>19034</v>
      </c>
      <c r="C3117" s="385">
        <v>0</v>
      </c>
      <c r="D3117" s="385">
        <v>0</v>
      </c>
      <c r="E3117" s="385">
        <v>0</v>
      </c>
    </row>
    <row r="3118" spans="1:5" x14ac:dyDescent="0.25">
      <c r="A3118" s="396" t="s">
        <v>19029</v>
      </c>
      <c r="B3118" s="398" t="s">
        <v>19035</v>
      </c>
      <c r="C3118" s="385">
        <v>0</v>
      </c>
      <c r="D3118" s="385">
        <v>0</v>
      </c>
      <c r="E3118" s="385">
        <v>0</v>
      </c>
    </row>
    <row r="3119" spans="1:5" x14ac:dyDescent="0.25">
      <c r="A3119" s="396" t="s">
        <v>19030</v>
      </c>
      <c r="B3119" s="398" t="s">
        <v>19036</v>
      </c>
      <c r="C3119" s="385">
        <v>0</v>
      </c>
      <c r="D3119" s="385">
        <v>1</v>
      </c>
      <c r="E3119" s="385">
        <v>1</v>
      </c>
    </row>
    <row r="3120" spans="1:5" x14ac:dyDescent="0.25">
      <c r="A3120" s="396" t="s">
        <v>19031</v>
      </c>
      <c r="B3120" s="398" t="s">
        <v>19037</v>
      </c>
      <c r="C3120" s="385">
        <v>0</v>
      </c>
      <c r="D3120" s="385">
        <v>1</v>
      </c>
      <c r="E3120" s="385">
        <v>1</v>
      </c>
    </row>
    <row r="3121" spans="1:5" x14ac:dyDescent="0.25">
      <c r="A3121" s="396" t="s">
        <v>20980</v>
      </c>
      <c r="B3121" s="398" t="s">
        <v>20981</v>
      </c>
      <c r="C3121" s="385">
        <v>0</v>
      </c>
      <c r="D3121" s="385">
        <v>0</v>
      </c>
      <c r="E3121" s="385">
        <v>0</v>
      </c>
    </row>
    <row r="3122" spans="1:5" x14ac:dyDescent="0.25">
      <c r="A3122" s="396" t="s">
        <v>19038</v>
      </c>
      <c r="B3122" s="398" t="s">
        <v>19032</v>
      </c>
      <c r="C3122" s="385">
        <v>0</v>
      </c>
      <c r="D3122" s="385">
        <v>3</v>
      </c>
      <c r="E3122" s="385">
        <v>3</v>
      </c>
    </row>
    <row r="3123" spans="1:5" x14ac:dyDescent="0.25">
      <c r="A3123" s="396" t="s">
        <v>19039</v>
      </c>
      <c r="B3123" s="398" t="s">
        <v>19033</v>
      </c>
      <c r="C3123" s="385">
        <v>0</v>
      </c>
      <c r="D3123" s="385">
        <v>1</v>
      </c>
      <c r="E3123" s="385">
        <v>1</v>
      </c>
    </row>
    <row r="3124" spans="1:5" x14ac:dyDescent="0.25">
      <c r="A3124" s="396" t="s">
        <v>19040</v>
      </c>
      <c r="B3124" s="398" t="s">
        <v>19034</v>
      </c>
      <c r="C3124" s="385">
        <v>0</v>
      </c>
      <c r="D3124" s="385">
        <v>0</v>
      </c>
      <c r="E3124" s="385">
        <v>0</v>
      </c>
    </row>
    <row r="3125" spans="1:5" x14ac:dyDescent="0.25">
      <c r="A3125" s="396" t="s">
        <v>19041</v>
      </c>
      <c r="B3125" s="398" t="s">
        <v>19035</v>
      </c>
      <c r="C3125" s="385">
        <v>0</v>
      </c>
      <c r="D3125" s="385">
        <v>0</v>
      </c>
      <c r="E3125" s="385">
        <v>0</v>
      </c>
    </row>
    <row r="3126" spans="1:5" x14ac:dyDescent="0.25">
      <c r="A3126" s="396" t="s">
        <v>19042</v>
      </c>
      <c r="B3126" s="398" t="s">
        <v>19036</v>
      </c>
      <c r="C3126" s="385">
        <v>0</v>
      </c>
      <c r="D3126" s="385">
        <v>1</v>
      </c>
      <c r="E3126" s="385">
        <v>1</v>
      </c>
    </row>
    <row r="3127" spans="1:5" x14ac:dyDescent="0.25">
      <c r="A3127" s="396" t="s">
        <v>19043</v>
      </c>
      <c r="B3127" s="398" t="s">
        <v>19037</v>
      </c>
      <c r="C3127" s="385">
        <v>0</v>
      </c>
      <c r="D3127" s="385">
        <v>1</v>
      </c>
      <c r="E3127" s="385">
        <v>1</v>
      </c>
    </row>
    <row r="3128" spans="1:5" x14ac:dyDescent="0.25">
      <c r="A3128" s="396" t="s">
        <v>20982</v>
      </c>
      <c r="B3128" s="398" t="s">
        <v>20981</v>
      </c>
      <c r="C3128" s="385">
        <v>0</v>
      </c>
      <c r="D3128" s="385">
        <v>0</v>
      </c>
      <c r="E3128" s="385">
        <v>0</v>
      </c>
    </row>
    <row r="3129" spans="1:5" x14ac:dyDescent="0.25">
      <c r="A3129" s="396" t="s">
        <v>19044</v>
      </c>
      <c r="B3129" s="398" t="s">
        <v>19032</v>
      </c>
      <c r="C3129" s="385">
        <v>4</v>
      </c>
      <c r="D3129" s="385">
        <v>0</v>
      </c>
      <c r="E3129" s="385">
        <v>4</v>
      </c>
    </row>
    <row r="3130" spans="1:5" x14ac:dyDescent="0.25">
      <c r="A3130" s="396" t="s">
        <v>19045</v>
      </c>
      <c r="B3130" s="398" t="s">
        <v>19033</v>
      </c>
      <c r="C3130" s="385">
        <v>0</v>
      </c>
      <c r="D3130" s="385">
        <v>1</v>
      </c>
      <c r="E3130" s="385">
        <v>1</v>
      </c>
    </row>
    <row r="3131" spans="1:5" x14ac:dyDescent="0.25">
      <c r="A3131" s="396" t="s">
        <v>19046</v>
      </c>
      <c r="B3131" s="398" t="s">
        <v>19034</v>
      </c>
      <c r="C3131" s="385">
        <v>0</v>
      </c>
      <c r="D3131" s="385">
        <v>1</v>
      </c>
      <c r="E3131" s="385">
        <v>1</v>
      </c>
    </row>
    <row r="3132" spans="1:5" x14ac:dyDescent="0.25">
      <c r="A3132" s="396" t="s">
        <v>19047</v>
      </c>
      <c r="B3132" s="398" t="s">
        <v>19035</v>
      </c>
      <c r="C3132" s="385">
        <v>0</v>
      </c>
      <c r="D3132" s="385">
        <v>5</v>
      </c>
      <c r="E3132" s="385">
        <v>5</v>
      </c>
    </row>
    <row r="3133" spans="1:5" x14ac:dyDescent="0.25">
      <c r="A3133" s="396" t="s">
        <v>19048</v>
      </c>
      <c r="B3133" s="398" t="s">
        <v>19036</v>
      </c>
      <c r="C3133" s="385">
        <v>1</v>
      </c>
      <c r="D3133" s="385">
        <v>0</v>
      </c>
      <c r="E3133" s="385">
        <v>1</v>
      </c>
    </row>
    <row r="3134" spans="1:5" x14ac:dyDescent="0.25">
      <c r="A3134" s="396" t="s">
        <v>19049</v>
      </c>
      <c r="B3134" s="398" t="s">
        <v>19037</v>
      </c>
      <c r="C3134" s="385">
        <v>0</v>
      </c>
      <c r="D3134" s="385">
        <v>1</v>
      </c>
      <c r="E3134" s="385">
        <v>1</v>
      </c>
    </row>
    <row r="3135" spans="1:5" x14ac:dyDescent="0.25">
      <c r="A3135" s="396" t="s">
        <v>20983</v>
      </c>
      <c r="B3135" s="398" t="s">
        <v>20981</v>
      </c>
      <c r="C3135" s="385">
        <v>0</v>
      </c>
      <c r="D3135" s="385">
        <v>0</v>
      </c>
      <c r="E3135" s="385">
        <v>0</v>
      </c>
    </row>
    <row r="3136" spans="1:5" x14ac:dyDescent="0.25">
      <c r="A3136" s="396" t="s">
        <v>4719</v>
      </c>
      <c r="B3136" s="398" t="s">
        <v>4424</v>
      </c>
      <c r="C3136" s="385">
        <v>0</v>
      </c>
      <c r="D3136" s="385">
        <v>0</v>
      </c>
      <c r="E3136" s="385">
        <v>0</v>
      </c>
    </row>
    <row r="3137" spans="1:5" x14ac:dyDescent="0.25">
      <c r="A3137" s="396" t="s">
        <v>19098</v>
      </c>
      <c r="B3137" s="398" t="s">
        <v>20938</v>
      </c>
      <c r="C3137" s="385">
        <v>4</v>
      </c>
      <c r="D3137" s="385">
        <v>0</v>
      </c>
      <c r="E3137" s="385">
        <v>4</v>
      </c>
    </row>
    <row r="3138" spans="1:5" x14ac:dyDescent="0.25">
      <c r="A3138" s="396" t="s">
        <v>4718</v>
      </c>
      <c r="B3138" s="398" t="s">
        <v>4726</v>
      </c>
      <c r="C3138" s="385">
        <v>0</v>
      </c>
      <c r="D3138" s="385">
        <v>1</v>
      </c>
      <c r="E3138" s="385">
        <v>1</v>
      </c>
    </row>
    <row r="3139" spans="1:5" x14ac:dyDescent="0.25">
      <c r="A3139" s="396" t="s">
        <v>4425</v>
      </c>
      <c r="B3139" s="398" t="s">
        <v>4426</v>
      </c>
      <c r="C3139" s="385">
        <v>0</v>
      </c>
      <c r="D3139" s="385">
        <v>1</v>
      </c>
      <c r="E3139" s="385">
        <v>1</v>
      </c>
    </row>
    <row r="3140" spans="1:5" x14ac:dyDescent="0.25">
      <c r="A3140" s="396" t="s">
        <v>4427</v>
      </c>
      <c r="B3140" s="398" t="s">
        <v>4428</v>
      </c>
      <c r="C3140" s="385">
        <v>-1</v>
      </c>
      <c r="D3140" s="385">
        <v>2</v>
      </c>
      <c r="E3140" s="385">
        <v>1</v>
      </c>
    </row>
    <row r="3141" spans="1:5" x14ac:dyDescent="0.25">
      <c r="A3141" s="396" t="s">
        <v>4429</v>
      </c>
      <c r="B3141" s="398" t="s">
        <v>4430</v>
      </c>
      <c r="C3141" s="385">
        <v>1</v>
      </c>
      <c r="D3141" s="385">
        <v>3</v>
      </c>
      <c r="E3141" s="385">
        <v>4</v>
      </c>
    </row>
    <row r="3142" spans="1:5" x14ac:dyDescent="0.25">
      <c r="A3142" s="396" t="s">
        <v>18990</v>
      </c>
      <c r="B3142" s="398" t="s">
        <v>18993</v>
      </c>
      <c r="C3142" s="385">
        <v>0</v>
      </c>
      <c r="D3142" s="385">
        <v>0</v>
      </c>
      <c r="E3142" s="385">
        <v>0</v>
      </c>
    </row>
    <row r="3143" spans="1:5" x14ac:dyDescent="0.25">
      <c r="A3143" s="396" t="s">
        <v>18991</v>
      </c>
      <c r="B3143" s="398" t="s">
        <v>19095</v>
      </c>
      <c r="C3143" s="385">
        <v>0</v>
      </c>
      <c r="D3143" s="385">
        <v>0</v>
      </c>
      <c r="E3143" s="385">
        <v>0</v>
      </c>
    </row>
    <row r="3144" spans="1:5" x14ac:dyDescent="0.25">
      <c r="A3144" s="396" t="s">
        <v>20939</v>
      </c>
      <c r="B3144" s="398" t="s">
        <v>20940</v>
      </c>
      <c r="C3144" s="385">
        <v>4</v>
      </c>
      <c r="D3144" s="385">
        <v>0</v>
      </c>
      <c r="E3144" s="385">
        <v>4</v>
      </c>
    </row>
    <row r="3145" spans="1:5" x14ac:dyDescent="0.25">
      <c r="A3145" s="396" t="s">
        <v>4431</v>
      </c>
      <c r="B3145" s="398" t="s">
        <v>4432</v>
      </c>
      <c r="C3145" s="385">
        <v>1</v>
      </c>
      <c r="D3145" s="385">
        <v>4</v>
      </c>
      <c r="E3145" s="385">
        <v>5</v>
      </c>
    </row>
    <row r="3146" spans="1:5" x14ac:dyDescent="0.25">
      <c r="A3146" s="396" t="s">
        <v>20953</v>
      </c>
      <c r="B3146" s="398" t="s">
        <v>20954</v>
      </c>
      <c r="C3146" s="385">
        <v>0</v>
      </c>
      <c r="D3146" s="385">
        <v>0</v>
      </c>
      <c r="E3146" s="385">
        <v>0</v>
      </c>
    </row>
    <row r="3147" spans="1:5" x14ac:dyDescent="0.25">
      <c r="A3147" s="396" t="s">
        <v>10924</v>
      </c>
      <c r="B3147" s="398" t="s">
        <v>10926</v>
      </c>
      <c r="C3147" s="385">
        <v>0</v>
      </c>
      <c r="D3147" s="385">
        <v>0</v>
      </c>
      <c r="E3147" s="385">
        <v>0</v>
      </c>
    </row>
    <row r="3148" spans="1:5" x14ac:dyDescent="0.25">
      <c r="A3148" s="396" t="s">
        <v>10923</v>
      </c>
      <c r="B3148" s="398" t="s">
        <v>10927</v>
      </c>
      <c r="C3148" s="385">
        <v>0</v>
      </c>
      <c r="D3148" s="385">
        <v>0</v>
      </c>
      <c r="E3148" s="385">
        <v>0</v>
      </c>
    </row>
    <row r="3149" spans="1:5" x14ac:dyDescent="0.25">
      <c r="A3149" s="396" t="s">
        <v>10925</v>
      </c>
      <c r="B3149" s="398" t="s">
        <v>10928</v>
      </c>
      <c r="C3149" s="385">
        <v>0</v>
      </c>
      <c r="D3149" s="385">
        <v>0</v>
      </c>
      <c r="E3149" s="385">
        <v>0</v>
      </c>
    </row>
    <row r="3150" spans="1:5" x14ac:dyDescent="0.25">
      <c r="A3150" s="396" t="s">
        <v>10921</v>
      </c>
      <c r="B3150" s="398" t="s">
        <v>10922</v>
      </c>
      <c r="C3150" s="385">
        <v>2</v>
      </c>
      <c r="D3150" s="385">
        <v>4</v>
      </c>
      <c r="E3150" s="385">
        <v>6</v>
      </c>
    </row>
    <row r="3151" spans="1:5" x14ac:dyDescent="0.25">
      <c r="A3151" s="396" t="s">
        <v>18992</v>
      </c>
      <c r="B3151" s="398" t="s">
        <v>19096</v>
      </c>
      <c r="C3151" s="385">
        <v>0</v>
      </c>
      <c r="D3151" s="385">
        <v>0</v>
      </c>
      <c r="E3151" s="385">
        <v>0</v>
      </c>
    </row>
    <row r="3152" spans="1:5" x14ac:dyDescent="0.25">
      <c r="A3152" s="396" t="s">
        <v>18996</v>
      </c>
      <c r="B3152" s="398" t="s">
        <v>19097</v>
      </c>
      <c r="C3152" s="385">
        <v>0</v>
      </c>
      <c r="D3152" s="385">
        <v>0</v>
      </c>
      <c r="E3152" s="385">
        <v>0</v>
      </c>
    </row>
    <row r="3153" spans="1:5" x14ac:dyDescent="0.25">
      <c r="A3153" s="396" t="s">
        <v>18997</v>
      </c>
      <c r="B3153" s="398" t="s">
        <v>19099</v>
      </c>
      <c r="C3153" s="385">
        <v>1</v>
      </c>
      <c r="D3153" s="385">
        <v>0</v>
      </c>
      <c r="E3153" s="385">
        <v>1</v>
      </c>
    </row>
    <row r="3154" spans="1:5" x14ac:dyDescent="0.25">
      <c r="A3154" s="396" t="s">
        <v>18998</v>
      </c>
      <c r="B3154" s="398" t="s">
        <v>18999</v>
      </c>
      <c r="C3154" s="385">
        <v>0</v>
      </c>
      <c r="D3154" s="385">
        <v>0</v>
      </c>
      <c r="E3154" s="385">
        <v>0</v>
      </c>
    </row>
    <row r="3155" spans="1:5" x14ac:dyDescent="0.25">
      <c r="A3155" s="396" t="s">
        <v>19000</v>
      </c>
      <c r="B3155" s="398" t="s">
        <v>19001</v>
      </c>
      <c r="C3155" s="385">
        <v>0</v>
      </c>
      <c r="D3155" s="385">
        <v>0</v>
      </c>
      <c r="E3155" s="385">
        <v>0</v>
      </c>
    </row>
    <row r="3156" spans="1:5" x14ac:dyDescent="0.25">
      <c r="A3156" s="396" t="s">
        <v>19002</v>
      </c>
      <c r="B3156" s="398" t="s">
        <v>19078</v>
      </c>
      <c r="C3156" s="385">
        <v>0</v>
      </c>
      <c r="D3156" s="385">
        <v>0</v>
      </c>
      <c r="E3156" s="385">
        <v>0</v>
      </c>
    </row>
    <row r="3157" spans="1:5" x14ac:dyDescent="0.25">
      <c r="A3157" s="396" t="s">
        <v>19091</v>
      </c>
      <c r="B3157" s="398" t="s">
        <v>19092</v>
      </c>
      <c r="C3157" s="385">
        <v>3</v>
      </c>
      <c r="D3157" s="385">
        <v>0</v>
      </c>
      <c r="E3157" s="385">
        <v>3</v>
      </c>
    </row>
    <row r="3158" spans="1:5" x14ac:dyDescent="0.25">
      <c r="A3158" s="396" t="s">
        <v>21073</v>
      </c>
      <c r="B3158" s="398" t="s">
        <v>21075</v>
      </c>
      <c r="C3158" s="385">
        <v>0</v>
      </c>
      <c r="D3158" s="385">
        <v>0</v>
      </c>
      <c r="E3158" s="385">
        <v>0</v>
      </c>
    </row>
    <row r="3159" spans="1:5" x14ac:dyDescent="0.25">
      <c r="A3159" s="396" t="s">
        <v>21074</v>
      </c>
      <c r="B3159" s="398" t="s">
        <v>21076</v>
      </c>
      <c r="C3159" s="385">
        <v>0</v>
      </c>
      <c r="D3159" s="385">
        <v>0</v>
      </c>
      <c r="E3159" s="385">
        <v>0</v>
      </c>
    </row>
    <row r="3160" spans="1:5" x14ac:dyDescent="0.25">
      <c r="A3160" s="396" t="s">
        <v>21081</v>
      </c>
      <c r="B3160" s="398" t="s">
        <v>21082</v>
      </c>
      <c r="C3160" s="385">
        <v>0</v>
      </c>
      <c r="D3160" s="385">
        <v>0</v>
      </c>
      <c r="E3160" s="385">
        <v>0</v>
      </c>
    </row>
    <row r="3161" spans="1:5" x14ac:dyDescent="0.25">
      <c r="A3161" s="396" t="s">
        <v>21083</v>
      </c>
      <c r="B3161" s="398" t="s">
        <v>21084</v>
      </c>
      <c r="C3161" s="385">
        <v>0</v>
      </c>
      <c r="D3161" s="385">
        <v>0</v>
      </c>
      <c r="E3161" s="385">
        <v>0</v>
      </c>
    </row>
    <row r="3162" spans="1:5" x14ac:dyDescent="0.25">
      <c r="A3162" s="396" t="s">
        <v>4656</v>
      </c>
      <c r="B3162" s="398" t="s">
        <v>19065</v>
      </c>
      <c r="C3162" s="385">
        <v>0</v>
      </c>
      <c r="D3162" s="385">
        <v>1</v>
      </c>
      <c r="E3162" s="385">
        <v>1</v>
      </c>
    </row>
    <row r="3163" spans="1:5" x14ac:dyDescent="0.25">
      <c r="A3163" s="396" t="s">
        <v>4657</v>
      </c>
      <c r="B3163" s="398" t="s">
        <v>19066</v>
      </c>
      <c r="C3163" s="385">
        <v>0</v>
      </c>
      <c r="D3163" s="385">
        <v>1</v>
      </c>
      <c r="E3163" s="385">
        <v>1</v>
      </c>
    </row>
    <row r="3164" spans="1:5" x14ac:dyDescent="0.25">
      <c r="A3164" s="396" t="s">
        <v>4658</v>
      </c>
      <c r="B3164" s="398" t="s">
        <v>19067</v>
      </c>
      <c r="C3164" s="385">
        <v>0</v>
      </c>
      <c r="D3164" s="385">
        <v>2</v>
      </c>
      <c r="E3164" s="385">
        <v>2</v>
      </c>
    </row>
    <row r="3165" spans="1:5" x14ac:dyDescent="0.25">
      <c r="A3165" s="396" t="s">
        <v>4659</v>
      </c>
      <c r="B3165" s="398" t="s">
        <v>19068</v>
      </c>
      <c r="C3165" s="385">
        <v>0</v>
      </c>
      <c r="D3165" s="385">
        <v>0</v>
      </c>
      <c r="E3165" s="385">
        <v>0</v>
      </c>
    </row>
    <row r="3166" spans="1:5" x14ac:dyDescent="0.25">
      <c r="A3166" s="396" t="s">
        <v>4660</v>
      </c>
      <c r="B3166" s="398" t="s">
        <v>19069</v>
      </c>
      <c r="C3166" s="385">
        <v>0</v>
      </c>
      <c r="D3166" s="385">
        <v>2</v>
      </c>
      <c r="E3166" s="385">
        <v>2</v>
      </c>
    </row>
    <row r="3167" spans="1:5" x14ac:dyDescent="0.25">
      <c r="A3167" s="396" t="s">
        <v>4661</v>
      </c>
      <c r="B3167" s="398" t="s">
        <v>19070</v>
      </c>
      <c r="C3167" s="385">
        <v>0</v>
      </c>
      <c r="D3167" s="385">
        <v>4</v>
      </c>
      <c r="E3167" s="385">
        <v>4</v>
      </c>
    </row>
    <row r="3168" spans="1:5" x14ac:dyDescent="0.25">
      <c r="A3168" s="396" t="s">
        <v>4662</v>
      </c>
      <c r="B3168" s="398" t="s">
        <v>19071</v>
      </c>
      <c r="C3168" s="385">
        <v>0</v>
      </c>
      <c r="D3168" s="385">
        <v>2</v>
      </c>
      <c r="E3168" s="385">
        <v>2</v>
      </c>
    </row>
    <row r="3169" spans="1:5" x14ac:dyDescent="0.25">
      <c r="A3169" s="396" t="s">
        <v>4663</v>
      </c>
      <c r="B3169" s="398" t="s">
        <v>19072</v>
      </c>
      <c r="C3169" s="385">
        <v>0</v>
      </c>
      <c r="D3169" s="385">
        <v>0</v>
      </c>
      <c r="E3169" s="385">
        <v>0</v>
      </c>
    </row>
    <row r="3170" spans="1:5" x14ac:dyDescent="0.25">
      <c r="A3170" s="396" t="s">
        <v>4664</v>
      </c>
      <c r="B3170" s="398" t="s">
        <v>19073</v>
      </c>
      <c r="C3170" s="385">
        <v>0</v>
      </c>
      <c r="D3170" s="385">
        <v>0</v>
      </c>
      <c r="E3170" s="385">
        <v>0</v>
      </c>
    </row>
    <row r="3171" spans="1:5" x14ac:dyDescent="0.25">
      <c r="A3171" s="396" t="s">
        <v>4665</v>
      </c>
      <c r="B3171" s="398" t="s">
        <v>19074</v>
      </c>
      <c r="C3171" s="385">
        <v>0</v>
      </c>
      <c r="D3171" s="385">
        <v>0</v>
      </c>
      <c r="E3171" s="385">
        <v>0</v>
      </c>
    </row>
    <row r="3172" spans="1:5" x14ac:dyDescent="0.25">
      <c r="A3172" s="396" t="s">
        <v>4666</v>
      </c>
      <c r="B3172" s="398" t="s">
        <v>19075</v>
      </c>
      <c r="C3172" s="385">
        <v>0</v>
      </c>
      <c r="D3172" s="385">
        <v>0</v>
      </c>
      <c r="E3172" s="385">
        <v>0</v>
      </c>
    </row>
    <row r="3173" spans="1:5" x14ac:dyDescent="0.25">
      <c r="A3173" s="396" t="s">
        <v>4667</v>
      </c>
      <c r="B3173" s="398" t="s">
        <v>19076</v>
      </c>
      <c r="C3173" s="385">
        <v>0</v>
      </c>
      <c r="D3173" s="385">
        <v>0</v>
      </c>
      <c r="E3173" s="385">
        <v>0</v>
      </c>
    </row>
    <row r="3174" spans="1:5" x14ac:dyDescent="0.25">
      <c r="A3174" s="396" t="s">
        <v>4668</v>
      </c>
      <c r="B3174" s="398" t="s">
        <v>19077</v>
      </c>
      <c r="C3174" s="385">
        <v>0</v>
      </c>
      <c r="D3174" s="385">
        <v>0</v>
      </c>
      <c r="E3174" s="385">
        <v>0</v>
      </c>
    </row>
    <row r="3175" spans="1:5" x14ac:dyDescent="0.25">
      <c r="A3175" s="396" t="s">
        <v>4748</v>
      </c>
      <c r="B3175" s="398" t="s">
        <v>21319</v>
      </c>
      <c r="C3175" s="385">
        <v>0</v>
      </c>
      <c r="D3175" s="385">
        <v>0</v>
      </c>
      <c r="E3175" s="385">
        <v>0</v>
      </c>
    </row>
    <row r="3176" spans="1:5" x14ac:dyDescent="0.25">
      <c r="A3176" s="396" t="s">
        <v>19079</v>
      </c>
      <c r="B3176" s="398" t="s">
        <v>19081</v>
      </c>
      <c r="C3176" s="385">
        <v>0</v>
      </c>
      <c r="D3176" s="385">
        <v>0</v>
      </c>
      <c r="E3176" s="385">
        <v>0</v>
      </c>
    </row>
    <row r="3177" spans="1:5" x14ac:dyDescent="0.25">
      <c r="A3177" s="396" t="s">
        <v>19080</v>
      </c>
      <c r="B3177" s="398" t="s">
        <v>19082</v>
      </c>
      <c r="C3177" s="385">
        <v>0</v>
      </c>
      <c r="D3177" s="385">
        <v>0</v>
      </c>
      <c r="E3177" s="385">
        <v>0</v>
      </c>
    </row>
    <row r="3178" spans="1:5" x14ac:dyDescent="0.25">
      <c r="A3178" s="396" t="s">
        <v>19083</v>
      </c>
      <c r="B3178" s="398" t="s">
        <v>19087</v>
      </c>
      <c r="C3178" s="385">
        <v>0</v>
      </c>
      <c r="D3178" s="385">
        <v>0</v>
      </c>
      <c r="E3178" s="385">
        <v>0</v>
      </c>
    </row>
    <row r="3179" spans="1:5" x14ac:dyDescent="0.25">
      <c r="A3179" s="396" t="s">
        <v>19084</v>
      </c>
      <c r="B3179" s="398" t="s">
        <v>19088</v>
      </c>
      <c r="C3179" s="385">
        <v>0</v>
      </c>
      <c r="D3179" s="385">
        <v>2</v>
      </c>
      <c r="E3179" s="385">
        <v>2</v>
      </c>
    </row>
    <row r="3180" spans="1:5" x14ac:dyDescent="0.25">
      <c r="A3180" s="396" t="s">
        <v>19085</v>
      </c>
      <c r="B3180" s="398" t="s">
        <v>19089</v>
      </c>
      <c r="C3180" s="385">
        <v>0</v>
      </c>
      <c r="D3180" s="385">
        <v>2</v>
      </c>
      <c r="E3180" s="385">
        <v>2</v>
      </c>
    </row>
    <row r="3181" spans="1:5" x14ac:dyDescent="0.25">
      <c r="A3181" s="396" t="s">
        <v>19086</v>
      </c>
      <c r="B3181" s="398" t="s">
        <v>19090</v>
      </c>
      <c r="C3181" s="385">
        <v>0</v>
      </c>
      <c r="D3181" s="385">
        <v>3</v>
      </c>
      <c r="E3181" s="385">
        <v>3</v>
      </c>
    </row>
    <row r="3182" spans="1:5" x14ac:dyDescent="0.25">
      <c r="A3182" s="396" t="s">
        <v>20958</v>
      </c>
      <c r="B3182" s="398" t="s">
        <v>20929</v>
      </c>
      <c r="C3182" s="385">
        <v>0</v>
      </c>
      <c r="D3182" s="385">
        <v>0</v>
      </c>
      <c r="E3182" s="385">
        <v>0</v>
      </c>
    </row>
    <row r="3183" spans="1:5" x14ac:dyDescent="0.25">
      <c r="A3183" s="396" t="s">
        <v>20928</v>
      </c>
      <c r="B3183" s="398" t="s">
        <v>20929</v>
      </c>
      <c r="C3183" s="385">
        <v>0</v>
      </c>
      <c r="D3183" s="385">
        <v>0</v>
      </c>
      <c r="E3183" s="385">
        <v>0</v>
      </c>
    </row>
    <row r="3184" spans="1:5" x14ac:dyDescent="0.25">
      <c r="A3184" s="396" t="s">
        <v>20930</v>
      </c>
      <c r="B3184" s="398" t="s">
        <v>20931</v>
      </c>
      <c r="C3184" s="385">
        <v>0</v>
      </c>
      <c r="D3184" s="385">
        <v>0</v>
      </c>
      <c r="E3184" s="385">
        <v>0</v>
      </c>
    </row>
    <row r="3185" spans="1:5" x14ac:dyDescent="0.25">
      <c r="A3185" s="396" t="s">
        <v>20932</v>
      </c>
      <c r="B3185" s="398" t="s">
        <v>20933</v>
      </c>
      <c r="C3185" s="385">
        <v>0</v>
      </c>
      <c r="D3185" s="385">
        <v>0</v>
      </c>
      <c r="E3185" s="385">
        <v>0</v>
      </c>
    </row>
    <row r="3186" spans="1:5" x14ac:dyDescent="0.25">
      <c r="A3186" s="396" t="s">
        <v>20934</v>
      </c>
      <c r="B3186" s="398" t="s">
        <v>20935</v>
      </c>
      <c r="C3186" s="385">
        <v>0</v>
      </c>
      <c r="D3186" s="385">
        <v>0</v>
      </c>
      <c r="E3186" s="385">
        <v>0</v>
      </c>
    </row>
    <row r="3187" spans="1:5" x14ac:dyDescent="0.25">
      <c r="A3187" s="396" t="s">
        <v>19051</v>
      </c>
      <c r="B3187" s="398" t="s">
        <v>19053</v>
      </c>
      <c r="C3187" s="385">
        <v>1</v>
      </c>
      <c r="D3187" s="385">
        <v>1</v>
      </c>
      <c r="E3187" s="385">
        <v>2</v>
      </c>
    </row>
    <row r="3188" spans="1:5" x14ac:dyDescent="0.25">
      <c r="A3188" s="396" t="s">
        <v>19052</v>
      </c>
      <c r="B3188" s="398" t="s">
        <v>19054</v>
      </c>
      <c r="C3188" s="385">
        <v>0</v>
      </c>
      <c r="D3188" s="385">
        <v>1</v>
      </c>
      <c r="E3188" s="385">
        <v>1</v>
      </c>
    </row>
    <row r="3189" spans="1:5" x14ac:dyDescent="0.25">
      <c r="A3189" s="396" t="s">
        <v>20936</v>
      </c>
      <c r="B3189" s="398" t="s">
        <v>20937</v>
      </c>
      <c r="C3189" s="385">
        <v>0</v>
      </c>
      <c r="D3189" s="385">
        <v>0</v>
      </c>
      <c r="E3189" s="385">
        <v>0</v>
      </c>
    </row>
    <row r="3190" spans="1:5" x14ac:dyDescent="0.25">
      <c r="A3190" s="396" t="s">
        <v>4720</v>
      </c>
      <c r="B3190" s="398" t="s">
        <v>4740</v>
      </c>
      <c r="C3190" s="385">
        <v>0</v>
      </c>
      <c r="D3190" s="385">
        <v>0</v>
      </c>
      <c r="E3190" s="385">
        <v>0</v>
      </c>
    </row>
    <row r="3191" spans="1:5" x14ac:dyDescent="0.25">
      <c r="A3191" s="396" t="s">
        <v>4721</v>
      </c>
      <c r="B3191" s="398" t="s">
        <v>4740</v>
      </c>
      <c r="C3191" s="385">
        <v>0</v>
      </c>
      <c r="D3191" s="385">
        <v>0</v>
      </c>
      <c r="E3191" s="385">
        <v>0</v>
      </c>
    </row>
    <row r="3192" spans="1:5" x14ac:dyDescent="0.25">
      <c r="A3192" s="396" t="s">
        <v>4722</v>
      </c>
      <c r="B3192" s="398" t="s">
        <v>4741</v>
      </c>
      <c r="C3192" s="385">
        <v>0</v>
      </c>
      <c r="D3192" s="385">
        <v>0</v>
      </c>
      <c r="E3192" s="385">
        <v>0</v>
      </c>
    </row>
    <row r="3193" spans="1:5" x14ac:dyDescent="0.25">
      <c r="A3193" s="396" t="s">
        <v>4723</v>
      </c>
      <c r="B3193" s="398" t="s">
        <v>4741</v>
      </c>
      <c r="C3193" s="385">
        <v>0</v>
      </c>
      <c r="D3193" s="385">
        <v>0</v>
      </c>
      <c r="E3193" s="385">
        <v>0</v>
      </c>
    </row>
    <row r="3194" spans="1:5" x14ac:dyDescent="0.25">
      <c r="A3194" s="396" t="s">
        <v>4724</v>
      </c>
      <c r="B3194" s="398" t="s">
        <v>4742</v>
      </c>
      <c r="C3194" s="385">
        <v>0</v>
      </c>
      <c r="D3194" s="385">
        <v>0</v>
      </c>
      <c r="E3194" s="385">
        <v>0</v>
      </c>
    </row>
    <row r="3195" spans="1:5" x14ac:dyDescent="0.25">
      <c r="A3195" s="396" t="s">
        <v>4725</v>
      </c>
      <c r="B3195" s="398" t="s">
        <v>4742</v>
      </c>
      <c r="C3195" s="385">
        <v>0</v>
      </c>
      <c r="D3195" s="385">
        <v>0</v>
      </c>
      <c r="E3195" s="385">
        <v>0</v>
      </c>
    </row>
    <row r="3196" spans="1:5" x14ac:dyDescent="0.25">
      <c r="A3196" s="396" t="s">
        <v>4730</v>
      </c>
      <c r="B3196" s="398" t="s">
        <v>4409</v>
      </c>
      <c r="C3196" s="385">
        <v>0</v>
      </c>
      <c r="D3196" s="385">
        <v>0</v>
      </c>
      <c r="E3196" s="385">
        <v>0</v>
      </c>
    </row>
    <row r="3197" spans="1:5" x14ac:dyDescent="0.25">
      <c r="A3197" s="396" t="s">
        <v>4731</v>
      </c>
      <c r="B3197" s="398" t="s">
        <v>4409</v>
      </c>
      <c r="C3197" s="385">
        <v>0</v>
      </c>
      <c r="D3197" s="385">
        <v>0</v>
      </c>
      <c r="E3197" s="385">
        <v>0</v>
      </c>
    </row>
    <row r="3198" spans="1:5" x14ac:dyDescent="0.25">
      <c r="A3198" s="396" t="s">
        <v>4732</v>
      </c>
      <c r="B3198" s="398" t="s">
        <v>4410</v>
      </c>
      <c r="C3198" s="385">
        <v>0</v>
      </c>
      <c r="D3198" s="385">
        <v>13</v>
      </c>
      <c r="E3198" s="385">
        <v>13</v>
      </c>
    </row>
    <row r="3199" spans="1:5" x14ac:dyDescent="0.25">
      <c r="A3199" s="396" t="s">
        <v>4733</v>
      </c>
      <c r="B3199" s="398" t="s">
        <v>4410</v>
      </c>
      <c r="C3199" s="385">
        <v>0</v>
      </c>
      <c r="D3199" s="385">
        <v>0</v>
      </c>
      <c r="E3199" s="385">
        <v>0</v>
      </c>
    </row>
    <row r="3200" spans="1:5" x14ac:dyDescent="0.25">
      <c r="A3200" s="396" t="s">
        <v>4734</v>
      </c>
      <c r="B3200" s="398" t="s">
        <v>4411</v>
      </c>
      <c r="C3200" s="385">
        <v>0</v>
      </c>
      <c r="D3200" s="385">
        <v>0</v>
      </c>
      <c r="E3200" s="385">
        <v>0</v>
      </c>
    </row>
    <row r="3201" spans="1:5" x14ac:dyDescent="0.25">
      <c r="A3201" s="396" t="s">
        <v>4735</v>
      </c>
      <c r="B3201" s="398" t="s">
        <v>4411</v>
      </c>
      <c r="C3201" s="385">
        <v>0</v>
      </c>
      <c r="D3201" s="385">
        <v>0</v>
      </c>
      <c r="E3201" s="385">
        <v>0</v>
      </c>
    </row>
    <row r="3202" spans="1:5" x14ac:dyDescent="0.25">
      <c r="A3202" s="396" t="s">
        <v>4739</v>
      </c>
      <c r="B3202" s="398" t="s">
        <v>4412</v>
      </c>
      <c r="C3202" s="385">
        <v>0</v>
      </c>
      <c r="D3202" s="385">
        <v>0</v>
      </c>
      <c r="E3202" s="385">
        <v>0</v>
      </c>
    </row>
    <row r="3203" spans="1:5" x14ac:dyDescent="0.25">
      <c r="A3203" s="396" t="s">
        <v>4736</v>
      </c>
      <c r="B3203" s="398" t="s">
        <v>4412</v>
      </c>
      <c r="C3203" s="385">
        <v>0</v>
      </c>
      <c r="D3203" s="385">
        <v>0</v>
      </c>
      <c r="E3203" s="385">
        <v>0</v>
      </c>
    </row>
    <row r="3204" spans="1:5" x14ac:dyDescent="0.25">
      <c r="A3204" s="396" t="s">
        <v>4737</v>
      </c>
      <c r="B3204" s="398" t="s">
        <v>4412</v>
      </c>
      <c r="C3204" s="385">
        <v>0</v>
      </c>
      <c r="D3204" s="385">
        <v>0</v>
      </c>
      <c r="E3204" s="385">
        <v>0</v>
      </c>
    </row>
    <row r="3205" spans="1:5" x14ac:dyDescent="0.25">
      <c r="A3205" s="396" t="s">
        <v>4738</v>
      </c>
      <c r="B3205" s="398" t="s">
        <v>4412</v>
      </c>
      <c r="C3205" s="385">
        <v>0</v>
      </c>
      <c r="D3205" s="385">
        <v>0</v>
      </c>
      <c r="E3205" s="385">
        <v>0</v>
      </c>
    </row>
    <row r="3206" spans="1:5" x14ac:dyDescent="0.25">
      <c r="A3206" s="396" t="s">
        <v>4743</v>
      </c>
      <c r="B3206" s="398" t="s">
        <v>4381</v>
      </c>
      <c r="C3206" s="385">
        <v>0</v>
      </c>
      <c r="D3206" s="385">
        <v>0</v>
      </c>
      <c r="E3206" s="385">
        <v>0</v>
      </c>
    </row>
    <row r="3207" spans="1:5" x14ac:dyDescent="0.25">
      <c r="A3207" s="396" t="s">
        <v>4744</v>
      </c>
      <c r="B3207" s="398" t="s">
        <v>4381</v>
      </c>
      <c r="C3207" s="385">
        <v>0</v>
      </c>
      <c r="D3207" s="385">
        <v>0</v>
      </c>
      <c r="E3207" s="385">
        <v>0</v>
      </c>
    </row>
    <row r="3208" spans="1:5" x14ac:dyDescent="0.25">
      <c r="A3208" s="396" t="s">
        <v>19093</v>
      </c>
      <c r="B3208" s="398" t="s">
        <v>4423</v>
      </c>
      <c r="C3208" s="385">
        <v>1</v>
      </c>
      <c r="D3208" s="385">
        <v>-1</v>
      </c>
      <c r="E3208" s="385">
        <v>0</v>
      </c>
    </row>
    <row r="3209" spans="1:5" x14ac:dyDescent="0.25">
      <c r="A3209" s="396" t="s">
        <v>19055</v>
      </c>
      <c r="B3209" s="398" t="s">
        <v>4423</v>
      </c>
      <c r="C3209" s="385">
        <v>0</v>
      </c>
      <c r="D3209" s="385">
        <v>14</v>
      </c>
      <c r="E3209" s="385">
        <v>14</v>
      </c>
    </row>
    <row r="3210" spans="1:5" x14ac:dyDescent="0.25">
      <c r="A3210" s="396" t="s">
        <v>19094</v>
      </c>
      <c r="B3210" s="398" t="s">
        <v>4384</v>
      </c>
      <c r="C3210" s="385">
        <v>4</v>
      </c>
      <c r="D3210" s="385">
        <v>3</v>
      </c>
      <c r="E3210" s="385">
        <v>7</v>
      </c>
    </row>
    <row r="3211" spans="1:5" x14ac:dyDescent="0.25">
      <c r="A3211" s="396" t="s">
        <v>19056</v>
      </c>
      <c r="B3211" s="398" t="s">
        <v>4384</v>
      </c>
      <c r="C3211" s="385">
        <v>-1</v>
      </c>
      <c r="D3211" s="385">
        <v>13</v>
      </c>
      <c r="E3211" s="385">
        <v>12</v>
      </c>
    </row>
    <row r="3212" spans="1:5" x14ac:dyDescent="0.25">
      <c r="A3212" s="396" t="s">
        <v>4745</v>
      </c>
      <c r="B3212" s="398" t="s">
        <v>4386</v>
      </c>
      <c r="C3212" s="385">
        <v>1</v>
      </c>
      <c r="D3212" s="385">
        <v>0</v>
      </c>
      <c r="E3212" s="385">
        <v>1</v>
      </c>
    </row>
    <row r="3213" spans="1:5" x14ac:dyDescent="0.25">
      <c r="A3213" s="396" t="s">
        <v>4746</v>
      </c>
      <c r="B3213" s="398" t="s">
        <v>4385</v>
      </c>
      <c r="C3213" s="385">
        <v>0</v>
      </c>
      <c r="D3213" s="385">
        <v>3</v>
      </c>
      <c r="E3213" s="385">
        <v>3</v>
      </c>
    </row>
    <row r="3214" spans="1:5" x14ac:dyDescent="0.25">
      <c r="A3214" s="396" t="s">
        <v>4747</v>
      </c>
      <c r="B3214" s="398" t="s">
        <v>4387</v>
      </c>
      <c r="C3214" s="385">
        <v>0</v>
      </c>
      <c r="D3214" s="385">
        <v>0</v>
      </c>
      <c r="E3214" s="385">
        <v>0</v>
      </c>
    </row>
    <row r="3215" spans="1:5" x14ac:dyDescent="0.25">
      <c r="A3215" s="396" t="s">
        <v>17911</v>
      </c>
      <c r="B3215" s="398" t="s">
        <v>17912</v>
      </c>
      <c r="C3215" s="385">
        <v>0</v>
      </c>
      <c r="D3215" s="385">
        <v>3</v>
      </c>
      <c r="E3215" s="385">
        <v>3</v>
      </c>
    </row>
    <row r="3216" spans="1:5" x14ac:dyDescent="0.25">
      <c r="A3216" s="396" t="s">
        <v>18983</v>
      </c>
      <c r="B3216" s="398" t="s">
        <v>18984</v>
      </c>
      <c r="C3216" s="385">
        <v>0</v>
      </c>
      <c r="D3216" s="385">
        <v>0</v>
      </c>
      <c r="E3216" s="385">
        <v>0</v>
      </c>
    </row>
    <row r="3217" spans="1:5" x14ac:dyDescent="0.25">
      <c r="A3217" s="396" t="s">
        <v>18985</v>
      </c>
      <c r="B3217" s="398" t="s">
        <v>18982</v>
      </c>
      <c r="C3217" s="385">
        <v>0</v>
      </c>
      <c r="D3217" s="385">
        <v>0</v>
      </c>
      <c r="E3217" s="385">
        <v>0</v>
      </c>
    </row>
    <row r="3218" spans="1:5" x14ac:dyDescent="0.25">
      <c r="A3218" s="396" t="s">
        <v>19057</v>
      </c>
      <c r="B3218" s="398" t="s">
        <v>19060</v>
      </c>
      <c r="C3218" s="385">
        <v>0</v>
      </c>
      <c r="D3218" s="385">
        <v>0</v>
      </c>
      <c r="E3218" s="385">
        <v>0</v>
      </c>
    </row>
    <row r="3219" spans="1:5" x14ac:dyDescent="0.25">
      <c r="A3219" s="396" t="s">
        <v>19058</v>
      </c>
      <c r="B3219" s="398" t="s">
        <v>19061</v>
      </c>
      <c r="C3219" s="385">
        <v>0</v>
      </c>
      <c r="D3219" s="385">
        <v>0</v>
      </c>
      <c r="E3219" s="385">
        <v>0</v>
      </c>
    </row>
    <row r="3220" spans="1:5" x14ac:dyDescent="0.25">
      <c r="A3220" s="396" t="s">
        <v>19059</v>
      </c>
      <c r="B3220" s="398" t="s">
        <v>19062</v>
      </c>
      <c r="C3220" s="385">
        <v>0</v>
      </c>
      <c r="D3220" s="385">
        <v>0</v>
      </c>
      <c r="E3220" s="385">
        <v>0</v>
      </c>
    </row>
    <row r="3221" spans="1:5" x14ac:dyDescent="0.25">
      <c r="A3221" s="396" t="s">
        <v>19063</v>
      </c>
      <c r="B3221" s="398" t="s">
        <v>19064</v>
      </c>
      <c r="C3221" s="385">
        <v>0</v>
      </c>
      <c r="D3221" s="385">
        <v>0</v>
      </c>
      <c r="E3221" s="385">
        <v>0</v>
      </c>
    </row>
    <row r="3222" spans="1:5" x14ac:dyDescent="0.25">
      <c r="A3222" s="396" t="s">
        <v>20955</v>
      </c>
      <c r="B3222" s="398" t="s">
        <v>20963</v>
      </c>
      <c r="C3222" s="385">
        <v>0</v>
      </c>
      <c r="D3222" s="385">
        <v>0</v>
      </c>
      <c r="E3222" s="385">
        <v>0</v>
      </c>
    </row>
    <row r="3223" spans="1:5" x14ac:dyDescent="0.25">
      <c r="A3223" s="396" t="s">
        <v>20956</v>
      </c>
      <c r="B3223" s="398" t="s">
        <v>20963</v>
      </c>
      <c r="C3223" s="385">
        <v>0</v>
      </c>
      <c r="D3223" s="385">
        <v>0</v>
      </c>
      <c r="E3223" s="385">
        <v>0</v>
      </c>
    </row>
    <row r="3224" spans="1:5" x14ac:dyDescent="0.25">
      <c r="A3224" s="396" t="s">
        <v>20957</v>
      </c>
      <c r="B3224" s="398" t="s">
        <v>20963</v>
      </c>
      <c r="C3224" s="385">
        <v>0</v>
      </c>
      <c r="D3224" s="385">
        <v>0</v>
      </c>
      <c r="E3224" s="385">
        <v>0</v>
      </c>
    </row>
    <row r="3225" spans="1:5" x14ac:dyDescent="0.25">
      <c r="A3225" s="396" t="s">
        <v>21077</v>
      </c>
      <c r="B3225" s="398" t="s">
        <v>21080</v>
      </c>
      <c r="C3225" s="385">
        <v>0</v>
      </c>
      <c r="D3225" s="385">
        <v>0</v>
      </c>
      <c r="E3225" s="385">
        <v>0</v>
      </c>
    </row>
    <row r="3226" spans="1:5" x14ac:dyDescent="0.25">
      <c r="A3226" s="396" t="s">
        <v>21078</v>
      </c>
      <c r="B3226" s="398" t="s">
        <v>21080</v>
      </c>
      <c r="C3226" s="385">
        <v>0</v>
      </c>
      <c r="D3226" s="385">
        <v>0</v>
      </c>
      <c r="E3226" s="385">
        <v>0</v>
      </c>
    </row>
    <row r="3227" spans="1:5" x14ac:dyDescent="0.25">
      <c r="A3227" s="396" t="s">
        <v>21079</v>
      </c>
      <c r="B3227" s="398" t="s">
        <v>21080</v>
      </c>
      <c r="C3227" s="385">
        <v>0</v>
      </c>
      <c r="D3227" s="385">
        <v>0</v>
      </c>
      <c r="E3227" s="385">
        <v>0</v>
      </c>
    </row>
    <row r="3228" spans="1:5" x14ac:dyDescent="0.25">
      <c r="A3228" s="396" t="s">
        <v>4749</v>
      </c>
      <c r="B3228" s="398" t="s">
        <v>4393</v>
      </c>
      <c r="C3228" s="385">
        <v>0</v>
      </c>
      <c r="D3228" s="385">
        <v>3</v>
      </c>
      <c r="E3228" s="385">
        <v>3</v>
      </c>
    </row>
    <row r="3229" spans="1:5" x14ac:dyDescent="0.25">
      <c r="A3229" s="396" t="s">
        <v>4750</v>
      </c>
      <c r="B3229" s="398" t="s">
        <v>4388</v>
      </c>
      <c r="C3229" s="385">
        <v>0</v>
      </c>
      <c r="D3229" s="385">
        <v>3</v>
      </c>
      <c r="E3229" s="385">
        <v>3</v>
      </c>
    </row>
    <row r="3230" spans="1:5" x14ac:dyDescent="0.25">
      <c r="A3230" s="396" t="s">
        <v>4751</v>
      </c>
      <c r="B3230" s="398" t="s">
        <v>4389</v>
      </c>
      <c r="C3230" s="385">
        <v>0</v>
      </c>
      <c r="D3230" s="385">
        <v>3</v>
      </c>
      <c r="E3230" s="385">
        <v>3</v>
      </c>
    </row>
    <row r="3231" spans="1:5" x14ac:dyDescent="0.25">
      <c r="A3231" s="396" t="s">
        <v>4752</v>
      </c>
      <c r="B3231" s="398" t="s">
        <v>4390</v>
      </c>
      <c r="C3231" s="385">
        <v>0</v>
      </c>
      <c r="D3231" s="385">
        <v>8</v>
      </c>
      <c r="E3231" s="385">
        <v>8</v>
      </c>
    </row>
    <row r="3232" spans="1:5" x14ac:dyDescent="0.25">
      <c r="A3232" s="396" t="s">
        <v>4753</v>
      </c>
      <c r="B3232" s="398" t="s">
        <v>4391</v>
      </c>
      <c r="C3232" s="385">
        <v>0</v>
      </c>
      <c r="D3232" s="385">
        <v>0</v>
      </c>
      <c r="E3232" s="385">
        <v>0</v>
      </c>
    </row>
    <row r="3233" spans="1:5" x14ac:dyDescent="0.25">
      <c r="A3233" s="396" t="s">
        <v>4754</v>
      </c>
      <c r="B3233" s="398" t="s">
        <v>4392</v>
      </c>
      <c r="C3233" s="385">
        <v>0</v>
      </c>
      <c r="D3233" s="385">
        <v>3</v>
      </c>
      <c r="E3233" s="385">
        <v>3</v>
      </c>
    </row>
    <row r="3234" spans="1:5" x14ac:dyDescent="0.25">
      <c r="A3234" s="396" t="s">
        <v>4755</v>
      </c>
      <c r="B3234" s="398" t="s">
        <v>3895</v>
      </c>
      <c r="C3234" s="385">
        <v>0</v>
      </c>
      <c r="D3234" s="385">
        <v>0</v>
      </c>
      <c r="E3234" s="385">
        <v>0</v>
      </c>
    </row>
    <row r="3235" spans="1:5" x14ac:dyDescent="0.25">
      <c r="A3235" s="396" t="s">
        <v>4756</v>
      </c>
      <c r="B3235" s="398" t="s">
        <v>3896</v>
      </c>
      <c r="C3235" s="385">
        <v>0</v>
      </c>
      <c r="D3235" s="385">
        <v>0</v>
      </c>
      <c r="E3235" s="385">
        <v>0</v>
      </c>
    </row>
    <row r="3236" spans="1:5" x14ac:dyDescent="0.25">
      <c r="A3236" s="396" t="s">
        <v>4757</v>
      </c>
      <c r="B3236" s="398" t="s">
        <v>3897</v>
      </c>
      <c r="C3236" s="385">
        <v>0</v>
      </c>
      <c r="D3236" s="385">
        <v>0</v>
      </c>
      <c r="E3236" s="385">
        <v>0</v>
      </c>
    </row>
    <row r="3237" spans="1:5" x14ac:dyDescent="0.25">
      <c r="A3237" s="396" t="s">
        <v>4758</v>
      </c>
      <c r="B3237" s="398" t="s">
        <v>3898</v>
      </c>
      <c r="C3237" s="385">
        <v>0</v>
      </c>
      <c r="D3237" s="385">
        <v>0</v>
      </c>
      <c r="E3237" s="385">
        <v>0</v>
      </c>
    </row>
    <row r="3238" spans="1:5" x14ac:dyDescent="0.25">
      <c r="A3238" s="396" t="s">
        <v>4759</v>
      </c>
      <c r="B3238" s="398" t="s">
        <v>3899</v>
      </c>
      <c r="C3238" s="385">
        <v>0</v>
      </c>
      <c r="D3238" s="385">
        <v>0</v>
      </c>
      <c r="E3238" s="385">
        <v>0</v>
      </c>
    </row>
    <row r="3239" spans="1:5" x14ac:dyDescent="0.25">
      <c r="A3239" s="396" t="s">
        <v>4760</v>
      </c>
      <c r="B3239" s="398" t="s">
        <v>3900</v>
      </c>
      <c r="C3239" s="385">
        <v>0</v>
      </c>
      <c r="D3239" s="385">
        <v>0</v>
      </c>
      <c r="E3239" s="385">
        <v>0</v>
      </c>
    </row>
    <row r="3240" spans="1:5" x14ac:dyDescent="0.25">
      <c r="A3240" s="396" t="s">
        <v>4761</v>
      </c>
      <c r="B3240" s="398" t="s">
        <v>3901</v>
      </c>
      <c r="C3240" s="385">
        <v>0</v>
      </c>
      <c r="D3240" s="385">
        <v>0</v>
      </c>
      <c r="E3240" s="385">
        <v>0</v>
      </c>
    </row>
    <row r="3241" spans="1:5" x14ac:dyDescent="0.25">
      <c r="A3241" s="396" t="s">
        <v>4457</v>
      </c>
      <c r="B3241" s="398" t="s">
        <v>10938</v>
      </c>
      <c r="C3241" s="385">
        <v>0</v>
      </c>
      <c r="D3241" s="385">
        <v>1</v>
      </c>
      <c r="E3241" s="385">
        <v>1</v>
      </c>
    </row>
    <row r="3242" spans="1:5" x14ac:dyDescent="0.25">
      <c r="A3242" s="396" t="s">
        <v>4458</v>
      </c>
      <c r="B3242" s="398" t="s">
        <v>10939</v>
      </c>
      <c r="C3242" s="385">
        <v>0</v>
      </c>
      <c r="D3242" s="385">
        <v>1</v>
      </c>
      <c r="E3242" s="385">
        <v>1</v>
      </c>
    </row>
    <row r="3243" spans="1:5" x14ac:dyDescent="0.25">
      <c r="A3243" s="396" t="s">
        <v>4459</v>
      </c>
      <c r="B3243" s="398" t="s">
        <v>10938</v>
      </c>
      <c r="C3243" s="385">
        <v>0</v>
      </c>
      <c r="D3243" s="385">
        <v>1</v>
      </c>
      <c r="E3243" s="385">
        <v>1</v>
      </c>
    </row>
    <row r="3244" spans="1:5" x14ac:dyDescent="0.25">
      <c r="A3244" s="396" t="s">
        <v>4460</v>
      </c>
      <c r="B3244" s="398" t="s">
        <v>10940</v>
      </c>
      <c r="C3244" s="385">
        <v>0</v>
      </c>
      <c r="D3244" s="385">
        <v>1</v>
      </c>
      <c r="E3244" s="385">
        <v>1</v>
      </c>
    </row>
    <row r="3245" spans="1:5" x14ac:dyDescent="0.25">
      <c r="A3245" s="396" t="s">
        <v>4461</v>
      </c>
      <c r="B3245" s="398" t="s">
        <v>10941</v>
      </c>
      <c r="C3245" s="385">
        <v>0</v>
      </c>
      <c r="D3245" s="385">
        <v>1</v>
      </c>
      <c r="E3245" s="385">
        <v>1</v>
      </c>
    </row>
    <row r="3246" spans="1:5" x14ac:dyDescent="0.25">
      <c r="A3246" s="396" t="s">
        <v>4462</v>
      </c>
      <c r="B3246" s="398" t="s">
        <v>10939</v>
      </c>
      <c r="C3246" s="385">
        <v>0</v>
      </c>
      <c r="D3246" s="385">
        <v>1</v>
      </c>
      <c r="E3246" s="385">
        <v>1</v>
      </c>
    </row>
    <row r="3247" spans="1:5" x14ac:dyDescent="0.25">
      <c r="A3247" s="396" t="s">
        <v>4762</v>
      </c>
      <c r="B3247" s="398" t="s">
        <v>4562</v>
      </c>
      <c r="C3247" s="385">
        <v>0</v>
      </c>
      <c r="D3247" s="385">
        <v>0</v>
      </c>
      <c r="E3247" s="385">
        <v>0</v>
      </c>
    </row>
    <row r="3248" spans="1:5" x14ac:dyDescent="0.25">
      <c r="A3248" s="396" t="s">
        <v>4763</v>
      </c>
      <c r="B3248" s="398" t="s">
        <v>4563</v>
      </c>
      <c r="C3248" s="385">
        <v>0</v>
      </c>
      <c r="D3248" s="385">
        <v>0</v>
      </c>
      <c r="E3248" s="385">
        <v>0</v>
      </c>
    </row>
    <row r="3249" spans="1:5" x14ac:dyDescent="0.25">
      <c r="A3249" s="396" t="s">
        <v>4764</v>
      </c>
      <c r="B3249" s="398" t="s">
        <v>4564</v>
      </c>
      <c r="C3249" s="385">
        <v>0</v>
      </c>
      <c r="D3249" s="385">
        <v>0</v>
      </c>
      <c r="E3249" s="385">
        <v>0</v>
      </c>
    </row>
    <row r="3250" spans="1:5" x14ac:dyDescent="0.25">
      <c r="A3250" s="396" t="s">
        <v>4765</v>
      </c>
      <c r="B3250" s="398" t="s">
        <v>4565</v>
      </c>
      <c r="C3250" s="385">
        <v>0</v>
      </c>
      <c r="D3250" s="385">
        <v>0</v>
      </c>
      <c r="E3250" s="385">
        <v>0</v>
      </c>
    </row>
    <row r="3251" spans="1:5" x14ac:dyDescent="0.25">
      <c r="A3251" s="396" t="s">
        <v>4766</v>
      </c>
      <c r="B3251" s="398" t="s">
        <v>4566</v>
      </c>
      <c r="C3251" s="385">
        <v>0</v>
      </c>
      <c r="D3251" s="385">
        <v>0</v>
      </c>
      <c r="E3251" s="385">
        <v>0</v>
      </c>
    </row>
    <row r="3252" spans="1:5" x14ac:dyDescent="0.25">
      <c r="A3252" s="396" t="s">
        <v>4767</v>
      </c>
      <c r="B3252" s="398" t="s">
        <v>4567</v>
      </c>
      <c r="C3252" s="385">
        <v>0</v>
      </c>
      <c r="D3252" s="385">
        <v>0</v>
      </c>
      <c r="E3252" s="385">
        <v>0</v>
      </c>
    </row>
    <row r="3253" spans="1:5" x14ac:dyDescent="0.25">
      <c r="A3253" s="396" t="s">
        <v>4768</v>
      </c>
      <c r="B3253" s="398" t="s">
        <v>4403</v>
      </c>
      <c r="C3253" s="385">
        <v>0</v>
      </c>
      <c r="D3253" s="385">
        <v>0</v>
      </c>
      <c r="E3253" s="385">
        <v>0</v>
      </c>
    </row>
    <row r="3254" spans="1:5" x14ac:dyDescent="0.25">
      <c r="A3254" s="396" t="s">
        <v>4769</v>
      </c>
      <c r="B3254" s="398" t="s">
        <v>4404</v>
      </c>
      <c r="C3254" s="385">
        <v>0</v>
      </c>
      <c r="D3254" s="385">
        <v>0</v>
      </c>
      <c r="E3254" s="385">
        <v>0</v>
      </c>
    </row>
    <row r="3255" spans="1:5" x14ac:dyDescent="0.25">
      <c r="A3255" s="396" t="s">
        <v>4770</v>
      </c>
      <c r="B3255" s="398" t="s">
        <v>4405</v>
      </c>
      <c r="C3255" s="385">
        <v>0</v>
      </c>
      <c r="D3255" s="385">
        <v>0</v>
      </c>
      <c r="E3255" s="385">
        <v>0</v>
      </c>
    </row>
    <row r="3256" spans="1:5" x14ac:dyDescent="0.25">
      <c r="A3256" s="396" t="s">
        <v>4771</v>
      </c>
      <c r="B3256" s="398" t="s">
        <v>4406</v>
      </c>
      <c r="C3256" s="385">
        <v>0</v>
      </c>
      <c r="D3256" s="385">
        <v>0</v>
      </c>
      <c r="E3256" s="385">
        <v>0</v>
      </c>
    </row>
    <row r="3257" spans="1:5" x14ac:dyDescent="0.25">
      <c r="A3257" s="396" t="s">
        <v>4772</v>
      </c>
      <c r="B3257" s="398" t="s">
        <v>4407</v>
      </c>
      <c r="C3257" s="385">
        <v>0</v>
      </c>
      <c r="D3257" s="385">
        <v>0</v>
      </c>
      <c r="E3257" s="385">
        <v>0</v>
      </c>
    </row>
    <row r="3258" spans="1:5" x14ac:dyDescent="0.25">
      <c r="A3258" s="396" t="s">
        <v>4773</v>
      </c>
      <c r="B3258" s="398" t="s">
        <v>4408</v>
      </c>
      <c r="C3258" s="385">
        <v>0</v>
      </c>
      <c r="D3258" s="385">
        <v>0</v>
      </c>
      <c r="E3258" s="385">
        <v>0</v>
      </c>
    </row>
    <row r="3259" spans="1:5" x14ac:dyDescent="0.25">
      <c r="A3259" s="396" t="s">
        <v>4774</v>
      </c>
      <c r="B3259" s="398" t="s">
        <v>4402</v>
      </c>
      <c r="C3259" s="385">
        <v>0</v>
      </c>
      <c r="D3259" s="385">
        <v>0</v>
      </c>
      <c r="E3259" s="385">
        <v>0</v>
      </c>
    </row>
    <row r="3260" spans="1:5" x14ac:dyDescent="0.25">
      <c r="A3260" s="396" t="s">
        <v>4775</v>
      </c>
      <c r="B3260" s="398" t="s">
        <v>4401</v>
      </c>
      <c r="C3260" s="385">
        <v>0</v>
      </c>
      <c r="D3260" s="385">
        <v>0</v>
      </c>
      <c r="E3260" s="385">
        <v>0</v>
      </c>
    </row>
    <row r="3261" spans="1:5" x14ac:dyDescent="0.25">
      <c r="A3261" s="396" t="s">
        <v>4776</v>
      </c>
      <c r="B3261" s="398" t="s">
        <v>4396</v>
      </c>
      <c r="C3261" s="385">
        <v>0</v>
      </c>
      <c r="D3261" s="385">
        <v>0</v>
      </c>
      <c r="E3261" s="385">
        <v>0</v>
      </c>
    </row>
    <row r="3262" spans="1:5" x14ac:dyDescent="0.25">
      <c r="A3262" s="396" t="s">
        <v>4777</v>
      </c>
      <c r="B3262" s="398" t="s">
        <v>4400</v>
      </c>
      <c r="C3262" s="385">
        <v>0</v>
      </c>
      <c r="D3262" s="385">
        <v>1</v>
      </c>
      <c r="E3262" s="385">
        <v>1</v>
      </c>
    </row>
    <row r="3263" spans="1:5" x14ac:dyDescent="0.25">
      <c r="A3263" s="396" t="s">
        <v>4778</v>
      </c>
      <c r="B3263" s="398" t="s">
        <v>4399</v>
      </c>
      <c r="C3263" s="385">
        <v>0</v>
      </c>
      <c r="D3263" s="385">
        <v>0</v>
      </c>
      <c r="E3263" s="385">
        <v>0</v>
      </c>
    </row>
    <row r="3264" spans="1:5" x14ac:dyDescent="0.25">
      <c r="A3264" s="396" t="s">
        <v>4779</v>
      </c>
      <c r="B3264" s="398" t="s">
        <v>4395</v>
      </c>
      <c r="C3264" s="385">
        <v>0</v>
      </c>
      <c r="D3264" s="385">
        <v>1</v>
      </c>
      <c r="E3264" s="385">
        <v>1</v>
      </c>
    </row>
    <row r="3265" spans="1:5" x14ac:dyDescent="0.25">
      <c r="A3265" s="396" t="s">
        <v>4780</v>
      </c>
      <c r="B3265" s="398" t="s">
        <v>4398</v>
      </c>
      <c r="C3265" s="385">
        <v>0</v>
      </c>
      <c r="D3265" s="385">
        <v>1</v>
      </c>
      <c r="E3265" s="385">
        <v>1</v>
      </c>
    </row>
    <row r="3266" spans="1:5" x14ac:dyDescent="0.25">
      <c r="A3266" s="396" t="s">
        <v>4781</v>
      </c>
      <c r="B3266" s="398" t="s">
        <v>4394</v>
      </c>
      <c r="C3266" s="385">
        <v>0</v>
      </c>
      <c r="D3266" s="385">
        <v>2</v>
      </c>
      <c r="E3266" s="385">
        <v>2</v>
      </c>
    </row>
    <row r="3267" spans="1:5" x14ac:dyDescent="0.25">
      <c r="A3267" s="396" t="s">
        <v>4782</v>
      </c>
      <c r="B3267" s="398" t="s">
        <v>4397</v>
      </c>
      <c r="C3267" s="385">
        <v>0</v>
      </c>
      <c r="D3267" s="385">
        <v>2</v>
      </c>
      <c r="E3267" s="385">
        <v>2</v>
      </c>
    </row>
    <row r="3268" spans="1:5" x14ac:dyDescent="0.25">
      <c r="A3268" s="396" t="s">
        <v>10942</v>
      </c>
      <c r="B3268" s="398" t="s">
        <v>10943</v>
      </c>
      <c r="C3268" s="385">
        <v>0</v>
      </c>
      <c r="D3268" s="385">
        <v>24</v>
      </c>
      <c r="E3268" s="385">
        <v>24</v>
      </c>
    </row>
    <row r="3269" spans="1:5" x14ac:dyDescent="0.25">
      <c r="A3269" s="396" t="s">
        <v>10944</v>
      </c>
      <c r="B3269" s="398" t="s">
        <v>10943</v>
      </c>
      <c r="C3269" s="385">
        <v>0</v>
      </c>
      <c r="D3269" s="385">
        <v>10</v>
      </c>
      <c r="E3269" s="385">
        <v>10</v>
      </c>
    </row>
    <row r="3270" spans="1:5" x14ac:dyDescent="0.25">
      <c r="A3270" s="396" t="s">
        <v>10945</v>
      </c>
      <c r="B3270" s="398" t="s">
        <v>10943</v>
      </c>
      <c r="C3270" s="385">
        <v>0</v>
      </c>
      <c r="D3270" s="385">
        <v>2</v>
      </c>
      <c r="E3270" s="385">
        <v>2</v>
      </c>
    </row>
    <row r="3271" spans="1:5" x14ac:dyDescent="0.25">
      <c r="A3271" s="396" t="s">
        <v>18040</v>
      </c>
      <c r="B3271" s="398" t="s">
        <v>10943</v>
      </c>
      <c r="C3271" s="385">
        <v>0</v>
      </c>
      <c r="D3271" s="385">
        <v>20</v>
      </c>
      <c r="E3271" s="385">
        <v>20</v>
      </c>
    </row>
    <row r="3272" spans="1:5" x14ac:dyDescent="0.25">
      <c r="A3272" s="396" t="s">
        <v>10946</v>
      </c>
      <c r="B3272" s="398" t="s">
        <v>10943</v>
      </c>
      <c r="C3272" s="385">
        <v>0</v>
      </c>
      <c r="D3272" s="385">
        <v>4</v>
      </c>
      <c r="E3272" s="385">
        <v>4</v>
      </c>
    </row>
    <row r="3273" spans="1:5" x14ac:dyDescent="0.25">
      <c r="A3273" s="396" t="s">
        <v>10947</v>
      </c>
      <c r="B3273" s="398" t="s">
        <v>10943</v>
      </c>
      <c r="C3273" s="385">
        <v>0</v>
      </c>
      <c r="D3273" s="385">
        <v>3</v>
      </c>
      <c r="E3273" s="385">
        <v>3</v>
      </c>
    </row>
    <row r="3274" spans="1:5" x14ac:dyDescent="0.25">
      <c r="A3274" s="396" t="s">
        <v>10948</v>
      </c>
      <c r="B3274" s="398" t="s">
        <v>10943</v>
      </c>
      <c r="C3274" s="385">
        <v>0</v>
      </c>
      <c r="D3274" s="385">
        <v>4</v>
      </c>
      <c r="E3274" s="385">
        <v>4</v>
      </c>
    </row>
    <row r="3275" spans="1:5" x14ac:dyDescent="0.25">
      <c r="A3275" s="396" t="s">
        <v>10949</v>
      </c>
      <c r="B3275" s="398" t="s">
        <v>10943</v>
      </c>
      <c r="C3275" s="385">
        <v>0</v>
      </c>
      <c r="D3275" s="385">
        <v>20</v>
      </c>
      <c r="E3275" s="385">
        <v>20</v>
      </c>
    </row>
    <row r="3276" spans="1:5" x14ac:dyDescent="0.25">
      <c r="A3276" s="396" t="s">
        <v>10950</v>
      </c>
      <c r="B3276" s="398" t="s">
        <v>10943</v>
      </c>
      <c r="C3276" s="385">
        <v>0</v>
      </c>
      <c r="D3276" s="385">
        <v>2</v>
      </c>
      <c r="E3276" s="385">
        <v>2</v>
      </c>
    </row>
    <row r="3277" spans="1:5" x14ac:dyDescent="0.25">
      <c r="A3277" s="396" t="s">
        <v>10951</v>
      </c>
      <c r="B3277" s="398" t="s">
        <v>10943</v>
      </c>
      <c r="C3277" s="385">
        <v>0</v>
      </c>
      <c r="D3277" s="385">
        <v>4</v>
      </c>
      <c r="E3277" s="385">
        <v>4</v>
      </c>
    </row>
    <row r="3278" spans="1:5" x14ac:dyDescent="0.25">
      <c r="A3278" s="396" t="s">
        <v>10952</v>
      </c>
      <c r="B3278" s="398" t="s">
        <v>10943</v>
      </c>
      <c r="C3278" s="385">
        <v>0</v>
      </c>
      <c r="D3278" s="385">
        <v>20</v>
      </c>
      <c r="E3278" s="385">
        <v>20</v>
      </c>
    </row>
    <row r="3279" spans="1:5" x14ac:dyDescent="0.25">
      <c r="A3279" s="396" t="s">
        <v>10953</v>
      </c>
      <c r="B3279" s="398" t="s">
        <v>10943</v>
      </c>
      <c r="C3279" s="385">
        <v>0</v>
      </c>
      <c r="D3279" s="385">
        <v>2</v>
      </c>
      <c r="E3279" s="385">
        <v>2</v>
      </c>
    </row>
    <row r="3280" spans="1:5" x14ac:dyDescent="0.25">
      <c r="A3280" s="396" t="s">
        <v>10954</v>
      </c>
      <c r="B3280" s="398" t="s">
        <v>10943</v>
      </c>
      <c r="C3280" s="385">
        <v>0</v>
      </c>
      <c r="D3280" s="385">
        <v>5</v>
      </c>
      <c r="E3280" s="385">
        <v>5</v>
      </c>
    </row>
    <row r="3281" spans="1:5" x14ac:dyDescent="0.25">
      <c r="A3281" s="396" t="s">
        <v>18018</v>
      </c>
      <c r="B3281" s="398" t="s">
        <v>10943</v>
      </c>
      <c r="C3281" s="385">
        <v>0</v>
      </c>
      <c r="D3281" s="385">
        <v>3</v>
      </c>
      <c r="E3281" s="385">
        <v>3</v>
      </c>
    </row>
    <row r="3282" spans="1:5" x14ac:dyDescent="0.25">
      <c r="A3282" s="396" t="s">
        <v>10955</v>
      </c>
      <c r="B3282" s="398" t="s">
        <v>10943</v>
      </c>
      <c r="C3282" s="385">
        <v>0</v>
      </c>
      <c r="D3282" s="385">
        <v>6</v>
      </c>
      <c r="E3282" s="385">
        <v>6</v>
      </c>
    </row>
    <row r="3283" spans="1:5" x14ac:dyDescent="0.25">
      <c r="A3283" s="396" t="s">
        <v>10956</v>
      </c>
      <c r="B3283" s="398" t="s">
        <v>10943</v>
      </c>
      <c r="C3283" s="385">
        <v>0</v>
      </c>
      <c r="D3283" s="385">
        <v>2</v>
      </c>
      <c r="E3283" s="385">
        <v>2</v>
      </c>
    </row>
    <row r="3284" spans="1:5" x14ac:dyDescent="0.25">
      <c r="A3284" s="396" t="s">
        <v>21448</v>
      </c>
      <c r="B3284" s="398" t="s">
        <v>21541</v>
      </c>
      <c r="C3284" s="385">
        <v>0</v>
      </c>
      <c r="D3284" s="385">
        <v>0</v>
      </c>
      <c r="E3284" s="385">
        <v>0</v>
      </c>
    </row>
    <row r="3285" spans="1:5" x14ac:dyDescent="0.25">
      <c r="A3285" s="396" t="s">
        <v>21449</v>
      </c>
      <c r="B3285" s="398" t="s">
        <v>21542</v>
      </c>
      <c r="C3285" s="385">
        <v>0</v>
      </c>
      <c r="D3285" s="385">
        <v>0</v>
      </c>
      <c r="E3285" s="385">
        <v>0</v>
      </c>
    </row>
    <row r="3286" spans="1:5" x14ac:dyDescent="0.25">
      <c r="A3286" s="396" t="s">
        <v>21450</v>
      </c>
      <c r="B3286" s="398" t="s">
        <v>21543</v>
      </c>
      <c r="C3286" s="385">
        <v>0</v>
      </c>
      <c r="D3286" s="385">
        <v>0</v>
      </c>
      <c r="E3286" s="385">
        <v>0</v>
      </c>
    </row>
    <row r="3287" spans="1:5" x14ac:dyDescent="0.25">
      <c r="A3287" s="396" t="s">
        <v>21451</v>
      </c>
      <c r="B3287" s="398" t="s">
        <v>21544</v>
      </c>
      <c r="C3287" s="385">
        <v>0</v>
      </c>
      <c r="D3287" s="385">
        <v>0</v>
      </c>
      <c r="E3287" s="385">
        <v>0</v>
      </c>
    </row>
    <row r="3288" spans="1:5" x14ac:dyDescent="0.25">
      <c r="A3288" s="396" t="s">
        <v>21452</v>
      </c>
      <c r="B3288" s="398" t="s">
        <v>21545</v>
      </c>
      <c r="C3288" s="385">
        <v>0</v>
      </c>
      <c r="D3288" s="385">
        <v>0</v>
      </c>
      <c r="E3288" s="385">
        <v>0</v>
      </c>
    </row>
    <row r="3289" spans="1:5" x14ac:dyDescent="0.25">
      <c r="A3289" s="396" t="s">
        <v>21453</v>
      </c>
      <c r="B3289" s="398" t="s">
        <v>21546</v>
      </c>
      <c r="C3289" s="385">
        <v>0</v>
      </c>
      <c r="D3289" s="385">
        <v>0</v>
      </c>
      <c r="E3289" s="385">
        <v>0</v>
      </c>
    </row>
    <row r="3290" spans="1:5" x14ac:dyDescent="0.25">
      <c r="A3290" s="396" t="s">
        <v>21454</v>
      </c>
      <c r="B3290" s="398" t="s">
        <v>21547</v>
      </c>
      <c r="C3290" s="385">
        <v>0</v>
      </c>
      <c r="D3290" s="385">
        <v>0</v>
      </c>
      <c r="E3290" s="385">
        <v>0</v>
      </c>
    </row>
    <row r="3291" spans="1:5" x14ac:dyDescent="0.25">
      <c r="A3291" s="396" t="s">
        <v>21455</v>
      </c>
      <c r="B3291" s="398" t="s">
        <v>21548</v>
      </c>
      <c r="C3291" s="385">
        <v>0</v>
      </c>
      <c r="D3291" s="385">
        <v>0</v>
      </c>
      <c r="E3291" s="385">
        <v>0</v>
      </c>
    </row>
    <row r="3292" spans="1:5" x14ac:dyDescent="0.25">
      <c r="A3292" s="396" t="s">
        <v>21456</v>
      </c>
      <c r="B3292" s="398" t="s">
        <v>21549</v>
      </c>
      <c r="C3292" s="385">
        <v>0</v>
      </c>
      <c r="D3292" s="385">
        <v>0</v>
      </c>
      <c r="E3292" s="385">
        <v>0</v>
      </c>
    </row>
    <row r="3293" spans="1:5" x14ac:dyDescent="0.25">
      <c r="A3293" s="396" t="s">
        <v>21457</v>
      </c>
      <c r="B3293" s="398" t="s">
        <v>21550</v>
      </c>
      <c r="C3293" s="385">
        <v>0</v>
      </c>
      <c r="D3293" s="385">
        <v>0</v>
      </c>
      <c r="E3293" s="385">
        <v>0</v>
      </c>
    </row>
    <row r="3294" spans="1:5" x14ac:dyDescent="0.25">
      <c r="A3294" s="396" t="s">
        <v>21458</v>
      </c>
      <c r="B3294" s="398" t="s">
        <v>21551</v>
      </c>
      <c r="C3294" s="385">
        <v>0</v>
      </c>
      <c r="D3294" s="385">
        <v>0</v>
      </c>
      <c r="E3294" s="385">
        <v>0</v>
      </c>
    </row>
    <row r="3295" spans="1:5" x14ac:dyDescent="0.25">
      <c r="A3295" s="396" t="s">
        <v>21459</v>
      </c>
      <c r="B3295" s="398" t="s">
        <v>21552</v>
      </c>
      <c r="C3295" s="385">
        <v>0</v>
      </c>
      <c r="D3295" s="385">
        <v>0</v>
      </c>
      <c r="E3295" s="385">
        <v>0</v>
      </c>
    </row>
    <row r="3296" spans="1:5" x14ac:dyDescent="0.25">
      <c r="A3296" s="396" t="s">
        <v>21460</v>
      </c>
      <c r="B3296" s="398" t="s">
        <v>21553</v>
      </c>
      <c r="C3296" s="385">
        <v>0</v>
      </c>
      <c r="D3296" s="385">
        <v>0</v>
      </c>
      <c r="E3296" s="385">
        <v>0</v>
      </c>
    </row>
    <row r="3297" spans="1:5" x14ac:dyDescent="0.25">
      <c r="A3297" s="396" t="s">
        <v>21461</v>
      </c>
      <c r="B3297" s="398" t="s">
        <v>21554</v>
      </c>
      <c r="C3297" s="385">
        <v>0</v>
      </c>
      <c r="D3297" s="385">
        <v>0</v>
      </c>
      <c r="E3297" s="385">
        <v>0</v>
      </c>
    </row>
    <row r="3298" spans="1:5" x14ac:dyDescent="0.25">
      <c r="A3298" s="396" t="s">
        <v>21462</v>
      </c>
      <c r="B3298" s="398" t="s">
        <v>21555</v>
      </c>
      <c r="C3298" s="385">
        <v>0</v>
      </c>
      <c r="D3298" s="385">
        <v>0</v>
      </c>
      <c r="E3298" s="385">
        <v>0</v>
      </c>
    </row>
    <row r="3299" spans="1:5" x14ac:dyDescent="0.25">
      <c r="A3299" s="396" t="s">
        <v>21463</v>
      </c>
      <c r="B3299" s="398" t="s">
        <v>21556</v>
      </c>
      <c r="C3299" s="385">
        <v>0</v>
      </c>
      <c r="D3299" s="385">
        <v>0</v>
      </c>
      <c r="E3299" s="385">
        <v>0</v>
      </c>
    </row>
    <row r="3300" spans="1:5" x14ac:dyDescent="0.25">
      <c r="A3300" s="396" t="s">
        <v>21464</v>
      </c>
      <c r="B3300" s="398" t="s">
        <v>21557</v>
      </c>
      <c r="C3300" s="385">
        <v>0</v>
      </c>
      <c r="D3300" s="385">
        <v>0</v>
      </c>
      <c r="E3300" s="385">
        <v>0</v>
      </c>
    </row>
    <row r="3301" spans="1:5" x14ac:dyDescent="0.25">
      <c r="A3301" s="396" t="s">
        <v>21465</v>
      </c>
      <c r="B3301" s="398" t="s">
        <v>21558</v>
      </c>
      <c r="C3301" s="385">
        <v>0</v>
      </c>
      <c r="D3301" s="385">
        <v>0</v>
      </c>
      <c r="E3301" s="385">
        <v>0</v>
      </c>
    </row>
    <row r="3302" spans="1:5" x14ac:dyDescent="0.25">
      <c r="A3302" s="396" t="s">
        <v>21466</v>
      </c>
      <c r="B3302" s="398" t="s">
        <v>21559</v>
      </c>
      <c r="C3302" s="385">
        <v>0</v>
      </c>
      <c r="D3302" s="385">
        <v>0</v>
      </c>
      <c r="E3302" s="385">
        <v>0</v>
      </c>
    </row>
    <row r="3303" spans="1:5" x14ac:dyDescent="0.25">
      <c r="A3303" s="396" t="s">
        <v>21467</v>
      </c>
      <c r="B3303" s="398" t="s">
        <v>21560</v>
      </c>
      <c r="C3303" s="385">
        <v>0</v>
      </c>
      <c r="D3303" s="385">
        <v>0</v>
      </c>
      <c r="E3303" s="385">
        <v>0</v>
      </c>
    </row>
    <row r="3304" spans="1:5" x14ac:dyDescent="0.25">
      <c r="A3304" s="396" t="s">
        <v>21468</v>
      </c>
      <c r="B3304" s="398" t="s">
        <v>21561</v>
      </c>
      <c r="C3304" s="385">
        <v>0</v>
      </c>
      <c r="D3304" s="385">
        <v>0</v>
      </c>
      <c r="E3304" s="385">
        <v>0</v>
      </c>
    </row>
    <row r="3305" spans="1:5" x14ac:dyDescent="0.25">
      <c r="A3305" s="396" t="s">
        <v>21469</v>
      </c>
      <c r="B3305" s="398" t="s">
        <v>21562</v>
      </c>
      <c r="C3305" s="385">
        <v>0</v>
      </c>
      <c r="D3305" s="385">
        <v>0</v>
      </c>
      <c r="E3305" s="385">
        <v>0</v>
      </c>
    </row>
    <row r="3306" spans="1:5" x14ac:dyDescent="0.25">
      <c r="A3306" s="396" t="s">
        <v>21470</v>
      </c>
      <c r="B3306" s="398" t="s">
        <v>21563</v>
      </c>
      <c r="C3306" s="385">
        <v>0</v>
      </c>
      <c r="D3306" s="385">
        <v>0</v>
      </c>
      <c r="E3306" s="385">
        <v>0</v>
      </c>
    </row>
    <row r="3307" spans="1:5" x14ac:dyDescent="0.25">
      <c r="A3307" s="396" t="s">
        <v>21394</v>
      </c>
      <c r="B3307" s="398" t="s">
        <v>21395</v>
      </c>
      <c r="C3307" s="385">
        <v>0</v>
      </c>
      <c r="D3307" s="385">
        <v>1</v>
      </c>
      <c r="E3307" s="385">
        <v>1</v>
      </c>
    </row>
    <row r="3308" spans="1:5" x14ac:dyDescent="0.25">
      <c r="A3308" s="396" t="s">
        <v>21396</v>
      </c>
      <c r="B3308" s="398" t="s">
        <v>21397</v>
      </c>
      <c r="C3308" s="385">
        <v>0</v>
      </c>
      <c r="D3308" s="385">
        <v>9</v>
      </c>
      <c r="E3308" s="385">
        <v>9</v>
      </c>
    </row>
    <row r="3309" spans="1:5" x14ac:dyDescent="0.25">
      <c r="A3309" s="396" t="s">
        <v>21471</v>
      </c>
      <c r="B3309" s="398" t="s">
        <v>21564</v>
      </c>
      <c r="C3309" s="385">
        <v>0</v>
      </c>
      <c r="D3309" s="385">
        <v>0</v>
      </c>
      <c r="E3309" s="385">
        <v>0</v>
      </c>
    </row>
    <row r="3310" spans="1:5" x14ac:dyDescent="0.25">
      <c r="A3310" s="396" t="s">
        <v>21472</v>
      </c>
      <c r="B3310" s="398" t="s">
        <v>21565</v>
      </c>
      <c r="C3310" s="385">
        <v>0</v>
      </c>
      <c r="D3310" s="385">
        <v>0</v>
      </c>
      <c r="E3310" s="385">
        <v>0</v>
      </c>
    </row>
    <row r="3311" spans="1:5" x14ac:dyDescent="0.25">
      <c r="A3311" s="396" t="s">
        <v>21398</v>
      </c>
      <c r="B3311" s="398" t="s">
        <v>21399</v>
      </c>
      <c r="C3311" s="385">
        <v>0</v>
      </c>
      <c r="D3311" s="385">
        <v>1</v>
      </c>
      <c r="E3311" s="385">
        <v>1</v>
      </c>
    </row>
    <row r="3312" spans="1:5" x14ac:dyDescent="0.25">
      <c r="A3312" s="396" t="s">
        <v>21473</v>
      </c>
      <c r="B3312" s="398" t="s">
        <v>21566</v>
      </c>
      <c r="C3312" s="385">
        <v>0</v>
      </c>
      <c r="D3312" s="385">
        <v>0</v>
      </c>
      <c r="E3312" s="385">
        <v>0</v>
      </c>
    </row>
    <row r="3313" spans="1:5" x14ac:dyDescent="0.25">
      <c r="A3313" s="396" t="s">
        <v>21474</v>
      </c>
      <c r="B3313" s="398" t="s">
        <v>21567</v>
      </c>
      <c r="C3313" s="385">
        <v>0</v>
      </c>
      <c r="D3313" s="385">
        <v>0</v>
      </c>
      <c r="E3313" s="385">
        <v>0</v>
      </c>
    </row>
    <row r="3314" spans="1:5" x14ac:dyDescent="0.25">
      <c r="A3314" s="396" t="s">
        <v>21475</v>
      </c>
      <c r="B3314" s="398" t="s">
        <v>21568</v>
      </c>
      <c r="C3314" s="385">
        <v>0</v>
      </c>
      <c r="D3314" s="385">
        <v>-1</v>
      </c>
      <c r="E3314" s="385">
        <v>-1</v>
      </c>
    </row>
    <row r="3315" spans="1:5" x14ac:dyDescent="0.25">
      <c r="A3315" s="396" t="s">
        <v>21476</v>
      </c>
      <c r="B3315" s="398" t="s">
        <v>21569</v>
      </c>
      <c r="C3315" s="385">
        <v>0</v>
      </c>
      <c r="D3315" s="385">
        <v>0</v>
      </c>
      <c r="E3315" s="385">
        <v>0</v>
      </c>
    </row>
    <row r="3316" spans="1:5" x14ac:dyDescent="0.25">
      <c r="A3316" s="396" t="s">
        <v>21477</v>
      </c>
      <c r="B3316" s="398" t="s">
        <v>21570</v>
      </c>
      <c r="C3316" s="385">
        <v>0</v>
      </c>
      <c r="D3316" s="385">
        <v>0</v>
      </c>
      <c r="E3316" s="385">
        <v>0</v>
      </c>
    </row>
    <row r="3317" spans="1:5" x14ac:dyDescent="0.25">
      <c r="A3317" s="396" t="s">
        <v>21478</v>
      </c>
      <c r="B3317" s="398" t="s">
        <v>21571</v>
      </c>
      <c r="C3317" s="385">
        <v>0</v>
      </c>
      <c r="D3317" s="385">
        <v>0</v>
      </c>
      <c r="E3317" s="385">
        <v>0</v>
      </c>
    </row>
    <row r="3318" spans="1:5" x14ac:dyDescent="0.25">
      <c r="A3318" s="396" t="s">
        <v>21479</v>
      </c>
      <c r="B3318" s="398" t="s">
        <v>21572</v>
      </c>
      <c r="C3318" s="385">
        <v>0</v>
      </c>
      <c r="D3318" s="385">
        <v>0</v>
      </c>
      <c r="E3318" s="385">
        <v>0</v>
      </c>
    </row>
    <row r="3319" spans="1:5" x14ac:dyDescent="0.25">
      <c r="A3319" s="396" t="s">
        <v>21480</v>
      </c>
      <c r="B3319" s="398" t="s">
        <v>21573</v>
      </c>
      <c r="C3319" s="385">
        <v>0</v>
      </c>
      <c r="D3319" s="385">
        <v>0</v>
      </c>
      <c r="E3319" s="385">
        <v>0</v>
      </c>
    </row>
    <row r="3320" spans="1:5" x14ac:dyDescent="0.25">
      <c r="A3320" s="396" t="s">
        <v>21481</v>
      </c>
      <c r="B3320" s="398" t="s">
        <v>21573</v>
      </c>
      <c r="C3320" s="385">
        <v>0</v>
      </c>
      <c r="D3320" s="385">
        <v>0</v>
      </c>
      <c r="E3320" s="385">
        <v>0</v>
      </c>
    </row>
    <row r="3321" spans="1:5" x14ac:dyDescent="0.25">
      <c r="A3321" s="396" t="s">
        <v>21482</v>
      </c>
      <c r="B3321" s="398" t="s">
        <v>21574</v>
      </c>
      <c r="C3321" s="385">
        <v>0</v>
      </c>
      <c r="D3321" s="385">
        <v>0</v>
      </c>
      <c r="E3321" s="385">
        <v>0</v>
      </c>
    </row>
    <row r="3322" spans="1:5" x14ac:dyDescent="0.25">
      <c r="A3322" s="396" t="s">
        <v>21483</v>
      </c>
      <c r="B3322" s="398" t="s">
        <v>21574</v>
      </c>
      <c r="C3322" s="385">
        <v>0</v>
      </c>
      <c r="D3322" s="385">
        <v>0</v>
      </c>
      <c r="E3322" s="385">
        <v>0</v>
      </c>
    </row>
    <row r="3323" spans="1:5" x14ac:dyDescent="0.25">
      <c r="A3323" s="396" t="s">
        <v>21484</v>
      </c>
      <c r="B3323" s="398" t="s">
        <v>21575</v>
      </c>
      <c r="C3323" s="385">
        <v>0</v>
      </c>
      <c r="D3323" s="385">
        <v>-4</v>
      </c>
      <c r="E3323" s="385">
        <v>-4</v>
      </c>
    </row>
    <row r="3324" spans="1:5" x14ac:dyDescent="0.25">
      <c r="A3324" s="396" t="s">
        <v>21400</v>
      </c>
      <c r="B3324" s="398" t="s">
        <v>21401</v>
      </c>
      <c r="C3324" s="385">
        <v>0</v>
      </c>
      <c r="D3324" s="385">
        <v>1</v>
      </c>
      <c r="E3324" s="385">
        <v>1</v>
      </c>
    </row>
    <row r="3325" spans="1:5" x14ac:dyDescent="0.25">
      <c r="A3325" s="396" t="s">
        <v>21485</v>
      </c>
      <c r="B3325" s="398" t="s">
        <v>21576</v>
      </c>
      <c r="C3325" s="385">
        <v>0</v>
      </c>
      <c r="D3325" s="385">
        <v>0</v>
      </c>
      <c r="E3325" s="385">
        <v>0</v>
      </c>
    </row>
    <row r="3326" spans="1:5" x14ac:dyDescent="0.25">
      <c r="A3326" s="396" t="s">
        <v>21486</v>
      </c>
      <c r="B3326" s="398" t="s">
        <v>18433</v>
      </c>
      <c r="C3326" s="385">
        <v>0</v>
      </c>
      <c r="D3326" s="385">
        <v>0</v>
      </c>
      <c r="E3326" s="385">
        <v>0</v>
      </c>
    </row>
    <row r="3327" spans="1:5" x14ac:dyDescent="0.25">
      <c r="A3327" s="396" t="s">
        <v>21487</v>
      </c>
      <c r="B3327" s="398" t="s">
        <v>21577</v>
      </c>
      <c r="C3327" s="385">
        <v>0</v>
      </c>
      <c r="D3327" s="385">
        <v>-1</v>
      </c>
      <c r="E3327" s="385">
        <v>-1</v>
      </c>
    </row>
    <row r="3328" spans="1:5" x14ac:dyDescent="0.25">
      <c r="A3328" s="396" t="s">
        <v>21488</v>
      </c>
      <c r="B3328" s="398" t="s">
        <v>21578</v>
      </c>
      <c r="C3328" s="385">
        <v>0</v>
      </c>
      <c r="D3328" s="385">
        <v>0</v>
      </c>
      <c r="E3328" s="385">
        <v>0</v>
      </c>
    </row>
    <row r="3329" spans="1:5" x14ac:dyDescent="0.25">
      <c r="A3329" s="396" t="s">
        <v>21489</v>
      </c>
      <c r="B3329" s="398" t="s">
        <v>21579</v>
      </c>
      <c r="C3329" s="385">
        <v>0</v>
      </c>
      <c r="D3329" s="385">
        <v>0</v>
      </c>
      <c r="E3329" s="385">
        <v>0</v>
      </c>
    </row>
    <row r="3330" spans="1:5" x14ac:dyDescent="0.25">
      <c r="A3330" s="396" t="s">
        <v>21490</v>
      </c>
      <c r="B3330" s="398" t="s">
        <v>21580</v>
      </c>
      <c r="C3330" s="385">
        <v>0</v>
      </c>
      <c r="D3330" s="385">
        <v>0</v>
      </c>
      <c r="E3330" s="385">
        <v>0</v>
      </c>
    </row>
    <row r="3331" spans="1:5" x14ac:dyDescent="0.25">
      <c r="A3331" s="396" t="s">
        <v>21491</v>
      </c>
      <c r="B3331" s="398" t="s">
        <v>21581</v>
      </c>
      <c r="C3331" s="385">
        <v>0</v>
      </c>
      <c r="D3331" s="385">
        <v>0</v>
      </c>
      <c r="E3331" s="385">
        <v>0</v>
      </c>
    </row>
    <row r="3332" spans="1:5" x14ac:dyDescent="0.25">
      <c r="A3332" s="396" t="s">
        <v>21492</v>
      </c>
      <c r="B3332" s="398" t="s">
        <v>21582</v>
      </c>
      <c r="C3332" s="385">
        <v>0</v>
      </c>
      <c r="D3332" s="385">
        <v>0</v>
      </c>
      <c r="E3332" s="385">
        <v>0</v>
      </c>
    </row>
    <row r="3333" spans="1:5" x14ac:dyDescent="0.25">
      <c r="A3333" s="396" t="s">
        <v>21493</v>
      </c>
      <c r="B3333" s="398" t="s">
        <v>21583</v>
      </c>
      <c r="C3333" s="385">
        <v>0</v>
      </c>
      <c r="D3333" s="385">
        <v>0</v>
      </c>
      <c r="E3333" s="385">
        <v>0</v>
      </c>
    </row>
    <row r="3334" spans="1:5" x14ac:dyDescent="0.25">
      <c r="A3334" s="396" t="s">
        <v>21494</v>
      </c>
      <c r="B3334" s="398" t="s">
        <v>21584</v>
      </c>
      <c r="C3334" s="385">
        <v>0</v>
      </c>
      <c r="D3334" s="385">
        <v>0</v>
      </c>
      <c r="E3334" s="385">
        <v>0</v>
      </c>
    </row>
    <row r="3335" spans="1:5" x14ac:dyDescent="0.25">
      <c r="A3335" s="396" t="s">
        <v>21495</v>
      </c>
      <c r="B3335" s="398" t="s">
        <v>21585</v>
      </c>
      <c r="C3335" s="385">
        <v>0</v>
      </c>
      <c r="D3335" s="385">
        <v>0</v>
      </c>
      <c r="E3335" s="385">
        <v>0</v>
      </c>
    </row>
    <row r="3336" spans="1:5" x14ac:dyDescent="0.25">
      <c r="A3336" s="396" t="s">
        <v>21496</v>
      </c>
      <c r="B3336" s="398" t="s">
        <v>21586</v>
      </c>
      <c r="C3336" s="385">
        <v>0</v>
      </c>
      <c r="D3336" s="385">
        <v>0</v>
      </c>
      <c r="E3336" s="385">
        <v>0</v>
      </c>
    </row>
    <row r="3337" spans="1:5" x14ac:dyDescent="0.25">
      <c r="A3337" s="396" t="s">
        <v>21497</v>
      </c>
      <c r="B3337" s="398" t="s">
        <v>21587</v>
      </c>
      <c r="C3337" s="385">
        <v>0</v>
      </c>
      <c r="D3337" s="385">
        <v>0</v>
      </c>
      <c r="E3337" s="385">
        <v>0</v>
      </c>
    </row>
    <row r="3338" spans="1:5" x14ac:dyDescent="0.25">
      <c r="A3338" s="396" t="s">
        <v>21498</v>
      </c>
      <c r="B3338" s="398" t="s">
        <v>21588</v>
      </c>
      <c r="C3338" s="385">
        <v>0</v>
      </c>
      <c r="D3338" s="385">
        <v>0</v>
      </c>
      <c r="E3338" s="385">
        <v>0</v>
      </c>
    </row>
    <row r="3339" spans="1:5" x14ac:dyDescent="0.25">
      <c r="A3339" s="396" t="s">
        <v>21499</v>
      </c>
      <c r="B3339" s="398" t="s">
        <v>21589</v>
      </c>
      <c r="C3339" s="385">
        <v>0</v>
      </c>
      <c r="D3339" s="385">
        <v>0</v>
      </c>
      <c r="E3339" s="385">
        <v>0</v>
      </c>
    </row>
    <row r="3340" spans="1:5" x14ac:dyDescent="0.25">
      <c r="A3340" s="396" t="s">
        <v>21500</v>
      </c>
      <c r="B3340" s="398" t="s">
        <v>21590</v>
      </c>
      <c r="C3340" s="385">
        <v>0</v>
      </c>
      <c r="D3340" s="385">
        <v>0</v>
      </c>
      <c r="E3340" s="385">
        <v>0</v>
      </c>
    </row>
    <row r="3341" spans="1:5" x14ac:dyDescent="0.25">
      <c r="A3341" s="396" t="s">
        <v>21501</v>
      </c>
      <c r="B3341" s="398" t="s">
        <v>21591</v>
      </c>
      <c r="C3341" s="385">
        <v>0</v>
      </c>
      <c r="D3341" s="385">
        <v>0</v>
      </c>
      <c r="E3341" s="385">
        <v>0</v>
      </c>
    </row>
    <row r="3342" spans="1:5" x14ac:dyDescent="0.25">
      <c r="A3342" s="396" t="s">
        <v>21502</v>
      </c>
      <c r="B3342" s="398" t="s">
        <v>21592</v>
      </c>
      <c r="C3342" s="385">
        <v>0</v>
      </c>
      <c r="D3342" s="385">
        <v>0</v>
      </c>
      <c r="E3342" s="385">
        <v>0</v>
      </c>
    </row>
    <row r="3343" spans="1:5" x14ac:dyDescent="0.25">
      <c r="A3343" s="396" t="s">
        <v>21503</v>
      </c>
      <c r="B3343" s="398" t="s">
        <v>21593</v>
      </c>
      <c r="C3343" s="385">
        <v>0</v>
      </c>
      <c r="D3343" s="385">
        <v>0</v>
      </c>
      <c r="E3343" s="385">
        <v>0</v>
      </c>
    </row>
    <row r="3344" spans="1:5" x14ac:dyDescent="0.25">
      <c r="A3344" s="396" t="s">
        <v>21504</v>
      </c>
      <c r="B3344" s="398" t="s">
        <v>21594</v>
      </c>
      <c r="C3344" s="385">
        <v>0</v>
      </c>
      <c r="D3344" s="385">
        <v>0</v>
      </c>
      <c r="E3344" s="385">
        <v>0</v>
      </c>
    </row>
    <row r="3345" spans="1:5" x14ac:dyDescent="0.25">
      <c r="A3345" s="396" t="s">
        <v>21505</v>
      </c>
      <c r="B3345" s="398" t="s">
        <v>21595</v>
      </c>
      <c r="C3345" s="385">
        <v>0</v>
      </c>
      <c r="D3345" s="385">
        <v>0</v>
      </c>
      <c r="E3345" s="385">
        <v>0</v>
      </c>
    </row>
    <row r="3346" spans="1:5" x14ac:dyDescent="0.25">
      <c r="A3346" s="396" t="s">
        <v>21402</v>
      </c>
      <c r="B3346" s="398" t="s">
        <v>21403</v>
      </c>
      <c r="C3346" s="385">
        <v>0</v>
      </c>
      <c r="D3346" s="385">
        <v>1</v>
      </c>
      <c r="E3346" s="385">
        <v>1</v>
      </c>
    </row>
    <row r="3347" spans="1:5" x14ac:dyDescent="0.25">
      <c r="A3347" s="396" t="s">
        <v>21506</v>
      </c>
      <c r="B3347" s="398" t="s">
        <v>21596</v>
      </c>
      <c r="C3347" s="385">
        <v>0</v>
      </c>
      <c r="D3347" s="385">
        <v>0</v>
      </c>
      <c r="E3347" s="385">
        <v>0</v>
      </c>
    </row>
    <row r="3348" spans="1:5" x14ac:dyDescent="0.25">
      <c r="A3348" s="396" t="s">
        <v>21507</v>
      </c>
      <c r="B3348" s="398" t="s">
        <v>21597</v>
      </c>
      <c r="C3348" s="385">
        <v>0</v>
      </c>
      <c r="D3348" s="385">
        <v>0</v>
      </c>
      <c r="E3348" s="385">
        <v>0</v>
      </c>
    </row>
    <row r="3349" spans="1:5" x14ac:dyDescent="0.25">
      <c r="A3349" s="396" t="s">
        <v>21508</v>
      </c>
      <c r="B3349" s="398" t="s">
        <v>21597</v>
      </c>
      <c r="C3349" s="385">
        <v>0</v>
      </c>
      <c r="D3349" s="385">
        <v>0</v>
      </c>
      <c r="E3349" s="385">
        <v>0</v>
      </c>
    </row>
    <row r="3350" spans="1:5" x14ac:dyDescent="0.25">
      <c r="A3350" s="396" t="s">
        <v>21509</v>
      </c>
      <c r="B3350" s="398" t="s">
        <v>21598</v>
      </c>
      <c r="C3350" s="385">
        <v>0</v>
      </c>
      <c r="D3350" s="385">
        <v>0</v>
      </c>
      <c r="E3350" s="385">
        <v>0</v>
      </c>
    </row>
    <row r="3351" spans="1:5" x14ac:dyDescent="0.25">
      <c r="A3351" s="396" t="s">
        <v>21510</v>
      </c>
      <c r="B3351" s="398" t="s">
        <v>21599</v>
      </c>
      <c r="C3351" s="385">
        <v>0</v>
      </c>
      <c r="D3351" s="385">
        <v>0</v>
      </c>
      <c r="E3351" s="385">
        <v>0</v>
      </c>
    </row>
    <row r="3352" spans="1:5" x14ac:dyDescent="0.25">
      <c r="A3352" s="396" t="s">
        <v>21511</v>
      </c>
      <c r="B3352" s="398" t="s">
        <v>21600</v>
      </c>
      <c r="C3352" s="385">
        <v>0</v>
      </c>
      <c r="D3352" s="385">
        <v>0</v>
      </c>
      <c r="E3352" s="385">
        <v>0</v>
      </c>
    </row>
    <row r="3353" spans="1:5" x14ac:dyDescent="0.25">
      <c r="A3353" s="396" t="s">
        <v>21512</v>
      </c>
      <c r="B3353" s="398" t="s">
        <v>21601</v>
      </c>
      <c r="C3353" s="385">
        <v>0</v>
      </c>
      <c r="D3353" s="385">
        <v>0</v>
      </c>
      <c r="E3353" s="385">
        <v>0</v>
      </c>
    </row>
    <row r="3354" spans="1:5" x14ac:dyDescent="0.25">
      <c r="A3354" s="396" t="s">
        <v>21404</v>
      </c>
      <c r="B3354" s="398" t="s">
        <v>13465</v>
      </c>
      <c r="C3354" s="385">
        <v>0</v>
      </c>
      <c r="D3354" s="385">
        <v>4</v>
      </c>
      <c r="E3354" s="385">
        <v>4</v>
      </c>
    </row>
    <row r="3355" spans="1:5" x14ac:dyDescent="0.25">
      <c r="A3355" s="396" t="s">
        <v>21513</v>
      </c>
      <c r="B3355" s="398" t="s">
        <v>21602</v>
      </c>
      <c r="C3355" s="385">
        <v>0</v>
      </c>
      <c r="D3355" s="385">
        <v>0</v>
      </c>
      <c r="E3355" s="385">
        <v>0</v>
      </c>
    </row>
    <row r="3356" spans="1:5" x14ac:dyDescent="0.25">
      <c r="A3356" s="396" t="s">
        <v>21405</v>
      </c>
      <c r="B3356" s="398" t="s">
        <v>21406</v>
      </c>
      <c r="C3356" s="385">
        <v>0</v>
      </c>
      <c r="D3356" s="385">
        <v>1</v>
      </c>
      <c r="E3356" s="385">
        <v>1</v>
      </c>
    </row>
    <row r="3357" spans="1:5" x14ac:dyDescent="0.25">
      <c r="A3357" s="396" t="s">
        <v>21514</v>
      </c>
      <c r="B3357" s="398" t="s">
        <v>21603</v>
      </c>
      <c r="C3357" s="385">
        <v>0</v>
      </c>
      <c r="D3357" s="385">
        <v>0</v>
      </c>
      <c r="E3357" s="385">
        <v>0</v>
      </c>
    </row>
    <row r="3358" spans="1:5" x14ac:dyDescent="0.25">
      <c r="A3358" s="396" t="s">
        <v>21515</v>
      </c>
      <c r="B3358" s="398" t="s">
        <v>21604</v>
      </c>
      <c r="C3358" s="385">
        <v>0</v>
      </c>
      <c r="D3358" s="385">
        <v>0</v>
      </c>
      <c r="E3358" s="385">
        <v>0</v>
      </c>
    </row>
    <row r="3359" spans="1:5" x14ac:dyDescent="0.25">
      <c r="A3359" s="396" t="s">
        <v>21516</v>
      </c>
      <c r="B3359" s="398" t="s">
        <v>21605</v>
      </c>
      <c r="C3359" s="385">
        <v>0</v>
      </c>
      <c r="D3359" s="385">
        <v>0</v>
      </c>
      <c r="E3359" s="385">
        <v>0</v>
      </c>
    </row>
    <row r="3360" spans="1:5" x14ac:dyDescent="0.25">
      <c r="A3360" s="396" t="s">
        <v>21517</v>
      </c>
      <c r="B3360" s="398" t="s">
        <v>21606</v>
      </c>
      <c r="C3360" s="385">
        <v>0</v>
      </c>
      <c r="D3360" s="385">
        <v>0</v>
      </c>
      <c r="E3360" s="385">
        <v>0</v>
      </c>
    </row>
    <row r="3361" spans="1:5" x14ac:dyDescent="0.25">
      <c r="A3361" s="396" t="s">
        <v>21407</v>
      </c>
      <c r="B3361" s="398" t="s">
        <v>21408</v>
      </c>
      <c r="C3361" s="385">
        <v>0</v>
      </c>
      <c r="D3361" s="385">
        <v>94</v>
      </c>
      <c r="E3361" s="385">
        <v>94</v>
      </c>
    </row>
    <row r="3362" spans="1:5" x14ac:dyDescent="0.25">
      <c r="A3362" s="396" t="s">
        <v>21409</v>
      </c>
      <c r="B3362" s="398" t="s">
        <v>21410</v>
      </c>
      <c r="C3362" s="385">
        <v>0</v>
      </c>
      <c r="D3362" s="385">
        <v>105</v>
      </c>
      <c r="E3362" s="385">
        <v>105</v>
      </c>
    </row>
    <row r="3363" spans="1:5" x14ac:dyDescent="0.25">
      <c r="A3363" s="396" t="s">
        <v>21518</v>
      </c>
      <c r="B3363" s="398" t="s">
        <v>13471</v>
      </c>
      <c r="C3363" s="385">
        <v>0</v>
      </c>
      <c r="D3363" s="385">
        <v>0</v>
      </c>
      <c r="E3363" s="385">
        <v>0</v>
      </c>
    </row>
    <row r="3364" spans="1:5" x14ac:dyDescent="0.25">
      <c r="A3364" s="396" t="s">
        <v>21519</v>
      </c>
      <c r="B3364" s="398" t="s">
        <v>21607</v>
      </c>
      <c r="C3364" s="385">
        <v>0</v>
      </c>
      <c r="D3364" s="385">
        <v>0</v>
      </c>
      <c r="E3364" s="385">
        <v>0</v>
      </c>
    </row>
    <row r="3365" spans="1:5" x14ac:dyDescent="0.25">
      <c r="A3365" s="396" t="s">
        <v>21520</v>
      </c>
      <c r="B3365" s="398" t="s">
        <v>21608</v>
      </c>
      <c r="C3365" s="385">
        <v>0</v>
      </c>
      <c r="D3365" s="385">
        <v>0</v>
      </c>
      <c r="E3365" s="385">
        <v>0</v>
      </c>
    </row>
    <row r="3366" spans="1:5" x14ac:dyDescent="0.25">
      <c r="A3366" s="396" t="s">
        <v>21521</v>
      </c>
      <c r="B3366" s="398" t="s">
        <v>21609</v>
      </c>
      <c r="C3366" s="385">
        <v>3</v>
      </c>
      <c r="D3366" s="385">
        <v>-3</v>
      </c>
      <c r="E3366" s="385">
        <v>0</v>
      </c>
    </row>
    <row r="3367" spans="1:5" x14ac:dyDescent="0.25">
      <c r="A3367" s="396" t="s">
        <v>21522</v>
      </c>
      <c r="B3367" s="398" t="s">
        <v>21610</v>
      </c>
      <c r="C3367" s="385">
        <v>3</v>
      </c>
      <c r="D3367" s="385">
        <v>-3</v>
      </c>
      <c r="E3367" s="385">
        <v>0</v>
      </c>
    </row>
    <row r="3368" spans="1:5" x14ac:dyDescent="0.25">
      <c r="A3368" s="396" t="s">
        <v>21523</v>
      </c>
      <c r="B3368" s="398" t="s">
        <v>21611</v>
      </c>
      <c r="C3368" s="385">
        <v>3</v>
      </c>
      <c r="D3368" s="385">
        <v>-3</v>
      </c>
      <c r="E3368" s="385">
        <v>0</v>
      </c>
    </row>
    <row r="3369" spans="1:5" x14ac:dyDescent="0.25">
      <c r="A3369" s="396" t="s">
        <v>21524</v>
      </c>
      <c r="B3369" s="398" t="s">
        <v>21612</v>
      </c>
      <c r="C3369" s="385">
        <v>3</v>
      </c>
      <c r="D3369" s="385">
        <v>-3</v>
      </c>
      <c r="E3369" s="385">
        <v>0</v>
      </c>
    </row>
    <row r="3370" spans="1:5" x14ac:dyDescent="0.25">
      <c r="A3370" s="396" t="s">
        <v>21521</v>
      </c>
      <c r="B3370" s="398" t="s">
        <v>21609</v>
      </c>
      <c r="C3370" s="385">
        <v>0</v>
      </c>
      <c r="D3370" s="385">
        <v>0</v>
      </c>
      <c r="E3370" s="385">
        <v>0</v>
      </c>
    </row>
    <row r="3371" spans="1:5" x14ac:dyDescent="0.25">
      <c r="A3371" s="396" t="s">
        <v>21522</v>
      </c>
      <c r="B3371" s="398" t="s">
        <v>21610</v>
      </c>
      <c r="C3371" s="385">
        <v>0</v>
      </c>
      <c r="D3371" s="385">
        <v>0</v>
      </c>
      <c r="E3371" s="385">
        <v>0</v>
      </c>
    </row>
    <row r="3372" spans="1:5" x14ac:dyDescent="0.25">
      <c r="A3372" s="396" t="s">
        <v>21523</v>
      </c>
      <c r="B3372" s="398" t="s">
        <v>21611</v>
      </c>
      <c r="C3372" s="385">
        <v>0</v>
      </c>
      <c r="D3372" s="385">
        <v>0</v>
      </c>
      <c r="E3372" s="385">
        <v>0</v>
      </c>
    </row>
    <row r="3373" spans="1:5" x14ac:dyDescent="0.25">
      <c r="A3373" s="396" t="s">
        <v>21524</v>
      </c>
      <c r="B3373" s="398" t="s">
        <v>21612</v>
      </c>
      <c r="C3373" s="385">
        <v>0</v>
      </c>
      <c r="D3373" s="385">
        <v>0</v>
      </c>
      <c r="E3373" s="385">
        <v>0</v>
      </c>
    </row>
    <row r="3374" spans="1:5" x14ac:dyDescent="0.25">
      <c r="A3374" s="396" t="s">
        <v>21525</v>
      </c>
      <c r="B3374" s="398" t="s">
        <v>21613</v>
      </c>
      <c r="C3374" s="385">
        <v>14</v>
      </c>
      <c r="D3374" s="385">
        <v>-42</v>
      </c>
      <c r="E3374" s="385">
        <v>-28</v>
      </c>
    </row>
    <row r="3375" spans="1:5" x14ac:dyDescent="0.25">
      <c r="A3375" s="396" t="s">
        <v>21526</v>
      </c>
      <c r="B3375" s="398" t="s">
        <v>21614</v>
      </c>
      <c r="C3375" s="385">
        <v>14</v>
      </c>
      <c r="D3375" s="385">
        <v>-14</v>
      </c>
      <c r="E3375" s="385">
        <v>0</v>
      </c>
    </row>
    <row r="3376" spans="1:5" x14ac:dyDescent="0.25">
      <c r="A3376" s="396" t="s">
        <v>21527</v>
      </c>
      <c r="B3376" s="398" t="s">
        <v>21615</v>
      </c>
      <c r="C3376" s="385">
        <v>30</v>
      </c>
      <c r="D3376" s="385">
        <v>-30</v>
      </c>
      <c r="E3376" s="385">
        <v>0</v>
      </c>
    </row>
    <row r="3377" spans="1:5" x14ac:dyDescent="0.25">
      <c r="A3377" s="396" t="s">
        <v>21411</v>
      </c>
      <c r="B3377" s="398" t="s">
        <v>21412</v>
      </c>
      <c r="C3377" s="385">
        <v>1</v>
      </c>
      <c r="D3377" s="385">
        <v>0</v>
      </c>
      <c r="E3377" s="385">
        <v>1</v>
      </c>
    </row>
    <row r="3378" spans="1:5" x14ac:dyDescent="0.25">
      <c r="A3378" s="396" t="s">
        <v>21413</v>
      </c>
      <c r="B3378" s="398" t="s">
        <v>21414</v>
      </c>
      <c r="C3378" s="385">
        <v>1</v>
      </c>
      <c r="D3378" s="385">
        <v>0</v>
      </c>
      <c r="E3378" s="385">
        <v>1</v>
      </c>
    </row>
    <row r="3379" spans="1:5" x14ac:dyDescent="0.25">
      <c r="A3379" s="396" t="s">
        <v>21415</v>
      </c>
      <c r="B3379" s="398" t="s">
        <v>21416</v>
      </c>
      <c r="C3379" s="385">
        <v>1</v>
      </c>
      <c r="D3379" s="385">
        <v>0</v>
      </c>
      <c r="E3379" s="385">
        <v>1</v>
      </c>
    </row>
    <row r="3380" spans="1:5" x14ac:dyDescent="0.25">
      <c r="A3380" s="396" t="s">
        <v>21528</v>
      </c>
      <c r="B3380" s="398" t="s">
        <v>21616</v>
      </c>
      <c r="C3380" s="385">
        <v>0</v>
      </c>
      <c r="D3380" s="385">
        <v>-1</v>
      </c>
      <c r="E3380" s="385">
        <v>-1</v>
      </c>
    </row>
    <row r="3381" spans="1:5" x14ac:dyDescent="0.25">
      <c r="A3381" s="396">
        <v>1</v>
      </c>
      <c r="B3381" s="398">
        <v>2</v>
      </c>
      <c r="C3381" s="385">
        <v>23</v>
      </c>
      <c r="D3381" s="385">
        <v>24</v>
      </c>
      <c r="E3381" s="385">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topLeftCell="A13" zoomScaleNormal="100" workbookViewId="0">
      <selection activeCell="J4" sqref="J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585" t="s">
        <v>1286</v>
      </c>
      <c r="B1" s="585"/>
      <c r="C1" s="585"/>
      <c r="D1" s="585"/>
      <c r="E1" s="585"/>
      <c r="F1" s="585"/>
      <c r="G1" s="585"/>
      <c r="H1" s="585"/>
      <c r="I1" s="585"/>
      <c r="J1" s="585"/>
      <c r="K1" s="55"/>
      <c r="AD1" s="38" t="s">
        <v>10763</v>
      </c>
    </row>
    <row r="2" spans="1:30" ht="14.25" customHeight="1" x14ac:dyDescent="0.25">
      <c r="B2" s="2"/>
      <c r="C2" s="2"/>
      <c r="AD2" s="39" t="s">
        <v>1323</v>
      </c>
    </row>
    <row r="3" spans="1:30" ht="14.25" customHeight="1" x14ac:dyDescent="0.25">
      <c r="B3" s="26"/>
      <c r="C3" s="26"/>
      <c r="H3" s="3"/>
      <c r="I3" s="6" t="s">
        <v>13122</v>
      </c>
      <c r="J3" s="381">
        <f>IF(J4=0,"",VLOOKUP(J4,'BANCO DE DADOS DE CLIENTES'!B1:W5262,2,0))</f>
        <v>0</v>
      </c>
      <c r="AD3" s="38" t="s">
        <v>10929</v>
      </c>
    </row>
    <row r="4" spans="1:30" ht="14.25" customHeight="1" x14ac:dyDescent="0.25">
      <c r="A4" s="601">
        <f ca="1">TODAY()</f>
        <v>44974</v>
      </c>
      <c r="B4" s="601"/>
      <c r="C4" s="601"/>
      <c r="D4" s="601"/>
      <c r="E4" s="4" t="s">
        <v>4618</v>
      </c>
      <c r="F4" s="596" t="str">
        <f>IF(J4=0,"",VLOOKUP(J4,'BANCO DE DADOS DE CLIENTES'!B1:W5262,3,0))</f>
        <v>Fundação Cultural de Angra dos Reis</v>
      </c>
      <c r="G4" s="596"/>
      <c r="H4" s="596"/>
      <c r="I4" s="6" t="s">
        <v>1287</v>
      </c>
      <c r="J4" s="56">
        <v>180</v>
      </c>
      <c r="K4" s="47"/>
      <c r="AD4" s="27" t="s">
        <v>13509</v>
      </c>
    </row>
    <row r="5" spans="1:30" ht="14.25" customHeight="1" x14ac:dyDescent="0.25">
      <c r="B5" s="2"/>
      <c r="C5" s="2"/>
      <c r="E5" s="4" t="s">
        <v>1288</v>
      </c>
      <c r="F5" s="597" t="str">
        <f>IF(J4=0,"",VLOOKUP(J4,'BANCO DE DADOS DE CLIENTES'!B1:W5262,4,0))</f>
        <v>Claudia</v>
      </c>
      <c r="G5" s="597"/>
      <c r="H5" s="597"/>
      <c r="I5" s="597"/>
      <c r="J5" s="597"/>
      <c r="K5" s="5"/>
      <c r="AD5" s="39" t="s">
        <v>13510</v>
      </c>
    </row>
    <row r="6" spans="1:30" ht="14.25" customHeight="1" x14ac:dyDescent="0.25">
      <c r="B6" s="2"/>
      <c r="C6" s="2"/>
      <c r="D6" s="1"/>
      <c r="E6" s="4" t="s">
        <v>1289</v>
      </c>
      <c r="F6" s="597" t="str">
        <f>IF(J4=0,"",VLOOKUP(J4,'BANCO DE DADOS DE CLIENTES'!B1:W5262,5,0))</f>
        <v>Divisão de Compras</v>
      </c>
      <c r="G6" s="597"/>
      <c r="H6" s="597"/>
      <c r="I6" s="597"/>
      <c r="J6" s="597"/>
      <c r="K6" s="5"/>
      <c r="AD6" s="38" t="s">
        <v>1324</v>
      </c>
    </row>
    <row r="7" spans="1:30" ht="14.25" customHeight="1" x14ac:dyDescent="0.25">
      <c r="A7" s="8" t="s">
        <v>1290</v>
      </c>
      <c r="B7" s="596" t="str">
        <f>IF(J4=0,"",VLOOKUP(J4,'BANCO DE DADOS DE CLIENTES'!B1:W5262,6,0))</f>
        <v>Fundação Cultural de Angra dos Reis</v>
      </c>
      <c r="C7" s="596"/>
      <c r="D7" s="596"/>
      <c r="E7" s="596"/>
      <c r="F7" s="596"/>
      <c r="G7" s="596"/>
      <c r="H7" s="596"/>
      <c r="I7" s="596"/>
      <c r="J7" s="596"/>
      <c r="K7" s="57"/>
      <c r="AD7" s="38" t="s">
        <v>1325</v>
      </c>
    </row>
    <row r="8" spans="1:30" ht="14.25" customHeight="1" x14ac:dyDescent="0.25">
      <c r="A8" s="8" t="s">
        <v>1291</v>
      </c>
      <c r="B8" s="597" t="str">
        <f>IF(J4=0,"",VLOOKUP(J4,'BANCO DE DADOS DE CLIENTES'!B1:W5262,7,0))</f>
        <v>09.302.584/0001-24</v>
      </c>
      <c r="C8" s="597"/>
      <c r="D8" s="597"/>
      <c r="E8" s="593" t="s">
        <v>1292</v>
      </c>
      <c r="F8" s="593"/>
      <c r="G8" s="598" t="str">
        <f>IF(J4=0,"",VLOOKUP(J4,'BANCO DE DADOS DE CLIENTES'!B1:W5262,8,0))</f>
        <v>Isento</v>
      </c>
      <c r="H8" s="598"/>
      <c r="I8" s="598"/>
      <c r="J8" s="598"/>
      <c r="K8" s="48"/>
      <c r="AD8" s="38" t="s">
        <v>1326</v>
      </c>
    </row>
    <row r="9" spans="1:30" ht="14.25" customHeight="1" x14ac:dyDescent="0.25">
      <c r="A9" s="8" t="s">
        <v>1293</v>
      </c>
      <c r="B9" s="597" t="str">
        <f>IF(J4=0,"",VLOOKUP(J4,'BANCO DE DADOS DE CLIENTES'!B1:W5262,9,0))</f>
        <v>Rua Quaresma Júnior, 119</v>
      </c>
      <c r="C9" s="597"/>
      <c r="D9" s="597"/>
      <c r="E9" s="593" t="s">
        <v>1294</v>
      </c>
      <c r="F9" s="593"/>
      <c r="G9" s="597" t="str">
        <f>IF(J4=0,"",VLOOKUP(J4,'BANCO DE DADOS DE CLIENTES'!B1:W5262,10,0))</f>
        <v>Centro</v>
      </c>
      <c r="H9" s="597"/>
      <c r="I9" s="597"/>
      <c r="J9" s="597"/>
      <c r="K9" s="5"/>
      <c r="AD9" s="38" t="s">
        <v>1416</v>
      </c>
    </row>
    <row r="10" spans="1:30" ht="14.25" customHeight="1" x14ac:dyDescent="0.25">
      <c r="A10" s="8" t="s">
        <v>1283</v>
      </c>
      <c r="B10" s="597" t="str">
        <f>IF(J4=0,"",VLOOKUP(J4,'BANCO DE DADOS DE CLIENTES'!B1:W5262,11,0))</f>
        <v>Angra dos Reis</v>
      </c>
      <c r="C10" s="597"/>
      <c r="D10" s="597"/>
      <c r="E10" s="593" t="s">
        <v>1285</v>
      </c>
      <c r="F10" s="593"/>
      <c r="G10" s="597" t="str">
        <f>IF(J4=0,"",VLOOKUP(J4,'BANCO DE DADOS DE CLIENTES'!B1:W5262,12,0))</f>
        <v>RJ</v>
      </c>
      <c r="H10" s="597"/>
      <c r="I10" s="6" t="s">
        <v>1295</v>
      </c>
      <c r="J10" s="49" t="str">
        <f>IF(J4=0,"",VLOOKUP(J4,'BANCO DE DADOS DE CLIENTES'!B1:W5262,14,0))</f>
        <v>23.900-290</v>
      </c>
      <c r="K10" s="49"/>
      <c r="AD10" s="38" t="s">
        <v>1327</v>
      </c>
    </row>
    <row r="11" spans="1:30" ht="14.25" customHeight="1" x14ac:dyDescent="0.25">
      <c r="A11" s="8" t="s">
        <v>1284</v>
      </c>
      <c r="B11" s="597" t="str">
        <f>IF(J4=0,"",VLOOKUP(J4,'BANCO DE DADOS DE CLIENTES'!B1:W5262,15,0))</f>
        <v>(24) 3365-7200</v>
      </c>
      <c r="C11" s="597"/>
      <c r="D11" s="597"/>
      <c r="E11" s="593" t="s">
        <v>1296</v>
      </c>
      <c r="F11" s="593"/>
      <c r="G11" s="597" t="str">
        <f>IF(J4=0,"",VLOOKUP(J4,'BANCO DE DADOS DE CLIENTES'!B1:W5262,16,0))</f>
        <v>cultuar.dcl@angra.rj.gov.br</v>
      </c>
      <c r="H11" s="597"/>
      <c r="I11" s="597"/>
      <c r="J11" s="597"/>
      <c r="K11" s="5"/>
      <c r="AD11" s="39" t="s">
        <v>1418</v>
      </c>
    </row>
    <row r="12" spans="1:30" ht="14.25" customHeight="1" x14ac:dyDescent="0.25">
      <c r="A12" s="8"/>
      <c r="D12" s="5"/>
      <c r="E12" s="4"/>
      <c r="F12" s="4"/>
      <c r="G12" s="5"/>
      <c r="H12" s="5"/>
      <c r="I12" s="5"/>
      <c r="J12" s="5"/>
      <c r="K12" s="5"/>
      <c r="AD12" s="39" t="s">
        <v>1417</v>
      </c>
    </row>
    <row r="13" spans="1:30" ht="14.25" customHeight="1" x14ac:dyDescent="0.25">
      <c r="A13" s="115" t="s">
        <v>1297</v>
      </c>
      <c r="B13" s="602">
        <f>IF(J4=0,"",VLOOKUP(J4,'BANCO DE DADOS DE CLIENTES'!B1:W5262,17,0))</f>
        <v>0</v>
      </c>
      <c r="C13" s="602"/>
      <c r="D13" s="602"/>
      <c r="E13" s="593" t="s">
        <v>1296</v>
      </c>
      <c r="F13" s="593"/>
      <c r="G13" s="603">
        <f>IF(J4=0,"",VLOOKUP(J4,'BANCO DE DADOS DE CLIENTES'!B1:W5262,18,0))</f>
        <v>0</v>
      </c>
      <c r="H13" s="603"/>
      <c r="I13" s="603"/>
      <c r="J13" s="603"/>
      <c r="K13" s="5"/>
      <c r="X13" s="58"/>
      <c r="Y13" s="58"/>
      <c r="Z13" s="58"/>
      <c r="AD13" s="39" t="s">
        <v>10930</v>
      </c>
    </row>
    <row r="14" spans="1:30" ht="14.25" customHeight="1" x14ac:dyDescent="0.25">
      <c r="A14" s="8" t="s">
        <v>1284</v>
      </c>
      <c r="B14" s="602">
        <f>IF(J4=0,"",VLOOKUP(J4,'BANCO DE DADOS DE CLIENTES'!B1:W5262,19,0))</f>
        <v>0</v>
      </c>
      <c r="C14" s="602"/>
      <c r="D14" s="602"/>
      <c r="E14" s="4"/>
      <c r="F14" s="4"/>
      <c r="G14" s="5"/>
      <c r="H14" s="5"/>
      <c r="I14" s="5"/>
      <c r="J14" s="5"/>
      <c r="K14" s="5"/>
      <c r="X14" s="58"/>
      <c r="Y14" s="58"/>
      <c r="Z14" s="58"/>
      <c r="AD14" s="39" t="s">
        <v>10931</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04" t="s">
        <v>1298</v>
      </c>
      <c r="B16" s="604"/>
      <c r="C16" s="604"/>
      <c r="D16" s="604"/>
      <c r="E16" s="604"/>
      <c r="F16" s="604"/>
      <c r="G16" s="604"/>
      <c r="H16" s="604"/>
      <c r="I16" s="604"/>
      <c r="J16" s="604"/>
      <c r="K16" s="4"/>
      <c r="L16" s="59"/>
      <c r="M16" s="58"/>
      <c r="N16" s="60"/>
      <c r="O16" s="58"/>
      <c r="P16" s="58"/>
      <c r="Q16" s="58"/>
      <c r="R16" s="58"/>
      <c r="S16" s="58"/>
      <c r="T16" s="58"/>
      <c r="U16" s="58"/>
      <c r="V16" s="58"/>
      <c r="W16" s="58"/>
      <c r="X16" s="58"/>
      <c r="Y16" s="58"/>
      <c r="Z16" s="58"/>
    </row>
    <row r="17" spans="1:30" ht="14.25" customHeight="1" x14ac:dyDescent="0.25">
      <c r="A17" s="605" t="s">
        <v>1324</v>
      </c>
      <c r="B17" s="605"/>
      <c r="C17" s="605"/>
      <c r="D17" s="605"/>
      <c r="E17" s="605"/>
      <c r="F17" s="605"/>
      <c r="G17" s="605"/>
      <c r="H17" s="605"/>
      <c r="I17" s="605"/>
      <c r="J17" s="605"/>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04" t="s">
        <v>1311</v>
      </c>
      <c r="B19" s="604"/>
      <c r="C19" s="604"/>
      <c r="D19" s="604"/>
      <c r="E19" s="604"/>
      <c r="F19" s="604"/>
      <c r="G19" s="604"/>
      <c r="H19" s="604"/>
      <c r="I19" s="604"/>
      <c r="J19" s="604"/>
      <c r="K19" s="4"/>
      <c r="L19" s="59"/>
      <c r="M19" s="58"/>
      <c r="N19" s="60"/>
      <c r="O19" s="58"/>
      <c r="P19" s="58"/>
      <c r="Q19" s="58"/>
      <c r="R19" s="58"/>
      <c r="S19" s="58"/>
      <c r="T19" s="58"/>
      <c r="U19" s="58"/>
      <c r="V19" s="58"/>
      <c r="W19" s="58"/>
      <c r="X19" s="58"/>
      <c r="AD19" s="92" t="s">
        <v>14409</v>
      </c>
    </row>
    <row r="20" spans="1:30" ht="27" customHeight="1" x14ac:dyDescent="0.25">
      <c r="A20" s="605" t="s">
        <v>22163</v>
      </c>
      <c r="B20" s="605"/>
      <c r="C20" s="605"/>
      <c r="D20" s="605"/>
      <c r="E20" s="605"/>
      <c r="F20" s="605"/>
      <c r="G20" s="605"/>
      <c r="H20" s="605"/>
      <c r="I20" s="605"/>
      <c r="J20" s="605"/>
      <c r="K20" s="59"/>
      <c r="L20" s="59"/>
      <c r="M20" s="58"/>
      <c r="N20" s="60"/>
      <c r="O20" s="58"/>
      <c r="P20" s="58"/>
      <c r="Q20" s="58"/>
      <c r="R20" s="58"/>
      <c r="S20" s="58"/>
      <c r="T20" s="58"/>
      <c r="U20" s="58"/>
      <c r="V20" s="58"/>
      <c r="W20" s="58"/>
      <c r="X20" s="58"/>
      <c r="AD20" s="92" t="s">
        <v>23369</v>
      </c>
    </row>
    <row r="21" spans="1:30" ht="14.25" customHeight="1" x14ac:dyDescent="0.25">
      <c r="B21" s="2"/>
      <c r="C21" s="2"/>
      <c r="D21" s="1"/>
      <c r="L21" s="59"/>
      <c r="M21" s="58"/>
      <c r="N21" s="60"/>
      <c r="O21" s="58"/>
      <c r="P21" s="58"/>
      <c r="Q21" s="58"/>
      <c r="R21" s="58"/>
      <c r="S21" s="58"/>
      <c r="T21" s="58"/>
      <c r="U21" s="58"/>
      <c r="V21" s="58"/>
      <c r="W21" s="58"/>
      <c r="X21" s="58"/>
      <c r="AD21" s="40" t="s">
        <v>13192</v>
      </c>
    </row>
    <row r="22" spans="1:30" s="4" customFormat="1" ht="14.25" customHeight="1" x14ac:dyDescent="0.25">
      <c r="A22" s="607" t="s">
        <v>13198</v>
      </c>
      <c r="B22" s="608"/>
      <c r="C22" s="608"/>
      <c r="D22" s="609"/>
      <c r="E22" s="606" t="s">
        <v>1307</v>
      </c>
      <c r="F22" s="606"/>
      <c r="G22" s="606" t="s">
        <v>1299</v>
      </c>
      <c r="H22" s="606"/>
      <c r="I22" s="606"/>
      <c r="J22" s="606"/>
      <c r="L22" s="59"/>
      <c r="M22" s="58"/>
      <c r="N22" s="60"/>
      <c r="O22" s="58"/>
      <c r="P22" s="58"/>
      <c r="Q22" s="58"/>
      <c r="R22" s="58"/>
      <c r="S22" s="58"/>
      <c r="T22" s="58"/>
      <c r="U22" s="58"/>
      <c r="V22" s="58"/>
      <c r="W22" s="58"/>
      <c r="X22" s="58"/>
      <c r="Y22" s="58"/>
      <c r="Z22" s="58"/>
      <c r="AD22" s="92" t="s">
        <v>23373</v>
      </c>
    </row>
    <row r="23" spans="1:30" ht="14.25" customHeight="1" x14ac:dyDescent="0.25">
      <c r="A23" s="610"/>
      <c r="B23" s="611"/>
      <c r="C23" s="611"/>
      <c r="D23" s="612"/>
      <c r="E23" s="589"/>
      <c r="F23" s="589"/>
      <c r="G23" s="590"/>
      <c r="H23" s="590"/>
      <c r="I23" s="590"/>
      <c r="J23" s="590"/>
      <c r="K23" s="3"/>
      <c r="L23" s="59"/>
      <c r="M23" s="58"/>
      <c r="N23" s="60"/>
      <c r="O23" s="58"/>
      <c r="P23" s="58"/>
      <c r="Q23" s="58"/>
      <c r="R23" s="58"/>
      <c r="S23" s="58"/>
      <c r="T23" s="58"/>
      <c r="U23" s="58"/>
      <c r="V23" s="58"/>
      <c r="W23" s="58"/>
      <c r="X23" s="58"/>
      <c r="Y23" s="58"/>
      <c r="Z23" s="58"/>
      <c r="AD23" s="92" t="s">
        <v>23368</v>
      </c>
    </row>
    <row r="24" spans="1:30" ht="14.25" customHeight="1" x14ac:dyDescent="0.25">
      <c r="A24" s="610"/>
      <c r="B24" s="611"/>
      <c r="C24" s="611"/>
      <c r="D24" s="612"/>
      <c r="E24" s="589"/>
      <c r="F24" s="589"/>
      <c r="G24" s="590"/>
      <c r="H24" s="590"/>
      <c r="I24" s="590"/>
      <c r="J24" s="590"/>
      <c r="K24" s="3"/>
      <c r="L24" s="59"/>
      <c r="M24" s="58"/>
      <c r="N24" s="60"/>
      <c r="O24" s="58"/>
      <c r="P24" s="58"/>
      <c r="Q24" s="58"/>
      <c r="R24" s="58"/>
      <c r="S24" s="58"/>
      <c r="T24" s="58"/>
      <c r="U24" s="58"/>
      <c r="V24" s="58"/>
      <c r="W24" s="58"/>
      <c r="X24" s="58"/>
      <c r="Y24" s="58"/>
      <c r="Z24" s="58"/>
      <c r="AD24" s="40"/>
    </row>
    <row r="25" spans="1:30" ht="14.25" customHeight="1" x14ac:dyDescent="0.25">
      <c r="A25" s="610"/>
      <c r="B25" s="611"/>
      <c r="C25" s="611"/>
      <c r="D25" s="612"/>
      <c r="E25" s="589"/>
      <c r="F25" s="589"/>
      <c r="G25" s="590"/>
      <c r="H25" s="590"/>
      <c r="I25" s="590"/>
      <c r="J25" s="590"/>
      <c r="K25" s="3"/>
      <c r="L25" s="59"/>
      <c r="M25" s="58"/>
      <c r="N25" s="60"/>
      <c r="O25" s="58"/>
      <c r="P25" s="58"/>
      <c r="Q25" s="58"/>
      <c r="R25" s="58"/>
      <c r="S25" s="58"/>
      <c r="T25" s="58"/>
      <c r="U25" s="58"/>
      <c r="V25" s="58"/>
      <c r="W25" s="58"/>
      <c r="X25" s="58"/>
      <c r="Y25" s="58"/>
      <c r="Z25" s="58"/>
      <c r="AD25" s="40"/>
    </row>
    <row r="26" spans="1:30" ht="14.25" customHeight="1" x14ac:dyDescent="0.25">
      <c r="A26" s="610"/>
      <c r="B26" s="611"/>
      <c r="C26" s="611"/>
      <c r="D26" s="612"/>
      <c r="E26" s="589"/>
      <c r="F26" s="589"/>
      <c r="G26" s="590"/>
      <c r="H26" s="590"/>
      <c r="I26" s="590"/>
      <c r="J26" s="590"/>
      <c r="K26" s="3"/>
      <c r="L26" s="59"/>
      <c r="M26" s="58"/>
      <c r="N26" s="60"/>
      <c r="O26" s="58"/>
      <c r="P26" s="58"/>
      <c r="Q26" s="58"/>
      <c r="R26" s="58"/>
      <c r="S26" s="58"/>
      <c r="T26" s="58"/>
      <c r="U26" s="58"/>
      <c r="V26" s="58"/>
      <c r="W26" s="58"/>
      <c r="X26" s="58"/>
      <c r="Y26" s="58"/>
      <c r="Z26" s="58"/>
      <c r="AD26" s="42" t="s">
        <v>13191</v>
      </c>
    </row>
    <row r="27" spans="1:30" ht="14.25" customHeight="1" x14ac:dyDescent="0.25">
      <c r="A27" s="610"/>
      <c r="B27" s="611"/>
      <c r="C27" s="611"/>
      <c r="D27" s="612"/>
      <c r="E27" s="589"/>
      <c r="F27" s="589"/>
      <c r="G27" s="590"/>
      <c r="H27" s="590"/>
      <c r="I27" s="590"/>
      <c r="J27" s="590"/>
      <c r="K27" s="3"/>
      <c r="L27" s="59"/>
      <c r="M27" s="58"/>
      <c r="N27" s="60"/>
      <c r="O27" s="58"/>
      <c r="P27" s="58"/>
      <c r="Q27" s="58"/>
      <c r="R27" s="58"/>
      <c r="S27" s="58"/>
      <c r="T27" s="58"/>
      <c r="U27" s="58"/>
      <c r="V27" s="58"/>
      <c r="W27" s="58"/>
      <c r="X27" s="58"/>
      <c r="Y27" s="59"/>
      <c r="Z27" s="59"/>
      <c r="AD27" s="9" t="s">
        <v>22702</v>
      </c>
    </row>
    <row r="28" spans="1:30" ht="14.25" customHeight="1" x14ac:dyDescent="0.25">
      <c r="A28" s="613"/>
      <c r="B28" s="614"/>
      <c r="C28" s="614"/>
      <c r="D28" s="615"/>
      <c r="E28" s="589"/>
      <c r="F28" s="589"/>
      <c r="G28" s="590"/>
      <c r="H28" s="590"/>
      <c r="I28" s="590"/>
      <c r="J28" s="590"/>
      <c r="K28" s="3"/>
      <c r="L28" s="59"/>
      <c r="M28" s="58"/>
      <c r="N28" s="60"/>
      <c r="O28" s="58"/>
      <c r="P28" s="58"/>
      <c r="Q28" s="58"/>
      <c r="R28" s="58"/>
      <c r="S28" s="58"/>
      <c r="T28" s="58"/>
      <c r="U28" s="58"/>
      <c r="V28" s="58"/>
      <c r="W28" s="58"/>
      <c r="X28" s="58"/>
      <c r="Y28" s="59"/>
      <c r="Z28" s="59"/>
      <c r="AD28" s="9" t="s">
        <v>23371</v>
      </c>
    </row>
    <row r="29" spans="1:30" ht="14.25" customHeight="1" thickBot="1" x14ac:dyDescent="0.3">
      <c r="L29" s="59"/>
      <c r="M29" s="58"/>
      <c r="N29" s="60"/>
      <c r="O29" s="58"/>
      <c r="P29" s="58"/>
      <c r="Q29" s="58"/>
      <c r="R29" s="58"/>
      <c r="S29" s="58"/>
      <c r="T29" s="58"/>
      <c r="U29" s="58"/>
      <c r="V29" s="58"/>
      <c r="W29" s="58"/>
      <c r="X29" s="58"/>
      <c r="AD29" s="94" t="s">
        <v>23370</v>
      </c>
    </row>
    <row r="30" spans="1:30" s="2" customFormat="1" ht="14.25" customHeight="1" x14ac:dyDescent="0.25">
      <c r="B30" s="1"/>
      <c r="C30" s="1"/>
      <c r="E30" s="1"/>
      <c r="F30" s="1"/>
      <c r="G30" s="1"/>
      <c r="H30" s="1"/>
      <c r="I30" s="616" t="s">
        <v>10764</v>
      </c>
      <c r="J30" s="616"/>
      <c r="K30" s="50"/>
      <c r="L30" s="579" t="s">
        <v>13197</v>
      </c>
      <c r="M30" s="580"/>
      <c r="N30" s="580"/>
      <c r="O30" s="580"/>
      <c r="P30" s="580"/>
      <c r="Q30" s="580"/>
      <c r="R30" s="580"/>
      <c r="S30" s="580"/>
      <c r="T30" s="580"/>
      <c r="U30" s="580"/>
      <c r="V30" s="581"/>
      <c r="W30" s="58"/>
      <c r="X30" s="58"/>
      <c r="AD30" s="11" t="s">
        <v>1328</v>
      </c>
    </row>
    <row r="31" spans="1:30" s="4" customFormat="1" ht="14.25" customHeight="1" x14ac:dyDescent="0.25">
      <c r="A31" s="7" t="s">
        <v>6675</v>
      </c>
      <c r="B31" s="61" t="s">
        <v>10957</v>
      </c>
      <c r="C31" s="61" t="s">
        <v>13190</v>
      </c>
      <c r="D31" s="7" t="s">
        <v>4612</v>
      </c>
      <c r="E31" s="7" t="s">
        <v>1300</v>
      </c>
      <c r="F31" s="7" t="s">
        <v>3904</v>
      </c>
      <c r="G31" s="62" t="s">
        <v>3905</v>
      </c>
      <c r="H31" s="62" t="s">
        <v>4569</v>
      </c>
      <c r="I31" s="63" t="s">
        <v>4570</v>
      </c>
      <c r="J31" s="63" t="s">
        <v>4571</v>
      </c>
      <c r="K31" s="6"/>
      <c r="L31" s="64"/>
      <c r="M31" s="576" t="s">
        <v>4265</v>
      </c>
      <c r="N31" s="576"/>
      <c r="O31" s="577" t="s">
        <v>4063</v>
      </c>
      <c r="P31" s="577"/>
      <c r="Q31" s="576" t="s">
        <v>3975</v>
      </c>
      <c r="R31" s="576"/>
      <c r="S31" s="577" t="s">
        <v>3919</v>
      </c>
      <c r="T31" s="577"/>
      <c r="U31" s="576" t="s">
        <v>4114</v>
      </c>
      <c r="V31" s="578"/>
      <c r="W31" s="58"/>
      <c r="X31" s="58"/>
      <c r="Y31" s="2"/>
      <c r="Z31" s="2"/>
      <c r="AD31" s="9" t="s">
        <v>23374</v>
      </c>
    </row>
    <row r="32" spans="1:30" s="4" customFormat="1" ht="13.8" x14ac:dyDescent="0.25">
      <c r="A32" s="7">
        <v>1</v>
      </c>
      <c r="B32" s="93"/>
      <c r="C32" s="66" t="str">
        <f t="shared" ref="C32:C42" si="0">IF(B32="","",VLOOKUP(B32,inventario,3,0))</f>
        <v/>
      </c>
      <c r="D32" s="67" t="str">
        <f t="shared" ref="D32:D42" si="1">IF(B32=0,"",VLOOKUP(B32,inventario,3,0))</f>
        <v/>
      </c>
      <c r="E32" s="136" t="str">
        <f>IF(B32=0,"",VLOOKUP(B32,inventario,6,0))</f>
        <v/>
      </c>
      <c r="F32" s="136" t="str">
        <f>IF(B32=0,"",VLOOKUP(B32,inventario,7,0))</f>
        <v/>
      </c>
      <c r="G32" s="13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65" t="str">
        <f>IF(C32="","",IF(C32=0,"",IF(C32=85318090,"24,238%",IF(C32=94053000,"25,291%",IF(C32=85044030,"15,526%",IF(C32=94054090,"23,817%"))))))</f>
        <v/>
      </c>
      <c r="N32" s="166" t="str">
        <f>IF(M32="","",M32*$J32)</f>
        <v/>
      </c>
      <c r="O32" s="167" t="str">
        <f>IF(C32="","",IF(C32=0,"",IF(C32=85318090,"0%",IF(C32=94053000,"25,291%",IF(C32=85044030,"15,193%",IF(C32=94054090,"25,291%"))))))</f>
        <v/>
      </c>
      <c r="P32" s="168" t="str">
        <f>IF(O32="","",O32*$J32)</f>
        <v/>
      </c>
      <c r="Q32" s="165" t="str">
        <f>IF(C32="","",IF(C32=0,"",IF(C32=85318090,"25,502%",IF(C32=94053000,"26,557%",IF(C32=85044030,"15,043%",IF(C32=94054090,"26,557%"))))))</f>
        <v/>
      </c>
      <c r="R32" s="169" t="str">
        <f>IF(Q32="","",Q32*$J32)</f>
        <v/>
      </c>
      <c r="S32" s="167" t="str">
        <f>IF(C32="","",IF(C32=0,"",IF(C32=85318090,"28,873%",IF(C32=94053000,"28,663%",IF(C32=85044030,"16,078%",IF(C32=94054090,"28,663%"))))))</f>
        <v/>
      </c>
      <c r="T32" s="168" t="str">
        <f>IF(S32="","",S32*$J32)</f>
        <v/>
      </c>
      <c r="U32" s="165" t="str">
        <f>IF(C32="","",IF(C32=0,"",IF(C32=85318090,"29,896%",IF(C32=94053000,"32,030%",IF(C32=85044030,"19,978%",IF(C32=94054090,"32,030%"))))))</f>
        <v/>
      </c>
      <c r="V32" s="170" t="str">
        <f>IF(U32="","",U32*$J32)</f>
        <v/>
      </c>
      <c r="W32" s="59"/>
      <c r="X32" s="59"/>
      <c r="Y32" s="1"/>
      <c r="Z32" s="1"/>
      <c r="AD32" s="9" t="s">
        <v>23372</v>
      </c>
    </row>
    <row r="33" spans="1:30" s="4" customFormat="1" ht="13.8" x14ac:dyDescent="0.25">
      <c r="A33" s="7">
        <v>2</v>
      </c>
      <c r="B33" s="93"/>
      <c r="C33" s="66" t="str">
        <f t="shared" si="0"/>
        <v/>
      </c>
      <c r="D33" s="67" t="str">
        <f t="shared" si="1"/>
        <v/>
      </c>
      <c r="E33" s="136" t="str">
        <f t="shared" ref="E33:E42" si="2">IF(B33=0,"",VLOOKUP(B33,inventario,6,0))</f>
        <v/>
      </c>
      <c r="F33" s="136" t="str">
        <f t="shared" ref="F33:F42" si="3">IF(B33=0,"",VLOOKUP(B33,inventario,7,0))</f>
        <v/>
      </c>
      <c r="G33" s="13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65" t="str">
        <f t="shared" ref="M33:M42" si="9">IF(C33="","",IF(C33=0,"",IF(C33=85318090,"24,238%",IF(C33=94053000,"25,291%",IF(C33=85044030,"15,526%",IF(C33=94054090,"23,817%"))))))</f>
        <v/>
      </c>
      <c r="N33" s="166" t="str">
        <f t="shared" ref="N33:N42" si="10">IF(M33="","",M33*$J33)</f>
        <v/>
      </c>
      <c r="O33" s="167" t="str">
        <f t="shared" ref="O33:O42" si="11">IF(C33="","",IF(C33=0,"",IF(C33=85318090,"0%",IF(C33=94053000,"25,291%",IF(C33=85044030,"15,193%",IF(C33=94054090,"25,291%"))))))</f>
        <v/>
      </c>
      <c r="P33" s="168" t="str">
        <f t="shared" ref="P33:P42" si="12">IF(O33="","",O33*$J33)</f>
        <v/>
      </c>
      <c r="Q33" s="165" t="str">
        <f t="shared" ref="Q33:Q42" si="13">IF(C33="","",IF(C33=0,"",IF(C33=85318090,"25,502%",IF(C33=94053000,"26,557%",IF(C33=85044030,"15,043%",IF(C33=94054090,"26,557%"))))))</f>
        <v/>
      </c>
      <c r="R33" s="169" t="str">
        <f t="shared" ref="R33:R42" si="14">IF(Q33="","",Q33*$J33)</f>
        <v/>
      </c>
      <c r="S33" s="167" t="str">
        <f t="shared" ref="S33:S42" si="15">IF(C33="","",IF(C33=0,"",IF(C33=85318090,"28,873%",IF(C33=94053000,"28,663%",IF(C33=85044030,"16,078%",IF(C33=94054090,"28,663%"))))))</f>
        <v/>
      </c>
      <c r="T33" s="168" t="str">
        <f t="shared" ref="T33:T42" si="16">IF(S33="","",S33*$J33)</f>
        <v/>
      </c>
      <c r="U33" s="165" t="str">
        <f t="shared" ref="U33:U42" si="17">IF(C33="","",IF(C33=0,"",IF(C33=85318090,"29,896%",IF(C33=94053000,"32,030%",IF(C33=85044030,"19,978%",IF(C33=94054090,"32,030%"))))))</f>
        <v/>
      </c>
      <c r="V33" s="170" t="str">
        <f t="shared" ref="V33:V42" si="18">IF(U33="","",U33*$J33)</f>
        <v/>
      </c>
      <c r="AD33" s="42" t="s">
        <v>13193</v>
      </c>
    </row>
    <row r="34" spans="1:30" ht="14.25" customHeight="1" x14ac:dyDescent="0.25">
      <c r="A34" s="7">
        <v>3</v>
      </c>
      <c r="B34" s="93"/>
      <c r="C34" s="66" t="str">
        <f t="shared" si="0"/>
        <v/>
      </c>
      <c r="D34" s="67" t="str">
        <f t="shared" si="1"/>
        <v/>
      </c>
      <c r="E34" s="136" t="str">
        <f t="shared" si="2"/>
        <v/>
      </c>
      <c r="F34" s="136" t="str">
        <f t="shared" si="3"/>
        <v/>
      </c>
      <c r="G34" s="137" t="str">
        <f t="shared" si="4"/>
        <v/>
      </c>
      <c r="H34" s="68"/>
      <c r="I34" s="69" t="str">
        <f t="shared" si="5"/>
        <v/>
      </c>
      <c r="J34" s="69" t="str">
        <f t="shared" si="6"/>
        <v/>
      </c>
      <c r="K34" s="25" t="str">
        <f t="shared" si="7"/>
        <v/>
      </c>
      <c r="L34" s="52" t="str">
        <f t="shared" si="8"/>
        <v/>
      </c>
      <c r="M34" s="165" t="str">
        <f t="shared" si="9"/>
        <v/>
      </c>
      <c r="N34" s="166" t="str">
        <f t="shared" si="10"/>
        <v/>
      </c>
      <c r="O34" s="167" t="str">
        <f t="shared" si="11"/>
        <v/>
      </c>
      <c r="P34" s="168" t="str">
        <f t="shared" si="12"/>
        <v/>
      </c>
      <c r="Q34" s="165" t="str">
        <f t="shared" si="13"/>
        <v/>
      </c>
      <c r="R34" s="169" t="str">
        <f t="shared" si="14"/>
        <v/>
      </c>
      <c r="S34" s="167" t="str">
        <f t="shared" si="15"/>
        <v/>
      </c>
      <c r="T34" s="168" t="str">
        <f t="shared" si="16"/>
        <v/>
      </c>
      <c r="U34" s="165" t="str">
        <f t="shared" si="17"/>
        <v/>
      </c>
      <c r="V34" s="170" t="str">
        <f t="shared" si="18"/>
        <v/>
      </c>
      <c r="AD34" s="27" t="s">
        <v>10764</v>
      </c>
    </row>
    <row r="35" spans="1:30" ht="14.25" customHeight="1" x14ac:dyDescent="0.25">
      <c r="A35" s="7">
        <v>4</v>
      </c>
      <c r="B35" s="93"/>
      <c r="C35" s="66" t="str">
        <f t="shared" si="0"/>
        <v/>
      </c>
      <c r="D35" s="67" t="str">
        <f t="shared" si="1"/>
        <v/>
      </c>
      <c r="E35" s="136" t="str">
        <f t="shared" si="2"/>
        <v/>
      </c>
      <c r="F35" s="136" t="str">
        <f t="shared" si="3"/>
        <v/>
      </c>
      <c r="G35" s="137" t="str">
        <f t="shared" si="4"/>
        <v/>
      </c>
      <c r="H35" s="68"/>
      <c r="I35" s="69" t="str">
        <f t="shared" si="5"/>
        <v/>
      </c>
      <c r="J35" s="69" t="str">
        <f t="shared" si="6"/>
        <v/>
      </c>
      <c r="K35" s="25" t="str">
        <f t="shared" si="7"/>
        <v/>
      </c>
      <c r="L35" s="52" t="str">
        <f t="shared" si="8"/>
        <v/>
      </c>
      <c r="M35" s="165" t="str">
        <f t="shared" si="9"/>
        <v/>
      </c>
      <c r="N35" s="166" t="str">
        <f t="shared" si="10"/>
        <v/>
      </c>
      <c r="O35" s="167" t="str">
        <f t="shared" si="11"/>
        <v/>
      </c>
      <c r="P35" s="168" t="str">
        <f t="shared" si="12"/>
        <v/>
      </c>
      <c r="Q35" s="165" t="str">
        <f t="shared" si="13"/>
        <v/>
      </c>
      <c r="R35" s="169" t="str">
        <f t="shared" si="14"/>
        <v/>
      </c>
      <c r="S35" s="167" t="str">
        <f t="shared" si="15"/>
        <v/>
      </c>
      <c r="T35" s="168" t="str">
        <f t="shared" si="16"/>
        <v/>
      </c>
      <c r="U35" s="165" t="str">
        <f t="shared" si="17"/>
        <v/>
      </c>
      <c r="V35" s="170" t="str">
        <f t="shared" si="18"/>
        <v/>
      </c>
      <c r="AD35" s="27" t="s">
        <v>13189</v>
      </c>
    </row>
    <row r="36" spans="1:30" ht="14.25" customHeight="1" x14ac:dyDescent="0.25">
      <c r="A36" s="7">
        <v>5</v>
      </c>
      <c r="B36" s="93"/>
      <c r="C36" s="66" t="str">
        <f t="shared" si="0"/>
        <v/>
      </c>
      <c r="D36" s="67" t="str">
        <f t="shared" si="1"/>
        <v/>
      </c>
      <c r="E36" s="136" t="str">
        <f t="shared" si="2"/>
        <v/>
      </c>
      <c r="F36" s="136" t="str">
        <f t="shared" si="3"/>
        <v/>
      </c>
      <c r="G36" s="137" t="str">
        <f t="shared" si="4"/>
        <v/>
      </c>
      <c r="H36" s="68"/>
      <c r="I36" s="69" t="str">
        <f t="shared" si="5"/>
        <v/>
      </c>
      <c r="J36" s="69" t="str">
        <f t="shared" si="6"/>
        <v/>
      </c>
      <c r="K36" s="25" t="str">
        <f t="shared" si="7"/>
        <v/>
      </c>
      <c r="L36" s="52" t="str">
        <f t="shared" si="8"/>
        <v/>
      </c>
      <c r="M36" s="165" t="str">
        <f t="shared" si="9"/>
        <v/>
      </c>
      <c r="N36" s="166" t="str">
        <f t="shared" si="10"/>
        <v/>
      </c>
      <c r="O36" s="167" t="str">
        <f t="shared" si="11"/>
        <v/>
      </c>
      <c r="P36" s="168" t="str">
        <f t="shared" si="12"/>
        <v/>
      </c>
      <c r="Q36" s="165" t="str">
        <f t="shared" si="13"/>
        <v/>
      </c>
      <c r="R36" s="169" t="str">
        <f t="shared" si="14"/>
        <v/>
      </c>
      <c r="S36" s="167" t="str">
        <f t="shared" si="15"/>
        <v/>
      </c>
      <c r="T36" s="168" t="str">
        <f t="shared" si="16"/>
        <v/>
      </c>
      <c r="U36" s="165" t="str">
        <f t="shared" si="17"/>
        <v/>
      </c>
      <c r="V36" s="170" t="str">
        <f t="shared" si="18"/>
        <v/>
      </c>
    </row>
    <row r="37" spans="1:30" ht="14.25" customHeight="1" x14ac:dyDescent="0.25">
      <c r="A37" s="7">
        <v>6</v>
      </c>
      <c r="B37" s="65"/>
      <c r="C37" s="66" t="str">
        <f t="shared" si="0"/>
        <v/>
      </c>
      <c r="D37" s="67" t="str">
        <f t="shared" si="1"/>
        <v/>
      </c>
      <c r="E37" s="136" t="str">
        <f t="shared" si="2"/>
        <v/>
      </c>
      <c r="F37" s="136" t="str">
        <f t="shared" si="3"/>
        <v/>
      </c>
      <c r="G37" s="137" t="str">
        <f t="shared" si="4"/>
        <v/>
      </c>
      <c r="H37" s="66"/>
      <c r="I37" s="69" t="str">
        <f t="shared" si="5"/>
        <v/>
      </c>
      <c r="J37" s="69" t="str">
        <f t="shared" si="6"/>
        <v/>
      </c>
      <c r="K37" s="25" t="str">
        <f t="shared" si="7"/>
        <v/>
      </c>
      <c r="L37" s="52" t="str">
        <f t="shared" si="8"/>
        <v/>
      </c>
      <c r="M37" s="165" t="str">
        <f t="shared" si="9"/>
        <v/>
      </c>
      <c r="N37" s="166" t="str">
        <f t="shared" si="10"/>
        <v/>
      </c>
      <c r="O37" s="167" t="str">
        <f t="shared" si="11"/>
        <v/>
      </c>
      <c r="P37" s="168" t="str">
        <f t="shared" si="12"/>
        <v/>
      </c>
      <c r="Q37" s="165" t="str">
        <f t="shared" si="13"/>
        <v/>
      </c>
      <c r="R37" s="169" t="str">
        <f t="shared" si="14"/>
        <v/>
      </c>
      <c r="S37" s="167" t="str">
        <f t="shared" si="15"/>
        <v/>
      </c>
      <c r="T37" s="168" t="str">
        <f t="shared" si="16"/>
        <v/>
      </c>
      <c r="U37" s="165" t="str">
        <f t="shared" si="17"/>
        <v/>
      </c>
      <c r="V37" s="170" t="str">
        <f t="shared" si="18"/>
        <v/>
      </c>
    </row>
    <row r="38" spans="1:30" ht="14.25" customHeight="1" x14ac:dyDescent="0.25">
      <c r="A38" s="7">
        <v>7</v>
      </c>
      <c r="B38" s="65"/>
      <c r="C38" s="66" t="str">
        <f t="shared" si="0"/>
        <v/>
      </c>
      <c r="D38" s="67" t="str">
        <f t="shared" si="1"/>
        <v/>
      </c>
      <c r="E38" s="136" t="str">
        <f t="shared" si="2"/>
        <v/>
      </c>
      <c r="F38" s="136" t="str">
        <f t="shared" si="3"/>
        <v/>
      </c>
      <c r="G38" s="137" t="str">
        <f t="shared" si="4"/>
        <v/>
      </c>
      <c r="H38" s="66"/>
      <c r="I38" s="69" t="str">
        <f t="shared" si="5"/>
        <v/>
      </c>
      <c r="J38" s="69" t="str">
        <f t="shared" si="6"/>
        <v/>
      </c>
      <c r="K38" s="25" t="str">
        <f t="shared" si="7"/>
        <v/>
      </c>
      <c r="L38" s="52" t="str">
        <f t="shared" si="8"/>
        <v/>
      </c>
      <c r="M38" s="165" t="str">
        <f t="shared" si="9"/>
        <v/>
      </c>
      <c r="N38" s="166" t="str">
        <f t="shared" si="10"/>
        <v/>
      </c>
      <c r="O38" s="167" t="str">
        <f t="shared" si="11"/>
        <v/>
      </c>
      <c r="P38" s="168" t="str">
        <f t="shared" si="12"/>
        <v/>
      </c>
      <c r="Q38" s="165" t="str">
        <f t="shared" si="13"/>
        <v/>
      </c>
      <c r="R38" s="169" t="str">
        <f t="shared" si="14"/>
        <v/>
      </c>
      <c r="S38" s="167" t="str">
        <f t="shared" si="15"/>
        <v/>
      </c>
      <c r="T38" s="168" t="str">
        <f t="shared" si="16"/>
        <v/>
      </c>
      <c r="U38" s="165" t="str">
        <f t="shared" si="17"/>
        <v/>
      </c>
      <c r="V38" s="170" t="str">
        <f t="shared" si="18"/>
        <v/>
      </c>
      <c r="W38" s="70"/>
      <c r="X38" s="70"/>
    </row>
    <row r="39" spans="1:30" ht="14.25" customHeight="1" x14ac:dyDescent="0.25">
      <c r="A39" s="7">
        <v>8</v>
      </c>
      <c r="B39" s="65"/>
      <c r="C39" s="66" t="str">
        <f t="shared" si="0"/>
        <v/>
      </c>
      <c r="D39" s="67" t="str">
        <f t="shared" si="1"/>
        <v/>
      </c>
      <c r="E39" s="136" t="str">
        <f t="shared" si="2"/>
        <v/>
      </c>
      <c r="F39" s="136" t="str">
        <f t="shared" si="3"/>
        <v/>
      </c>
      <c r="G39" s="137" t="str">
        <f t="shared" si="4"/>
        <v/>
      </c>
      <c r="H39" s="66"/>
      <c r="I39" s="69" t="str">
        <f t="shared" si="5"/>
        <v/>
      </c>
      <c r="J39" s="69" t="str">
        <f t="shared" si="6"/>
        <v/>
      </c>
      <c r="K39" s="25" t="str">
        <f t="shared" si="7"/>
        <v/>
      </c>
      <c r="L39" s="52" t="str">
        <f t="shared" si="8"/>
        <v/>
      </c>
      <c r="M39" s="165" t="str">
        <f t="shared" si="9"/>
        <v/>
      </c>
      <c r="N39" s="166" t="str">
        <f t="shared" si="10"/>
        <v/>
      </c>
      <c r="O39" s="167" t="str">
        <f t="shared" si="11"/>
        <v/>
      </c>
      <c r="P39" s="168" t="str">
        <f t="shared" si="12"/>
        <v/>
      </c>
      <c r="Q39" s="165" t="str">
        <f t="shared" si="13"/>
        <v/>
      </c>
      <c r="R39" s="169" t="str">
        <f t="shared" si="14"/>
        <v/>
      </c>
      <c r="S39" s="167" t="str">
        <f t="shared" si="15"/>
        <v/>
      </c>
      <c r="T39" s="168" t="str">
        <f t="shared" si="16"/>
        <v/>
      </c>
      <c r="U39" s="165" t="str">
        <f t="shared" si="17"/>
        <v/>
      </c>
      <c r="V39" s="170" t="str">
        <f t="shared" si="18"/>
        <v/>
      </c>
      <c r="W39" s="70"/>
      <c r="X39" s="70"/>
    </row>
    <row r="40" spans="1:30" ht="14.25" customHeight="1" x14ac:dyDescent="0.25">
      <c r="A40" s="7">
        <v>9</v>
      </c>
      <c r="B40" s="65"/>
      <c r="C40" s="66" t="str">
        <f t="shared" si="0"/>
        <v/>
      </c>
      <c r="D40" s="67" t="str">
        <f t="shared" si="1"/>
        <v/>
      </c>
      <c r="E40" s="136" t="str">
        <f t="shared" si="2"/>
        <v/>
      </c>
      <c r="F40" s="136" t="str">
        <f t="shared" si="3"/>
        <v/>
      </c>
      <c r="G40" s="137" t="str">
        <f t="shared" si="4"/>
        <v/>
      </c>
      <c r="H40" s="66"/>
      <c r="I40" s="69" t="str">
        <f t="shared" si="5"/>
        <v/>
      </c>
      <c r="J40" s="69" t="str">
        <f t="shared" si="6"/>
        <v/>
      </c>
      <c r="K40" s="25" t="str">
        <f t="shared" si="7"/>
        <v/>
      </c>
      <c r="L40" s="52" t="str">
        <f t="shared" si="8"/>
        <v/>
      </c>
      <c r="M40" s="165" t="str">
        <f t="shared" si="9"/>
        <v/>
      </c>
      <c r="N40" s="166" t="str">
        <f t="shared" si="10"/>
        <v/>
      </c>
      <c r="O40" s="167" t="str">
        <f t="shared" si="11"/>
        <v/>
      </c>
      <c r="P40" s="168" t="str">
        <f t="shared" si="12"/>
        <v/>
      </c>
      <c r="Q40" s="165" t="str">
        <f t="shared" si="13"/>
        <v/>
      </c>
      <c r="R40" s="169" t="str">
        <f t="shared" si="14"/>
        <v/>
      </c>
      <c r="S40" s="167" t="str">
        <f t="shared" si="15"/>
        <v/>
      </c>
      <c r="T40" s="168" t="str">
        <f t="shared" si="16"/>
        <v/>
      </c>
      <c r="U40" s="165" t="str">
        <f t="shared" si="17"/>
        <v/>
      </c>
      <c r="V40" s="170" t="str">
        <f t="shared" si="18"/>
        <v/>
      </c>
      <c r="W40" s="70"/>
      <c r="X40" s="70"/>
    </row>
    <row r="41" spans="1:30" ht="14.25" customHeight="1" x14ac:dyDescent="0.25">
      <c r="A41" s="7">
        <v>10</v>
      </c>
      <c r="B41" s="65"/>
      <c r="C41" s="66" t="str">
        <f t="shared" si="0"/>
        <v/>
      </c>
      <c r="D41" s="67" t="str">
        <f t="shared" si="1"/>
        <v/>
      </c>
      <c r="E41" s="136" t="str">
        <f t="shared" si="2"/>
        <v/>
      </c>
      <c r="F41" s="136" t="str">
        <f t="shared" si="3"/>
        <v/>
      </c>
      <c r="G41" s="137" t="str">
        <f t="shared" si="4"/>
        <v/>
      </c>
      <c r="H41" s="66"/>
      <c r="I41" s="69" t="str">
        <f t="shared" si="5"/>
        <v/>
      </c>
      <c r="J41" s="69" t="str">
        <f t="shared" si="6"/>
        <v/>
      </c>
      <c r="K41" s="25" t="str">
        <f t="shared" si="7"/>
        <v/>
      </c>
      <c r="L41" s="52" t="str">
        <f t="shared" si="8"/>
        <v/>
      </c>
      <c r="M41" s="165" t="str">
        <f t="shared" si="9"/>
        <v/>
      </c>
      <c r="N41" s="166" t="str">
        <f t="shared" si="10"/>
        <v/>
      </c>
      <c r="O41" s="167" t="str">
        <f t="shared" si="11"/>
        <v/>
      </c>
      <c r="P41" s="168" t="str">
        <f t="shared" si="12"/>
        <v/>
      </c>
      <c r="Q41" s="165" t="str">
        <f t="shared" si="13"/>
        <v/>
      </c>
      <c r="R41" s="169" t="str">
        <f t="shared" si="14"/>
        <v/>
      </c>
      <c r="S41" s="167" t="str">
        <f t="shared" si="15"/>
        <v/>
      </c>
      <c r="T41" s="168" t="str">
        <f t="shared" si="16"/>
        <v/>
      </c>
      <c r="U41" s="165" t="str">
        <f t="shared" si="17"/>
        <v/>
      </c>
      <c r="V41" s="170" t="str">
        <f t="shared" si="18"/>
        <v/>
      </c>
      <c r="W41" s="70"/>
      <c r="X41" s="70"/>
    </row>
    <row r="42" spans="1:30" ht="14.25" customHeight="1" thickBot="1" x14ac:dyDescent="0.3">
      <c r="A42" s="7">
        <v>11</v>
      </c>
      <c r="B42" s="65"/>
      <c r="C42" s="66" t="str">
        <f t="shared" si="0"/>
        <v/>
      </c>
      <c r="D42" s="67" t="str">
        <f t="shared" si="1"/>
        <v/>
      </c>
      <c r="E42" s="136" t="str">
        <f t="shared" si="2"/>
        <v/>
      </c>
      <c r="F42" s="136" t="str">
        <f t="shared" si="3"/>
        <v/>
      </c>
      <c r="G42" s="137" t="str">
        <f t="shared" si="4"/>
        <v/>
      </c>
      <c r="H42" s="66"/>
      <c r="I42" s="69" t="str">
        <f t="shared" si="5"/>
        <v/>
      </c>
      <c r="J42" s="69" t="str">
        <f t="shared" si="6"/>
        <v/>
      </c>
      <c r="K42" s="25" t="str">
        <f t="shared" si="7"/>
        <v/>
      </c>
      <c r="L42" s="52" t="str">
        <f t="shared" si="8"/>
        <v/>
      </c>
      <c r="M42" s="165" t="str">
        <f t="shared" si="9"/>
        <v/>
      </c>
      <c r="N42" s="166" t="str">
        <f t="shared" si="10"/>
        <v/>
      </c>
      <c r="O42" s="167" t="str">
        <f t="shared" si="11"/>
        <v/>
      </c>
      <c r="P42" s="168" t="str">
        <f t="shared" si="12"/>
        <v/>
      </c>
      <c r="Q42" s="165" t="str">
        <f t="shared" si="13"/>
        <v/>
      </c>
      <c r="R42" s="169" t="str">
        <f t="shared" si="14"/>
        <v/>
      </c>
      <c r="S42" s="167" t="str">
        <f t="shared" si="15"/>
        <v/>
      </c>
      <c r="T42" s="168" t="str">
        <f t="shared" si="16"/>
        <v/>
      </c>
      <c r="U42" s="165" t="str">
        <f t="shared" si="17"/>
        <v/>
      </c>
      <c r="V42" s="170" t="str">
        <f t="shared" si="18"/>
        <v/>
      </c>
      <c r="W42" s="70"/>
      <c r="X42" s="70"/>
    </row>
    <row r="43" spans="1:30" ht="14.25" customHeight="1" thickBot="1" x14ac:dyDescent="0.3">
      <c r="B43" s="617"/>
      <c r="C43" s="617"/>
      <c r="D43" s="617"/>
      <c r="E43" s="28"/>
      <c r="F43" s="28"/>
      <c r="G43" s="28"/>
      <c r="H43" s="620" t="s">
        <v>13195</v>
      </c>
      <c r="I43" s="621"/>
      <c r="J43" s="71">
        <f>SUM(J32:J42)</f>
        <v>0</v>
      </c>
      <c r="K43" s="45"/>
      <c r="L43" s="53"/>
      <c r="M43" s="72" t="s">
        <v>13194</v>
      </c>
      <c r="N43" s="73">
        <f>SUM(N32:N42)</f>
        <v>0</v>
      </c>
      <c r="O43" s="74" t="s">
        <v>13194</v>
      </c>
      <c r="P43" s="75">
        <f>SUM(P32:P42)</f>
        <v>0</v>
      </c>
      <c r="Q43" s="72" t="s">
        <v>13194</v>
      </c>
      <c r="R43" s="73">
        <f>SUM(R32:R42)</f>
        <v>0</v>
      </c>
      <c r="S43" s="74" t="s">
        <v>13194</v>
      </c>
      <c r="T43" s="75">
        <f>SUM(T32:T42)</f>
        <v>0</v>
      </c>
      <c r="U43" s="72" t="s">
        <v>13194</v>
      </c>
      <c r="V43" s="76">
        <f>SUM(V32:V42)</f>
        <v>0</v>
      </c>
    </row>
    <row r="44" spans="1:30" ht="14.25" customHeight="1" x14ac:dyDescent="0.25">
      <c r="B44" s="27"/>
      <c r="C44" s="27"/>
      <c r="D44" s="27"/>
      <c r="E44" s="28"/>
      <c r="F44" s="28"/>
      <c r="G44" s="28"/>
      <c r="H44" s="77" t="s">
        <v>13511</v>
      </c>
      <c r="I44" s="78">
        <v>0</v>
      </c>
      <c r="J44" s="79">
        <f>J43*I44</f>
        <v>0</v>
      </c>
      <c r="K44" s="45"/>
      <c r="L44" s="43"/>
    </row>
    <row r="45" spans="1:30" ht="14.25" customHeight="1" x14ac:dyDescent="0.25">
      <c r="B45" s="27"/>
      <c r="C45" s="27"/>
      <c r="D45" s="27"/>
      <c r="E45" s="28"/>
      <c r="F45" s="28"/>
      <c r="G45" s="28"/>
      <c r="H45" s="162" t="s">
        <v>13512</v>
      </c>
      <c r="I45" s="163" t="s">
        <v>13196</v>
      </c>
      <c r="J45" s="164"/>
      <c r="K45" s="45"/>
      <c r="L45" s="43"/>
    </row>
    <row r="46" spans="1:30" ht="14.25" customHeight="1" thickBot="1" x14ac:dyDescent="0.3">
      <c r="B46" s="27"/>
      <c r="C46" s="27"/>
      <c r="D46" s="27"/>
      <c r="E46" s="28"/>
      <c r="F46" s="28"/>
      <c r="G46" s="28"/>
      <c r="H46" s="618" t="s">
        <v>1301</v>
      </c>
      <c r="I46" s="619"/>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582"/>
      <c r="I48" s="582"/>
      <c r="J48" s="582"/>
      <c r="K48" s="28"/>
    </row>
    <row r="49" spans="1:30" s="1" customFormat="1" ht="14.25" customHeight="1" x14ac:dyDescent="0.25">
      <c r="A49" s="57" t="s">
        <v>1408</v>
      </c>
      <c r="B49" s="592" t="s">
        <v>14550</v>
      </c>
      <c r="C49" s="592"/>
      <c r="D49" s="592"/>
      <c r="E49" s="592"/>
      <c r="F49" s="592"/>
      <c r="G49" s="592"/>
      <c r="H49" s="592"/>
      <c r="I49" s="592"/>
      <c r="J49" s="592"/>
      <c r="K49" s="46"/>
      <c r="L49" s="59"/>
      <c r="N49" s="25"/>
      <c r="Y49" s="58"/>
      <c r="Z49" s="58"/>
      <c r="AD49" s="81"/>
    </row>
    <row r="50" spans="1:30" s="1" customFormat="1" ht="14.25" customHeight="1" x14ac:dyDescent="0.25">
      <c r="A50" s="57" t="s">
        <v>1302</v>
      </c>
      <c r="B50" s="595" t="s">
        <v>14551</v>
      </c>
      <c r="C50" s="595"/>
      <c r="D50" s="586"/>
      <c r="E50" s="586"/>
      <c r="F50" s="586"/>
      <c r="G50" s="586"/>
      <c r="H50" s="586"/>
      <c r="I50" s="586"/>
      <c r="J50" s="586"/>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586" t="s">
        <v>14552</v>
      </c>
      <c r="C51" s="586"/>
      <c r="D51" s="586"/>
      <c r="E51" s="586"/>
      <c r="F51" s="586"/>
      <c r="G51" s="586"/>
      <c r="H51" s="586"/>
      <c r="I51" s="586"/>
      <c r="J51" s="586"/>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586" t="s">
        <v>12934</v>
      </c>
      <c r="C52" s="586"/>
      <c r="D52" s="586"/>
      <c r="E52" s="586"/>
      <c r="F52" s="586"/>
      <c r="G52" s="586"/>
      <c r="H52" s="586"/>
      <c r="I52" s="586"/>
      <c r="J52" s="586"/>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586" t="s">
        <v>12935</v>
      </c>
      <c r="C53" s="586"/>
      <c r="D53" s="586"/>
      <c r="E53" s="586"/>
      <c r="F53" s="586"/>
      <c r="G53" s="586"/>
      <c r="H53" s="586"/>
      <c r="I53" s="586"/>
      <c r="J53" s="586"/>
      <c r="K53" s="46"/>
      <c r="L53" s="59"/>
      <c r="M53" s="58"/>
      <c r="N53" s="60"/>
      <c r="O53" s="58"/>
      <c r="P53" s="58"/>
      <c r="Q53" s="58"/>
      <c r="R53" s="58"/>
      <c r="S53" s="58"/>
      <c r="T53" s="58"/>
      <c r="U53" s="58"/>
      <c r="V53" s="58"/>
      <c r="W53" s="58"/>
      <c r="X53" s="58"/>
      <c r="Y53" s="58"/>
      <c r="Z53" s="58"/>
      <c r="AD53" s="81"/>
    </row>
    <row r="54" spans="1:30" ht="14.25" customHeight="1" x14ac:dyDescent="0.25">
      <c r="A54" s="57"/>
      <c r="B54" s="587"/>
      <c r="C54" s="587"/>
      <c r="D54" s="587"/>
      <c r="E54" s="82"/>
      <c r="F54" s="82"/>
      <c r="G54" s="82"/>
      <c r="H54" s="29"/>
      <c r="I54" s="30"/>
      <c r="J54" s="30"/>
      <c r="K54" s="30"/>
    </row>
    <row r="55" spans="1:30" ht="14.25" customHeight="1" x14ac:dyDescent="0.25">
      <c r="A55" s="57" t="s">
        <v>439</v>
      </c>
      <c r="B55" s="599" t="str">
        <f>F5</f>
        <v>Claudia</v>
      </c>
      <c r="C55" s="599"/>
      <c r="D55" s="599"/>
      <c r="E55" s="594" t="s">
        <v>1304</v>
      </c>
      <c r="F55" s="594"/>
      <c r="G55" s="593" t="s">
        <v>23370</v>
      </c>
      <c r="H55" s="593"/>
      <c r="I55" s="593"/>
      <c r="J55" s="593"/>
      <c r="K55" s="4"/>
    </row>
    <row r="56" spans="1:30" ht="14.25" customHeight="1" x14ac:dyDescent="0.25">
      <c r="A56" s="57"/>
      <c r="B56" s="83"/>
      <c r="C56" s="83"/>
      <c r="D56" s="83"/>
      <c r="E56" s="84"/>
      <c r="F56" s="29"/>
      <c r="G56" s="29"/>
      <c r="H56" s="85"/>
      <c r="I56" s="51"/>
      <c r="J56" s="51"/>
      <c r="K56" s="51"/>
    </row>
    <row r="57" spans="1:30" ht="14.25" customHeight="1" x14ac:dyDescent="0.25">
      <c r="A57" s="57" t="s">
        <v>6676</v>
      </c>
      <c r="B57" s="591"/>
      <c r="C57" s="591"/>
      <c r="D57" s="591"/>
      <c r="E57" s="84"/>
      <c r="F57" s="82"/>
      <c r="G57" s="29" t="s">
        <v>1305</v>
      </c>
      <c r="H57" s="600"/>
      <c r="I57" s="600"/>
      <c r="J57" s="600"/>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593" t="s">
        <v>1306</v>
      </c>
      <c r="B61" s="593"/>
      <c r="C61" s="593"/>
      <c r="D61" s="593"/>
      <c r="E61" s="593"/>
      <c r="F61" s="593"/>
      <c r="G61" s="593"/>
      <c r="H61" s="593"/>
      <c r="I61" s="593"/>
      <c r="J61" s="593"/>
      <c r="K61" s="4"/>
      <c r="L61" s="59"/>
      <c r="M61" s="58"/>
      <c r="N61" s="60"/>
      <c r="O61" s="58"/>
      <c r="P61" s="58"/>
      <c r="Q61" s="58"/>
      <c r="R61" s="58"/>
      <c r="S61" s="58"/>
      <c r="T61" s="58"/>
      <c r="U61" s="58"/>
      <c r="V61" s="58"/>
      <c r="W61" s="58"/>
      <c r="X61" s="58"/>
      <c r="Y61" s="58"/>
      <c r="Z61" s="58"/>
      <c r="AD61" s="81"/>
    </row>
    <row r="62" spans="1:30" ht="14.25" customHeight="1" x14ac:dyDescent="0.25">
      <c r="A62" s="588" t="s">
        <v>13502</v>
      </c>
      <c r="B62" s="588"/>
      <c r="C62" s="588"/>
      <c r="D62" s="588"/>
      <c r="E62" s="588"/>
      <c r="F62" s="588"/>
      <c r="G62" s="588"/>
      <c r="H62" s="588"/>
      <c r="I62" s="588"/>
      <c r="J62" s="588"/>
      <c r="K62" s="2"/>
      <c r="L62" s="59"/>
      <c r="M62" s="58"/>
      <c r="N62" s="60"/>
      <c r="O62" s="58"/>
      <c r="P62" s="58"/>
      <c r="Q62" s="58"/>
      <c r="R62" s="58"/>
      <c r="S62" s="58"/>
      <c r="T62" s="58"/>
      <c r="U62" s="58"/>
      <c r="V62" s="58"/>
      <c r="W62" s="58"/>
      <c r="X62" s="58"/>
      <c r="Y62" s="58"/>
      <c r="Z62" s="58"/>
      <c r="AD62" s="81"/>
    </row>
    <row r="63" spans="1:30" ht="35.25" customHeight="1" x14ac:dyDescent="0.25">
      <c r="A63" s="583" t="s">
        <v>17654</v>
      </c>
      <c r="B63" s="583"/>
      <c r="C63" s="583"/>
      <c r="D63" s="583"/>
      <c r="E63" s="583"/>
      <c r="F63" s="583"/>
      <c r="G63" s="583"/>
      <c r="H63" s="583"/>
      <c r="I63" s="583"/>
      <c r="J63" s="583"/>
      <c r="K63" s="2"/>
      <c r="L63" s="59"/>
      <c r="M63" s="58"/>
      <c r="N63" s="60"/>
      <c r="O63" s="58"/>
      <c r="P63" s="58"/>
      <c r="Q63" s="58"/>
      <c r="R63" s="58"/>
      <c r="S63" s="58"/>
      <c r="T63" s="58"/>
      <c r="U63" s="58"/>
      <c r="V63" s="58"/>
      <c r="W63" s="58"/>
      <c r="X63" s="58"/>
      <c r="Y63" s="58"/>
      <c r="Z63" s="58"/>
      <c r="AD63" s="81"/>
    </row>
    <row r="64" spans="1:30" ht="14.25" customHeight="1" x14ac:dyDescent="0.25">
      <c r="A64" s="584"/>
      <c r="B64" s="584"/>
      <c r="C64" s="584"/>
      <c r="D64" s="584"/>
      <c r="E64" s="584"/>
      <c r="F64" s="584"/>
      <c r="G64" s="584"/>
      <c r="H64" s="584"/>
      <c r="I64" s="584"/>
      <c r="J64" s="584"/>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6" bestFit="1" customWidth="1"/>
    <col min="2" max="2" width="40.6640625" style="96" customWidth="1"/>
    <col min="3" max="3" width="10" style="96" customWidth="1"/>
    <col min="4" max="4" width="10.6640625" style="96" customWidth="1"/>
    <col min="5" max="5" width="15.44140625" style="96" bestFit="1" customWidth="1"/>
    <col min="6" max="6" width="15.44140625" style="96" customWidth="1"/>
    <col min="7" max="7" width="13.6640625" style="96" customWidth="1"/>
    <col min="8" max="8" width="19" style="96" customWidth="1"/>
    <col min="9" max="9" width="8.6640625" style="96"/>
    <col min="10" max="10" width="4.44140625" style="96" customWidth="1"/>
    <col min="11" max="11" width="21.44140625" style="96" bestFit="1" customWidth="1"/>
    <col min="12" max="12" width="9.44140625" style="96" customWidth="1"/>
    <col min="13" max="16384" width="8.6640625" style="96"/>
  </cols>
  <sheetData>
    <row r="1" spans="1:12" ht="32.25" customHeight="1" x14ac:dyDescent="0.25">
      <c r="A1" s="646" t="s">
        <v>24216</v>
      </c>
      <c r="B1" s="646"/>
      <c r="C1" s="646"/>
      <c r="D1" s="646"/>
      <c r="E1" s="646"/>
      <c r="F1" s="646"/>
      <c r="G1" s="646"/>
      <c r="H1" s="646"/>
    </row>
    <row r="2" spans="1:12" ht="29.25" customHeight="1" x14ac:dyDescent="0.25">
      <c r="A2" s="101" t="s">
        <v>1322</v>
      </c>
      <c r="B2" s="647"/>
      <c r="C2" s="647"/>
      <c r="D2" s="647"/>
      <c r="E2" s="647"/>
      <c r="F2" s="647"/>
      <c r="G2" s="647"/>
      <c r="H2" s="647"/>
    </row>
    <row r="3" spans="1:12" ht="29.25" customHeight="1" x14ac:dyDescent="0.25">
      <c r="A3" s="101" t="s">
        <v>1321</v>
      </c>
      <c r="B3" s="647"/>
      <c r="C3" s="647"/>
      <c r="D3" s="647"/>
      <c r="E3" s="647"/>
      <c r="F3" s="647"/>
      <c r="G3" s="647"/>
      <c r="H3" s="647"/>
    </row>
    <row r="4" spans="1:12" ht="11.25" customHeight="1" x14ac:dyDescent="0.25">
      <c r="A4" s="102"/>
      <c r="B4" s="103"/>
      <c r="C4" s="102"/>
      <c r="D4" s="102"/>
      <c r="E4" s="104"/>
      <c r="F4" s="105"/>
      <c r="G4" s="104"/>
      <c r="H4" s="102"/>
    </row>
    <row r="5" spans="1:12" ht="21" customHeight="1" x14ac:dyDescent="0.25">
      <c r="A5" s="106"/>
      <c r="B5" s="103"/>
      <c r="C5" s="102"/>
      <c r="D5" s="102"/>
      <c r="E5" s="102"/>
      <c r="F5" s="107"/>
      <c r="G5" s="372" t="s">
        <v>13122</v>
      </c>
      <c r="H5" s="109" t="str">
        <f>IF(H6=0,"",VLOOKUP(H6,'BANCO DE DADOS DE CLIENTES'!B1:W5262,2,0))</f>
        <v/>
      </c>
    </row>
    <row r="6" spans="1:12" ht="22.5" customHeight="1" x14ac:dyDescent="0.25">
      <c r="A6" s="652">
        <f ca="1">TODAY()</f>
        <v>44974</v>
      </c>
      <c r="B6" s="652"/>
      <c r="C6" s="373" t="s">
        <v>4618</v>
      </c>
      <c r="D6" s="653" t="str">
        <f>IF(H6=0,"",VLOOKUP(H6,'BANCO DE DADOS DE CLIENTES'!B1:W5262,3,0))</f>
        <v/>
      </c>
      <c r="E6" s="653"/>
      <c r="F6" s="653"/>
      <c r="G6" s="108" t="s">
        <v>22773</v>
      </c>
      <c r="H6" s="109"/>
    </row>
    <row r="7" spans="1:12" ht="18.75" customHeight="1" x14ac:dyDescent="0.25">
      <c r="A7" s="102"/>
      <c r="B7" s="102"/>
      <c r="C7" s="373" t="s">
        <v>1288</v>
      </c>
      <c r="D7" s="653" t="str">
        <f>IF(H6=0,"",VLOOKUP(H6,'BANCO DE DADOS DE CLIENTES'!B1:W5262,4,0))</f>
        <v/>
      </c>
      <c r="E7" s="653"/>
      <c r="F7" s="653"/>
      <c r="G7" s="653"/>
      <c r="H7" s="653"/>
    </row>
    <row r="8" spans="1:12" ht="18.75" customHeight="1" x14ac:dyDescent="0.25">
      <c r="A8" s="102"/>
      <c r="B8" s="105"/>
      <c r="C8" s="108" t="s">
        <v>1289</v>
      </c>
      <c r="D8" s="653" t="str">
        <f>IF(H6=0,"",VLOOKUP(H6,'BANCO DE DADOS DE CLIENTES'!B1:W5262,5,0))</f>
        <v/>
      </c>
      <c r="E8" s="653"/>
      <c r="F8" s="653"/>
      <c r="G8" s="653"/>
      <c r="H8" s="653"/>
    </row>
    <row r="9" spans="1:12" ht="18.75" customHeight="1" x14ac:dyDescent="0.25">
      <c r="A9" s="110" t="s">
        <v>1290</v>
      </c>
      <c r="B9" s="650" t="str">
        <f>IF(H6=0,"",VLOOKUP(H6,'BANCO DE DADOS DE CLIENTES'!B1:W5262,6,0))</f>
        <v/>
      </c>
      <c r="C9" s="650"/>
      <c r="D9" s="650"/>
      <c r="E9" s="650"/>
      <c r="F9" s="650"/>
      <c r="G9" s="650"/>
      <c r="H9" s="650"/>
    </row>
    <row r="10" spans="1:12" ht="18.75" customHeight="1" x14ac:dyDescent="0.25">
      <c r="A10" s="110" t="s">
        <v>1291</v>
      </c>
      <c r="B10" s="111" t="str">
        <f>IF(H6=0,"",VLOOKUP(H6,'BANCO DE DADOS DE CLIENTES'!B1:W5262,7,0))</f>
        <v/>
      </c>
      <c r="C10" s="649" t="s">
        <v>1292</v>
      </c>
      <c r="D10" s="649"/>
      <c r="E10" s="651" t="str">
        <f>IF(H6=0,"",VLOOKUP(H6,'BANCO DE DADOS DE CLIENTES'!B1:W5262,8,0))</f>
        <v/>
      </c>
      <c r="F10" s="651"/>
      <c r="G10" s="651"/>
      <c r="H10" s="651"/>
    </row>
    <row r="11" spans="1:12" ht="18.75" customHeight="1" x14ac:dyDescent="0.25">
      <c r="A11" s="110" t="s">
        <v>1293</v>
      </c>
      <c r="B11" s="111" t="str">
        <f>IF(H6=0,"",VLOOKUP(H6,'BANCO DE DADOS DE CLIENTES'!B1:W5262,9,0))</f>
        <v/>
      </c>
      <c r="C11" s="649" t="s">
        <v>1294</v>
      </c>
      <c r="D11" s="649"/>
      <c r="E11" s="648" t="str">
        <f>IF(H6=0,"",VLOOKUP(H6,'BANCO DE DADOS DE CLIENTES'!B1:W5262,10,0))</f>
        <v/>
      </c>
      <c r="F11" s="648"/>
      <c r="G11" s="648"/>
      <c r="H11" s="648"/>
    </row>
    <row r="12" spans="1:12" ht="18.75" customHeight="1" x14ac:dyDescent="0.25">
      <c r="A12" s="110" t="s">
        <v>1283</v>
      </c>
      <c r="B12" s="111" t="str">
        <f>IF(H6=0,"",VLOOKUP(H6,'BANCO DE DADOS DE CLIENTES'!B1:W5262,11,0))</f>
        <v/>
      </c>
      <c r="C12" s="649" t="s">
        <v>1285</v>
      </c>
      <c r="D12" s="649"/>
      <c r="E12" s="648" t="str">
        <f>IF(H6=0,"",VLOOKUP(H6,'BANCO DE DADOS DE CLIENTES'!B1:W5262,12,0))</f>
        <v/>
      </c>
      <c r="F12" s="648"/>
      <c r="G12" s="112" t="s">
        <v>1295</v>
      </c>
      <c r="H12" s="103" t="str">
        <f>IF(H6=0,"",VLOOKUP(H6,'BANCO DE DADOS DE CLIENTES'!B1:W5262,14,0))</f>
        <v/>
      </c>
    </row>
    <row r="13" spans="1:12" ht="30" customHeight="1" x14ac:dyDescent="0.25">
      <c r="A13" s="110" t="s">
        <v>1284</v>
      </c>
      <c r="B13" s="111" t="str">
        <f>IF(H6=0,"",VLOOKUP(H6,'BANCO DE DADOS DE CLIENTES'!B1:W5262,15,0))</f>
        <v/>
      </c>
      <c r="C13" s="649" t="s">
        <v>1308</v>
      </c>
      <c r="D13" s="649"/>
      <c r="E13" s="648"/>
      <c r="F13" s="648"/>
      <c r="G13" s="648"/>
      <c r="H13" s="648"/>
    </row>
    <row r="14" spans="1:12" ht="18.75" customHeight="1" x14ac:dyDescent="0.25">
      <c r="A14" s="110"/>
      <c r="B14" s="111"/>
      <c r="C14" s="108"/>
      <c r="D14" s="108"/>
      <c r="E14" s="111"/>
      <c r="F14" s="111"/>
      <c r="G14" s="111"/>
      <c r="H14" s="111"/>
    </row>
    <row r="15" spans="1:12" ht="24.6" customHeight="1" x14ac:dyDescent="0.25">
      <c r="A15" s="110" t="s">
        <v>1297</v>
      </c>
      <c r="B15" s="111" t="str">
        <f>IF(H6=0,"",VLOOKUP(H6,'BANCO DE DADOS DE CLIENTES'!B1:W5262,17,0))</f>
        <v/>
      </c>
      <c r="C15" s="649" t="s">
        <v>1296</v>
      </c>
      <c r="D15" s="649"/>
      <c r="E15" s="659" t="str">
        <f>IF(H6=0,"",VLOOKUP(H6,'BANCO DE DADOS DE CLIENTES'!B1:W5262,18,0))</f>
        <v/>
      </c>
      <c r="F15" s="659"/>
      <c r="G15" s="659"/>
      <c r="H15" s="659"/>
      <c r="I15" s="16"/>
      <c r="J15" s="16"/>
      <c r="K15" s="16"/>
      <c r="L15" s="16"/>
    </row>
    <row r="16" spans="1:12" ht="18.75" customHeight="1" x14ac:dyDescent="0.25">
      <c r="A16" s="110" t="s">
        <v>1284</v>
      </c>
      <c r="B16" s="111" t="str">
        <f>IF(H6=0,"",VLOOKUP(H6,'BANCO DE DADOS DE CLIENTES'!B1:W5262,19,0))</f>
        <v/>
      </c>
      <c r="C16" s="108"/>
      <c r="D16" s="108"/>
      <c r="I16" s="16"/>
      <c r="J16" s="16"/>
      <c r="K16" s="16"/>
      <c r="L16" s="16"/>
    </row>
    <row r="17" spans="1:12" ht="18.75" customHeight="1" x14ac:dyDescent="0.25">
      <c r="A17" s="102"/>
      <c r="B17" s="105"/>
      <c r="C17" s="102"/>
      <c r="D17" s="104"/>
      <c r="E17" s="104"/>
      <c r="F17" s="105"/>
      <c r="G17" s="104"/>
      <c r="H17" s="102"/>
    </row>
    <row r="18" spans="1:12" ht="18.75" customHeight="1" x14ac:dyDescent="0.25">
      <c r="A18" s="374" t="s">
        <v>1309</v>
      </c>
      <c r="B18" s="375"/>
      <c r="C18" s="654" t="s">
        <v>1310</v>
      </c>
      <c r="D18" s="654"/>
      <c r="E18" s="654"/>
      <c r="F18" s="658">
        <f>SUM(E24:F27)</f>
        <v>0</v>
      </c>
      <c r="G18" s="658"/>
      <c r="H18" s="376"/>
    </row>
    <row r="19" spans="1:12" ht="18.75" customHeight="1" thickBot="1" x14ac:dyDescent="0.3">
      <c r="A19" s="377"/>
      <c r="B19" s="378"/>
      <c r="C19" s="377"/>
      <c r="D19" s="379"/>
      <c r="E19" s="379"/>
      <c r="F19" s="378"/>
      <c r="G19" s="379"/>
      <c r="H19" s="377"/>
    </row>
    <row r="20" spans="1:12" ht="18.75" customHeight="1" x14ac:dyDescent="0.25">
      <c r="A20" s="655" t="s">
        <v>1311</v>
      </c>
      <c r="B20" s="656"/>
      <c r="C20" s="656"/>
      <c r="D20" s="656"/>
      <c r="E20" s="656"/>
      <c r="F20" s="656"/>
      <c r="G20" s="656"/>
      <c r="H20" s="657"/>
    </row>
    <row r="21" spans="1:12" ht="22.8" x14ac:dyDescent="0.25">
      <c r="A21" s="660" t="s">
        <v>1330</v>
      </c>
      <c r="B21" s="661"/>
      <c r="C21" s="661"/>
      <c r="D21" s="661"/>
      <c r="E21" s="661"/>
      <c r="F21" s="661"/>
      <c r="G21" s="661"/>
      <c r="H21" s="662"/>
      <c r="I21" s="16"/>
      <c r="J21" s="16"/>
      <c r="K21" s="16"/>
      <c r="L21" s="16"/>
    </row>
    <row r="22" spans="1:12" ht="22.8" x14ac:dyDescent="0.25">
      <c r="A22" s="660"/>
      <c r="B22" s="661"/>
      <c r="C22" s="661"/>
      <c r="D22" s="661"/>
      <c r="E22" s="661"/>
      <c r="F22" s="661"/>
      <c r="G22" s="661"/>
      <c r="H22" s="662"/>
      <c r="I22" s="16"/>
      <c r="J22" s="16"/>
      <c r="K22" s="16"/>
      <c r="L22" s="16"/>
    </row>
    <row r="23" spans="1:12" ht="18.75" customHeight="1" x14ac:dyDescent="0.25">
      <c r="A23" s="664" t="s">
        <v>1313</v>
      </c>
      <c r="B23" s="631"/>
      <c r="C23" s="631" t="s">
        <v>4568</v>
      </c>
      <c r="D23" s="631"/>
      <c r="E23" s="631" t="s">
        <v>1314</v>
      </c>
      <c r="F23" s="631"/>
      <c r="G23" s="631" t="s">
        <v>3908</v>
      </c>
      <c r="H23" s="663"/>
    </row>
    <row r="24" spans="1:12" ht="18.75" customHeight="1" x14ac:dyDescent="0.25">
      <c r="A24" s="624" t="s">
        <v>1315</v>
      </c>
      <c r="B24" s="625"/>
      <c r="C24" s="626"/>
      <c r="D24" s="626"/>
      <c r="E24" s="627"/>
      <c r="F24" s="628"/>
      <c r="G24" s="622"/>
      <c r="H24" s="632"/>
    </row>
    <row r="25" spans="1:12" ht="18.75" customHeight="1" x14ac:dyDescent="0.25">
      <c r="A25" s="633" t="s">
        <v>1316</v>
      </c>
      <c r="B25" s="634"/>
      <c r="C25" s="626"/>
      <c r="D25" s="626"/>
      <c r="E25" s="627"/>
      <c r="F25" s="628"/>
      <c r="G25" s="635"/>
      <c r="H25" s="636"/>
    </row>
    <row r="26" spans="1:12" ht="18.75" customHeight="1" x14ac:dyDescent="0.25">
      <c r="A26" s="633" t="s">
        <v>1317</v>
      </c>
      <c r="B26" s="634"/>
      <c r="C26" s="626"/>
      <c r="D26" s="626"/>
      <c r="E26" s="627"/>
      <c r="F26" s="628"/>
      <c r="G26" s="635"/>
      <c r="H26" s="636"/>
    </row>
    <row r="27" spans="1:12" ht="18.75" customHeight="1" thickBot="1" x14ac:dyDescent="0.3">
      <c r="A27" s="629" t="s">
        <v>1318</v>
      </c>
      <c r="B27" s="630"/>
      <c r="C27" s="670"/>
      <c r="D27" s="670"/>
      <c r="E27" s="671"/>
      <c r="F27" s="672"/>
      <c r="G27" s="673"/>
      <c r="H27" s="674"/>
    </row>
    <row r="28" spans="1:12" ht="18.75" customHeight="1" x14ac:dyDescent="0.25"/>
    <row r="29" spans="1:12" ht="18.75" customHeight="1" x14ac:dyDescent="0.25">
      <c r="A29" s="637" t="s">
        <v>1306</v>
      </c>
      <c r="B29" s="637"/>
      <c r="C29" s="637"/>
      <c r="D29" s="637"/>
      <c r="E29" s="637"/>
      <c r="F29" s="637"/>
      <c r="G29" s="637"/>
      <c r="H29" s="637"/>
    </row>
    <row r="30" spans="1:12" ht="18.75" customHeight="1" x14ac:dyDescent="0.25">
      <c r="A30" s="504"/>
      <c r="B30" s="99"/>
      <c r="C30" s="99"/>
      <c r="D30" s="99"/>
      <c r="E30" s="99"/>
      <c r="F30" s="99"/>
      <c r="G30" s="99"/>
      <c r="H30" s="505"/>
    </row>
    <row r="31" spans="1:12" ht="18.75" customHeight="1" x14ac:dyDescent="0.25">
      <c r="A31" s="638"/>
      <c r="B31" s="639"/>
      <c r="C31" s="639"/>
      <c r="D31" s="639"/>
      <c r="E31" s="639"/>
      <c r="F31" s="639"/>
      <c r="G31" s="639"/>
      <c r="H31" s="640"/>
    </row>
    <row r="32" spans="1:12" ht="18.75" customHeight="1" x14ac:dyDescent="0.25">
      <c r="A32" s="641"/>
      <c r="B32" s="642"/>
      <c r="C32" s="642"/>
      <c r="D32" s="642"/>
      <c r="E32" s="642"/>
      <c r="F32" s="642"/>
      <c r="G32" s="642"/>
      <c r="H32" s="623"/>
    </row>
    <row r="33" spans="1:8" ht="18.75" customHeight="1" x14ac:dyDescent="0.25">
      <c r="A33" s="643"/>
      <c r="B33" s="644"/>
      <c r="C33" s="644"/>
      <c r="D33" s="644"/>
      <c r="E33" s="644"/>
      <c r="F33" s="644"/>
      <c r="G33" s="644"/>
      <c r="H33" s="645"/>
    </row>
    <row r="34" spans="1:8" ht="18.75" customHeight="1" x14ac:dyDescent="0.25">
      <c r="A34" s="504"/>
      <c r="B34" s="99"/>
      <c r="C34" s="99"/>
      <c r="D34" s="99"/>
      <c r="E34" s="99"/>
      <c r="F34" s="99"/>
      <c r="G34" s="99"/>
      <c r="H34" s="505"/>
    </row>
    <row r="35" spans="1:8" ht="18.75" customHeight="1" x14ac:dyDescent="0.25">
      <c r="A35" s="624"/>
      <c r="B35" s="625"/>
      <c r="C35" s="625"/>
      <c r="D35" s="625"/>
      <c r="E35" s="625"/>
      <c r="F35" s="625"/>
      <c r="G35" s="625"/>
      <c r="H35" s="669"/>
    </row>
    <row r="36" spans="1:8" ht="18.75" customHeight="1" x14ac:dyDescent="0.25">
      <c r="A36" s="665" t="s">
        <v>1319</v>
      </c>
      <c r="B36" s="666"/>
      <c r="C36" s="666"/>
      <c r="D36" s="666"/>
      <c r="E36" s="666"/>
      <c r="F36" s="666"/>
      <c r="G36" s="666"/>
      <c r="H36" s="667"/>
    </row>
    <row r="37" spans="1:8" ht="18.75" customHeight="1" x14ac:dyDescent="0.25">
      <c r="A37" s="668" t="s">
        <v>1405</v>
      </c>
      <c r="B37" s="635"/>
      <c r="C37" s="631" t="s">
        <v>1406</v>
      </c>
      <c r="D37" s="631"/>
      <c r="E37" s="631"/>
      <c r="F37" s="631"/>
      <c r="G37" s="631"/>
      <c r="H37" s="98" t="s">
        <v>4568</v>
      </c>
    </row>
    <row r="38" spans="1:8" ht="18.75" customHeight="1" x14ac:dyDescent="0.25">
      <c r="A38" s="635"/>
      <c r="B38" s="635"/>
      <c r="C38" s="631"/>
      <c r="D38" s="631"/>
      <c r="E38" s="631"/>
      <c r="F38" s="631"/>
      <c r="G38" s="631"/>
      <c r="H38" s="380"/>
    </row>
    <row r="39" spans="1:8" ht="18.75" customHeight="1" x14ac:dyDescent="0.25">
      <c r="A39" s="622" t="s">
        <v>23383</v>
      </c>
      <c r="B39" s="623"/>
      <c r="C39" s="631"/>
      <c r="D39" s="631"/>
      <c r="E39" s="631"/>
      <c r="F39" s="631"/>
      <c r="G39" s="631"/>
      <c r="H39" s="98"/>
    </row>
    <row r="44" spans="1:8" ht="22.5" customHeight="1" x14ac:dyDescent="0.25">
      <c r="B44" s="113"/>
    </row>
    <row r="45" spans="1:8" ht="22.5" customHeight="1" x14ac:dyDescent="0.25">
      <c r="B45" s="114" t="s">
        <v>1407</v>
      </c>
    </row>
    <row r="46" spans="1:8" ht="22.5" customHeight="1" x14ac:dyDescent="0.25">
      <c r="B46" s="114" t="s">
        <v>1329</v>
      </c>
    </row>
    <row r="47" spans="1:8" ht="22.5" customHeight="1" x14ac:dyDescent="0.25">
      <c r="B47" s="114" t="s">
        <v>15995</v>
      </c>
    </row>
    <row r="48" spans="1:8" ht="22.5" customHeight="1" x14ac:dyDescent="0.25">
      <c r="B48" s="114" t="s">
        <v>1312</v>
      </c>
    </row>
    <row r="49" spans="2:2" ht="22.5" customHeight="1" x14ac:dyDescent="0.25">
      <c r="B49" s="114" t="s">
        <v>1330</v>
      </c>
    </row>
    <row r="50" spans="2:2" ht="22.5" customHeight="1" x14ac:dyDescent="0.25">
      <c r="B50" s="114" t="s">
        <v>15160</v>
      </c>
    </row>
    <row r="51" spans="2:2" ht="22.5" customHeight="1" x14ac:dyDescent="0.25">
      <c r="B51" s="114" t="s">
        <v>1409</v>
      </c>
    </row>
    <row r="52" spans="2:2" ht="22.5" customHeight="1" x14ac:dyDescent="0.25">
      <c r="B52" s="114" t="s">
        <v>23375</v>
      </c>
    </row>
    <row r="53" spans="2:2" ht="22.5" customHeight="1" x14ac:dyDescent="0.25">
      <c r="B53" s="114" t="s">
        <v>23376</v>
      </c>
    </row>
    <row r="54" spans="2:2" ht="22.5" customHeight="1" x14ac:dyDescent="0.25">
      <c r="B54" s="114"/>
    </row>
    <row r="55" spans="2:2" ht="22.5" customHeight="1" x14ac:dyDescent="0.25">
      <c r="B55" s="114" t="s">
        <v>10764</v>
      </c>
    </row>
    <row r="56" spans="2:2" ht="22.5" customHeight="1" x14ac:dyDescent="0.25">
      <c r="B56" s="114" t="s">
        <v>10765</v>
      </c>
    </row>
    <row r="57" spans="2:2" ht="22.5" customHeight="1" x14ac:dyDescent="0.25">
      <c r="B57" s="114" t="s">
        <v>10766</v>
      </c>
    </row>
    <row r="58" spans="2:2" ht="22.5" customHeight="1" x14ac:dyDescent="0.25">
      <c r="B58" s="114" t="s">
        <v>10767</v>
      </c>
    </row>
    <row r="59" spans="2:2" ht="22.5" customHeight="1" x14ac:dyDescent="0.25">
      <c r="B59" s="114" t="s">
        <v>10768</v>
      </c>
    </row>
    <row r="60" spans="2:2" ht="22.5" customHeight="1" x14ac:dyDescent="0.25">
      <c r="B60" s="114" t="s">
        <v>17655</v>
      </c>
    </row>
    <row r="61" spans="2:2" ht="22.5" customHeight="1" x14ac:dyDescent="0.25">
      <c r="B61" s="113"/>
    </row>
    <row r="62" spans="2:2" ht="22.5" customHeight="1" x14ac:dyDescent="0.25">
      <c r="B62" s="493" t="s">
        <v>23377</v>
      </c>
    </row>
    <row r="63" spans="2:2" ht="22.5" customHeight="1" x14ac:dyDescent="0.25">
      <c r="B63" s="493" t="s">
        <v>23378</v>
      </c>
    </row>
    <row r="64" spans="2:2" ht="22.5" customHeight="1" x14ac:dyDescent="0.25">
      <c r="B64" s="493" t="s">
        <v>23379</v>
      </c>
    </row>
    <row r="65" spans="2:2" ht="22.5" customHeight="1" x14ac:dyDescent="0.25">
      <c r="B65" s="493" t="s">
        <v>23380</v>
      </c>
    </row>
    <row r="66" spans="2:2" ht="22.5" customHeight="1" x14ac:dyDescent="0.25">
      <c r="B66" s="493" t="s">
        <v>23381</v>
      </c>
    </row>
    <row r="67" spans="2:2" ht="22.5" customHeight="1" x14ac:dyDescent="0.25">
      <c r="B67" s="493" t="s">
        <v>23382</v>
      </c>
    </row>
    <row r="68" spans="2:2" ht="22.5" customHeight="1" x14ac:dyDescent="0.25">
      <c r="B68" s="493" t="s">
        <v>23383</v>
      </c>
    </row>
    <row r="69" spans="2:2" ht="22.5" customHeight="1" x14ac:dyDescent="0.25">
      <c r="B69" s="493" t="s">
        <v>23384</v>
      </c>
    </row>
    <row r="70" spans="2:2" ht="22.5" customHeight="1" x14ac:dyDescent="0.25">
      <c r="B70" s="493"/>
    </row>
    <row r="71" spans="2:2" ht="22.5" customHeight="1" x14ac:dyDescent="0.25">
      <c r="B71" s="493"/>
    </row>
    <row r="72" spans="2:2" ht="22.5" customHeight="1" x14ac:dyDescent="0.25">
      <c r="B72" s="493"/>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6" customWidth="1"/>
    <col min="2" max="2" width="17.44140625" style="96" customWidth="1"/>
    <col min="3" max="3" width="17.6640625" style="96" customWidth="1"/>
    <col min="4" max="4" width="33.6640625" style="96" customWidth="1"/>
    <col min="5" max="5" width="10" style="96" customWidth="1"/>
    <col min="6" max="8" width="8.33203125" style="96" customWidth="1"/>
    <col min="9" max="10" width="18.33203125" style="96" customWidth="1"/>
    <col min="11" max="11" width="11.44140625" style="148" customWidth="1"/>
    <col min="12" max="12" width="20.44140625" style="96" customWidth="1"/>
    <col min="13" max="13" width="20.44140625" style="96" hidden="1" customWidth="1"/>
    <col min="14" max="14" width="20.44140625" style="96" customWidth="1"/>
    <col min="15" max="15" width="12.6640625" style="96" bestFit="1" customWidth="1"/>
    <col min="16" max="17" width="11.44140625" style="96" customWidth="1"/>
    <col min="18" max="18" width="119.109375" style="96" customWidth="1"/>
    <col min="19" max="20" width="11.44140625" style="96"/>
    <col min="21" max="21" width="17" style="96" customWidth="1"/>
    <col min="22" max="22" width="13.109375" style="96" bestFit="1" customWidth="1"/>
    <col min="23" max="16384" width="11.44140625" style="96"/>
  </cols>
  <sheetData>
    <row r="1" spans="1:19" ht="27.6" x14ac:dyDescent="0.25">
      <c r="A1" s="685" t="s">
        <v>24217</v>
      </c>
      <c r="B1" s="685"/>
      <c r="C1" s="685"/>
      <c r="D1" s="685"/>
      <c r="E1" s="685"/>
      <c r="F1" s="685"/>
      <c r="G1" s="685"/>
      <c r="H1" s="685"/>
      <c r="I1" s="685"/>
      <c r="J1" s="685"/>
      <c r="L1" s="116"/>
      <c r="M1" s="116"/>
      <c r="N1" s="116"/>
      <c r="O1" s="116"/>
      <c r="P1" s="116"/>
      <c r="Q1" s="116"/>
      <c r="R1" s="117" t="s">
        <v>23385</v>
      </c>
      <c r="S1" s="116"/>
    </row>
    <row r="2" spans="1:19" ht="27.6" x14ac:dyDescent="0.25">
      <c r="A2" s="685"/>
      <c r="B2" s="685"/>
      <c r="C2" s="685"/>
      <c r="D2" s="685"/>
      <c r="E2" s="685"/>
      <c r="F2" s="685"/>
      <c r="G2" s="685"/>
      <c r="H2" s="685"/>
      <c r="I2" s="685"/>
      <c r="J2" s="685"/>
      <c r="L2" s="116"/>
      <c r="M2" s="116"/>
      <c r="N2" s="116"/>
      <c r="O2" s="116"/>
      <c r="P2" s="116"/>
      <c r="Q2" s="116"/>
      <c r="R2" s="117" t="s">
        <v>23386</v>
      </c>
      <c r="S2" s="116"/>
    </row>
    <row r="3" spans="1:19" ht="28.2" x14ac:dyDescent="0.25">
      <c r="A3" s="686" t="s">
        <v>1322</v>
      </c>
      <c r="B3" s="686"/>
      <c r="C3" s="686"/>
      <c r="D3" s="688"/>
      <c r="E3" s="688"/>
      <c r="F3" s="688"/>
      <c r="G3" s="688"/>
      <c r="H3" s="688"/>
      <c r="I3" s="118" t="s">
        <v>1415</v>
      </c>
      <c r="J3" s="134"/>
      <c r="K3" s="149"/>
      <c r="L3" s="16"/>
      <c r="M3" s="16"/>
      <c r="N3" s="16"/>
      <c r="O3" s="16"/>
      <c r="P3" s="16"/>
      <c r="Q3" s="16"/>
      <c r="R3" s="117" t="s">
        <v>23387</v>
      </c>
      <c r="S3" s="16"/>
    </row>
    <row r="4" spans="1:19" x14ac:dyDescent="0.25">
      <c r="A4" s="102"/>
      <c r="B4" s="106"/>
      <c r="C4" s="106"/>
      <c r="D4" s="103"/>
      <c r="E4" s="102"/>
      <c r="F4" s="102"/>
      <c r="G4" s="102"/>
      <c r="H4" s="107"/>
      <c r="I4" s="108" t="s">
        <v>21170</v>
      </c>
      <c r="J4" s="371"/>
      <c r="R4" s="117"/>
    </row>
    <row r="5" spans="1:19" x14ac:dyDescent="0.25">
      <c r="A5" s="652">
        <f ca="1">TODAY()</f>
        <v>44974</v>
      </c>
      <c r="B5" s="652"/>
      <c r="C5" s="652"/>
      <c r="D5" s="652"/>
      <c r="E5" s="4" t="s">
        <v>4618</v>
      </c>
      <c r="F5" s="687" t="str">
        <f>IF(J5=0,"",VLOOKUP(J5,'BANCO DE DADOS DE CLIENTES'!B1:W5262,3,0))</f>
        <v/>
      </c>
      <c r="G5" s="687"/>
      <c r="H5" s="687"/>
      <c r="I5" s="108" t="s">
        <v>22773</v>
      </c>
      <c r="J5" s="109"/>
      <c r="R5" s="117"/>
    </row>
    <row r="6" spans="1:19" x14ac:dyDescent="0.25">
      <c r="A6" s="102"/>
      <c r="B6" s="102"/>
      <c r="C6" s="102"/>
      <c r="D6" s="102"/>
      <c r="E6" s="4" t="s">
        <v>1288</v>
      </c>
      <c r="F6" s="653" t="str">
        <f>IF(J5=0,"",VLOOKUP(J5,'BANCO DE DADOS DE CLIENTES'!B1:W5262,4,0))</f>
        <v/>
      </c>
      <c r="G6" s="653"/>
      <c r="H6" s="653"/>
      <c r="I6" s="653"/>
      <c r="J6" s="653"/>
    </row>
    <row r="7" spans="1:19" ht="15.75" customHeight="1" x14ac:dyDescent="0.25">
      <c r="A7" s="102"/>
      <c r="B7" s="102"/>
      <c r="C7" s="102"/>
      <c r="D7" s="105"/>
      <c r="E7" s="108" t="s">
        <v>1289</v>
      </c>
      <c r="F7" s="653" t="str">
        <f>IF(J5=0,"",VLOOKUP(J5,'BANCO DE DADOS DE CLIENTES'!B1:W5262,5,0))</f>
        <v/>
      </c>
      <c r="G7" s="653"/>
      <c r="H7" s="653"/>
      <c r="I7" s="653"/>
      <c r="J7" s="653"/>
      <c r="R7" s="119" t="s">
        <v>10933</v>
      </c>
    </row>
    <row r="8" spans="1:19" ht="15.75" customHeight="1" x14ac:dyDescent="0.25">
      <c r="A8" s="120" t="s">
        <v>1290</v>
      </c>
      <c r="B8" s="650" t="str">
        <f>IF(J5=0,"",VLOOKUP(J5,'BANCO DE DADOS DE CLIENTES'!B1:W5262,6,0))</f>
        <v/>
      </c>
      <c r="C8" s="650"/>
      <c r="D8" s="650"/>
      <c r="E8" s="650"/>
      <c r="F8" s="650"/>
      <c r="G8" s="650"/>
      <c r="H8" s="650"/>
      <c r="I8" s="650"/>
      <c r="J8" s="650"/>
      <c r="R8" s="119" t="s">
        <v>10934</v>
      </c>
    </row>
    <row r="9" spans="1:19" ht="15.75" customHeight="1" x14ac:dyDescent="0.25">
      <c r="A9" s="120" t="s">
        <v>1291</v>
      </c>
      <c r="B9" s="676" t="str">
        <f>IF(J5=0,"",VLOOKUP(J5,'BANCO DE DADOS DE CLIENTES'!B1:W5262,7,0))</f>
        <v/>
      </c>
      <c r="C9" s="676"/>
      <c r="D9" s="676"/>
      <c r="E9" s="649" t="s">
        <v>1292</v>
      </c>
      <c r="F9" s="649"/>
      <c r="G9" s="651" t="str">
        <f>IF(J5=0,"",VLOOKUP(J5,'BANCO DE DADOS DE CLIENTES'!B1:W5262,8,0))</f>
        <v/>
      </c>
      <c r="H9" s="651"/>
      <c r="I9" s="651"/>
      <c r="J9" s="651"/>
      <c r="R9" s="119" t="s">
        <v>10935</v>
      </c>
    </row>
    <row r="10" spans="1:19" ht="15.75" customHeight="1" x14ac:dyDescent="0.25">
      <c r="A10" s="120" t="s">
        <v>1293</v>
      </c>
      <c r="B10" s="676" t="str">
        <f>IF(J5=0,"",VLOOKUP(J5,'BANCO DE DADOS DE CLIENTES'!B1:W5262,9,0))</f>
        <v/>
      </c>
      <c r="C10" s="676"/>
      <c r="D10" s="676"/>
      <c r="E10" s="649" t="s">
        <v>1294</v>
      </c>
      <c r="F10" s="649"/>
      <c r="G10" s="648" t="str">
        <f>IF(J5=0,"",VLOOKUP(J5,'BANCO DE DADOS DE CLIENTES'!B1:W5262,10,0))</f>
        <v/>
      </c>
      <c r="H10" s="648"/>
      <c r="I10" s="648"/>
      <c r="J10" s="648"/>
      <c r="R10" s="119"/>
    </row>
    <row r="11" spans="1:19" ht="15.75" customHeight="1" x14ac:dyDescent="0.25">
      <c r="A11" s="120" t="s">
        <v>1283</v>
      </c>
      <c r="B11" s="676" t="str">
        <f>IF(J5=0,"",VLOOKUP(J5,'BANCO DE DADOS DE CLIENTES'!B1:W5262,11,0))</f>
        <v/>
      </c>
      <c r="C11" s="676"/>
      <c r="D11" s="676"/>
      <c r="E11" s="649" t="s">
        <v>1285</v>
      </c>
      <c r="F11" s="649"/>
      <c r="G11" s="648" t="str">
        <f>IF(J5=0,"",VLOOKUP(J5,'BANCO DE DADOS DE CLIENTES'!B1:W5262,12,0))</f>
        <v/>
      </c>
      <c r="H11" s="648"/>
      <c r="I11" s="112" t="s">
        <v>1295</v>
      </c>
      <c r="J11" s="103" t="str">
        <f>IF(J5=0,"",VLOOKUP(J5,'BANCO DE DADOS DE CLIENTES'!B1:W5262,14,0))</f>
        <v/>
      </c>
      <c r="R11" s="119"/>
    </row>
    <row r="12" spans="1:19" ht="34.5" customHeight="1" x14ac:dyDescent="0.25">
      <c r="A12" s="120" t="s">
        <v>1284</v>
      </c>
      <c r="B12" s="676" t="str">
        <f>IF(J5=0,"",VLOOKUP(J5,'BANCO DE DADOS DE CLIENTES'!B1:W5262,15,0))</f>
        <v/>
      </c>
      <c r="C12" s="676"/>
      <c r="D12" s="676"/>
      <c r="E12" s="649" t="s">
        <v>1308</v>
      </c>
      <c r="F12" s="649"/>
      <c r="G12" s="648" t="str">
        <f>IF(J5=0,"",VLOOKUP(J5,'BANCO DE DADOS DE CLIENTES'!B1:W5262,16,0))</f>
        <v/>
      </c>
      <c r="H12" s="648"/>
      <c r="I12" s="648"/>
      <c r="J12" s="648"/>
    </row>
    <row r="13" spans="1:19" ht="15.75" customHeight="1" x14ac:dyDescent="0.25">
      <c r="A13" s="120"/>
      <c r="B13" s="110"/>
      <c r="C13" s="110"/>
      <c r="D13" s="103" t="s">
        <v>9089</v>
      </c>
      <c r="E13" s="108"/>
      <c r="F13" s="108"/>
      <c r="G13" s="111"/>
      <c r="H13" s="111"/>
      <c r="I13" s="111"/>
      <c r="J13" s="111"/>
      <c r="K13" s="149"/>
      <c r="L13" s="16"/>
      <c r="M13" s="16"/>
      <c r="N13" s="16"/>
      <c r="O13" s="16"/>
      <c r="P13" s="16"/>
      <c r="Q13" s="16"/>
      <c r="R13" s="121" t="s">
        <v>10764</v>
      </c>
      <c r="S13" s="16"/>
    </row>
    <row r="14" spans="1:19" ht="102.6" customHeight="1" x14ac:dyDescent="0.25">
      <c r="A14" s="15" t="s">
        <v>1297</v>
      </c>
      <c r="B14" s="676" t="str">
        <f>IF(J5=0,"",VLOOKUP(J5,'BANCO DE DADOS DE CLIENTES'!B1:W5262,17,0))</f>
        <v/>
      </c>
      <c r="C14" s="676"/>
      <c r="D14" s="676"/>
      <c r="E14" s="649" t="s">
        <v>1296</v>
      </c>
      <c r="F14" s="649"/>
      <c r="G14" s="648" t="str">
        <f>IF(J5=0,"",VLOOKUP(J5,'BANCO DE DADOS DE CLIENTES'!B1:W5262,18,0))</f>
        <v/>
      </c>
      <c r="H14" s="648"/>
      <c r="I14" s="648"/>
      <c r="J14" s="648"/>
      <c r="K14" s="149"/>
      <c r="L14" s="16"/>
      <c r="M14" s="16"/>
      <c r="N14" s="16"/>
      <c r="O14" s="16"/>
      <c r="P14" s="16"/>
      <c r="Q14" s="16"/>
      <c r="R14" s="121" t="s">
        <v>10765</v>
      </c>
      <c r="S14" s="16"/>
    </row>
    <row r="15" spans="1:19" ht="15.75" customHeight="1" x14ac:dyDescent="0.25">
      <c r="A15" s="120" t="s">
        <v>1284</v>
      </c>
      <c r="B15" s="648" t="str">
        <f>IF(J5=0,"",VLOOKUP(J5,'BANCO DE DADOS DE CLIENTES'!B1:W5262,19,0))</f>
        <v/>
      </c>
      <c r="C15" s="648"/>
      <c r="D15" s="648"/>
      <c r="E15" s="108"/>
      <c r="F15" s="108"/>
      <c r="G15" s="111"/>
      <c r="H15" s="111"/>
      <c r="I15" s="111"/>
      <c r="J15" s="111"/>
      <c r="R15" s="122" t="s">
        <v>13505</v>
      </c>
    </row>
    <row r="16" spans="1:19" ht="15.75" customHeight="1" x14ac:dyDescent="0.25">
      <c r="A16" s="102"/>
      <c r="B16" s="102"/>
      <c r="C16" s="102"/>
      <c r="D16" s="103"/>
      <c r="E16" s="102"/>
      <c r="F16" s="104"/>
      <c r="G16" s="104"/>
      <c r="H16" s="105"/>
      <c r="I16" s="104"/>
      <c r="J16" s="102"/>
      <c r="M16" s="99"/>
      <c r="N16" s="99"/>
      <c r="O16" s="99"/>
      <c r="P16" s="99"/>
      <c r="Q16" s="99"/>
      <c r="R16" s="122" t="s">
        <v>13506</v>
      </c>
    </row>
    <row r="17" spans="1:19" ht="15.75" customHeight="1" x14ac:dyDescent="0.25">
      <c r="A17" s="102"/>
      <c r="B17" s="105"/>
      <c r="C17" s="105"/>
      <c r="D17" s="102"/>
      <c r="E17" s="104"/>
      <c r="F17" s="104"/>
      <c r="G17" s="104"/>
      <c r="H17" s="105"/>
      <c r="I17" s="698" t="s">
        <v>24192</v>
      </c>
      <c r="J17" s="698"/>
      <c r="L17" s="693" t="s">
        <v>15960</v>
      </c>
      <c r="M17" s="694"/>
      <c r="N17" s="695"/>
      <c r="Q17" s="37"/>
      <c r="R17" s="122" t="s">
        <v>13507</v>
      </c>
    </row>
    <row r="18" spans="1:19" ht="25.5" customHeight="1" x14ac:dyDescent="0.25">
      <c r="A18" s="138" t="s">
        <v>6810</v>
      </c>
      <c r="B18" s="97" t="s">
        <v>10957</v>
      </c>
      <c r="C18" s="681" t="s">
        <v>4612</v>
      </c>
      <c r="D18" s="682"/>
      <c r="E18" s="138" t="s">
        <v>1300</v>
      </c>
      <c r="F18" s="138" t="s">
        <v>3904</v>
      </c>
      <c r="G18" s="138" t="s">
        <v>1392</v>
      </c>
      <c r="H18" s="139" t="s">
        <v>4569</v>
      </c>
      <c r="I18" s="140" t="s">
        <v>4570</v>
      </c>
      <c r="J18" s="141" t="s">
        <v>4571</v>
      </c>
      <c r="K18" s="150"/>
      <c r="L18" s="147" t="s">
        <v>13513</v>
      </c>
      <c r="M18" s="699"/>
      <c r="N18" s="700"/>
      <c r="Q18" s="123"/>
      <c r="R18" s="122" t="s">
        <v>13508</v>
      </c>
    </row>
    <row r="19" spans="1:19" ht="32.25" customHeight="1" x14ac:dyDescent="0.25">
      <c r="A19" s="151">
        <v>1</v>
      </c>
      <c r="B19" s="152"/>
      <c r="C19" s="689" t="str">
        <f>IF(B19=0,"",VLOOKUP(B19,inventario,3,0))</f>
        <v/>
      </c>
      <c r="D19" s="690"/>
      <c r="E19" s="124" t="str">
        <f t="shared" ref="E19:E21" si="0">IF(B19=0,"",VLOOKUP(B19,inventario,6,0))</f>
        <v/>
      </c>
      <c r="F19" s="124" t="str">
        <f t="shared" ref="F19:F21" si="1">IF(B19=0,"",VLOOKUP(B19,inventario,7,0))</f>
        <v/>
      </c>
      <c r="G19" s="124" t="str">
        <f t="shared" ref="G19:G21" si="2">IF(B19=0,"",VLOOKUP(B19,inventario,8,0))</f>
        <v/>
      </c>
      <c r="H19" s="125"/>
      <c r="I19" s="142" t="str">
        <f t="shared" ref="I19:I21" si="3">N19</f>
        <v/>
      </c>
      <c r="J19" s="143" t="str">
        <f t="shared" ref="J19:J21" si="4">IF(H19="","",I19*H19)</f>
        <v/>
      </c>
      <c r="L19" s="144" t="str">
        <f>IF(B19="","",IF($I$17="LOCAÇÃO",VLOOKUP(B19,inventario,13,0),VLOOKUP(B19,inventario,12,0)))</f>
        <v/>
      </c>
      <c r="M19" s="145" t="str">
        <f t="shared" ref="M19:M23" si="5">IF(L19="","",L19+(L19*$M$18))</f>
        <v/>
      </c>
      <c r="N19" s="146" t="str">
        <f t="shared" ref="N19:N23" si="6">IF(L19="","",ROUND(M19,2))</f>
        <v/>
      </c>
      <c r="R19" s="122" t="s">
        <v>17655</v>
      </c>
    </row>
    <row r="20" spans="1:19" ht="32.25" customHeight="1" x14ac:dyDescent="0.25">
      <c r="A20" s="151">
        <v>2</v>
      </c>
      <c r="B20" s="152"/>
      <c r="C20" s="689" t="str">
        <f>IF(B20=0,"",VLOOKUP(B20,inventario,3,0))</f>
        <v/>
      </c>
      <c r="D20" s="690"/>
      <c r="E20" s="124" t="str">
        <f t="shared" si="0"/>
        <v/>
      </c>
      <c r="F20" s="124" t="str">
        <f t="shared" si="1"/>
        <v/>
      </c>
      <c r="G20" s="124" t="str">
        <f t="shared" si="2"/>
        <v/>
      </c>
      <c r="H20" s="125"/>
      <c r="I20" s="142" t="str">
        <f t="shared" si="3"/>
        <v/>
      </c>
      <c r="J20" s="143" t="str">
        <f t="shared" si="4"/>
        <v/>
      </c>
      <c r="L20" s="144" t="str">
        <f t="shared" ref="L20:L23" si="7">IF(B20="","",IF($I$17="LOCAÇÃO",VLOOKUP(B20,inventario,13,0),VLOOKUP(B20,inventario,12,0)))</f>
        <v/>
      </c>
      <c r="M20" s="145" t="str">
        <f t="shared" si="5"/>
        <v/>
      </c>
      <c r="N20" s="146" t="str">
        <f t="shared" si="6"/>
        <v/>
      </c>
    </row>
    <row r="21" spans="1:19" ht="32.25" customHeight="1" x14ac:dyDescent="0.25">
      <c r="A21" s="151">
        <v>3</v>
      </c>
      <c r="B21" s="152"/>
      <c r="C21" s="689" t="str">
        <f>IF(B21=0,"",VLOOKUP(B21,inventario,3,0))</f>
        <v/>
      </c>
      <c r="D21" s="690"/>
      <c r="E21" s="124" t="str">
        <f t="shared" si="0"/>
        <v/>
      </c>
      <c r="F21" s="124" t="str">
        <f t="shared" si="1"/>
        <v/>
      </c>
      <c r="G21" s="124" t="str">
        <f t="shared" si="2"/>
        <v/>
      </c>
      <c r="H21" s="125"/>
      <c r="I21" s="142" t="str">
        <f t="shared" si="3"/>
        <v/>
      </c>
      <c r="J21" s="143" t="str">
        <f t="shared" si="4"/>
        <v/>
      </c>
      <c r="L21" s="144" t="str">
        <f t="shared" si="7"/>
        <v/>
      </c>
      <c r="M21" s="145" t="str">
        <f t="shared" si="5"/>
        <v/>
      </c>
      <c r="N21" s="146" t="str">
        <f t="shared" si="6"/>
        <v/>
      </c>
    </row>
    <row r="22" spans="1:19" ht="32.25" customHeight="1" x14ac:dyDescent="0.25">
      <c r="A22" s="151">
        <v>4</v>
      </c>
      <c r="B22" s="152"/>
      <c r="C22" s="689" t="str">
        <f>IF(B22=0,"",VLOOKUP(B22,inventario,3,0))</f>
        <v/>
      </c>
      <c r="D22" s="690"/>
      <c r="E22" s="124" t="str">
        <f t="shared" ref="E22:E23" si="8">IF(B22=0,"",VLOOKUP(B22,inventario,6,0))</f>
        <v/>
      </c>
      <c r="F22" s="124" t="str">
        <f t="shared" ref="F22:F23" si="9">IF(B22=0,"",VLOOKUP(B22,inventario,7,0))</f>
        <v/>
      </c>
      <c r="G22" s="124" t="str">
        <f t="shared" ref="G22:G23" si="10">IF(B22=0,"",VLOOKUP(B22,inventario,8,0))</f>
        <v/>
      </c>
      <c r="H22" s="125"/>
      <c r="I22" s="142" t="str">
        <f t="shared" ref="I22:I23" si="11">N22</f>
        <v/>
      </c>
      <c r="J22" s="143" t="str">
        <f t="shared" ref="J22:J23" si="12">IF(H22="","",I22*H22)</f>
        <v/>
      </c>
      <c r="L22" s="144" t="str">
        <f t="shared" si="7"/>
        <v/>
      </c>
      <c r="M22" s="145" t="str">
        <f t="shared" si="5"/>
        <v/>
      </c>
      <c r="N22" s="146" t="str">
        <f t="shared" si="6"/>
        <v/>
      </c>
    </row>
    <row r="23" spans="1:19" ht="32.25" customHeight="1" thickBot="1" x14ac:dyDescent="0.3">
      <c r="A23" s="151">
        <v>5</v>
      </c>
      <c r="B23" s="152"/>
      <c r="C23" s="689" t="str">
        <f>IF(B23=0,"",VLOOKUP(B23,inventario,3,0))</f>
        <v/>
      </c>
      <c r="D23" s="690"/>
      <c r="E23" s="124" t="str">
        <f t="shared" si="8"/>
        <v/>
      </c>
      <c r="F23" s="124" t="str">
        <f t="shared" si="9"/>
        <v/>
      </c>
      <c r="G23" s="124" t="str">
        <f t="shared" si="10"/>
        <v/>
      </c>
      <c r="H23" s="125"/>
      <c r="I23" s="142" t="str">
        <f t="shared" si="11"/>
        <v/>
      </c>
      <c r="J23" s="143" t="str">
        <f t="shared" si="12"/>
        <v/>
      </c>
      <c r="L23" s="144" t="str">
        <f t="shared" si="7"/>
        <v/>
      </c>
      <c r="M23" s="145" t="str">
        <f t="shared" si="5"/>
        <v/>
      </c>
      <c r="N23" s="146" t="str">
        <f t="shared" si="6"/>
        <v/>
      </c>
    </row>
    <row r="24" spans="1:19" ht="15.75" customHeight="1" thickBot="1" x14ac:dyDescent="0.3">
      <c r="A24" s="102"/>
      <c r="B24" s="100"/>
      <c r="C24" s="100"/>
      <c r="D24" s="100"/>
      <c r="E24" s="100"/>
      <c r="F24" s="100"/>
      <c r="G24" s="100"/>
      <c r="H24" s="696" t="s">
        <v>1320</v>
      </c>
      <c r="I24" s="697"/>
      <c r="J24" s="126">
        <f>SUM(J19:J23)</f>
        <v>0</v>
      </c>
    </row>
    <row r="25" spans="1:19" ht="15.75" customHeight="1" x14ac:dyDescent="0.25">
      <c r="A25" s="102"/>
      <c r="B25" s="574"/>
      <c r="C25" s="574"/>
      <c r="D25" s="574"/>
      <c r="E25" s="100"/>
      <c r="F25" s="100"/>
      <c r="G25" s="100"/>
      <c r="H25" s="127"/>
      <c r="I25" s="128"/>
      <c r="J25" s="129"/>
    </row>
    <row r="26" spans="1:19" ht="15.75" customHeight="1" x14ac:dyDescent="0.25">
      <c r="A26" s="102"/>
      <c r="B26" s="574"/>
      <c r="C26" s="574"/>
      <c r="D26" s="574"/>
      <c r="E26" s="100"/>
      <c r="F26" s="100"/>
      <c r="G26" s="100"/>
      <c r="H26" s="684"/>
      <c r="I26" s="684"/>
      <c r="J26" s="129"/>
    </row>
    <row r="27" spans="1:19" ht="15.75" customHeight="1" x14ac:dyDescent="0.25">
      <c r="A27" s="678" t="s">
        <v>1306</v>
      </c>
      <c r="B27" s="678"/>
      <c r="C27" s="678"/>
      <c r="D27" s="678"/>
      <c r="E27" s="678"/>
      <c r="F27" s="678"/>
      <c r="G27" s="678"/>
      <c r="H27" s="678"/>
      <c r="I27" s="678"/>
      <c r="J27" s="678"/>
    </row>
    <row r="28" spans="1:19" s="37" customFormat="1" ht="33.75" customHeight="1" x14ac:dyDescent="0.25">
      <c r="A28" s="680"/>
      <c r="B28" s="680"/>
      <c r="C28" s="680"/>
      <c r="D28" s="680"/>
      <c r="E28" s="680"/>
      <c r="F28" s="680"/>
      <c r="G28" s="680"/>
      <c r="H28" s="680"/>
      <c r="I28" s="680"/>
      <c r="J28" s="680"/>
      <c r="K28" s="691" t="s">
        <v>13504</v>
      </c>
      <c r="L28" s="692"/>
      <c r="M28" s="692"/>
      <c r="N28" s="692"/>
      <c r="O28" s="692"/>
      <c r="P28" s="692"/>
      <c r="Q28" s="692"/>
      <c r="R28" s="692"/>
      <c r="S28" s="36"/>
    </row>
    <row r="29" spans="1:19" s="37" customFormat="1" ht="32.25" customHeight="1" x14ac:dyDescent="0.25">
      <c r="A29" s="680" t="s">
        <v>22163</v>
      </c>
      <c r="B29" s="680"/>
      <c r="C29" s="680"/>
      <c r="D29" s="680"/>
      <c r="E29" s="680"/>
      <c r="F29" s="680"/>
      <c r="G29" s="680"/>
      <c r="H29" s="680"/>
      <c r="I29" s="680"/>
      <c r="J29" s="680"/>
      <c r="K29" s="691" t="s">
        <v>13503</v>
      </c>
      <c r="L29" s="692"/>
      <c r="M29" s="692"/>
      <c r="N29" s="692"/>
      <c r="O29" s="692"/>
      <c r="P29" s="692"/>
      <c r="Q29" s="692"/>
      <c r="R29" s="692"/>
      <c r="S29" s="36"/>
    </row>
    <row r="30" spans="1:19" s="37" customFormat="1" ht="15.75" customHeight="1" x14ac:dyDescent="0.25">
      <c r="A30" s="680"/>
      <c r="B30" s="680"/>
      <c r="C30" s="680"/>
      <c r="D30" s="680"/>
      <c r="E30" s="680"/>
      <c r="F30" s="680"/>
      <c r="G30" s="680"/>
      <c r="H30" s="680"/>
      <c r="I30" s="680"/>
      <c r="J30" s="680"/>
      <c r="K30" s="148"/>
      <c r="M30" s="36"/>
      <c r="N30" s="36"/>
      <c r="O30" s="36"/>
      <c r="P30" s="36"/>
      <c r="Q30" s="36"/>
      <c r="R30" s="36"/>
      <c r="S30" s="36"/>
    </row>
    <row r="31" spans="1:19" s="37" customFormat="1" ht="15.75" customHeight="1" x14ac:dyDescent="0.25">
      <c r="A31" s="680"/>
      <c r="B31" s="680"/>
      <c r="C31" s="680"/>
      <c r="D31" s="680"/>
      <c r="E31" s="680"/>
      <c r="F31" s="680"/>
      <c r="G31" s="680"/>
      <c r="H31" s="680"/>
      <c r="I31" s="680"/>
      <c r="J31" s="680"/>
      <c r="K31" s="148"/>
      <c r="M31" s="36"/>
      <c r="N31" s="36"/>
      <c r="O31" s="36"/>
      <c r="P31" s="36"/>
      <c r="Q31" s="36"/>
      <c r="R31" s="36"/>
      <c r="S31" s="36"/>
    </row>
    <row r="32" spans="1:19" ht="15.75" customHeight="1" x14ac:dyDescent="0.25">
      <c r="A32" s="631" t="s">
        <v>1313</v>
      </c>
      <c r="B32" s="631"/>
      <c r="C32" s="631" t="s">
        <v>4568</v>
      </c>
      <c r="D32" s="631"/>
      <c r="E32" s="631" t="s">
        <v>1314</v>
      </c>
      <c r="F32" s="631"/>
      <c r="G32" s="631"/>
      <c r="H32" s="631" t="s">
        <v>3908</v>
      </c>
      <c r="I32" s="631"/>
      <c r="J32" s="631"/>
    </row>
    <row r="33" spans="1:19" ht="15.75" customHeight="1" x14ac:dyDescent="0.25">
      <c r="A33" s="622"/>
      <c r="B33" s="623"/>
      <c r="C33" s="622"/>
      <c r="D33" s="623"/>
      <c r="E33" s="622"/>
      <c r="F33" s="642"/>
      <c r="G33" s="623"/>
      <c r="H33" s="622"/>
      <c r="I33" s="642"/>
      <c r="J33" s="623"/>
    </row>
    <row r="34" spans="1:19" ht="15.75" customHeight="1" x14ac:dyDescent="0.25">
      <c r="A34" s="622"/>
      <c r="B34" s="623"/>
      <c r="C34" s="622"/>
      <c r="D34" s="623"/>
      <c r="E34" s="622"/>
      <c r="F34" s="642"/>
      <c r="G34" s="623"/>
      <c r="H34" s="622"/>
      <c r="I34" s="642"/>
      <c r="J34" s="623"/>
    </row>
    <row r="35" spans="1:19" ht="15.75" customHeight="1" x14ac:dyDescent="0.25">
      <c r="A35" s="622"/>
      <c r="B35" s="623"/>
      <c r="C35" s="622"/>
      <c r="D35" s="623"/>
      <c r="E35" s="622"/>
      <c r="F35" s="642"/>
      <c r="G35" s="623"/>
      <c r="H35" s="622"/>
      <c r="I35" s="642"/>
      <c r="J35" s="623"/>
    </row>
    <row r="36" spans="1:19" ht="15.75" customHeight="1" x14ac:dyDescent="0.25">
      <c r="A36" s="622"/>
      <c r="B36" s="623"/>
      <c r="C36" s="622"/>
      <c r="D36" s="623"/>
      <c r="E36" s="622"/>
      <c r="F36" s="642"/>
      <c r="G36" s="623"/>
      <c r="H36" s="622"/>
      <c r="I36" s="642"/>
      <c r="J36" s="623"/>
    </row>
    <row r="37" spans="1:19" ht="15.75" customHeight="1" x14ac:dyDescent="0.25">
      <c r="A37" s="622"/>
      <c r="B37" s="623"/>
      <c r="C37" s="622"/>
      <c r="D37" s="623"/>
      <c r="E37" s="622"/>
      <c r="F37" s="642"/>
      <c r="G37" s="623"/>
      <c r="H37" s="622"/>
      <c r="I37" s="642"/>
      <c r="J37" s="623"/>
    </row>
    <row r="38" spans="1:19" ht="15.75" customHeight="1" x14ac:dyDescent="0.25">
      <c r="A38" s="102"/>
      <c r="B38" s="99"/>
      <c r="C38" s="99"/>
      <c r="D38" s="99"/>
      <c r="E38" s="675">
        <f>SUM(E33:G37)</f>
        <v>0</v>
      </c>
      <c r="F38" s="675"/>
      <c r="G38" s="675"/>
      <c r="H38" s="100"/>
      <c r="I38" s="100"/>
      <c r="J38" s="100"/>
    </row>
    <row r="39" spans="1:19" ht="15.75" customHeight="1" x14ac:dyDescent="0.25">
      <c r="A39" s="102"/>
      <c r="B39" s="99"/>
      <c r="C39" s="99"/>
      <c r="D39" s="99"/>
      <c r="F39" s="573"/>
      <c r="G39" s="573"/>
      <c r="H39" s="100"/>
      <c r="I39" s="100"/>
      <c r="J39" s="100"/>
    </row>
    <row r="40" spans="1:19" ht="15.75" customHeight="1" x14ac:dyDescent="0.25">
      <c r="A40" s="102"/>
      <c r="B40" s="679" t="s">
        <v>1331</v>
      </c>
      <c r="C40" s="679"/>
      <c r="D40" s="679"/>
      <c r="E40" s="679"/>
      <c r="F40" s="679"/>
      <c r="G40" s="679"/>
      <c r="H40" s="679"/>
      <c r="I40" s="679"/>
      <c r="J40" s="679"/>
    </row>
    <row r="41" spans="1:19" ht="38.25" customHeight="1" x14ac:dyDescent="0.25">
      <c r="A41" s="98" t="s">
        <v>1332</v>
      </c>
      <c r="B41" s="135" t="s">
        <v>15961</v>
      </c>
      <c r="C41" s="10" t="s">
        <v>10936</v>
      </c>
      <c r="D41" s="130" t="s">
        <v>1390</v>
      </c>
      <c r="E41" s="631" t="s">
        <v>1391</v>
      </c>
      <c r="F41" s="631"/>
      <c r="G41" s="631"/>
      <c r="H41" s="631"/>
      <c r="I41" s="98" t="s">
        <v>1333</v>
      </c>
      <c r="J41" s="97" t="s">
        <v>1411</v>
      </c>
      <c r="K41" s="149"/>
      <c r="L41" s="16"/>
      <c r="M41" s="16"/>
      <c r="N41" s="16"/>
      <c r="O41" s="16"/>
      <c r="P41" s="16"/>
      <c r="Q41" s="16"/>
      <c r="R41" s="16"/>
      <c r="S41" s="16"/>
    </row>
    <row r="42" spans="1:19" x14ac:dyDescent="0.25">
      <c r="A42" s="131"/>
      <c r="B42" s="97"/>
      <c r="C42" s="98"/>
      <c r="D42" s="161" t="str">
        <f>IF(C42=0,"",VLOOKUP(C42,TRANSPORTADORAS!A1:E110,2,0))</f>
        <v/>
      </c>
      <c r="E42" s="677" t="str">
        <f>IF(C42=0,"",VLOOKUP(C42,TRANSPORTADORAS!A1:E110,3,0))</f>
        <v/>
      </c>
      <c r="F42" s="677"/>
      <c r="G42" s="677"/>
      <c r="H42" s="677"/>
      <c r="I42" s="152" t="str">
        <f>IF(C42=0,"",VLOOKUP(C42,TRANSPORTADORAS!A1:E110,4,0))</f>
        <v/>
      </c>
      <c r="J42" s="97" t="s">
        <v>10933</v>
      </c>
      <c r="K42" s="149"/>
      <c r="L42" s="16"/>
      <c r="M42" s="16"/>
      <c r="N42" s="16"/>
      <c r="O42" s="16"/>
      <c r="P42" s="16"/>
      <c r="Q42" s="16"/>
      <c r="R42" s="16"/>
      <c r="S42" s="16"/>
    </row>
    <row r="43" spans="1:19" x14ac:dyDescent="0.25">
      <c r="A43" s="132"/>
      <c r="E43" s="683"/>
      <c r="F43" s="683"/>
      <c r="G43" s="683"/>
      <c r="H43" s="683"/>
      <c r="I43" s="133"/>
      <c r="J43" s="133"/>
    </row>
    <row r="44" spans="1:19" x14ac:dyDescent="0.25">
      <c r="E44" s="683"/>
      <c r="F44" s="683"/>
      <c r="G44" s="683"/>
      <c r="H44" s="683"/>
      <c r="I44" s="133"/>
      <c r="J44" s="133"/>
    </row>
    <row r="45" spans="1:19" x14ac:dyDescent="0.25">
      <c r="I45" s="133"/>
      <c r="J45" s="133"/>
    </row>
    <row r="46" spans="1:19" x14ac:dyDescent="0.25">
      <c r="I46" s="133"/>
      <c r="J46" s="133"/>
    </row>
    <row r="47" spans="1:19" x14ac:dyDescent="0.25">
      <c r="I47" s="133"/>
      <c r="J47" s="133"/>
    </row>
    <row r="48" spans="1:19" x14ac:dyDescent="0.25">
      <c r="I48" s="133"/>
      <c r="J48" s="133"/>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2" activePane="bottomLeft" state="frozen"/>
      <selection pane="bottomLeft" activeCell="B2" sqref="B2"/>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74" customWidth="1"/>
    <col min="5" max="5" width="37.109375" style="14" customWidth="1"/>
    <col min="6" max="6" width="47.109375" style="14" bestFit="1" customWidth="1"/>
    <col min="7" max="7" width="44.6640625" style="274" bestFit="1" customWidth="1"/>
    <col min="8" max="8" width="19.6640625" style="14" bestFit="1" customWidth="1"/>
    <col min="9" max="9" width="25.6640625" style="14" bestFit="1" customWidth="1"/>
    <col min="10" max="10" width="40.44140625" style="274"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75" bestFit="1" customWidth="1"/>
    <col min="23" max="23" width="24.6640625" style="14" bestFit="1" customWidth="1"/>
    <col min="24" max="16384" width="11.44140625" style="14"/>
  </cols>
  <sheetData>
    <row r="1" spans="1:23" s="271" customFormat="1" ht="30.75" customHeight="1" x14ac:dyDescent="0.25">
      <c r="A1" s="270">
        <f>MAX(B1719:B2995)+1</f>
        <v>1</v>
      </c>
      <c r="B1" s="271" t="s">
        <v>21151</v>
      </c>
      <c r="C1" s="271" t="s">
        <v>21152</v>
      </c>
      <c r="D1" s="272" t="s">
        <v>21153</v>
      </c>
      <c r="E1" s="271" t="s">
        <v>21154</v>
      </c>
      <c r="F1" s="271" t="s">
        <v>21155</v>
      </c>
      <c r="G1" s="271" t="s">
        <v>21156</v>
      </c>
      <c r="H1" s="271" t="s">
        <v>21157</v>
      </c>
      <c r="I1" s="271" t="s">
        <v>21158</v>
      </c>
      <c r="J1" s="272" t="s">
        <v>21159</v>
      </c>
      <c r="K1" s="271" t="s">
        <v>21160</v>
      </c>
      <c r="L1" s="271" t="s">
        <v>21161</v>
      </c>
      <c r="M1" s="271" t="s">
        <v>21162</v>
      </c>
      <c r="N1" s="271" t="s">
        <v>21163</v>
      </c>
      <c r="O1" s="271" t="s">
        <v>21164</v>
      </c>
      <c r="P1" s="271" t="s">
        <v>21165</v>
      </c>
      <c r="Q1" s="271" t="s">
        <v>21166</v>
      </c>
      <c r="R1" s="271" t="s">
        <v>21167</v>
      </c>
      <c r="S1" s="271" t="s">
        <v>21168</v>
      </c>
      <c r="T1" s="271" t="s">
        <v>21169</v>
      </c>
      <c r="U1" s="271" t="s">
        <v>3908</v>
      </c>
      <c r="V1" s="273" t="s">
        <v>3909</v>
      </c>
      <c r="W1" s="271" t="s">
        <v>3910</v>
      </c>
    </row>
    <row r="2" spans="1:23" ht="30.75" customHeight="1" x14ac:dyDescent="0.25">
      <c r="B2" s="17">
        <v>2</v>
      </c>
      <c r="C2" s="17" t="s">
        <v>5</v>
      </c>
      <c r="D2" s="274" t="s">
        <v>3911</v>
      </c>
      <c r="E2" s="14" t="s">
        <v>9370</v>
      </c>
      <c r="F2" s="14" t="s">
        <v>9371</v>
      </c>
      <c r="G2" s="274" t="s">
        <v>3913</v>
      </c>
      <c r="H2" s="14" t="s">
        <v>3914</v>
      </c>
      <c r="I2" s="14" t="s">
        <v>3915</v>
      </c>
      <c r="J2" s="274" t="s">
        <v>3916</v>
      </c>
      <c r="K2" s="14" t="s">
        <v>3917</v>
      </c>
      <c r="L2" s="14" t="s">
        <v>3918</v>
      </c>
      <c r="M2" s="14" t="s">
        <v>3919</v>
      </c>
      <c r="N2" s="12" t="s">
        <v>21147</v>
      </c>
      <c r="O2" s="14" t="s">
        <v>3920</v>
      </c>
      <c r="P2" s="13" t="s">
        <v>3921</v>
      </c>
      <c r="Q2" s="257" t="s">
        <v>9372</v>
      </c>
      <c r="R2" s="258" t="s">
        <v>9373</v>
      </c>
      <c r="S2" s="257" t="s">
        <v>5861</v>
      </c>
      <c r="T2" s="257" t="s">
        <v>5862</v>
      </c>
      <c r="W2" s="275">
        <v>40632</v>
      </c>
    </row>
    <row r="3" spans="1:23" ht="30.75" customHeight="1" x14ac:dyDescent="0.25">
      <c r="B3" s="17">
        <v>3</v>
      </c>
      <c r="D3" s="274" t="s">
        <v>3922</v>
      </c>
      <c r="E3" s="14" t="s">
        <v>3923</v>
      </c>
      <c r="F3" s="14" t="s">
        <v>3924</v>
      </c>
      <c r="G3" s="274" t="s">
        <v>3925</v>
      </c>
      <c r="H3" s="14" t="s">
        <v>3926</v>
      </c>
      <c r="I3" s="14" t="s">
        <v>3927</v>
      </c>
      <c r="J3" s="274" t="s">
        <v>3928</v>
      </c>
      <c r="K3" s="14" t="s">
        <v>3929</v>
      </c>
      <c r="L3" s="14" t="s">
        <v>3930</v>
      </c>
      <c r="M3" s="14" t="s">
        <v>3931</v>
      </c>
      <c r="N3" s="12" t="s">
        <v>21148</v>
      </c>
      <c r="O3" s="14" t="s">
        <v>3932</v>
      </c>
      <c r="P3" s="13" t="s">
        <v>3933</v>
      </c>
      <c r="Q3" s="257" t="s">
        <v>3934</v>
      </c>
      <c r="R3" s="258"/>
      <c r="S3" s="257"/>
      <c r="T3" s="257"/>
      <c r="W3" s="275">
        <v>40632</v>
      </c>
    </row>
    <row r="4" spans="1:23" ht="30.75" customHeight="1" x14ac:dyDescent="0.25">
      <c r="B4" s="17">
        <v>4</v>
      </c>
      <c r="C4" s="17" t="s">
        <v>11017</v>
      </c>
      <c r="D4" s="274" t="s">
        <v>3935</v>
      </c>
      <c r="E4" s="14" t="s">
        <v>3936</v>
      </c>
      <c r="F4" s="14" t="s">
        <v>3937</v>
      </c>
      <c r="G4" s="274" t="s">
        <v>3938</v>
      </c>
      <c r="H4" s="14" t="s">
        <v>3939</v>
      </c>
      <c r="I4" s="14" t="s">
        <v>3915</v>
      </c>
      <c r="J4" s="274" t="s">
        <v>3940</v>
      </c>
      <c r="K4" s="14" t="s">
        <v>3917</v>
      </c>
      <c r="L4" s="14" t="s">
        <v>3941</v>
      </c>
      <c r="M4" s="14" t="s">
        <v>3942</v>
      </c>
      <c r="N4" s="12" t="s">
        <v>21135</v>
      </c>
      <c r="O4" s="14" t="s">
        <v>3943</v>
      </c>
      <c r="P4" s="13" t="s">
        <v>3944</v>
      </c>
      <c r="Q4" s="257" t="s">
        <v>3945</v>
      </c>
      <c r="R4" s="258"/>
      <c r="S4" s="257"/>
      <c r="T4" s="257"/>
      <c r="W4" s="275">
        <v>40632</v>
      </c>
    </row>
    <row r="5" spans="1:23" ht="30.75" customHeight="1" x14ac:dyDescent="0.25">
      <c r="B5" s="17">
        <v>5</v>
      </c>
      <c r="C5" s="17" t="s">
        <v>11992</v>
      </c>
      <c r="D5" s="276" t="s">
        <v>18954</v>
      </c>
      <c r="E5" s="14" t="s">
        <v>18864</v>
      </c>
      <c r="G5" s="276" t="s">
        <v>12858</v>
      </c>
      <c r="H5" s="12" t="s">
        <v>12747</v>
      </c>
      <c r="I5" s="14" t="s">
        <v>3915</v>
      </c>
      <c r="J5" s="276" t="s">
        <v>18955</v>
      </c>
      <c r="K5" s="14" t="s">
        <v>3917</v>
      </c>
      <c r="L5" s="14" t="s">
        <v>3946</v>
      </c>
      <c r="M5" s="14" t="s">
        <v>3942</v>
      </c>
      <c r="N5" s="12" t="s">
        <v>21135</v>
      </c>
      <c r="O5" s="12" t="s">
        <v>12749</v>
      </c>
      <c r="P5" s="171" t="s">
        <v>18867</v>
      </c>
      <c r="Q5" s="257" t="s">
        <v>3949</v>
      </c>
      <c r="R5" s="259" t="s">
        <v>18865</v>
      </c>
      <c r="S5" s="260" t="s">
        <v>18866</v>
      </c>
      <c r="T5" s="171" t="s">
        <v>18867</v>
      </c>
      <c r="U5" s="14" t="s">
        <v>3950</v>
      </c>
      <c r="W5" s="275">
        <v>43439</v>
      </c>
    </row>
    <row r="6" spans="1:23" ht="30.75" customHeight="1" x14ac:dyDescent="0.25">
      <c r="B6" s="17">
        <v>6</v>
      </c>
      <c r="C6" s="17" t="s">
        <v>3050</v>
      </c>
      <c r="D6" s="274" t="s">
        <v>3951</v>
      </c>
      <c r="E6" s="14" t="s">
        <v>3952</v>
      </c>
      <c r="F6" s="14" t="s">
        <v>4603</v>
      </c>
      <c r="G6" s="274" t="s">
        <v>3953</v>
      </c>
      <c r="H6" s="14" t="s">
        <v>3954</v>
      </c>
      <c r="I6" s="14" t="s">
        <v>3915</v>
      </c>
      <c r="J6" s="274" t="s">
        <v>3955</v>
      </c>
      <c r="K6" s="14" t="s">
        <v>3956</v>
      </c>
      <c r="L6" s="14" t="s">
        <v>3957</v>
      </c>
      <c r="M6" s="14" t="s">
        <v>3942</v>
      </c>
      <c r="N6" s="12" t="s">
        <v>21135</v>
      </c>
      <c r="O6" s="14" t="s">
        <v>3958</v>
      </c>
      <c r="P6" s="13" t="s">
        <v>3959</v>
      </c>
      <c r="Q6" s="257" t="s">
        <v>3960</v>
      </c>
      <c r="R6" s="258"/>
      <c r="S6" s="257"/>
      <c r="T6" s="257"/>
      <c r="W6" s="275">
        <v>40632</v>
      </c>
    </row>
    <row r="7" spans="1:23" ht="30.75" customHeight="1" x14ac:dyDescent="0.25">
      <c r="B7" s="17">
        <v>7</v>
      </c>
      <c r="C7" s="17" t="s">
        <v>3050</v>
      </c>
      <c r="D7" s="274" t="s">
        <v>3961</v>
      </c>
      <c r="E7" s="14" t="s">
        <v>3962</v>
      </c>
      <c r="F7" s="14" t="s">
        <v>4603</v>
      </c>
      <c r="G7" s="274" t="s">
        <v>3963</v>
      </c>
      <c r="H7" s="14" t="s">
        <v>3964</v>
      </c>
      <c r="I7" s="14" t="s">
        <v>3915</v>
      </c>
      <c r="J7" s="274" t="s">
        <v>3965</v>
      </c>
      <c r="K7" s="14" t="s">
        <v>3966</v>
      </c>
      <c r="L7" s="14" t="s">
        <v>3957</v>
      </c>
      <c r="M7" s="14" t="s">
        <v>3942</v>
      </c>
      <c r="N7" s="12" t="s">
        <v>21135</v>
      </c>
      <c r="O7" s="14" t="s">
        <v>3967</v>
      </c>
      <c r="P7" s="13" t="s">
        <v>3968</v>
      </c>
      <c r="Q7" s="257" t="s">
        <v>3960</v>
      </c>
      <c r="R7" s="258"/>
      <c r="S7" s="257"/>
      <c r="T7" s="257"/>
      <c r="W7" s="275">
        <v>40632</v>
      </c>
    </row>
    <row r="8" spans="1:23" ht="30.75" customHeight="1" x14ac:dyDescent="0.25">
      <c r="B8" s="17">
        <v>8</v>
      </c>
      <c r="D8" s="274" t="s">
        <v>3969</v>
      </c>
      <c r="E8" s="14" t="s">
        <v>3970</v>
      </c>
      <c r="F8" s="14" t="s">
        <v>4603</v>
      </c>
      <c r="G8" s="274" t="s">
        <v>3971</v>
      </c>
      <c r="H8" s="14" t="s">
        <v>3972</v>
      </c>
      <c r="I8" s="277">
        <v>2238063270046</v>
      </c>
      <c r="J8" s="274" t="s">
        <v>3973</v>
      </c>
      <c r="K8" s="14" t="s">
        <v>3917</v>
      </c>
      <c r="L8" s="14" t="s">
        <v>3974</v>
      </c>
      <c r="M8" s="14" t="s">
        <v>3975</v>
      </c>
      <c r="N8" s="12" t="s">
        <v>21147</v>
      </c>
      <c r="O8" s="14" t="s">
        <v>3976</v>
      </c>
      <c r="P8" s="13" t="s">
        <v>3977</v>
      </c>
      <c r="Q8" s="257" t="s">
        <v>3978</v>
      </c>
      <c r="R8" s="258"/>
      <c r="S8" s="257"/>
      <c r="T8" s="257"/>
      <c r="W8" s="275">
        <v>40632</v>
      </c>
    </row>
    <row r="9" spans="1:23" ht="30.75" customHeight="1" x14ac:dyDescent="0.25">
      <c r="B9" s="17">
        <v>9</v>
      </c>
      <c r="C9" s="17" t="s">
        <v>5</v>
      </c>
      <c r="D9" s="274" t="s">
        <v>3979</v>
      </c>
      <c r="E9" s="14" t="s">
        <v>11023</v>
      </c>
      <c r="F9" s="14" t="s">
        <v>3980</v>
      </c>
      <c r="G9" s="274" t="s">
        <v>3981</v>
      </c>
      <c r="H9" s="14" t="s">
        <v>3982</v>
      </c>
      <c r="I9" s="14" t="s">
        <v>3915</v>
      </c>
      <c r="J9" s="274" t="s">
        <v>3983</v>
      </c>
      <c r="K9" s="14" t="s">
        <v>3917</v>
      </c>
      <c r="L9" s="14" t="s">
        <v>3984</v>
      </c>
      <c r="M9" s="14" t="s">
        <v>3919</v>
      </c>
      <c r="N9" s="12" t="s">
        <v>21147</v>
      </c>
      <c r="O9" s="14" t="s">
        <v>3985</v>
      </c>
      <c r="P9" s="13" t="s">
        <v>3986</v>
      </c>
      <c r="Q9" s="257" t="s">
        <v>3987</v>
      </c>
      <c r="R9" s="258"/>
      <c r="S9" s="257"/>
      <c r="T9" s="257"/>
      <c r="W9" s="275">
        <v>41753</v>
      </c>
    </row>
    <row r="10" spans="1:23" ht="30.75" customHeight="1" x14ac:dyDescent="0.25">
      <c r="B10" s="17">
        <v>10</v>
      </c>
      <c r="C10" s="17" t="s">
        <v>11992</v>
      </c>
      <c r="D10" s="274" t="s">
        <v>3988</v>
      </c>
      <c r="E10" s="14" t="s">
        <v>3989</v>
      </c>
      <c r="F10" s="14" t="s">
        <v>3912</v>
      </c>
      <c r="G10" s="274" t="s">
        <v>3990</v>
      </c>
      <c r="H10" s="14" t="s">
        <v>3991</v>
      </c>
      <c r="I10" s="14" t="s">
        <v>3915</v>
      </c>
      <c r="J10" s="274" t="s">
        <v>3992</v>
      </c>
      <c r="K10" s="14" t="s">
        <v>3917</v>
      </c>
      <c r="L10" s="14" t="s">
        <v>3993</v>
      </c>
      <c r="M10" s="14" t="s">
        <v>3942</v>
      </c>
      <c r="N10" s="12" t="s">
        <v>21135</v>
      </c>
      <c r="O10" s="14" t="s">
        <v>3994</v>
      </c>
      <c r="P10" s="13" t="s">
        <v>3995</v>
      </c>
      <c r="Q10" s="257" t="s">
        <v>3996</v>
      </c>
      <c r="R10" s="258"/>
      <c r="S10" s="257"/>
      <c r="T10" s="257"/>
      <c r="W10" s="275">
        <v>40632</v>
      </c>
    </row>
    <row r="11" spans="1:23" ht="30.75" customHeight="1" x14ac:dyDescent="0.25">
      <c r="B11" s="17">
        <v>11</v>
      </c>
      <c r="D11" s="274" t="s">
        <v>3997</v>
      </c>
      <c r="E11" s="14" t="s">
        <v>3998</v>
      </c>
      <c r="F11" s="14" t="s">
        <v>3999</v>
      </c>
      <c r="G11" s="274" t="s">
        <v>4000</v>
      </c>
      <c r="H11" s="14" t="s">
        <v>4001</v>
      </c>
      <c r="I11" s="14" t="s">
        <v>4002</v>
      </c>
      <c r="J11" s="274" t="s">
        <v>4003</v>
      </c>
      <c r="K11" s="14" t="s">
        <v>4004</v>
      </c>
      <c r="L11" s="14" t="s">
        <v>4005</v>
      </c>
      <c r="M11" s="14" t="s">
        <v>4006</v>
      </c>
      <c r="N11" s="12" t="s">
        <v>21149</v>
      </c>
      <c r="O11" s="14" t="s">
        <v>4007</v>
      </c>
      <c r="P11" s="13" t="s">
        <v>4008</v>
      </c>
      <c r="Q11" s="257" t="s">
        <v>4009</v>
      </c>
      <c r="R11" s="258"/>
      <c r="S11" s="257"/>
      <c r="T11" s="257"/>
      <c r="W11" s="275">
        <v>40632</v>
      </c>
    </row>
    <row r="12" spans="1:23" ht="30.75" customHeight="1" x14ac:dyDescent="0.25">
      <c r="B12" s="17">
        <v>12</v>
      </c>
      <c r="C12" s="17" t="s">
        <v>5</v>
      </c>
      <c r="D12" s="274" t="s">
        <v>4010</v>
      </c>
      <c r="E12" s="14" t="s">
        <v>4011</v>
      </c>
      <c r="F12" s="14" t="s">
        <v>3980</v>
      </c>
      <c r="G12" s="274" t="s">
        <v>4012</v>
      </c>
      <c r="H12" s="14" t="s">
        <v>4013</v>
      </c>
      <c r="I12" s="14" t="s">
        <v>3915</v>
      </c>
      <c r="J12" s="274" t="s">
        <v>4014</v>
      </c>
      <c r="K12" s="14" t="s">
        <v>3917</v>
      </c>
      <c r="L12" s="14" t="s">
        <v>4015</v>
      </c>
      <c r="M12" s="14" t="s">
        <v>3919</v>
      </c>
      <c r="N12" s="12" t="s">
        <v>21147</v>
      </c>
      <c r="O12" s="14" t="s">
        <v>4016</v>
      </c>
      <c r="P12" s="13" t="s">
        <v>4017</v>
      </c>
      <c r="Q12" s="257" t="s">
        <v>4018</v>
      </c>
      <c r="R12" s="258"/>
      <c r="S12" s="257"/>
      <c r="T12" s="257"/>
      <c r="W12" s="275">
        <v>40632</v>
      </c>
    </row>
    <row r="13" spans="1:23" ht="30.75" customHeight="1" x14ac:dyDescent="0.25">
      <c r="B13" s="17">
        <v>13</v>
      </c>
      <c r="C13" s="17" t="s">
        <v>5</v>
      </c>
      <c r="D13" s="274" t="s">
        <v>4019</v>
      </c>
      <c r="E13" s="14" t="s">
        <v>4020</v>
      </c>
      <c r="F13" s="14" t="s">
        <v>4021</v>
      </c>
      <c r="G13" s="274" t="s">
        <v>4022</v>
      </c>
      <c r="H13" s="14" t="s">
        <v>4023</v>
      </c>
      <c r="I13" s="277">
        <v>115304590113</v>
      </c>
      <c r="J13" s="274" t="s">
        <v>4024</v>
      </c>
      <c r="K13" s="14" t="s">
        <v>4025</v>
      </c>
      <c r="L13" s="14" t="s">
        <v>4026</v>
      </c>
      <c r="M13" s="14" t="s">
        <v>3919</v>
      </c>
      <c r="N13" s="12" t="s">
        <v>21147</v>
      </c>
      <c r="O13" s="14" t="s">
        <v>4027</v>
      </c>
      <c r="P13" s="13" t="s">
        <v>4028</v>
      </c>
      <c r="Q13" s="257" t="s">
        <v>4029</v>
      </c>
      <c r="R13" s="258"/>
      <c r="S13" s="257"/>
      <c r="T13" s="257"/>
      <c r="W13" s="275">
        <v>40632</v>
      </c>
    </row>
    <row r="14" spans="1:23" ht="30.75" customHeight="1" x14ac:dyDescent="0.25">
      <c r="B14" s="17">
        <v>14</v>
      </c>
      <c r="D14" s="274" t="s">
        <v>4030</v>
      </c>
      <c r="E14" s="14" t="s">
        <v>4031</v>
      </c>
      <c r="F14" s="14" t="s">
        <v>4032</v>
      </c>
      <c r="G14" s="274" t="s">
        <v>4030</v>
      </c>
      <c r="H14" s="14" t="s">
        <v>4033</v>
      </c>
      <c r="I14" s="14" t="s">
        <v>3915</v>
      </c>
      <c r="J14" s="274" t="s">
        <v>4034</v>
      </c>
      <c r="K14" s="14" t="s">
        <v>3917</v>
      </c>
      <c r="L14" s="14" t="s">
        <v>4035</v>
      </c>
      <c r="M14" s="14" t="s">
        <v>3942</v>
      </c>
      <c r="N14" s="12" t="s">
        <v>21135</v>
      </c>
      <c r="O14" s="14" t="s">
        <v>4036</v>
      </c>
      <c r="P14" s="13" t="s">
        <v>4037</v>
      </c>
      <c r="Q14" s="257" t="s">
        <v>4038</v>
      </c>
      <c r="R14" s="258"/>
      <c r="S14" s="257"/>
      <c r="T14" s="257"/>
      <c r="W14" s="275">
        <v>40632</v>
      </c>
    </row>
    <row r="15" spans="1:23" ht="30.75" customHeight="1" x14ac:dyDescent="0.25">
      <c r="B15" s="17">
        <v>15</v>
      </c>
      <c r="C15" s="17" t="s">
        <v>5</v>
      </c>
      <c r="D15" s="274" t="s">
        <v>4039</v>
      </c>
      <c r="E15" s="14" t="s">
        <v>4040</v>
      </c>
      <c r="F15" s="14" t="s">
        <v>4041</v>
      </c>
      <c r="G15" s="274" t="s">
        <v>4039</v>
      </c>
      <c r="H15" s="14" t="s">
        <v>4042</v>
      </c>
      <c r="I15" s="277">
        <v>582019327117</v>
      </c>
      <c r="J15" s="274" t="s">
        <v>4043</v>
      </c>
      <c r="K15" s="14" t="s">
        <v>3917</v>
      </c>
      <c r="L15" s="14" t="s">
        <v>4044</v>
      </c>
      <c r="M15" s="14" t="s">
        <v>3919</v>
      </c>
      <c r="N15" s="12" t="s">
        <v>21147</v>
      </c>
      <c r="O15" s="14" t="s">
        <v>4045</v>
      </c>
      <c r="P15" s="13" t="s">
        <v>4046</v>
      </c>
      <c r="Q15" s="257" t="s">
        <v>4047</v>
      </c>
      <c r="R15" s="258"/>
      <c r="S15" s="257"/>
      <c r="T15" s="257"/>
      <c r="W15" s="275">
        <v>40632</v>
      </c>
    </row>
    <row r="16" spans="1:23" ht="30.75" customHeight="1" x14ac:dyDescent="0.25">
      <c r="B16" s="17">
        <v>16</v>
      </c>
      <c r="D16" s="274" t="s">
        <v>4048</v>
      </c>
      <c r="E16" s="14" t="s">
        <v>4049</v>
      </c>
      <c r="G16" s="274" t="s">
        <v>4048</v>
      </c>
      <c r="H16" s="14" t="s">
        <v>4050</v>
      </c>
      <c r="I16" s="14" t="s">
        <v>3915</v>
      </c>
      <c r="J16" s="274" t="s">
        <v>4051</v>
      </c>
      <c r="K16" s="14" t="s">
        <v>3917</v>
      </c>
      <c r="L16" s="14" t="s">
        <v>4052</v>
      </c>
      <c r="M16" s="14" t="s">
        <v>3975</v>
      </c>
      <c r="N16" s="12" t="s">
        <v>21148</v>
      </c>
      <c r="O16" s="14" t="s">
        <v>4053</v>
      </c>
      <c r="P16" s="13" t="s">
        <v>4054</v>
      </c>
      <c r="Q16" s="257" t="s">
        <v>4055</v>
      </c>
      <c r="R16" s="258"/>
      <c r="S16" s="257"/>
      <c r="T16" s="257"/>
      <c r="W16" s="275">
        <v>40632</v>
      </c>
    </row>
    <row r="17" spans="2:23" ht="30.75" customHeight="1" x14ac:dyDescent="0.25">
      <c r="B17" s="17">
        <v>17</v>
      </c>
      <c r="D17" s="274" t="s">
        <v>4056</v>
      </c>
      <c r="E17" s="14" t="s">
        <v>4057</v>
      </c>
      <c r="F17" s="14" t="s">
        <v>4021</v>
      </c>
      <c r="G17" s="274" t="s">
        <v>4058</v>
      </c>
      <c r="H17" s="14" t="s">
        <v>4059</v>
      </c>
      <c r="I17" s="14" t="s">
        <v>4060</v>
      </c>
      <c r="J17" s="274" t="s">
        <v>4061</v>
      </c>
      <c r="K17" s="14" t="s">
        <v>3917</v>
      </c>
      <c r="L17" s="14" t="s">
        <v>4062</v>
      </c>
      <c r="M17" s="14" t="s">
        <v>4063</v>
      </c>
      <c r="N17" s="12" t="s">
        <v>21135</v>
      </c>
      <c r="O17" s="14" t="s">
        <v>4064</v>
      </c>
      <c r="P17" s="13" t="s">
        <v>4065</v>
      </c>
      <c r="Q17" s="257" t="s">
        <v>4066</v>
      </c>
      <c r="R17" s="258"/>
      <c r="S17" s="257"/>
      <c r="T17" s="257"/>
      <c r="W17" s="275">
        <v>40632</v>
      </c>
    </row>
    <row r="18" spans="2:23" ht="30.75" customHeight="1" x14ac:dyDescent="0.25">
      <c r="B18" s="17">
        <v>18</v>
      </c>
      <c r="D18" s="274" t="s">
        <v>4067</v>
      </c>
      <c r="E18" s="14" t="s">
        <v>4068</v>
      </c>
      <c r="G18" s="274" t="s">
        <v>4069</v>
      </c>
      <c r="H18" s="14" t="s">
        <v>4070</v>
      </c>
      <c r="I18" s="14" t="s">
        <v>3915</v>
      </c>
      <c r="J18" s="274" t="s">
        <v>4071</v>
      </c>
      <c r="K18" s="14" t="s">
        <v>4072</v>
      </c>
      <c r="L18" s="14" t="s">
        <v>4073</v>
      </c>
      <c r="M18" s="14" t="s">
        <v>4074</v>
      </c>
      <c r="N18" s="12" t="s">
        <v>21149</v>
      </c>
      <c r="O18" s="14" t="s">
        <v>4075</v>
      </c>
      <c r="P18" s="13" t="s">
        <v>4076</v>
      </c>
      <c r="Q18" s="257" t="s">
        <v>4077</v>
      </c>
      <c r="R18" s="258"/>
      <c r="S18" s="257"/>
      <c r="T18" s="257"/>
      <c r="W18" s="275">
        <v>40632</v>
      </c>
    </row>
    <row r="19" spans="2:23" ht="30.75" customHeight="1" x14ac:dyDescent="0.25">
      <c r="B19" s="17">
        <v>19</v>
      </c>
      <c r="C19" s="17" t="s">
        <v>5</v>
      </c>
      <c r="D19" s="274" t="s">
        <v>4078</v>
      </c>
      <c r="E19" s="14" t="s">
        <v>4079</v>
      </c>
      <c r="F19" s="14" t="s">
        <v>4080</v>
      </c>
      <c r="G19" s="274" t="s">
        <v>12343</v>
      </c>
      <c r="H19" s="14" t="s">
        <v>12341</v>
      </c>
      <c r="I19" s="277">
        <v>718084596112</v>
      </c>
      <c r="J19" s="274" t="s">
        <v>4081</v>
      </c>
      <c r="K19" s="14" t="s">
        <v>12342</v>
      </c>
      <c r="L19" s="14" t="s">
        <v>4082</v>
      </c>
      <c r="M19" s="14" t="s">
        <v>3919</v>
      </c>
      <c r="N19" s="12" t="s">
        <v>21147</v>
      </c>
      <c r="O19" s="14" t="s">
        <v>4083</v>
      </c>
      <c r="P19" s="13" t="s">
        <v>4084</v>
      </c>
      <c r="Q19" s="257" t="s">
        <v>4085</v>
      </c>
      <c r="R19" s="258"/>
      <c r="S19" s="257"/>
      <c r="T19" s="257"/>
      <c r="W19" s="275">
        <v>40632</v>
      </c>
    </row>
    <row r="20" spans="2:23" ht="30.75" customHeight="1" x14ac:dyDescent="0.25">
      <c r="B20" s="339">
        <v>20</v>
      </c>
      <c r="C20" s="339" t="s">
        <v>5</v>
      </c>
      <c r="D20" s="274" t="s">
        <v>4086</v>
      </c>
      <c r="E20" s="14" t="s">
        <v>2337</v>
      </c>
      <c r="G20" s="274" t="s">
        <v>4087</v>
      </c>
      <c r="H20" s="14" t="s">
        <v>4088</v>
      </c>
      <c r="I20" s="14" t="s">
        <v>3915</v>
      </c>
      <c r="J20" s="274" t="s">
        <v>4089</v>
      </c>
      <c r="K20" s="14" t="s">
        <v>4090</v>
      </c>
      <c r="L20" s="14" t="s">
        <v>4091</v>
      </c>
      <c r="M20" s="14" t="s">
        <v>4092</v>
      </c>
      <c r="N20" s="12" t="s">
        <v>21150</v>
      </c>
      <c r="O20" s="278" t="s">
        <v>4093</v>
      </c>
      <c r="P20" s="13" t="s">
        <v>4094</v>
      </c>
      <c r="Q20" s="257" t="s">
        <v>11795</v>
      </c>
      <c r="R20" s="258" t="s">
        <v>5220</v>
      </c>
      <c r="S20" s="257" t="s">
        <v>11796</v>
      </c>
      <c r="T20" s="257" t="s">
        <v>13837</v>
      </c>
      <c r="U20" s="14" t="s">
        <v>4095</v>
      </c>
      <c r="W20" s="275">
        <v>40632</v>
      </c>
    </row>
    <row r="21" spans="2:23" ht="30.75" customHeight="1" x14ac:dyDescent="0.25">
      <c r="B21" s="17">
        <v>21</v>
      </c>
      <c r="D21" s="274" t="s">
        <v>4096</v>
      </c>
      <c r="E21" s="14" t="s">
        <v>4097</v>
      </c>
      <c r="G21" s="274" t="s">
        <v>4098</v>
      </c>
      <c r="H21" s="14" t="s">
        <v>4099</v>
      </c>
      <c r="I21" s="14" t="s">
        <v>4100</v>
      </c>
      <c r="J21" s="274" t="s">
        <v>4101</v>
      </c>
      <c r="K21" s="14" t="s">
        <v>4102</v>
      </c>
      <c r="L21" s="14" t="s">
        <v>4103</v>
      </c>
      <c r="M21" s="14" t="s">
        <v>4104</v>
      </c>
      <c r="N21" s="12" t="s">
        <v>21147</v>
      </c>
      <c r="O21" s="277">
        <v>29055620</v>
      </c>
      <c r="P21" s="13" t="s">
        <v>4105</v>
      </c>
      <c r="Q21" s="257" t="s">
        <v>4106</v>
      </c>
      <c r="R21" s="258"/>
      <c r="S21" s="257"/>
      <c r="T21" s="257"/>
      <c r="W21" s="275">
        <v>40632</v>
      </c>
    </row>
    <row r="22" spans="2:23" ht="30.75" customHeight="1" x14ac:dyDescent="0.25">
      <c r="B22" s="17">
        <v>22</v>
      </c>
      <c r="D22" s="274" t="s">
        <v>4107</v>
      </c>
      <c r="E22" s="14" t="s">
        <v>4108</v>
      </c>
      <c r="G22" s="274" t="s">
        <v>4109</v>
      </c>
      <c r="H22" s="14" t="s">
        <v>4110</v>
      </c>
      <c r="I22" s="14" t="s">
        <v>3915</v>
      </c>
      <c r="J22" s="274" t="s">
        <v>4111</v>
      </c>
      <c r="K22" s="14" t="s">
        <v>4112</v>
      </c>
      <c r="L22" s="14" t="s">
        <v>4113</v>
      </c>
      <c r="M22" s="14" t="s">
        <v>4114</v>
      </c>
      <c r="N22" s="12" t="s">
        <v>21147</v>
      </c>
      <c r="O22" s="14" t="s">
        <v>4115</v>
      </c>
      <c r="P22" s="13" t="s">
        <v>4116</v>
      </c>
      <c r="Q22" s="257" t="s">
        <v>4117</v>
      </c>
      <c r="R22" s="258"/>
      <c r="S22" s="257"/>
      <c r="T22" s="257"/>
      <c r="W22" s="275">
        <v>40632</v>
      </c>
    </row>
    <row r="23" spans="2:23" ht="30.75" customHeight="1" x14ac:dyDescent="0.25">
      <c r="B23" s="17">
        <v>23</v>
      </c>
      <c r="C23" s="17" t="s">
        <v>3050</v>
      </c>
      <c r="D23" s="274" t="s">
        <v>4118</v>
      </c>
      <c r="E23" s="12" t="s">
        <v>19877</v>
      </c>
      <c r="F23" s="12" t="s">
        <v>19878</v>
      </c>
      <c r="G23" s="274" t="s">
        <v>4119</v>
      </c>
      <c r="H23" s="14" t="s">
        <v>4120</v>
      </c>
      <c r="I23" s="14" t="s">
        <v>3915</v>
      </c>
      <c r="J23" s="274" t="s">
        <v>4121</v>
      </c>
      <c r="K23" s="14" t="s">
        <v>4122</v>
      </c>
      <c r="L23" s="14" t="s">
        <v>4123</v>
      </c>
      <c r="M23" s="14" t="s">
        <v>4063</v>
      </c>
      <c r="N23" s="12" t="s">
        <v>21135</v>
      </c>
      <c r="O23" s="14" t="s">
        <v>4124</v>
      </c>
      <c r="P23" s="171" t="s">
        <v>19879</v>
      </c>
      <c r="Q23" s="257" t="s">
        <v>19880</v>
      </c>
      <c r="R23" s="12" t="s">
        <v>19877</v>
      </c>
      <c r="S23" s="257" t="s">
        <v>19880</v>
      </c>
      <c r="T23" s="171" t="s">
        <v>19879</v>
      </c>
      <c r="W23" s="275">
        <v>43682</v>
      </c>
    </row>
    <row r="24" spans="2:23" ht="30.75" customHeight="1" x14ac:dyDescent="0.25">
      <c r="B24" s="17">
        <v>24</v>
      </c>
      <c r="D24" s="274" t="s">
        <v>4125</v>
      </c>
      <c r="E24" s="14" t="s">
        <v>4126</v>
      </c>
      <c r="F24" s="14" t="s">
        <v>4127</v>
      </c>
      <c r="G24" s="274" t="s">
        <v>4128</v>
      </c>
      <c r="H24" s="14" t="s">
        <v>4129</v>
      </c>
      <c r="I24" s="14" t="s">
        <v>3915</v>
      </c>
      <c r="J24" s="274" t="s">
        <v>4130</v>
      </c>
      <c r="K24" s="14" t="s">
        <v>3917</v>
      </c>
      <c r="L24" s="14" t="s">
        <v>4131</v>
      </c>
      <c r="M24" s="14" t="s">
        <v>3942</v>
      </c>
      <c r="N24" s="12" t="s">
        <v>21135</v>
      </c>
      <c r="O24" s="14" t="s">
        <v>4132</v>
      </c>
      <c r="P24" s="13" t="s">
        <v>4133</v>
      </c>
      <c r="Q24" s="257" t="s">
        <v>4134</v>
      </c>
      <c r="R24" s="258"/>
      <c r="S24" s="257"/>
      <c r="T24" s="257"/>
      <c r="W24" s="275">
        <v>40632</v>
      </c>
    </row>
    <row r="25" spans="2:23" ht="30.75" customHeight="1" x14ac:dyDescent="0.25">
      <c r="B25" s="17">
        <v>25</v>
      </c>
      <c r="C25" s="17" t="s">
        <v>5</v>
      </c>
      <c r="D25" s="274" t="s">
        <v>4135</v>
      </c>
      <c r="E25" s="14" t="s">
        <v>4136</v>
      </c>
      <c r="F25" s="14" t="s">
        <v>4137</v>
      </c>
      <c r="G25" s="274" t="s">
        <v>4138</v>
      </c>
      <c r="H25" s="14" t="s">
        <v>4139</v>
      </c>
      <c r="I25" s="14" t="s">
        <v>3915</v>
      </c>
      <c r="J25" s="274" t="s">
        <v>4140</v>
      </c>
      <c r="K25" s="14" t="s">
        <v>3917</v>
      </c>
      <c r="L25" s="14" t="s">
        <v>4141</v>
      </c>
      <c r="M25" s="14" t="s">
        <v>3919</v>
      </c>
      <c r="N25" s="12" t="s">
        <v>21147</v>
      </c>
      <c r="O25" s="14" t="s">
        <v>4142</v>
      </c>
      <c r="P25" s="13" t="s">
        <v>4143</v>
      </c>
      <c r="Q25" s="257" t="s">
        <v>4144</v>
      </c>
      <c r="R25" s="258"/>
      <c r="S25" s="257"/>
      <c r="T25" s="257"/>
      <c r="U25" s="14" t="s">
        <v>3948</v>
      </c>
      <c r="W25" s="275">
        <v>40632</v>
      </c>
    </row>
    <row r="26" spans="2:23" ht="30.75" customHeight="1" x14ac:dyDescent="0.25">
      <c r="B26" s="17">
        <v>26</v>
      </c>
      <c r="C26" s="17" t="s">
        <v>11992</v>
      </c>
      <c r="D26" s="274" t="s">
        <v>4145</v>
      </c>
      <c r="E26" s="14" t="s">
        <v>4151</v>
      </c>
      <c r="F26" s="14" t="s">
        <v>4152</v>
      </c>
      <c r="G26" s="274" t="s">
        <v>4146</v>
      </c>
      <c r="H26" s="14" t="s">
        <v>4147</v>
      </c>
      <c r="I26" s="14" t="s">
        <v>3915</v>
      </c>
      <c r="J26" s="274" t="s">
        <v>4148</v>
      </c>
      <c r="K26" s="14" t="s">
        <v>3917</v>
      </c>
      <c r="L26" s="14" t="s">
        <v>4149</v>
      </c>
      <c r="M26" s="14" t="s">
        <v>4063</v>
      </c>
      <c r="N26" s="12" t="s">
        <v>21135</v>
      </c>
      <c r="O26" s="14" t="s">
        <v>4150</v>
      </c>
      <c r="P26" s="13" t="s">
        <v>4153</v>
      </c>
      <c r="Q26" s="257" t="s">
        <v>4154</v>
      </c>
      <c r="R26" s="14" t="s">
        <v>4151</v>
      </c>
      <c r="S26" s="257" t="s">
        <v>4154</v>
      </c>
      <c r="T26" s="13" t="s">
        <v>4153</v>
      </c>
      <c r="U26" s="14" t="s">
        <v>4155</v>
      </c>
      <c r="W26" s="275">
        <v>40632</v>
      </c>
    </row>
    <row r="27" spans="2:23" ht="30.75" customHeight="1" x14ac:dyDescent="0.25">
      <c r="B27" s="17">
        <v>27</v>
      </c>
      <c r="C27" s="17" t="s">
        <v>5</v>
      </c>
      <c r="D27" s="274" t="s">
        <v>4156</v>
      </c>
      <c r="E27" s="14" t="s">
        <v>4157</v>
      </c>
      <c r="F27" s="14" t="s">
        <v>4158</v>
      </c>
      <c r="G27" s="274" t="s">
        <v>4159</v>
      </c>
      <c r="H27" s="14" t="s">
        <v>4160</v>
      </c>
      <c r="I27" s="14" t="s">
        <v>3915</v>
      </c>
      <c r="J27" s="274" t="s">
        <v>4165</v>
      </c>
      <c r="K27" s="14" t="s">
        <v>3917</v>
      </c>
      <c r="L27" s="14" t="s">
        <v>4161</v>
      </c>
      <c r="M27" s="14" t="s">
        <v>4063</v>
      </c>
      <c r="N27" s="12" t="s">
        <v>21135</v>
      </c>
      <c r="O27" s="14" t="s">
        <v>4162</v>
      </c>
      <c r="P27" s="13" t="s">
        <v>4163</v>
      </c>
      <c r="Q27" s="257" t="s">
        <v>4164</v>
      </c>
      <c r="R27" s="258"/>
      <c r="S27" s="257"/>
      <c r="T27" s="257"/>
      <c r="U27" s="14" t="s">
        <v>4166</v>
      </c>
      <c r="W27" s="275">
        <v>40632</v>
      </c>
    </row>
    <row r="28" spans="2:23" ht="30.75" customHeight="1" x14ac:dyDescent="0.25">
      <c r="B28" s="17">
        <v>28</v>
      </c>
      <c r="C28" s="17" t="s">
        <v>16380</v>
      </c>
      <c r="D28" s="274" t="s">
        <v>4167</v>
      </c>
      <c r="E28" s="14" t="s">
        <v>4168</v>
      </c>
      <c r="F28" s="14" t="s">
        <v>4169</v>
      </c>
      <c r="G28" s="274" t="s">
        <v>4170</v>
      </c>
      <c r="H28" s="14" t="s">
        <v>4171</v>
      </c>
      <c r="I28" s="277">
        <v>149335425119</v>
      </c>
      <c r="J28" s="274" t="s">
        <v>4172</v>
      </c>
      <c r="K28" s="14" t="s">
        <v>4173</v>
      </c>
      <c r="L28" s="14" t="s">
        <v>4026</v>
      </c>
      <c r="M28" s="14" t="s">
        <v>3919</v>
      </c>
      <c r="N28" s="12" t="s">
        <v>21147</v>
      </c>
      <c r="O28" s="14" t="s">
        <v>4174</v>
      </c>
      <c r="P28" s="13" t="s">
        <v>4175</v>
      </c>
      <c r="Q28" s="257" t="s">
        <v>4176</v>
      </c>
      <c r="R28" s="259" t="s">
        <v>14723</v>
      </c>
      <c r="S28" s="257" t="s">
        <v>4176</v>
      </c>
      <c r="T28" s="257" t="s">
        <v>23650</v>
      </c>
      <c r="W28" s="275">
        <v>44831</v>
      </c>
    </row>
    <row r="29" spans="2:23" ht="30.75" customHeight="1" x14ac:dyDescent="0.25">
      <c r="B29" s="17">
        <v>29</v>
      </c>
      <c r="D29" s="274" t="s">
        <v>4177</v>
      </c>
      <c r="E29" s="14" t="s">
        <v>4178</v>
      </c>
      <c r="F29" s="14" t="s">
        <v>4179</v>
      </c>
      <c r="G29" s="274" t="s">
        <v>4180</v>
      </c>
      <c r="H29" s="14" t="s">
        <v>4181</v>
      </c>
      <c r="I29" s="19" t="s">
        <v>4182</v>
      </c>
      <c r="J29" s="274" t="s">
        <v>4183</v>
      </c>
      <c r="K29" s="14" t="s">
        <v>4184</v>
      </c>
      <c r="L29" s="14" t="s">
        <v>4185</v>
      </c>
      <c r="M29" s="14" t="s">
        <v>3975</v>
      </c>
      <c r="N29" s="12" t="s">
        <v>21147</v>
      </c>
      <c r="O29" s="14" t="s">
        <v>4186</v>
      </c>
      <c r="P29" s="13" t="s">
        <v>4187</v>
      </c>
      <c r="Q29" s="257" t="s">
        <v>4188</v>
      </c>
      <c r="R29" s="258"/>
      <c r="S29" s="257"/>
      <c r="T29" s="257"/>
      <c r="W29" s="275">
        <v>40632</v>
      </c>
    </row>
    <row r="30" spans="2:23" ht="30.75" customHeight="1" x14ac:dyDescent="0.25">
      <c r="B30" s="17">
        <v>30</v>
      </c>
      <c r="C30" s="17" t="s">
        <v>5</v>
      </c>
      <c r="D30" s="274" t="s">
        <v>4189</v>
      </c>
      <c r="E30" s="14" t="s">
        <v>4190</v>
      </c>
      <c r="F30" s="14" t="s">
        <v>4191</v>
      </c>
      <c r="G30" s="274" t="s">
        <v>4192</v>
      </c>
      <c r="H30" s="14" t="s">
        <v>4193</v>
      </c>
      <c r="I30" s="14" t="s">
        <v>3915</v>
      </c>
      <c r="J30" s="274" t="s">
        <v>4194</v>
      </c>
      <c r="K30" s="14" t="s">
        <v>4195</v>
      </c>
      <c r="L30" s="14" t="s">
        <v>4196</v>
      </c>
      <c r="M30" s="14" t="s">
        <v>4197</v>
      </c>
      <c r="N30" s="12" t="s">
        <v>21150</v>
      </c>
      <c r="O30" s="14" t="s">
        <v>4198</v>
      </c>
      <c r="P30" s="13" t="s">
        <v>4199</v>
      </c>
      <c r="Q30" s="257" t="s">
        <v>4200</v>
      </c>
      <c r="R30" s="258"/>
      <c r="S30" s="257"/>
      <c r="T30" s="257"/>
      <c r="W30" s="275">
        <v>40632</v>
      </c>
    </row>
    <row r="31" spans="2:23" ht="30.75" customHeight="1" x14ac:dyDescent="0.25">
      <c r="B31" s="17">
        <v>31</v>
      </c>
      <c r="C31" s="17" t="s">
        <v>11992</v>
      </c>
      <c r="D31" s="274" t="s">
        <v>4201</v>
      </c>
      <c r="E31" s="14" t="s">
        <v>4201</v>
      </c>
      <c r="G31" s="274" t="s">
        <v>4201</v>
      </c>
      <c r="H31" s="14" t="s">
        <v>4202</v>
      </c>
      <c r="I31" s="14" t="s">
        <v>4203</v>
      </c>
      <c r="J31" s="274" t="s">
        <v>4204</v>
      </c>
      <c r="K31" s="14" t="s">
        <v>4205</v>
      </c>
      <c r="L31" s="14" t="s">
        <v>4206</v>
      </c>
      <c r="M31" s="14" t="s">
        <v>3919</v>
      </c>
      <c r="N31" s="12" t="s">
        <v>21147</v>
      </c>
      <c r="O31" s="14" t="s">
        <v>4207</v>
      </c>
      <c r="P31" s="13" t="s">
        <v>4208</v>
      </c>
      <c r="Q31" s="257" t="s">
        <v>4209</v>
      </c>
      <c r="R31" s="258"/>
      <c r="S31" s="257"/>
      <c r="T31" s="257"/>
      <c r="W31" s="275">
        <v>40632</v>
      </c>
    </row>
    <row r="32" spans="2:23" ht="30.75" customHeight="1" x14ac:dyDescent="0.25">
      <c r="B32" s="17">
        <v>32</v>
      </c>
      <c r="C32" s="17" t="s">
        <v>16564</v>
      </c>
      <c r="D32" s="274" t="s">
        <v>4210</v>
      </c>
      <c r="E32" s="14" t="s">
        <v>4211</v>
      </c>
      <c r="F32" s="14" t="s">
        <v>4212</v>
      </c>
      <c r="G32" s="274" t="s">
        <v>4213</v>
      </c>
      <c r="H32" s="14" t="s">
        <v>4214</v>
      </c>
      <c r="I32" s="14" t="s">
        <v>3915</v>
      </c>
      <c r="J32" s="274" t="s">
        <v>4215</v>
      </c>
      <c r="K32" s="14" t="s">
        <v>4216</v>
      </c>
      <c r="L32" s="14" t="s">
        <v>4217</v>
      </c>
      <c r="M32" s="14" t="s">
        <v>3919</v>
      </c>
      <c r="N32" s="12" t="s">
        <v>21147</v>
      </c>
      <c r="O32" s="14" t="s">
        <v>4218</v>
      </c>
      <c r="P32" s="13" t="s">
        <v>4219</v>
      </c>
      <c r="Q32" s="257"/>
      <c r="R32" s="258"/>
      <c r="S32" s="257"/>
      <c r="T32" s="257"/>
      <c r="W32" s="275">
        <v>40632</v>
      </c>
    </row>
    <row r="33" spans="2:23" ht="30.75" customHeight="1" x14ac:dyDescent="0.25">
      <c r="B33" s="17">
        <v>33</v>
      </c>
      <c r="C33" s="17" t="s">
        <v>11992</v>
      </c>
      <c r="D33" s="274" t="s">
        <v>4220</v>
      </c>
      <c r="E33" s="14" t="s">
        <v>4221</v>
      </c>
      <c r="F33" s="14" t="s">
        <v>4222</v>
      </c>
      <c r="G33" s="274" t="s">
        <v>4223</v>
      </c>
      <c r="H33" s="14" t="s">
        <v>4224</v>
      </c>
      <c r="I33" s="277">
        <v>254894135</v>
      </c>
      <c r="J33" s="274" t="s">
        <v>4225</v>
      </c>
      <c r="K33" s="14" t="s">
        <v>4226</v>
      </c>
      <c r="L33" s="14" t="s">
        <v>3957</v>
      </c>
      <c r="M33" s="14" t="s">
        <v>3942</v>
      </c>
      <c r="N33" s="12" t="s">
        <v>21135</v>
      </c>
      <c r="O33" s="14" t="s">
        <v>4227</v>
      </c>
      <c r="P33" s="13" t="s">
        <v>4932</v>
      </c>
      <c r="Q33" s="257" t="s">
        <v>4228</v>
      </c>
      <c r="R33" s="258" t="s">
        <v>11733</v>
      </c>
      <c r="S33" s="257" t="s">
        <v>11734</v>
      </c>
      <c r="T33" s="257" t="s">
        <v>11735</v>
      </c>
      <c r="W33" s="275">
        <v>40720</v>
      </c>
    </row>
    <row r="34" spans="2:23" ht="30.75" customHeight="1" x14ac:dyDescent="0.25">
      <c r="B34" s="17">
        <v>34</v>
      </c>
      <c r="C34" s="17" t="s">
        <v>5</v>
      </c>
      <c r="D34" s="274" t="s">
        <v>4229</v>
      </c>
      <c r="E34" s="14" t="s">
        <v>10692</v>
      </c>
      <c r="F34" s="14" t="s">
        <v>10693</v>
      </c>
      <c r="G34" s="274" t="s">
        <v>4230</v>
      </c>
      <c r="H34" s="14" t="s">
        <v>4231</v>
      </c>
      <c r="I34" s="14" t="s">
        <v>3915</v>
      </c>
      <c r="J34" s="274" t="s">
        <v>4232</v>
      </c>
      <c r="K34" s="14" t="s">
        <v>3917</v>
      </c>
      <c r="L34" s="14" t="s">
        <v>4233</v>
      </c>
      <c r="M34" s="14" t="s">
        <v>3942</v>
      </c>
      <c r="N34" s="12" t="s">
        <v>21135</v>
      </c>
      <c r="O34" s="14" t="s">
        <v>4234</v>
      </c>
      <c r="P34" s="13" t="s">
        <v>10694</v>
      </c>
      <c r="Q34" s="257" t="s">
        <v>10695</v>
      </c>
      <c r="R34" s="14" t="s">
        <v>10692</v>
      </c>
      <c r="S34" s="257" t="s">
        <v>10695</v>
      </c>
      <c r="T34" s="13" t="s">
        <v>10694</v>
      </c>
      <c r="W34" s="275">
        <v>40632</v>
      </c>
    </row>
    <row r="35" spans="2:23" ht="30.75" customHeight="1" x14ac:dyDescent="0.25">
      <c r="B35" s="17">
        <v>35</v>
      </c>
      <c r="D35" s="274" t="s">
        <v>4235</v>
      </c>
      <c r="E35" s="14" t="s">
        <v>4236</v>
      </c>
      <c r="F35" s="14" t="s">
        <v>4237</v>
      </c>
      <c r="G35" s="274" t="s">
        <v>4238</v>
      </c>
      <c r="H35" s="14" t="s">
        <v>4239</v>
      </c>
      <c r="I35" s="14" t="s">
        <v>4240</v>
      </c>
      <c r="J35" s="274" t="s">
        <v>4241</v>
      </c>
      <c r="K35" s="14" t="s">
        <v>4242</v>
      </c>
      <c r="L35" s="14" t="s">
        <v>4243</v>
      </c>
      <c r="M35" s="14" t="s">
        <v>4244</v>
      </c>
      <c r="N35" s="12" t="s">
        <v>21148</v>
      </c>
      <c r="O35" s="14" t="s">
        <v>4245</v>
      </c>
      <c r="P35" s="13" t="s">
        <v>4246</v>
      </c>
      <c r="Q35" s="257" t="s">
        <v>4247</v>
      </c>
      <c r="R35" s="258"/>
      <c r="S35" s="257"/>
      <c r="T35" s="257"/>
      <c r="W35" s="275">
        <v>40632</v>
      </c>
    </row>
    <row r="36" spans="2:23" ht="30.75" customHeight="1" x14ac:dyDescent="0.25">
      <c r="B36" s="17">
        <v>36</v>
      </c>
      <c r="D36" s="274" t="s">
        <v>4248</v>
      </c>
      <c r="E36" s="14" t="s">
        <v>4249</v>
      </c>
      <c r="F36" s="14" t="s">
        <v>4021</v>
      </c>
      <c r="G36" s="274" t="s">
        <v>4250</v>
      </c>
      <c r="H36" s="14" t="s">
        <v>4251</v>
      </c>
      <c r="I36" s="277">
        <v>562315506110</v>
      </c>
      <c r="J36" s="274" t="s">
        <v>4252</v>
      </c>
      <c r="K36" s="14" t="s">
        <v>4253</v>
      </c>
      <c r="L36" s="14" t="s">
        <v>4254</v>
      </c>
      <c r="M36" s="14" t="s">
        <v>3919</v>
      </c>
      <c r="N36" s="12" t="s">
        <v>21147</v>
      </c>
      <c r="O36" s="14" t="s">
        <v>4255</v>
      </c>
      <c r="P36" s="13" t="s">
        <v>4256</v>
      </c>
      <c r="Q36" s="257" t="s">
        <v>4257</v>
      </c>
      <c r="R36" s="258"/>
      <c r="S36" s="257"/>
      <c r="T36" s="257"/>
      <c r="W36" s="275">
        <v>40632</v>
      </c>
    </row>
    <row r="37" spans="2:23" ht="30.75" customHeight="1" x14ac:dyDescent="0.25">
      <c r="B37" s="17">
        <v>37</v>
      </c>
      <c r="C37" s="17" t="s">
        <v>3050</v>
      </c>
      <c r="D37" s="274" t="s">
        <v>4258</v>
      </c>
      <c r="E37" s="14" t="s">
        <v>4259</v>
      </c>
      <c r="F37" s="14" t="s">
        <v>4260</v>
      </c>
      <c r="G37" s="274" t="s">
        <v>4261</v>
      </c>
      <c r="H37" s="14" t="s">
        <v>4262</v>
      </c>
      <c r="I37" s="277">
        <v>560050860</v>
      </c>
      <c r="J37" s="274" t="s">
        <v>4263</v>
      </c>
      <c r="K37" s="14" t="s">
        <v>3917</v>
      </c>
      <c r="L37" s="14" t="s">
        <v>4264</v>
      </c>
      <c r="M37" s="14" t="s">
        <v>4265</v>
      </c>
      <c r="N37" s="12" t="s">
        <v>21135</v>
      </c>
      <c r="O37" s="14" t="s">
        <v>4266</v>
      </c>
      <c r="P37" s="13" t="s">
        <v>4267</v>
      </c>
      <c r="Q37" s="257" t="s">
        <v>4268</v>
      </c>
      <c r="R37" s="258"/>
      <c r="S37" s="257"/>
      <c r="T37" s="257"/>
      <c r="W37" s="275">
        <v>40632</v>
      </c>
    </row>
    <row r="38" spans="2:23" ht="30.75" customHeight="1" x14ac:dyDescent="0.25">
      <c r="B38" s="17">
        <v>38</v>
      </c>
      <c r="C38" s="17" t="s">
        <v>16380</v>
      </c>
      <c r="D38" s="274" t="s">
        <v>4269</v>
      </c>
      <c r="E38" s="14" t="s">
        <v>4270</v>
      </c>
      <c r="F38" s="14" t="s">
        <v>4307</v>
      </c>
      <c r="G38" s="274" t="s">
        <v>4272</v>
      </c>
      <c r="H38" s="14" t="s">
        <v>4273</v>
      </c>
      <c r="I38" s="14" t="s">
        <v>3915</v>
      </c>
      <c r="J38" s="274" t="s">
        <v>4274</v>
      </c>
      <c r="K38" s="14" t="s">
        <v>3917</v>
      </c>
      <c r="L38" s="14" t="s">
        <v>4233</v>
      </c>
      <c r="M38" s="14" t="s">
        <v>3942</v>
      </c>
      <c r="N38" s="12" t="s">
        <v>21135</v>
      </c>
      <c r="O38" s="14" t="s">
        <v>4275</v>
      </c>
      <c r="P38" s="13" t="s">
        <v>4276</v>
      </c>
      <c r="Q38" s="257" t="s">
        <v>4277</v>
      </c>
      <c r="R38" s="259" t="s">
        <v>18736</v>
      </c>
      <c r="S38" s="257" t="s">
        <v>12603</v>
      </c>
      <c r="T38" s="261" t="s">
        <v>4276</v>
      </c>
      <c r="W38" s="275">
        <v>40632</v>
      </c>
    </row>
    <row r="39" spans="2:23" ht="30.75" customHeight="1" x14ac:dyDescent="0.25">
      <c r="B39" s="17">
        <v>39</v>
      </c>
      <c r="C39" s="17" t="s">
        <v>11992</v>
      </c>
      <c r="D39" s="274" t="s">
        <v>4278</v>
      </c>
      <c r="E39" s="14" t="s">
        <v>4279</v>
      </c>
      <c r="F39" s="14" t="s">
        <v>4280</v>
      </c>
      <c r="G39" s="274" t="s">
        <v>4278</v>
      </c>
      <c r="H39" s="14" t="s">
        <v>4281</v>
      </c>
      <c r="I39" s="14" t="s">
        <v>3915</v>
      </c>
      <c r="J39" s="274" t="s">
        <v>4282</v>
      </c>
      <c r="K39" s="14" t="s">
        <v>3917</v>
      </c>
      <c r="L39" s="14" t="s">
        <v>4283</v>
      </c>
      <c r="M39" s="14" t="s">
        <v>3942</v>
      </c>
      <c r="N39" s="12" t="s">
        <v>21135</v>
      </c>
      <c r="O39" s="14" t="s">
        <v>4284</v>
      </c>
      <c r="P39" s="13" t="s">
        <v>4285</v>
      </c>
      <c r="Q39" s="257" t="s">
        <v>4286</v>
      </c>
      <c r="R39" s="258" t="s">
        <v>688</v>
      </c>
      <c r="S39" s="257" t="s">
        <v>4286</v>
      </c>
      <c r="T39" s="13" t="s">
        <v>4285</v>
      </c>
      <c r="W39" s="275">
        <v>40632</v>
      </c>
    </row>
    <row r="40" spans="2:23" ht="30.75" customHeight="1" x14ac:dyDescent="0.25">
      <c r="B40" s="17">
        <v>40</v>
      </c>
      <c r="C40" s="17" t="s">
        <v>11992</v>
      </c>
      <c r="D40" s="274" t="s">
        <v>4287</v>
      </c>
      <c r="E40" s="14" t="s">
        <v>4288</v>
      </c>
      <c r="G40" s="274" t="s">
        <v>4289</v>
      </c>
      <c r="H40" s="14" t="s">
        <v>4290</v>
      </c>
      <c r="I40" s="277">
        <v>255744161</v>
      </c>
      <c r="J40" s="274" t="s">
        <v>4291</v>
      </c>
      <c r="K40" s="14" t="s">
        <v>4292</v>
      </c>
      <c r="L40" s="14" t="s">
        <v>4233</v>
      </c>
      <c r="M40" s="14" t="s">
        <v>3942</v>
      </c>
      <c r="N40" s="12" t="s">
        <v>21135</v>
      </c>
      <c r="O40" s="14" t="s">
        <v>4293</v>
      </c>
      <c r="P40" s="13" t="s">
        <v>4294</v>
      </c>
      <c r="Q40" s="257" t="s">
        <v>4295</v>
      </c>
      <c r="R40" s="258"/>
      <c r="S40" s="257"/>
      <c r="T40" s="257"/>
      <c r="W40" s="275">
        <v>40632</v>
      </c>
    </row>
    <row r="41" spans="2:23" ht="30.75" customHeight="1" x14ac:dyDescent="0.25">
      <c r="B41" s="17">
        <v>41</v>
      </c>
      <c r="D41" s="274" t="s">
        <v>4296</v>
      </c>
      <c r="E41" s="14" t="s">
        <v>4297</v>
      </c>
      <c r="G41" s="274" t="s">
        <v>4296</v>
      </c>
      <c r="H41" s="14" t="s">
        <v>4298</v>
      </c>
      <c r="I41" s="14" t="s">
        <v>3915</v>
      </c>
      <c r="J41" s="274" t="s">
        <v>4299</v>
      </c>
      <c r="K41" s="14" t="s">
        <v>4300</v>
      </c>
      <c r="L41" s="14" t="s">
        <v>4301</v>
      </c>
      <c r="M41" s="14" t="s">
        <v>3942</v>
      </c>
      <c r="N41" s="12" t="s">
        <v>21135</v>
      </c>
      <c r="O41" s="14" t="s">
        <v>4302</v>
      </c>
      <c r="P41" s="13" t="s">
        <v>4303</v>
      </c>
      <c r="Q41" s="257" t="s">
        <v>4304</v>
      </c>
      <c r="R41" s="258"/>
      <c r="S41" s="257"/>
      <c r="T41" s="257"/>
      <c r="W41" s="275">
        <v>40632</v>
      </c>
    </row>
    <row r="42" spans="2:23" ht="30.75" customHeight="1" x14ac:dyDescent="0.25">
      <c r="B42" s="17">
        <v>42</v>
      </c>
      <c r="C42" s="17" t="s">
        <v>11992</v>
      </c>
      <c r="D42" s="274" t="s">
        <v>4305</v>
      </c>
      <c r="E42" s="14" t="s">
        <v>4306</v>
      </c>
      <c r="F42" s="14" t="s">
        <v>4307</v>
      </c>
      <c r="G42" s="274" t="s">
        <v>4308</v>
      </c>
      <c r="H42" s="14" t="s">
        <v>4309</v>
      </c>
      <c r="I42" s="14" t="s">
        <v>3915</v>
      </c>
      <c r="J42" s="274" t="s">
        <v>4310</v>
      </c>
      <c r="K42" s="14" t="s">
        <v>4311</v>
      </c>
      <c r="L42" s="14" t="s">
        <v>4312</v>
      </c>
      <c r="M42" s="14" t="s">
        <v>3942</v>
      </c>
      <c r="N42" s="12" t="s">
        <v>21135</v>
      </c>
      <c r="O42" s="14" t="s">
        <v>4313</v>
      </c>
      <c r="P42" s="13" t="s">
        <v>4314</v>
      </c>
      <c r="Q42" s="257" t="s">
        <v>4315</v>
      </c>
      <c r="R42" s="258"/>
      <c r="S42" s="257"/>
      <c r="T42" s="257"/>
      <c r="W42" s="275">
        <v>40632</v>
      </c>
    </row>
    <row r="43" spans="2:23" ht="30.75" customHeight="1" x14ac:dyDescent="0.25">
      <c r="B43" s="17">
        <v>43</v>
      </c>
      <c r="C43" s="17" t="s">
        <v>11992</v>
      </c>
      <c r="D43" s="274" t="s">
        <v>2680</v>
      </c>
      <c r="E43" s="13" t="s">
        <v>2681</v>
      </c>
      <c r="F43" s="13" t="s">
        <v>2682</v>
      </c>
      <c r="G43" s="274" t="s">
        <v>2680</v>
      </c>
      <c r="H43" s="14" t="s">
        <v>2683</v>
      </c>
      <c r="I43" s="14" t="s">
        <v>3915</v>
      </c>
      <c r="J43" s="274" t="s">
        <v>2684</v>
      </c>
      <c r="K43" s="14" t="s">
        <v>2685</v>
      </c>
      <c r="L43" s="14" t="s">
        <v>2686</v>
      </c>
      <c r="M43" s="14" t="s">
        <v>3942</v>
      </c>
      <c r="N43" s="12" t="s">
        <v>21135</v>
      </c>
      <c r="O43" s="14" t="s">
        <v>2687</v>
      </c>
      <c r="P43" s="13" t="s">
        <v>2688</v>
      </c>
      <c r="Q43" s="257" t="s">
        <v>2689</v>
      </c>
      <c r="R43" s="13" t="s">
        <v>2681</v>
      </c>
      <c r="S43" s="257" t="s">
        <v>2689</v>
      </c>
      <c r="T43" s="13" t="s">
        <v>2688</v>
      </c>
      <c r="W43" s="275">
        <v>40632</v>
      </c>
    </row>
    <row r="44" spans="2:23" ht="30.75" customHeight="1" x14ac:dyDescent="0.25">
      <c r="B44" s="17">
        <v>44</v>
      </c>
      <c r="C44" s="17" t="s">
        <v>5</v>
      </c>
      <c r="D44" s="274" t="s">
        <v>2690</v>
      </c>
      <c r="E44" s="14" t="s">
        <v>2691</v>
      </c>
      <c r="F44" s="14" t="s">
        <v>3980</v>
      </c>
      <c r="G44" s="274" t="s">
        <v>2692</v>
      </c>
      <c r="H44" s="14" t="s">
        <v>2693</v>
      </c>
      <c r="I44" s="14" t="s">
        <v>2694</v>
      </c>
      <c r="J44" s="274" t="s">
        <v>2695</v>
      </c>
      <c r="K44" s="14" t="s">
        <v>3917</v>
      </c>
      <c r="L44" s="14" t="s">
        <v>2696</v>
      </c>
      <c r="M44" s="14" t="s">
        <v>4063</v>
      </c>
      <c r="N44" s="12" t="s">
        <v>21135</v>
      </c>
      <c r="O44" s="14" t="s">
        <v>2697</v>
      </c>
      <c r="P44" s="13" t="s">
        <v>2698</v>
      </c>
      <c r="Q44" s="257" t="s">
        <v>2699</v>
      </c>
      <c r="R44" s="258" t="s">
        <v>5073</v>
      </c>
      <c r="S44" s="257" t="s">
        <v>2699</v>
      </c>
      <c r="T44" s="13" t="s">
        <v>2698</v>
      </c>
      <c r="W44" s="275">
        <v>40632</v>
      </c>
    </row>
    <row r="45" spans="2:23" ht="30.75" customHeight="1" x14ac:dyDescent="0.25">
      <c r="B45" s="17">
        <v>45</v>
      </c>
      <c r="C45" s="17" t="s">
        <v>11992</v>
      </c>
      <c r="D45" s="274" t="s">
        <v>2700</v>
      </c>
      <c r="E45" s="14" t="s">
        <v>11955</v>
      </c>
      <c r="F45" s="14" t="s">
        <v>4080</v>
      </c>
      <c r="G45" s="274" t="s">
        <v>5642</v>
      </c>
      <c r="H45" s="14" t="s">
        <v>2701</v>
      </c>
      <c r="I45" s="14" t="s">
        <v>3915</v>
      </c>
      <c r="J45" s="274" t="s">
        <v>2702</v>
      </c>
      <c r="K45" s="14" t="s">
        <v>3917</v>
      </c>
      <c r="L45" s="14" t="s">
        <v>3957</v>
      </c>
      <c r="M45" s="14" t="s">
        <v>3942</v>
      </c>
      <c r="N45" s="12" t="s">
        <v>21135</v>
      </c>
      <c r="O45" s="14" t="s">
        <v>2703</v>
      </c>
      <c r="P45" s="13" t="s">
        <v>5643</v>
      </c>
      <c r="Q45" s="257" t="s">
        <v>11954</v>
      </c>
      <c r="R45" s="258" t="s">
        <v>11955</v>
      </c>
      <c r="S45" s="257" t="s">
        <v>11954</v>
      </c>
      <c r="T45" s="13" t="s">
        <v>5643</v>
      </c>
      <c r="W45" s="275">
        <v>41872</v>
      </c>
    </row>
    <row r="46" spans="2:23" s="280" customFormat="1" ht="30.75" customHeight="1" x14ac:dyDescent="0.25">
      <c r="B46" s="339">
        <v>47</v>
      </c>
      <c r="C46" s="339"/>
      <c r="D46" s="279" t="s">
        <v>2705</v>
      </c>
      <c r="E46" s="280" t="s">
        <v>2706</v>
      </c>
      <c r="G46" s="279" t="s">
        <v>2707</v>
      </c>
      <c r="H46" s="280" t="s">
        <v>2708</v>
      </c>
      <c r="I46" s="280" t="s">
        <v>3915</v>
      </c>
      <c r="J46" s="279" t="s">
        <v>2709</v>
      </c>
      <c r="K46" s="280" t="s">
        <v>2710</v>
      </c>
      <c r="L46" s="280" t="s">
        <v>4233</v>
      </c>
      <c r="M46" s="280" t="s">
        <v>3942</v>
      </c>
      <c r="N46" s="12" t="s">
        <v>21135</v>
      </c>
      <c r="O46" s="280" t="s">
        <v>2711</v>
      </c>
      <c r="P46" s="281" t="s">
        <v>2712</v>
      </c>
      <c r="Q46" s="262" t="s">
        <v>2713</v>
      </c>
      <c r="R46" s="263"/>
      <c r="S46" s="262"/>
      <c r="T46" s="262"/>
      <c r="V46" s="282"/>
      <c r="W46" s="282">
        <v>40632</v>
      </c>
    </row>
    <row r="47" spans="2:23" ht="30.75" customHeight="1" x14ac:dyDescent="0.25">
      <c r="B47" s="17">
        <v>48</v>
      </c>
      <c r="C47" s="17" t="s">
        <v>11992</v>
      </c>
      <c r="D47" s="274" t="s">
        <v>2714</v>
      </c>
      <c r="E47" s="14" t="s">
        <v>5280</v>
      </c>
      <c r="F47" s="14" t="s">
        <v>2715</v>
      </c>
      <c r="G47" s="274" t="s">
        <v>2716</v>
      </c>
      <c r="H47" s="14" t="s">
        <v>2717</v>
      </c>
      <c r="I47" s="14" t="s">
        <v>3915</v>
      </c>
      <c r="J47" s="274" t="s">
        <v>2718</v>
      </c>
      <c r="K47" s="14" t="s">
        <v>2719</v>
      </c>
      <c r="L47" s="14" t="s">
        <v>4233</v>
      </c>
      <c r="M47" s="14" t="s">
        <v>3942</v>
      </c>
      <c r="N47" s="12" t="s">
        <v>21135</v>
      </c>
      <c r="O47" s="14" t="s">
        <v>2720</v>
      </c>
      <c r="P47" s="13" t="s">
        <v>2721</v>
      </c>
      <c r="Q47" s="257" t="s">
        <v>2722</v>
      </c>
      <c r="R47" s="258" t="s">
        <v>7333</v>
      </c>
      <c r="S47" s="257" t="s">
        <v>7334</v>
      </c>
      <c r="T47" s="257" t="s">
        <v>7335</v>
      </c>
      <c r="W47" s="275">
        <v>40632</v>
      </c>
    </row>
    <row r="48" spans="2:23" ht="30.75" customHeight="1" x14ac:dyDescent="0.25">
      <c r="B48" s="17">
        <v>49</v>
      </c>
      <c r="D48" s="274" t="s">
        <v>2723</v>
      </c>
      <c r="E48" s="14" t="s">
        <v>2724</v>
      </c>
      <c r="F48" s="14" t="s">
        <v>2725</v>
      </c>
      <c r="G48" s="274" t="s">
        <v>2726</v>
      </c>
      <c r="H48" s="14" t="s">
        <v>2727</v>
      </c>
      <c r="I48" s="14" t="s">
        <v>3915</v>
      </c>
      <c r="J48" s="274" t="s">
        <v>2728</v>
      </c>
      <c r="K48" s="14" t="s">
        <v>3917</v>
      </c>
      <c r="L48" s="14" t="s">
        <v>2729</v>
      </c>
      <c r="M48" s="14" t="s">
        <v>4265</v>
      </c>
      <c r="N48" s="12" t="s">
        <v>21135</v>
      </c>
      <c r="O48" s="14" t="s">
        <v>2730</v>
      </c>
      <c r="P48" s="13" t="s">
        <v>2731</v>
      </c>
      <c r="Q48" s="257" t="s">
        <v>2732</v>
      </c>
      <c r="R48" s="258"/>
      <c r="S48" s="257"/>
      <c r="T48" s="257"/>
      <c r="W48" s="275">
        <v>40632</v>
      </c>
    </row>
    <row r="49" spans="2:23" ht="30.75" customHeight="1" x14ac:dyDescent="0.25">
      <c r="B49" s="17">
        <v>50</v>
      </c>
      <c r="C49" s="17" t="s">
        <v>11992</v>
      </c>
      <c r="D49" s="274" t="s">
        <v>2733</v>
      </c>
      <c r="E49" s="14" t="s">
        <v>2734</v>
      </c>
      <c r="G49" s="274" t="s">
        <v>2735</v>
      </c>
      <c r="H49" s="14" t="s">
        <v>2736</v>
      </c>
      <c r="I49" s="14" t="s">
        <v>2737</v>
      </c>
      <c r="J49" s="274" t="s">
        <v>2738</v>
      </c>
      <c r="K49" s="14" t="s">
        <v>2739</v>
      </c>
      <c r="L49" s="14" t="s">
        <v>4185</v>
      </c>
      <c r="M49" s="14" t="s">
        <v>3975</v>
      </c>
      <c r="N49" s="12" t="s">
        <v>21147</v>
      </c>
      <c r="O49" s="14" t="s">
        <v>2740</v>
      </c>
      <c r="P49" s="13" t="s">
        <v>2741</v>
      </c>
      <c r="Q49" s="257" t="s">
        <v>2742</v>
      </c>
      <c r="R49" s="258"/>
      <c r="S49" s="257"/>
      <c r="T49" s="257"/>
      <c r="W49" s="275">
        <v>40632</v>
      </c>
    </row>
    <row r="50" spans="2:23" ht="30.75" customHeight="1" x14ac:dyDescent="0.25">
      <c r="B50" s="17">
        <v>51</v>
      </c>
      <c r="D50" s="274" t="s">
        <v>2743</v>
      </c>
      <c r="E50" s="14" t="s">
        <v>2744</v>
      </c>
      <c r="F50" s="14" t="s">
        <v>4080</v>
      </c>
      <c r="G50" s="274" t="s">
        <v>2745</v>
      </c>
      <c r="H50" s="14" t="s">
        <v>2746</v>
      </c>
      <c r="I50" s="277">
        <v>252287967</v>
      </c>
      <c r="J50" s="274" t="s">
        <v>2747</v>
      </c>
      <c r="K50" s="14" t="s">
        <v>2748</v>
      </c>
      <c r="L50" s="14" t="s">
        <v>4233</v>
      </c>
      <c r="M50" s="14" t="s">
        <v>3942</v>
      </c>
      <c r="N50" s="12" t="s">
        <v>21135</v>
      </c>
      <c r="O50" s="14" t="s">
        <v>2749</v>
      </c>
      <c r="P50" s="13" t="s">
        <v>2750</v>
      </c>
      <c r="Q50" s="257" t="s">
        <v>2751</v>
      </c>
      <c r="R50" s="258"/>
      <c r="S50" s="257"/>
      <c r="T50" s="257"/>
      <c r="W50" s="275">
        <v>40632</v>
      </c>
    </row>
    <row r="51" spans="2:23" ht="30.75" customHeight="1" x14ac:dyDescent="0.25">
      <c r="B51" s="17">
        <v>52</v>
      </c>
      <c r="D51" s="274" t="s">
        <v>2752</v>
      </c>
      <c r="E51" s="14" t="s">
        <v>12835</v>
      </c>
      <c r="G51" s="274" t="s">
        <v>2753</v>
      </c>
      <c r="H51" s="14" t="s">
        <v>2754</v>
      </c>
      <c r="I51" s="277">
        <v>255721161</v>
      </c>
      <c r="J51" s="274" t="s">
        <v>7163</v>
      </c>
      <c r="K51" s="14" t="s">
        <v>2739</v>
      </c>
      <c r="L51" s="14" t="s">
        <v>4233</v>
      </c>
      <c r="M51" s="14" t="s">
        <v>3942</v>
      </c>
      <c r="N51" s="12" t="s">
        <v>21135</v>
      </c>
      <c r="O51" s="14" t="s">
        <v>7164</v>
      </c>
      <c r="P51" s="13" t="s">
        <v>2755</v>
      </c>
      <c r="Q51" s="257" t="s">
        <v>12836</v>
      </c>
      <c r="R51" s="258"/>
      <c r="S51" s="257"/>
      <c r="T51" s="257"/>
      <c r="W51" s="275">
        <v>40632</v>
      </c>
    </row>
    <row r="52" spans="2:23" ht="30.75" customHeight="1" x14ac:dyDescent="0.25">
      <c r="B52" s="17">
        <v>53</v>
      </c>
      <c r="C52" s="17" t="s">
        <v>5</v>
      </c>
      <c r="D52" s="274" t="s">
        <v>2756</v>
      </c>
      <c r="E52" s="14" t="s">
        <v>2757</v>
      </c>
      <c r="F52" s="14" t="s">
        <v>2758</v>
      </c>
      <c r="G52" s="274" t="s">
        <v>2759</v>
      </c>
      <c r="H52" s="14" t="s">
        <v>2760</v>
      </c>
      <c r="I52" s="14" t="s">
        <v>3915</v>
      </c>
      <c r="J52" s="274" t="s">
        <v>2761</v>
      </c>
      <c r="K52" s="14" t="s">
        <v>3917</v>
      </c>
      <c r="L52" s="14" t="s">
        <v>2762</v>
      </c>
      <c r="M52" s="14" t="s">
        <v>4063</v>
      </c>
      <c r="N52" s="12" t="s">
        <v>21135</v>
      </c>
      <c r="O52" s="14" t="s">
        <v>2763</v>
      </c>
      <c r="P52" s="13" t="s">
        <v>2764</v>
      </c>
      <c r="Q52" s="257" t="s">
        <v>2765</v>
      </c>
      <c r="R52" s="258" t="s">
        <v>2757</v>
      </c>
      <c r="S52" s="257" t="s">
        <v>2765</v>
      </c>
      <c r="T52" s="257" t="s">
        <v>2764</v>
      </c>
      <c r="W52" s="275">
        <v>40632</v>
      </c>
    </row>
    <row r="53" spans="2:23" ht="30.75" customHeight="1" x14ac:dyDescent="0.25">
      <c r="B53" s="17">
        <v>54</v>
      </c>
      <c r="C53" s="17" t="s">
        <v>11017</v>
      </c>
      <c r="D53" s="274" t="s">
        <v>2766</v>
      </c>
      <c r="E53" s="12" t="s">
        <v>11017</v>
      </c>
      <c r="F53" s="12" t="s">
        <v>12627</v>
      </c>
      <c r="G53" s="274" t="s">
        <v>2767</v>
      </c>
      <c r="H53" s="14" t="s">
        <v>2768</v>
      </c>
      <c r="I53" s="14" t="s">
        <v>3915</v>
      </c>
      <c r="J53" s="274" t="s">
        <v>2769</v>
      </c>
      <c r="K53" s="14" t="s">
        <v>3917</v>
      </c>
      <c r="L53" s="14" t="s">
        <v>2770</v>
      </c>
      <c r="M53" s="14" t="s">
        <v>3942</v>
      </c>
      <c r="N53" s="12" t="s">
        <v>21135</v>
      </c>
      <c r="O53" s="14" t="s">
        <v>2771</v>
      </c>
      <c r="P53" s="13" t="s">
        <v>2772</v>
      </c>
      <c r="Q53" s="257" t="s">
        <v>17103</v>
      </c>
      <c r="R53" s="259" t="s">
        <v>911</v>
      </c>
      <c r="S53" s="257" t="s">
        <v>17103</v>
      </c>
      <c r="T53" s="13" t="s">
        <v>2772</v>
      </c>
      <c r="W53" s="275">
        <v>43052</v>
      </c>
    </row>
    <row r="54" spans="2:23" ht="30.75" customHeight="1" x14ac:dyDescent="0.25">
      <c r="B54" s="17">
        <v>55</v>
      </c>
      <c r="D54" s="274" t="s">
        <v>2773</v>
      </c>
      <c r="E54" s="14" t="s">
        <v>2774</v>
      </c>
      <c r="F54" s="14" t="s">
        <v>2775</v>
      </c>
      <c r="G54" s="274" t="s">
        <v>2773</v>
      </c>
      <c r="H54" s="14" t="s">
        <v>2776</v>
      </c>
      <c r="I54" s="14" t="s">
        <v>3915</v>
      </c>
      <c r="J54" s="274" t="s">
        <v>2777</v>
      </c>
      <c r="K54" s="14" t="s">
        <v>3917</v>
      </c>
      <c r="L54" s="14" t="s">
        <v>2704</v>
      </c>
      <c r="M54" s="14" t="s">
        <v>3942</v>
      </c>
      <c r="N54" s="12" t="s">
        <v>21135</v>
      </c>
      <c r="O54" s="14" t="s">
        <v>2778</v>
      </c>
      <c r="P54" s="13" t="s">
        <v>2779</v>
      </c>
      <c r="Q54" s="257" t="s">
        <v>2780</v>
      </c>
      <c r="R54" s="258"/>
      <c r="S54" s="257"/>
      <c r="T54" s="257"/>
      <c r="W54" s="275">
        <v>40632</v>
      </c>
    </row>
    <row r="55" spans="2:23" ht="30.75" customHeight="1" x14ac:dyDescent="0.25">
      <c r="B55" s="17">
        <v>56</v>
      </c>
      <c r="C55" s="17" t="s">
        <v>11017</v>
      </c>
      <c r="D55" s="274" t="s">
        <v>2781</v>
      </c>
      <c r="E55" s="12" t="s">
        <v>11017</v>
      </c>
      <c r="F55" s="12" t="s">
        <v>12627</v>
      </c>
      <c r="G55" s="274" t="s">
        <v>2783</v>
      </c>
      <c r="H55" s="14" t="s">
        <v>2784</v>
      </c>
      <c r="I55" s="14" t="s">
        <v>3915</v>
      </c>
      <c r="J55" s="274" t="s">
        <v>2785</v>
      </c>
      <c r="K55" s="14" t="s">
        <v>3917</v>
      </c>
      <c r="L55" s="14" t="s">
        <v>2786</v>
      </c>
      <c r="M55" s="14" t="s">
        <v>3942</v>
      </c>
      <c r="N55" s="12" t="s">
        <v>21135</v>
      </c>
      <c r="O55" s="14" t="s">
        <v>2787</v>
      </c>
      <c r="P55" s="13" t="s">
        <v>2788</v>
      </c>
      <c r="Q55" s="257" t="s">
        <v>2789</v>
      </c>
      <c r="R55" s="258"/>
      <c r="S55" s="257"/>
      <c r="T55" s="257"/>
      <c r="W55" s="275">
        <v>40632</v>
      </c>
    </row>
    <row r="56" spans="2:23" ht="30.75" customHeight="1" x14ac:dyDescent="0.25">
      <c r="B56" s="17">
        <v>57</v>
      </c>
      <c r="C56" s="17" t="s">
        <v>5</v>
      </c>
      <c r="D56" s="274" t="s">
        <v>2790</v>
      </c>
      <c r="E56" s="14" t="s">
        <v>12459</v>
      </c>
      <c r="G56" s="274" t="s">
        <v>2791</v>
      </c>
      <c r="H56" s="14" t="s">
        <v>2792</v>
      </c>
      <c r="I56" s="14" t="s">
        <v>3915</v>
      </c>
      <c r="J56" s="274" t="s">
        <v>2793</v>
      </c>
      <c r="K56" s="14" t="s">
        <v>3917</v>
      </c>
      <c r="L56" s="14" t="s">
        <v>2794</v>
      </c>
      <c r="M56" s="14" t="s">
        <v>3919</v>
      </c>
      <c r="N56" s="12" t="s">
        <v>21147</v>
      </c>
      <c r="O56" s="14" t="s">
        <v>2795</v>
      </c>
      <c r="P56" s="13" t="s">
        <v>2796</v>
      </c>
      <c r="Q56" s="257" t="s">
        <v>2797</v>
      </c>
      <c r="R56" s="258" t="s">
        <v>6353</v>
      </c>
      <c r="S56" s="257" t="s">
        <v>6354</v>
      </c>
      <c r="T56" s="13" t="s">
        <v>2796</v>
      </c>
      <c r="W56" s="275">
        <v>40632</v>
      </c>
    </row>
    <row r="57" spans="2:23" ht="30.75" customHeight="1" x14ac:dyDescent="0.25">
      <c r="B57" s="17">
        <v>58</v>
      </c>
      <c r="C57" s="17" t="s">
        <v>21125</v>
      </c>
      <c r="D57" s="274" t="s">
        <v>2798</v>
      </c>
      <c r="E57" s="14" t="s">
        <v>2799</v>
      </c>
      <c r="G57" s="274" t="s">
        <v>2800</v>
      </c>
      <c r="H57" s="14" t="s">
        <v>2801</v>
      </c>
      <c r="I57" s="14" t="s">
        <v>3915</v>
      </c>
      <c r="J57" s="274" t="s">
        <v>2802</v>
      </c>
      <c r="K57" s="14" t="s">
        <v>3917</v>
      </c>
      <c r="L57" s="14" t="s">
        <v>2803</v>
      </c>
      <c r="M57" s="14" t="s">
        <v>4265</v>
      </c>
      <c r="N57" s="12" t="s">
        <v>21135</v>
      </c>
      <c r="O57" s="14" t="s">
        <v>2804</v>
      </c>
      <c r="P57" s="13" t="s">
        <v>2805</v>
      </c>
      <c r="Q57" s="257" t="s">
        <v>2806</v>
      </c>
      <c r="R57" s="258"/>
      <c r="S57" s="257"/>
      <c r="T57" s="257"/>
      <c r="W57" s="275">
        <v>40632</v>
      </c>
    </row>
    <row r="58" spans="2:23" ht="30.75" customHeight="1" x14ac:dyDescent="0.25">
      <c r="B58" s="17">
        <v>59</v>
      </c>
      <c r="D58" s="274" t="s">
        <v>2807</v>
      </c>
      <c r="E58" s="14" t="s">
        <v>2808</v>
      </c>
      <c r="G58" s="274" t="s">
        <v>2809</v>
      </c>
      <c r="H58" s="14" t="s">
        <v>2810</v>
      </c>
      <c r="I58" s="277">
        <v>253850940</v>
      </c>
      <c r="J58" s="274" t="s">
        <v>2811</v>
      </c>
      <c r="K58" s="14" t="s">
        <v>3917</v>
      </c>
      <c r="L58" s="14" t="s">
        <v>2812</v>
      </c>
      <c r="M58" s="14" t="s">
        <v>3942</v>
      </c>
      <c r="N58" s="12" t="s">
        <v>21135</v>
      </c>
      <c r="O58" s="14" t="s">
        <v>2813</v>
      </c>
      <c r="P58" s="13" t="s">
        <v>2814</v>
      </c>
      <c r="Q58" s="257" t="s">
        <v>2815</v>
      </c>
      <c r="R58" s="258" t="s">
        <v>6438</v>
      </c>
      <c r="S58" s="257" t="s">
        <v>2815</v>
      </c>
      <c r="T58" s="13" t="s">
        <v>2814</v>
      </c>
      <c r="W58" s="275">
        <v>40632</v>
      </c>
    </row>
    <row r="59" spans="2:23" ht="30.75" customHeight="1" x14ac:dyDescent="0.25">
      <c r="B59" s="17">
        <v>60</v>
      </c>
      <c r="D59" s="274" t="s">
        <v>2816</v>
      </c>
      <c r="E59" s="14" t="s">
        <v>2817</v>
      </c>
      <c r="G59" s="274" t="s">
        <v>2818</v>
      </c>
      <c r="H59" s="14" t="s">
        <v>2819</v>
      </c>
      <c r="I59" s="277">
        <v>115575273112</v>
      </c>
      <c r="J59" s="274" t="s">
        <v>2820</v>
      </c>
      <c r="K59" s="14" t="s">
        <v>2821</v>
      </c>
      <c r="L59" s="14" t="s">
        <v>4026</v>
      </c>
      <c r="M59" s="14" t="s">
        <v>3919</v>
      </c>
      <c r="N59" s="12" t="s">
        <v>21147</v>
      </c>
      <c r="O59" s="14" t="s">
        <v>2822</v>
      </c>
      <c r="P59" s="13" t="s">
        <v>2823</v>
      </c>
      <c r="Q59" s="257" t="s">
        <v>2824</v>
      </c>
      <c r="R59" s="258" t="s">
        <v>5395</v>
      </c>
      <c r="S59" s="257" t="s">
        <v>2824</v>
      </c>
      <c r="T59" s="13" t="s">
        <v>2823</v>
      </c>
      <c r="W59" s="275">
        <v>40632</v>
      </c>
    </row>
    <row r="60" spans="2:23" ht="30.75" customHeight="1" x14ac:dyDescent="0.25">
      <c r="B60" s="17">
        <v>61</v>
      </c>
      <c r="D60" s="274" t="s">
        <v>2825</v>
      </c>
      <c r="E60" s="14" t="s">
        <v>4137</v>
      </c>
      <c r="G60" s="274" t="s">
        <v>2826</v>
      </c>
      <c r="H60" s="14" t="s">
        <v>2827</v>
      </c>
      <c r="I60" s="14" t="s">
        <v>3915</v>
      </c>
      <c r="J60" s="274" t="s">
        <v>2828</v>
      </c>
      <c r="K60" s="14" t="s">
        <v>3917</v>
      </c>
      <c r="L60" s="14" t="s">
        <v>2829</v>
      </c>
      <c r="M60" s="14" t="s">
        <v>3975</v>
      </c>
      <c r="N60" s="12" t="s">
        <v>21147</v>
      </c>
      <c r="O60" s="14" t="s">
        <v>2830</v>
      </c>
      <c r="P60" s="13" t="s">
        <v>2831</v>
      </c>
      <c r="Q60" s="257" t="s">
        <v>2832</v>
      </c>
      <c r="R60" s="258"/>
      <c r="S60" s="257"/>
      <c r="T60" s="257"/>
      <c r="W60" s="275">
        <v>40632</v>
      </c>
    </row>
    <row r="61" spans="2:23" ht="30.75" customHeight="1" x14ac:dyDescent="0.25">
      <c r="B61" s="17">
        <v>62</v>
      </c>
      <c r="C61" s="17" t="s">
        <v>11017</v>
      </c>
      <c r="D61" s="274" t="s">
        <v>2833</v>
      </c>
      <c r="E61" s="12" t="s">
        <v>11017</v>
      </c>
      <c r="F61" s="12" t="s">
        <v>12627</v>
      </c>
      <c r="G61" s="274" t="s">
        <v>2835</v>
      </c>
      <c r="H61" s="14" t="s">
        <v>2836</v>
      </c>
      <c r="I61" s="14" t="s">
        <v>3915</v>
      </c>
      <c r="J61" s="274" t="s">
        <v>2837</v>
      </c>
      <c r="K61" s="14" t="s">
        <v>3917</v>
      </c>
      <c r="L61" s="14" t="s">
        <v>2838</v>
      </c>
      <c r="M61" s="14" t="s">
        <v>4063</v>
      </c>
      <c r="N61" s="12" t="s">
        <v>21135</v>
      </c>
      <c r="O61" s="14" t="s">
        <v>2839</v>
      </c>
      <c r="P61" s="13" t="s">
        <v>2840</v>
      </c>
      <c r="Q61" s="257" t="s">
        <v>2841</v>
      </c>
      <c r="R61" s="258"/>
      <c r="S61" s="257"/>
      <c r="T61" s="257"/>
      <c r="W61" s="275">
        <v>40632</v>
      </c>
    </row>
    <row r="62" spans="2:23" ht="30.75" customHeight="1" x14ac:dyDescent="0.25">
      <c r="B62" s="17">
        <v>63</v>
      </c>
      <c r="C62" s="17" t="s">
        <v>11992</v>
      </c>
      <c r="D62" s="274" t="s">
        <v>2842</v>
      </c>
      <c r="E62" s="12" t="s">
        <v>17104</v>
      </c>
      <c r="G62" s="274" t="s">
        <v>12471</v>
      </c>
      <c r="H62" s="14" t="s">
        <v>2843</v>
      </c>
      <c r="I62" s="14" t="s">
        <v>3915</v>
      </c>
      <c r="J62" s="274" t="s">
        <v>12472</v>
      </c>
      <c r="K62" s="14" t="s">
        <v>3917</v>
      </c>
      <c r="L62" s="14" t="s">
        <v>2844</v>
      </c>
      <c r="M62" s="14" t="s">
        <v>4063</v>
      </c>
      <c r="N62" s="12" t="s">
        <v>21135</v>
      </c>
      <c r="O62" s="14" t="s">
        <v>2845</v>
      </c>
      <c r="P62" s="171" t="s">
        <v>17105</v>
      </c>
      <c r="Q62" s="257" t="s">
        <v>16413</v>
      </c>
      <c r="R62" s="259" t="s">
        <v>17106</v>
      </c>
      <c r="S62" s="260" t="s">
        <v>17107</v>
      </c>
      <c r="T62" s="171" t="s">
        <v>17105</v>
      </c>
      <c r="W62" s="275">
        <v>43055</v>
      </c>
    </row>
    <row r="63" spans="2:23" ht="30.75" customHeight="1" x14ac:dyDescent="0.25">
      <c r="B63" s="17">
        <v>64</v>
      </c>
      <c r="C63" s="17" t="s">
        <v>5</v>
      </c>
      <c r="D63" s="274" t="s">
        <v>2846</v>
      </c>
      <c r="E63" s="14" t="s">
        <v>2847</v>
      </c>
      <c r="F63" s="14" t="s">
        <v>2848</v>
      </c>
      <c r="G63" s="274" t="s">
        <v>2849</v>
      </c>
      <c r="H63" s="14" t="s">
        <v>2850</v>
      </c>
      <c r="I63" s="14" t="s">
        <v>3915</v>
      </c>
      <c r="J63" s="274" t="s">
        <v>2851</v>
      </c>
      <c r="K63" s="14" t="s">
        <v>2852</v>
      </c>
      <c r="L63" s="14" t="s">
        <v>2853</v>
      </c>
      <c r="M63" s="14" t="s">
        <v>4092</v>
      </c>
      <c r="N63" s="12" t="s">
        <v>21150</v>
      </c>
      <c r="O63" s="14" t="s">
        <v>2854</v>
      </c>
      <c r="P63" s="171" t="s">
        <v>2855</v>
      </c>
      <c r="Q63" s="257" t="s">
        <v>2856</v>
      </c>
      <c r="R63" s="258"/>
      <c r="S63" s="257"/>
      <c r="T63" s="257"/>
      <c r="W63" s="275">
        <v>40632</v>
      </c>
    </row>
    <row r="64" spans="2:23" ht="30.75" customHeight="1" x14ac:dyDescent="0.25">
      <c r="B64" s="17">
        <v>65</v>
      </c>
      <c r="D64" s="274" t="s">
        <v>2857</v>
      </c>
      <c r="F64" s="14" t="s">
        <v>2858</v>
      </c>
      <c r="G64" s="274" t="s">
        <v>2859</v>
      </c>
      <c r="H64" s="14" t="s">
        <v>2860</v>
      </c>
      <c r="I64" s="14" t="s">
        <v>3915</v>
      </c>
      <c r="J64" s="274" t="s">
        <v>2861</v>
      </c>
      <c r="K64" s="14" t="s">
        <v>3917</v>
      </c>
      <c r="L64" s="14" t="s">
        <v>2862</v>
      </c>
      <c r="M64" s="14" t="s">
        <v>4063</v>
      </c>
      <c r="N64" s="12" t="s">
        <v>21135</v>
      </c>
      <c r="O64" s="14" t="s">
        <v>2863</v>
      </c>
      <c r="Q64" s="257" t="s">
        <v>2864</v>
      </c>
      <c r="R64" s="258"/>
      <c r="S64" s="257"/>
      <c r="T64" s="257"/>
      <c r="W64" s="275">
        <v>40632</v>
      </c>
    </row>
    <row r="65" spans="2:23" ht="30.75" customHeight="1" x14ac:dyDescent="0.25">
      <c r="B65" s="17">
        <v>66</v>
      </c>
      <c r="D65" s="274" t="s">
        <v>2865</v>
      </c>
      <c r="E65" s="14" t="s">
        <v>2866</v>
      </c>
      <c r="G65" s="274" t="s">
        <v>2867</v>
      </c>
      <c r="H65" s="14" t="s">
        <v>2868</v>
      </c>
      <c r="I65" s="14" t="s">
        <v>2869</v>
      </c>
      <c r="J65" s="274" t="s">
        <v>2870</v>
      </c>
      <c r="K65" s="14" t="s">
        <v>2871</v>
      </c>
      <c r="L65" s="14" t="s">
        <v>2872</v>
      </c>
      <c r="M65" s="14" t="s">
        <v>4092</v>
      </c>
      <c r="N65" s="12" t="s">
        <v>21150</v>
      </c>
      <c r="O65" s="14" t="s">
        <v>2873</v>
      </c>
      <c r="P65" s="13" t="s">
        <v>2874</v>
      </c>
      <c r="Q65" s="257" t="s">
        <v>2875</v>
      </c>
      <c r="R65" s="258"/>
      <c r="S65" s="257"/>
      <c r="T65" s="257"/>
      <c r="W65" s="275">
        <v>40632</v>
      </c>
    </row>
    <row r="66" spans="2:23" ht="30.75" customHeight="1" x14ac:dyDescent="0.25">
      <c r="B66" s="17">
        <v>67</v>
      </c>
      <c r="D66" s="274" t="s">
        <v>2876</v>
      </c>
      <c r="E66" s="14" t="s">
        <v>2877</v>
      </c>
      <c r="G66" s="274" t="s">
        <v>2878</v>
      </c>
      <c r="H66" s="14" t="s">
        <v>2879</v>
      </c>
      <c r="I66" s="277">
        <v>254833493</v>
      </c>
      <c r="J66" s="274" t="s">
        <v>2880</v>
      </c>
      <c r="K66" s="14" t="s">
        <v>2881</v>
      </c>
      <c r="L66" s="14" t="s">
        <v>4131</v>
      </c>
      <c r="M66" s="14" t="s">
        <v>3942</v>
      </c>
      <c r="N66" s="12" t="s">
        <v>21135</v>
      </c>
      <c r="O66" s="14" t="s">
        <v>4132</v>
      </c>
      <c r="P66" s="13" t="s">
        <v>2882</v>
      </c>
      <c r="Q66" s="257" t="s">
        <v>2883</v>
      </c>
      <c r="R66" s="258"/>
      <c r="S66" s="257"/>
      <c r="T66" s="257"/>
      <c r="W66" s="275">
        <v>40632</v>
      </c>
    </row>
    <row r="67" spans="2:23" ht="30.75" customHeight="1" x14ac:dyDescent="0.25">
      <c r="B67" s="17">
        <v>68</v>
      </c>
      <c r="C67" s="17" t="s">
        <v>5</v>
      </c>
      <c r="D67" s="274" t="s">
        <v>2884</v>
      </c>
      <c r="E67" s="14" t="s">
        <v>2885</v>
      </c>
      <c r="F67" s="14" t="s">
        <v>2834</v>
      </c>
      <c r="G67" s="274" t="s">
        <v>2886</v>
      </c>
      <c r="H67" s="14" t="s">
        <v>2887</v>
      </c>
      <c r="I67" s="14" t="s">
        <v>3915</v>
      </c>
      <c r="J67" s="274" t="s">
        <v>2888</v>
      </c>
      <c r="K67" s="14" t="s">
        <v>3917</v>
      </c>
      <c r="L67" s="14" t="s">
        <v>2889</v>
      </c>
      <c r="M67" s="14" t="s">
        <v>4197</v>
      </c>
      <c r="N67" s="12" t="s">
        <v>21150</v>
      </c>
      <c r="O67" s="14" t="s">
        <v>2890</v>
      </c>
      <c r="P67" s="13" t="s">
        <v>2891</v>
      </c>
      <c r="Q67" s="257" t="s">
        <v>2892</v>
      </c>
      <c r="R67" s="258" t="s">
        <v>16</v>
      </c>
      <c r="S67" s="257" t="s">
        <v>10437</v>
      </c>
      <c r="T67" s="257" t="s">
        <v>10438</v>
      </c>
      <c r="W67" s="275">
        <v>40632</v>
      </c>
    </row>
    <row r="68" spans="2:23" ht="30.75" customHeight="1" x14ac:dyDescent="0.25">
      <c r="B68" s="17">
        <v>69</v>
      </c>
      <c r="D68" s="274" t="s">
        <v>2893</v>
      </c>
      <c r="E68" s="14" t="s">
        <v>2894</v>
      </c>
      <c r="F68" s="14" t="s">
        <v>2895</v>
      </c>
      <c r="G68" s="274" t="s">
        <v>2896</v>
      </c>
      <c r="H68" s="14" t="s">
        <v>2897</v>
      </c>
      <c r="I68" s="14" t="s">
        <v>3915</v>
      </c>
      <c r="J68" s="274" t="s">
        <v>2898</v>
      </c>
      <c r="K68" s="14" t="s">
        <v>3917</v>
      </c>
      <c r="L68" s="14" t="s">
        <v>2899</v>
      </c>
      <c r="M68" s="14" t="s">
        <v>4104</v>
      </c>
      <c r="N68" s="12" t="s">
        <v>21147</v>
      </c>
      <c r="O68" s="14" t="s">
        <v>2900</v>
      </c>
      <c r="P68" s="13" t="s">
        <v>2901</v>
      </c>
      <c r="Q68" s="257" t="s">
        <v>2902</v>
      </c>
      <c r="R68" s="258"/>
      <c r="S68" s="257"/>
      <c r="T68" s="257"/>
      <c r="W68" s="275">
        <v>40632</v>
      </c>
    </row>
    <row r="69" spans="2:23" ht="30.75" customHeight="1" x14ac:dyDescent="0.25">
      <c r="B69" s="17">
        <v>70</v>
      </c>
      <c r="D69" s="274" t="s">
        <v>2903</v>
      </c>
      <c r="E69" s="14" t="s">
        <v>2904</v>
      </c>
      <c r="G69" s="274" t="s">
        <v>2905</v>
      </c>
      <c r="H69" s="14" t="s">
        <v>2906</v>
      </c>
      <c r="I69" s="14" t="s">
        <v>3915</v>
      </c>
      <c r="J69" s="274" t="s">
        <v>2907</v>
      </c>
      <c r="K69" s="14" t="s">
        <v>3917</v>
      </c>
      <c r="L69" s="14" t="s">
        <v>2908</v>
      </c>
      <c r="M69" s="14" t="s">
        <v>3919</v>
      </c>
      <c r="N69" s="12" t="s">
        <v>21147</v>
      </c>
      <c r="O69" s="14" t="s">
        <v>2909</v>
      </c>
      <c r="P69" s="13" t="s">
        <v>2910</v>
      </c>
      <c r="Q69" s="257" t="s">
        <v>2911</v>
      </c>
      <c r="R69" s="258"/>
      <c r="S69" s="257"/>
      <c r="T69" s="257"/>
      <c r="W69" s="275">
        <v>40632</v>
      </c>
    </row>
    <row r="70" spans="2:23" ht="30.75" customHeight="1" x14ac:dyDescent="0.25">
      <c r="B70" s="17">
        <v>71</v>
      </c>
      <c r="D70" s="274" t="s">
        <v>2912</v>
      </c>
      <c r="F70" s="14" t="s">
        <v>2834</v>
      </c>
      <c r="G70" s="274" t="s">
        <v>2913</v>
      </c>
      <c r="H70" s="14" t="s">
        <v>2914</v>
      </c>
      <c r="I70" s="14" t="s">
        <v>3915</v>
      </c>
      <c r="J70" s="274" t="s">
        <v>2915</v>
      </c>
      <c r="K70" s="14" t="s">
        <v>3917</v>
      </c>
      <c r="L70" s="14" t="s">
        <v>2916</v>
      </c>
      <c r="M70" s="14" t="s">
        <v>3919</v>
      </c>
      <c r="N70" s="12" t="s">
        <v>21147</v>
      </c>
      <c r="O70" s="14" t="s">
        <v>2917</v>
      </c>
      <c r="P70" s="13" t="s">
        <v>2918</v>
      </c>
      <c r="Q70" s="257" t="s">
        <v>2919</v>
      </c>
      <c r="R70" s="258"/>
      <c r="S70" s="257"/>
      <c r="T70" s="257"/>
      <c r="W70" s="275">
        <v>40632</v>
      </c>
    </row>
    <row r="71" spans="2:23" ht="30.75" customHeight="1" x14ac:dyDescent="0.25">
      <c r="B71" s="17">
        <v>72</v>
      </c>
      <c r="D71" s="274" t="s">
        <v>2920</v>
      </c>
      <c r="E71" s="14" t="s">
        <v>2921</v>
      </c>
      <c r="F71" s="14" t="s">
        <v>2682</v>
      </c>
      <c r="G71" s="274" t="s">
        <v>2922</v>
      </c>
      <c r="H71" s="14" t="s">
        <v>2923</v>
      </c>
      <c r="I71" s="14" t="s">
        <v>3915</v>
      </c>
      <c r="J71" s="274" t="s">
        <v>2924</v>
      </c>
      <c r="K71" s="14" t="s">
        <v>3917</v>
      </c>
      <c r="L71" s="14" t="s">
        <v>2925</v>
      </c>
      <c r="M71" s="14" t="s">
        <v>3919</v>
      </c>
      <c r="N71" s="12" t="s">
        <v>21147</v>
      </c>
      <c r="O71" s="14" t="s">
        <v>2926</v>
      </c>
      <c r="P71" s="13" t="s">
        <v>2927</v>
      </c>
      <c r="Q71" s="257" t="s">
        <v>2928</v>
      </c>
      <c r="R71" s="258"/>
      <c r="S71" s="257"/>
      <c r="T71" s="257"/>
      <c r="W71" s="275">
        <v>40632</v>
      </c>
    </row>
    <row r="72" spans="2:23" ht="30.75" customHeight="1" x14ac:dyDescent="0.25">
      <c r="B72" s="17">
        <v>73</v>
      </c>
      <c r="C72" s="17" t="s">
        <v>5</v>
      </c>
      <c r="D72" s="274" t="s">
        <v>2929</v>
      </c>
      <c r="E72" s="14" t="s">
        <v>5112</v>
      </c>
      <c r="G72" s="274" t="s">
        <v>2930</v>
      </c>
      <c r="H72" s="14" t="s">
        <v>2931</v>
      </c>
      <c r="I72" s="277">
        <v>181121880110</v>
      </c>
      <c r="J72" s="274" t="s">
        <v>2932</v>
      </c>
      <c r="K72" s="14" t="s">
        <v>3917</v>
      </c>
      <c r="L72" s="14" t="s">
        <v>2933</v>
      </c>
      <c r="M72" s="14" t="s">
        <v>3919</v>
      </c>
      <c r="N72" s="12" t="s">
        <v>21147</v>
      </c>
      <c r="O72" s="14" t="s">
        <v>2934</v>
      </c>
      <c r="P72" s="13" t="s">
        <v>5114</v>
      </c>
      <c r="Q72" s="257" t="s">
        <v>5113</v>
      </c>
      <c r="R72" s="14" t="s">
        <v>5112</v>
      </c>
      <c r="S72" s="257" t="s">
        <v>5113</v>
      </c>
      <c r="T72" s="13" t="s">
        <v>5114</v>
      </c>
      <c r="W72" s="275">
        <v>40632</v>
      </c>
    </row>
    <row r="73" spans="2:23" ht="30.75" customHeight="1" x14ac:dyDescent="0.25">
      <c r="B73" s="17">
        <v>74</v>
      </c>
      <c r="D73" s="274" t="s">
        <v>2935</v>
      </c>
      <c r="E73" s="14" t="s">
        <v>2936</v>
      </c>
      <c r="G73" s="274" t="s">
        <v>2935</v>
      </c>
      <c r="H73" s="14" t="s">
        <v>2937</v>
      </c>
      <c r="I73" s="14" t="s">
        <v>2938</v>
      </c>
      <c r="J73" s="274" t="s">
        <v>2939</v>
      </c>
      <c r="K73" s="14" t="s">
        <v>2940</v>
      </c>
      <c r="L73" s="14" t="s">
        <v>4026</v>
      </c>
      <c r="M73" s="14" t="s">
        <v>3919</v>
      </c>
      <c r="N73" s="12" t="s">
        <v>21147</v>
      </c>
      <c r="O73" s="14" t="s">
        <v>2941</v>
      </c>
      <c r="P73" s="13" t="s">
        <v>2942</v>
      </c>
      <c r="W73" s="275">
        <v>40632</v>
      </c>
    </row>
    <row r="74" spans="2:23" ht="30.75" customHeight="1" x14ac:dyDescent="0.25">
      <c r="B74" s="17">
        <v>75</v>
      </c>
      <c r="D74" s="274" t="s">
        <v>2943</v>
      </c>
      <c r="E74" s="14" t="s">
        <v>5089</v>
      </c>
      <c r="G74" s="274" t="s">
        <v>2943</v>
      </c>
      <c r="H74" s="14" t="s">
        <v>2944</v>
      </c>
      <c r="I74" s="14" t="s">
        <v>2945</v>
      </c>
      <c r="J74" s="274" t="s">
        <v>16923</v>
      </c>
      <c r="K74" s="14" t="s">
        <v>2946</v>
      </c>
      <c r="L74" s="14" t="s">
        <v>4073</v>
      </c>
      <c r="M74" s="14" t="s">
        <v>4074</v>
      </c>
      <c r="N74" s="12" t="s">
        <v>21149</v>
      </c>
      <c r="O74" s="14" t="s">
        <v>2947</v>
      </c>
      <c r="P74" s="13" t="s">
        <v>2948</v>
      </c>
      <c r="Q74" s="257" t="s">
        <v>9352</v>
      </c>
      <c r="R74" s="14" t="s">
        <v>16924</v>
      </c>
      <c r="S74" s="257" t="s">
        <v>16925</v>
      </c>
      <c r="T74" s="13" t="s">
        <v>16926</v>
      </c>
      <c r="V74" s="275">
        <v>40299</v>
      </c>
      <c r="W74" s="275">
        <v>42962</v>
      </c>
    </row>
    <row r="75" spans="2:23" ht="30.75" customHeight="1" x14ac:dyDescent="0.25">
      <c r="B75" s="17">
        <v>76</v>
      </c>
      <c r="C75" s="17" t="s">
        <v>5</v>
      </c>
      <c r="D75" s="274" t="s">
        <v>2949</v>
      </c>
      <c r="E75" s="14" t="s">
        <v>2950</v>
      </c>
      <c r="G75" s="274" t="s">
        <v>2951</v>
      </c>
      <c r="H75" s="14" t="s">
        <v>2952</v>
      </c>
      <c r="I75" s="14" t="s">
        <v>3915</v>
      </c>
      <c r="J75" s="274" t="s">
        <v>2953</v>
      </c>
      <c r="K75" s="14" t="s">
        <v>3917</v>
      </c>
      <c r="L75" s="14" t="s">
        <v>2954</v>
      </c>
      <c r="M75" s="14" t="s">
        <v>3975</v>
      </c>
      <c r="N75" s="12" t="s">
        <v>21147</v>
      </c>
      <c r="O75" s="14" t="s">
        <v>2955</v>
      </c>
      <c r="P75" s="13" t="s">
        <v>2956</v>
      </c>
      <c r="Q75" s="257" t="s">
        <v>2957</v>
      </c>
      <c r="R75" s="258"/>
      <c r="S75" s="257"/>
      <c r="T75" s="257"/>
      <c r="W75" s="275">
        <v>40632</v>
      </c>
    </row>
    <row r="76" spans="2:23" ht="30.75" customHeight="1" x14ac:dyDescent="0.25">
      <c r="B76" s="17">
        <v>77</v>
      </c>
      <c r="D76" s="274" t="s">
        <v>2958</v>
      </c>
      <c r="E76" s="14" t="s">
        <v>2959</v>
      </c>
      <c r="F76" s="14" t="s">
        <v>2834</v>
      </c>
      <c r="G76" s="274" t="s">
        <v>2960</v>
      </c>
      <c r="H76" s="14" t="s">
        <v>2961</v>
      </c>
      <c r="I76" s="14" t="s">
        <v>3915</v>
      </c>
      <c r="J76" s="274" t="s">
        <v>2962</v>
      </c>
      <c r="K76" s="14" t="s">
        <v>3917</v>
      </c>
      <c r="L76" s="14" t="s">
        <v>2963</v>
      </c>
      <c r="M76" s="14" t="s">
        <v>4063</v>
      </c>
      <c r="N76" s="12" t="s">
        <v>21135</v>
      </c>
      <c r="O76" s="14" t="s">
        <v>2964</v>
      </c>
      <c r="P76" s="13" t="s">
        <v>2965</v>
      </c>
      <c r="Q76" s="257" t="s">
        <v>2966</v>
      </c>
      <c r="R76" s="258"/>
      <c r="S76" s="257"/>
      <c r="T76" s="257"/>
      <c r="W76" s="275">
        <v>40632</v>
      </c>
    </row>
    <row r="77" spans="2:23" ht="30.75" customHeight="1" x14ac:dyDescent="0.25">
      <c r="B77" s="17">
        <v>78</v>
      </c>
      <c r="C77" s="17" t="s">
        <v>5</v>
      </c>
      <c r="D77" s="274" t="s">
        <v>2967</v>
      </c>
      <c r="E77" s="14" t="s">
        <v>2968</v>
      </c>
      <c r="G77" s="274" t="s">
        <v>2969</v>
      </c>
      <c r="H77" s="14" t="s">
        <v>2970</v>
      </c>
      <c r="I77" s="277">
        <v>149694559110</v>
      </c>
      <c r="J77" s="274" t="s">
        <v>16793</v>
      </c>
      <c r="K77" s="14" t="s">
        <v>2971</v>
      </c>
      <c r="L77" s="14" t="s">
        <v>4026</v>
      </c>
      <c r="M77" s="14" t="s">
        <v>3919</v>
      </c>
      <c r="N77" s="12" t="s">
        <v>21147</v>
      </c>
      <c r="O77" s="14" t="s">
        <v>16795</v>
      </c>
      <c r="P77" s="13" t="s">
        <v>19855</v>
      </c>
      <c r="Q77" s="257" t="s">
        <v>14872</v>
      </c>
      <c r="R77" s="258" t="s">
        <v>14873</v>
      </c>
      <c r="S77" s="257" t="s">
        <v>14872</v>
      </c>
      <c r="T77" s="257" t="s">
        <v>2972</v>
      </c>
      <c r="W77" s="275">
        <v>40632</v>
      </c>
    </row>
    <row r="78" spans="2:23" ht="30.75" customHeight="1" x14ac:dyDescent="0.25">
      <c r="B78" s="17">
        <v>79</v>
      </c>
      <c r="D78" s="274" t="s">
        <v>2974</v>
      </c>
      <c r="G78" s="274" t="s">
        <v>2975</v>
      </c>
      <c r="H78" s="14" t="s">
        <v>2976</v>
      </c>
      <c r="I78" s="14" t="s">
        <v>2977</v>
      </c>
      <c r="J78" s="274" t="s">
        <v>2978</v>
      </c>
      <c r="K78" s="14" t="s">
        <v>3917</v>
      </c>
      <c r="L78" s="14" t="s">
        <v>2979</v>
      </c>
      <c r="M78" s="14" t="s">
        <v>4197</v>
      </c>
      <c r="N78" s="12" t="s">
        <v>21150</v>
      </c>
      <c r="O78" s="14" t="s">
        <v>2980</v>
      </c>
      <c r="P78" s="13" t="s">
        <v>2981</v>
      </c>
      <c r="Q78" s="257" t="s">
        <v>2982</v>
      </c>
      <c r="R78" s="258"/>
      <c r="S78" s="257"/>
      <c r="T78" s="257"/>
      <c r="W78" s="275">
        <v>40632</v>
      </c>
    </row>
    <row r="79" spans="2:23" ht="30.75" customHeight="1" x14ac:dyDescent="0.25">
      <c r="B79" s="17">
        <v>80</v>
      </c>
      <c r="D79" s="274" t="s">
        <v>2983</v>
      </c>
      <c r="E79" s="14" t="s">
        <v>2984</v>
      </c>
      <c r="F79" s="14" t="s">
        <v>2985</v>
      </c>
      <c r="G79" s="274" t="s">
        <v>2986</v>
      </c>
      <c r="H79" s="14" t="s">
        <v>2987</v>
      </c>
      <c r="I79" s="14" t="s">
        <v>3915</v>
      </c>
      <c r="J79" s="274" t="s">
        <v>2988</v>
      </c>
      <c r="K79" s="14" t="s">
        <v>3917</v>
      </c>
      <c r="L79" s="14" t="s">
        <v>2989</v>
      </c>
      <c r="M79" s="14" t="s">
        <v>4265</v>
      </c>
      <c r="N79" s="12" t="s">
        <v>21135</v>
      </c>
      <c r="O79" s="14" t="s">
        <v>2990</v>
      </c>
      <c r="P79" s="13" t="s">
        <v>2991</v>
      </c>
      <c r="Q79" s="257" t="s">
        <v>2992</v>
      </c>
      <c r="R79" s="258"/>
      <c r="S79" s="257"/>
      <c r="T79" s="257"/>
      <c r="W79" s="275">
        <v>40632</v>
      </c>
    </row>
    <row r="80" spans="2:23" ht="30.75" customHeight="1" x14ac:dyDescent="0.25">
      <c r="B80" s="17">
        <v>81</v>
      </c>
      <c r="D80" s="274" t="s">
        <v>2993</v>
      </c>
      <c r="E80" s="14" t="s">
        <v>2782</v>
      </c>
      <c r="G80" s="274" t="s">
        <v>2993</v>
      </c>
      <c r="H80" s="14" t="s">
        <v>2994</v>
      </c>
      <c r="I80" s="14" t="s">
        <v>3915</v>
      </c>
      <c r="J80" s="274" t="s">
        <v>2995</v>
      </c>
      <c r="K80" s="14" t="s">
        <v>3917</v>
      </c>
      <c r="L80" s="14" t="s">
        <v>2786</v>
      </c>
      <c r="M80" s="14" t="s">
        <v>3942</v>
      </c>
      <c r="N80" s="12" t="s">
        <v>21135</v>
      </c>
      <c r="O80" s="14" t="s">
        <v>2787</v>
      </c>
      <c r="P80" s="13" t="s">
        <v>2788</v>
      </c>
      <c r="Q80" s="257" t="s">
        <v>2789</v>
      </c>
      <c r="R80" s="258"/>
      <c r="S80" s="257"/>
      <c r="T80" s="257"/>
      <c r="W80" s="275">
        <v>40632</v>
      </c>
    </row>
    <row r="81" spans="2:23" s="280" customFormat="1" ht="30.75" customHeight="1" x14ac:dyDescent="0.25">
      <c r="B81" s="339">
        <v>82</v>
      </c>
      <c r="C81" s="339"/>
      <c r="D81" s="279" t="s">
        <v>2996</v>
      </c>
      <c r="E81" s="280" t="s">
        <v>2997</v>
      </c>
      <c r="G81" s="279" t="s">
        <v>2996</v>
      </c>
      <c r="H81" s="280" t="s">
        <v>2998</v>
      </c>
      <c r="I81" s="280" t="s">
        <v>2999</v>
      </c>
      <c r="J81" s="279" t="s">
        <v>3000</v>
      </c>
      <c r="K81" s="280" t="s">
        <v>3917</v>
      </c>
      <c r="L81" s="280" t="s">
        <v>3001</v>
      </c>
      <c r="M81" s="280" t="s">
        <v>4063</v>
      </c>
      <c r="N81" s="12" t="s">
        <v>21135</v>
      </c>
      <c r="O81" s="280" t="s">
        <v>3002</v>
      </c>
      <c r="P81" s="281" t="s">
        <v>3003</v>
      </c>
      <c r="Q81" s="262" t="s">
        <v>3004</v>
      </c>
      <c r="R81" s="263"/>
      <c r="S81" s="262"/>
      <c r="T81" s="262"/>
      <c r="V81" s="282"/>
      <c r="W81" s="282">
        <v>40632</v>
      </c>
    </row>
    <row r="82" spans="2:23" ht="30.75" customHeight="1" x14ac:dyDescent="0.25">
      <c r="B82" s="17">
        <v>83</v>
      </c>
      <c r="C82" s="17" t="s">
        <v>5</v>
      </c>
      <c r="D82" s="274" t="s">
        <v>3005</v>
      </c>
      <c r="E82" s="14" t="s">
        <v>3006</v>
      </c>
      <c r="G82" s="274" t="s">
        <v>3005</v>
      </c>
      <c r="H82" s="14" t="s">
        <v>3007</v>
      </c>
      <c r="I82" s="277">
        <v>77548955</v>
      </c>
      <c r="J82" s="274" t="s">
        <v>3008</v>
      </c>
      <c r="K82" s="14" t="s">
        <v>3917</v>
      </c>
      <c r="L82" s="14" t="s">
        <v>3009</v>
      </c>
      <c r="M82" s="14" t="s">
        <v>4114</v>
      </c>
      <c r="N82" s="12" t="s">
        <v>21147</v>
      </c>
      <c r="O82" s="14" t="s">
        <v>3010</v>
      </c>
      <c r="P82" s="13" t="s">
        <v>3011</v>
      </c>
      <c r="Q82" s="257" t="s">
        <v>3012</v>
      </c>
      <c r="R82" s="14" t="s">
        <v>3006</v>
      </c>
      <c r="S82" s="257" t="s">
        <v>3012</v>
      </c>
      <c r="T82" s="13" t="s">
        <v>3011</v>
      </c>
      <c r="W82" s="275">
        <v>40632</v>
      </c>
    </row>
    <row r="83" spans="2:23" ht="30.75" customHeight="1" x14ac:dyDescent="0.25">
      <c r="B83" s="17">
        <v>84</v>
      </c>
      <c r="D83" s="274" t="s">
        <v>3013</v>
      </c>
      <c r="E83" s="14" t="s">
        <v>3014</v>
      </c>
      <c r="F83" s="14" t="s">
        <v>3015</v>
      </c>
      <c r="G83" s="274" t="s">
        <v>3016</v>
      </c>
      <c r="H83" s="14" t="s">
        <v>3017</v>
      </c>
      <c r="I83" s="14" t="s">
        <v>3915</v>
      </c>
      <c r="J83" s="274" t="s">
        <v>3018</v>
      </c>
      <c r="K83" s="14" t="s">
        <v>3917</v>
      </c>
      <c r="L83" s="14" t="s">
        <v>3019</v>
      </c>
      <c r="M83" s="14" t="s">
        <v>4063</v>
      </c>
      <c r="N83" s="12" t="s">
        <v>21135</v>
      </c>
      <c r="O83" s="14" t="s">
        <v>3020</v>
      </c>
      <c r="P83" s="13" t="s">
        <v>3021</v>
      </c>
      <c r="Q83" s="257" t="s">
        <v>3022</v>
      </c>
      <c r="R83" s="258"/>
      <c r="S83" s="257"/>
      <c r="T83" s="257"/>
      <c r="W83" s="275">
        <v>40632</v>
      </c>
    </row>
    <row r="84" spans="2:23" ht="30.75" customHeight="1" x14ac:dyDescent="0.25">
      <c r="B84" s="17">
        <v>85</v>
      </c>
      <c r="D84" s="274" t="s">
        <v>3024</v>
      </c>
      <c r="E84" s="14" t="s">
        <v>3025</v>
      </c>
      <c r="F84" s="14" t="s">
        <v>3026</v>
      </c>
      <c r="G84" s="274" t="s">
        <v>3027</v>
      </c>
      <c r="H84" s="14" t="s">
        <v>3028</v>
      </c>
      <c r="I84" s="14" t="s">
        <v>3915</v>
      </c>
      <c r="J84" s="274" t="s">
        <v>3029</v>
      </c>
      <c r="K84" s="14" t="s">
        <v>3917</v>
      </c>
      <c r="L84" s="14" t="s">
        <v>3030</v>
      </c>
      <c r="M84" s="14" t="s">
        <v>4265</v>
      </c>
      <c r="N84" s="12" t="s">
        <v>21135</v>
      </c>
      <c r="O84" s="277">
        <v>95995970</v>
      </c>
      <c r="P84" s="13" t="s">
        <v>3031</v>
      </c>
      <c r="Q84" s="257" t="s">
        <v>3032</v>
      </c>
      <c r="R84" s="258"/>
      <c r="S84" s="257"/>
      <c r="T84" s="257"/>
      <c r="W84" s="275">
        <v>40632</v>
      </c>
    </row>
    <row r="85" spans="2:23" ht="30.75" customHeight="1" x14ac:dyDescent="0.25">
      <c r="B85" s="17">
        <v>86</v>
      </c>
      <c r="C85" s="17" t="s">
        <v>5</v>
      </c>
      <c r="D85" s="274" t="s">
        <v>3033</v>
      </c>
      <c r="E85" s="14" t="s">
        <v>3034</v>
      </c>
      <c r="G85" s="274" t="s">
        <v>3033</v>
      </c>
      <c r="H85" s="14" t="s">
        <v>3035</v>
      </c>
      <c r="I85" s="14" t="s">
        <v>3915</v>
      </c>
      <c r="J85" s="274" t="s">
        <v>3036</v>
      </c>
      <c r="K85" s="14" t="s">
        <v>3037</v>
      </c>
      <c r="L85" s="14" t="s">
        <v>3038</v>
      </c>
      <c r="M85" s="14" t="s">
        <v>4006</v>
      </c>
      <c r="N85" s="12" t="s">
        <v>21149</v>
      </c>
      <c r="O85" s="14" t="s">
        <v>3039</v>
      </c>
      <c r="P85" s="13" t="s">
        <v>3040</v>
      </c>
      <c r="Q85" s="257" t="s">
        <v>3041</v>
      </c>
      <c r="R85" s="258"/>
      <c r="S85" s="257"/>
      <c r="T85" s="257"/>
      <c r="W85" s="275">
        <v>40632</v>
      </c>
    </row>
    <row r="86" spans="2:23" ht="30.75" customHeight="1" x14ac:dyDescent="0.25">
      <c r="B86" s="17">
        <v>87</v>
      </c>
      <c r="C86" s="17" t="s">
        <v>5</v>
      </c>
      <c r="D86" s="274" t="s">
        <v>3042</v>
      </c>
      <c r="E86" s="14" t="s">
        <v>3043</v>
      </c>
      <c r="F86" s="14" t="s">
        <v>3044</v>
      </c>
      <c r="G86" s="274" t="s">
        <v>3042</v>
      </c>
      <c r="H86" s="14" t="s">
        <v>3045</v>
      </c>
      <c r="I86" s="14" t="s">
        <v>3915</v>
      </c>
      <c r="J86" s="274" t="s">
        <v>3046</v>
      </c>
      <c r="K86" s="14" t="s">
        <v>3917</v>
      </c>
      <c r="L86" s="14" t="s">
        <v>3038</v>
      </c>
      <c r="M86" s="14" t="s">
        <v>4006</v>
      </c>
      <c r="N86" s="12" t="s">
        <v>21149</v>
      </c>
      <c r="O86" s="14" t="s">
        <v>3039</v>
      </c>
      <c r="P86" s="13" t="s">
        <v>3047</v>
      </c>
      <c r="Q86" s="257" t="s">
        <v>3048</v>
      </c>
      <c r="R86" s="258"/>
      <c r="S86" s="257"/>
      <c r="T86" s="257"/>
      <c r="W86" s="275">
        <v>40632</v>
      </c>
    </row>
    <row r="87" spans="2:23" ht="30.75" customHeight="1" x14ac:dyDescent="0.25">
      <c r="B87" s="17">
        <v>88</v>
      </c>
      <c r="D87" s="274" t="s">
        <v>3049</v>
      </c>
      <c r="E87" s="14" t="s">
        <v>3050</v>
      </c>
      <c r="G87" s="274" t="s">
        <v>3049</v>
      </c>
      <c r="H87" s="14" t="s">
        <v>3051</v>
      </c>
      <c r="I87" s="14" t="s">
        <v>3052</v>
      </c>
      <c r="J87" s="274" t="s">
        <v>3053</v>
      </c>
      <c r="K87" s="14" t="s">
        <v>3054</v>
      </c>
      <c r="L87" s="14" t="s">
        <v>3055</v>
      </c>
      <c r="M87" s="14" t="s">
        <v>4063</v>
      </c>
      <c r="N87" s="12" t="s">
        <v>21135</v>
      </c>
      <c r="O87" s="14" t="s">
        <v>3056</v>
      </c>
      <c r="P87" s="13" t="s">
        <v>3057</v>
      </c>
      <c r="Q87" s="257" t="s">
        <v>3058</v>
      </c>
      <c r="R87" s="258"/>
      <c r="S87" s="257"/>
      <c r="T87" s="257"/>
      <c r="W87" s="275">
        <v>40632</v>
      </c>
    </row>
    <row r="88" spans="2:23" ht="30.75" customHeight="1" x14ac:dyDescent="0.25">
      <c r="B88" s="17">
        <v>89</v>
      </c>
      <c r="D88" s="274" t="s">
        <v>3059</v>
      </c>
      <c r="E88" s="14" t="s">
        <v>3060</v>
      </c>
      <c r="G88" s="274" t="s">
        <v>3061</v>
      </c>
      <c r="H88" s="14" t="s">
        <v>3062</v>
      </c>
      <c r="I88" s="277">
        <v>255342098</v>
      </c>
      <c r="J88" s="274" t="s">
        <v>3063</v>
      </c>
      <c r="K88" s="14" t="s">
        <v>3917</v>
      </c>
      <c r="L88" s="14" t="s">
        <v>3064</v>
      </c>
      <c r="M88" s="14" t="s">
        <v>3942</v>
      </c>
      <c r="N88" s="12" t="s">
        <v>21135</v>
      </c>
      <c r="O88" s="14" t="s">
        <v>3065</v>
      </c>
      <c r="P88" s="13" t="s">
        <v>3066</v>
      </c>
      <c r="Q88" s="257" t="s">
        <v>3067</v>
      </c>
      <c r="R88" s="258"/>
      <c r="S88" s="257"/>
      <c r="T88" s="257"/>
      <c r="W88" s="275">
        <v>40632</v>
      </c>
    </row>
    <row r="89" spans="2:23" ht="30.75" customHeight="1" x14ac:dyDescent="0.25">
      <c r="B89" s="17">
        <v>90</v>
      </c>
      <c r="D89" s="274" t="s">
        <v>3068</v>
      </c>
      <c r="E89" s="14" t="s">
        <v>3069</v>
      </c>
      <c r="F89" s="14" t="s">
        <v>3070</v>
      </c>
      <c r="G89" s="274" t="s">
        <v>3071</v>
      </c>
      <c r="H89" s="14" t="s">
        <v>4903</v>
      </c>
      <c r="I89" s="14" t="s">
        <v>3915</v>
      </c>
      <c r="J89" s="274" t="s">
        <v>3072</v>
      </c>
      <c r="K89" s="14" t="s">
        <v>3917</v>
      </c>
      <c r="L89" s="14" t="s">
        <v>3073</v>
      </c>
      <c r="M89" s="14" t="s">
        <v>3919</v>
      </c>
      <c r="N89" s="12" t="s">
        <v>21147</v>
      </c>
      <c r="O89" s="14" t="s">
        <v>3074</v>
      </c>
      <c r="P89" s="13" t="s">
        <v>3075</v>
      </c>
      <c r="Q89" s="13" t="s">
        <v>3076</v>
      </c>
      <c r="W89" s="275">
        <v>40632</v>
      </c>
    </row>
    <row r="90" spans="2:23" ht="30.75" customHeight="1" x14ac:dyDescent="0.25">
      <c r="B90" s="17">
        <v>91</v>
      </c>
      <c r="D90" s="274" t="s">
        <v>3077</v>
      </c>
      <c r="E90" s="14" t="s">
        <v>3078</v>
      </c>
      <c r="G90" s="274" t="s">
        <v>3079</v>
      </c>
      <c r="H90" s="14" t="s">
        <v>3080</v>
      </c>
      <c r="I90" s="14" t="s">
        <v>3915</v>
      </c>
      <c r="J90" s="274" t="s">
        <v>3081</v>
      </c>
      <c r="K90" s="14" t="s">
        <v>3917</v>
      </c>
      <c r="L90" s="14" t="s">
        <v>3082</v>
      </c>
      <c r="M90" s="14" t="s">
        <v>4265</v>
      </c>
      <c r="N90" s="12" t="s">
        <v>21135</v>
      </c>
      <c r="O90" s="14" t="s">
        <v>3083</v>
      </c>
      <c r="P90" s="13" t="s">
        <v>3084</v>
      </c>
      <c r="Q90" s="257" t="s">
        <v>3085</v>
      </c>
      <c r="R90" s="258"/>
      <c r="S90" s="257"/>
      <c r="T90" s="257"/>
      <c r="V90" s="275">
        <v>2009</v>
      </c>
      <c r="W90" s="275">
        <v>40632</v>
      </c>
    </row>
    <row r="91" spans="2:23" ht="30.75" customHeight="1" x14ac:dyDescent="0.25">
      <c r="B91" s="17">
        <v>92</v>
      </c>
      <c r="D91" s="274" t="s">
        <v>3086</v>
      </c>
      <c r="G91" s="274" t="s">
        <v>3087</v>
      </c>
      <c r="H91" s="14" t="s">
        <v>3088</v>
      </c>
      <c r="I91" s="14" t="s">
        <v>3915</v>
      </c>
      <c r="J91" s="274" t="s">
        <v>3089</v>
      </c>
      <c r="K91" s="14" t="s">
        <v>3917</v>
      </c>
      <c r="L91" s="14" t="s">
        <v>3090</v>
      </c>
      <c r="M91" s="14" t="s">
        <v>4092</v>
      </c>
      <c r="N91" s="12" t="s">
        <v>21150</v>
      </c>
      <c r="O91" s="14" t="s">
        <v>3091</v>
      </c>
      <c r="P91" s="13" t="s">
        <v>3092</v>
      </c>
      <c r="Q91" s="257" t="s">
        <v>3093</v>
      </c>
      <c r="R91" s="258"/>
      <c r="S91" s="257"/>
      <c r="T91" s="257"/>
    </row>
    <row r="92" spans="2:23" ht="30.75" customHeight="1" x14ac:dyDescent="0.25">
      <c r="B92" s="17">
        <v>93</v>
      </c>
      <c r="D92" s="274" t="s">
        <v>3094</v>
      </c>
      <c r="G92" s="274" t="s">
        <v>3095</v>
      </c>
      <c r="H92" s="14" t="s">
        <v>3096</v>
      </c>
      <c r="I92" s="277">
        <v>246038554110</v>
      </c>
      <c r="J92" s="274" t="s">
        <v>3097</v>
      </c>
      <c r="K92" s="14" t="s">
        <v>4205</v>
      </c>
      <c r="L92" s="14" t="s">
        <v>4206</v>
      </c>
      <c r="M92" s="14" t="s">
        <v>3919</v>
      </c>
      <c r="N92" s="12" t="s">
        <v>21147</v>
      </c>
      <c r="O92" s="14" t="s">
        <v>4207</v>
      </c>
      <c r="P92" s="13" t="s">
        <v>4933</v>
      </c>
      <c r="Q92" s="257"/>
      <c r="R92" s="258"/>
      <c r="S92" s="257"/>
      <c r="T92" s="257"/>
    </row>
    <row r="93" spans="2:23" ht="30.75" customHeight="1" x14ac:dyDescent="0.25">
      <c r="B93" s="17">
        <v>94</v>
      </c>
      <c r="C93" s="17" t="s">
        <v>11992</v>
      </c>
      <c r="D93" s="274" t="s">
        <v>12624</v>
      </c>
      <c r="G93" s="274" t="s">
        <v>12624</v>
      </c>
      <c r="H93" s="14" t="s">
        <v>3098</v>
      </c>
      <c r="I93" s="14" t="s">
        <v>3915</v>
      </c>
      <c r="J93" s="274" t="s">
        <v>3099</v>
      </c>
      <c r="K93" s="14" t="s">
        <v>3917</v>
      </c>
      <c r="L93" s="14" t="s">
        <v>2696</v>
      </c>
      <c r="M93" s="14" t="s">
        <v>4063</v>
      </c>
      <c r="N93" s="12" t="s">
        <v>21135</v>
      </c>
      <c r="O93" s="14" t="s">
        <v>2697</v>
      </c>
      <c r="P93" s="13" t="s">
        <v>12625</v>
      </c>
      <c r="Q93" s="257" t="s">
        <v>17108</v>
      </c>
      <c r="R93" s="12" t="s">
        <v>17109</v>
      </c>
      <c r="S93" s="257" t="s">
        <v>17108</v>
      </c>
      <c r="T93" s="13" t="s">
        <v>12625</v>
      </c>
      <c r="W93" s="275">
        <v>41953</v>
      </c>
    </row>
    <row r="94" spans="2:23" s="284" customFormat="1" ht="30.75" customHeight="1" x14ac:dyDescent="0.25">
      <c r="B94" s="340">
        <v>96</v>
      </c>
      <c r="C94" s="340" t="s">
        <v>3050</v>
      </c>
      <c r="D94" s="283" t="s">
        <v>3100</v>
      </c>
      <c r="G94" s="283" t="s">
        <v>6301</v>
      </c>
      <c r="H94" s="284" t="s">
        <v>4904</v>
      </c>
      <c r="I94" s="284" t="s">
        <v>3915</v>
      </c>
      <c r="J94" s="283"/>
      <c r="L94" s="284" t="s">
        <v>4233</v>
      </c>
      <c r="M94" s="14" t="s">
        <v>3942</v>
      </c>
      <c r="N94" s="12" t="s">
        <v>21135</v>
      </c>
      <c r="P94" s="285" t="s">
        <v>4934</v>
      </c>
      <c r="Q94" s="285"/>
      <c r="R94" s="14"/>
      <c r="S94" s="285"/>
      <c r="T94" s="285"/>
      <c r="V94" s="286"/>
    </row>
    <row r="95" spans="2:23" ht="30.75" customHeight="1" x14ac:dyDescent="0.25">
      <c r="B95" s="17">
        <v>97</v>
      </c>
      <c r="D95" s="274" t="s">
        <v>3101</v>
      </c>
      <c r="E95" s="14" t="s">
        <v>3102</v>
      </c>
      <c r="G95" s="274" t="s">
        <v>3101</v>
      </c>
      <c r="H95" s="14" t="s">
        <v>3103</v>
      </c>
      <c r="I95" s="14" t="s">
        <v>3915</v>
      </c>
      <c r="J95" s="274" t="s">
        <v>3104</v>
      </c>
      <c r="K95" s="14" t="s">
        <v>3105</v>
      </c>
      <c r="L95" s="14" t="s">
        <v>4026</v>
      </c>
      <c r="M95" s="14" t="s">
        <v>3919</v>
      </c>
      <c r="N95" s="12" t="s">
        <v>21147</v>
      </c>
      <c r="O95" s="14" t="s">
        <v>3106</v>
      </c>
      <c r="P95" s="13" t="s">
        <v>3107</v>
      </c>
      <c r="Q95" s="257" t="s">
        <v>3108</v>
      </c>
      <c r="R95" s="258"/>
      <c r="S95" s="257"/>
      <c r="T95" s="257"/>
    </row>
    <row r="96" spans="2:23" ht="30.75" customHeight="1" x14ac:dyDescent="0.25">
      <c r="B96" s="17">
        <v>98</v>
      </c>
      <c r="D96" s="274" t="s">
        <v>3109</v>
      </c>
      <c r="G96" s="274" t="s">
        <v>3110</v>
      </c>
      <c r="H96" s="14" t="s">
        <v>3111</v>
      </c>
      <c r="I96" s="14">
        <v>271086645</v>
      </c>
      <c r="J96" s="274" t="s">
        <v>3112</v>
      </c>
      <c r="K96" s="14" t="s">
        <v>3917</v>
      </c>
      <c r="L96" s="14" t="s">
        <v>3113</v>
      </c>
      <c r="M96" s="14" t="s">
        <v>3114</v>
      </c>
      <c r="N96" s="12" t="s">
        <v>21149</v>
      </c>
      <c r="O96" s="287"/>
      <c r="P96" s="13" t="s">
        <v>3115</v>
      </c>
    </row>
    <row r="97" spans="2:23" s="284" customFormat="1" ht="30.75" customHeight="1" x14ac:dyDescent="0.25">
      <c r="B97" s="340">
        <v>99</v>
      </c>
      <c r="C97" s="340"/>
      <c r="D97" s="283" t="s">
        <v>3116</v>
      </c>
      <c r="G97" s="283" t="s">
        <v>3116</v>
      </c>
      <c r="H97" s="284" t="s">
        <v>3117</v>
      </c>
      <c r="I97" s="284" t="s">
        <v>3915</v>
      </c>
      <c r="J97" s="283" t="s">
        <v>3118</v>
      </c>
      <c r="K97" s="284" t="s">
        <v>3119</v>
      </c>
      <c r="L97" s="284" t="s">
        <v>4233</v>
      </c>
      <c r="M97" s="14" t="s">
        <v>3942</v>
      </c>
      <c r="N97" s="12" t="s">
        <v>21135</v>
      </c>
      <c r="O97" s="284" t="s">
        <v>4275</v>
      </c>
      <c r="P97" s="285" t="s">
        <v>4935</v>
      </c>
      <c r="Q97" s="285"/>
      <c r="R97" s="14"/>
      <c r="S97" s="285"/>
      <c r="T97" s="285"/>
      <c r="V97" s="286"/>
    </row>
    <row r="98" spans="2:23" ht="30.75" customHeight="1" x14ac:dyDescent="0.25">
      <c r="B98" s="17">
        <v>101</v>
      </c>
      <c r="D98" s="274" t="s">
        <v>3120</v>
      </c>
      <c r="E98" s="14" t="s">
        <v>3121</v>
      </c>
      <c r="F98" s="14" t="s">
        <v>4032</v>
      </c>
      <c r="G98" s="274" t="s">
        <v>3122</v>
      </c>
      <c r="H98" s="14" t="s">
        <v>3123</v>
      </c>
      <c r="I98" s="277">
        <v>149776332110</v>
      </c>
      <c r="J98" s="274" t="s">
        <v>3124</v>
      </c>
      <c r="K98" s="14" t="s">
        <v>3125</v>
      </c>
      <c r="L98" s="14" t="s">
        <v>4026</v>
      </c>
      <c r="M98" s="14" t="s">
        <v>3919</v>
      </c>
      <c r="N98" s="12" t="s">
        <v>21147</v>
      </c>
      <c r="O98" s="14" t="s">
        <v>3126</v>
      </c>
      <c r="P98" s="13" t="s">
        <v>3127</v>
      </c>
      <c r="Q98" s="257" t="s">
        <v>3128</v>
      </c>
      <c r="R98" s="258"/>
      <c r="S98" s="257"/>
      <c r="T98" s="257"/>
    </row>
    <row r="99" spans="2:23" ht="30.75" customHeight="1" x14ac:dyDescent="0.25">
      <c r="B99" s="17">
        <v>102</v>
      </c>
      <c r="D99" s="274" t="s">
        <v>3129</v>
      </c>
      <c r="E99" s="14" t="s">
        <v>3130</v>
      </c>
      <c r="G99" s="274" t="s">
        <v>3131</v>
      </c>
      <c r="H99" s="14" t="s">
        <v>3132</v>
      </c>
      <c r="I99" s="288" t="s">
        <v>3133</v>
      </c>
      <c r="J99" s="274" t="s">
        <v>3134</v>
      </c>
      <c r="K99" s="14" t="s">
        <v>3135</v>
      </c>
      <c r="L99" s="14" t="s">
        <v>3136</v>
      </c>
      <c r="M99" s="14" t="s">
        <v>3137</v>
      </c>
      <c r="N99" s="12" t="s">
        <v>21150</v>
      </c>
      <c r="O99" s="14" t="s">
        <v>3138</v>
      </c>
      <c r="P99" s="13" t="s">
        <v>3139</v>
      </c>
      <c r="Q99" s="257" t="s">
        <v>3140</v>
      </c>
      <c r="R99" s="258"/>
      <c r="S99" s="257"/>
      <c r="T99" s="257"/>
    </row>
    <row r="100" spans="2:23" ht="30.75" customHeight="1" x14ac:dyDescent="0.25">
      <c r="B100" s="17">
        <v>103</v>
      </c>
      <c r="D100" s="274" t="s">
        <v>3141</v>
      </c>
      <c r="E100" s="14" t="s">
        <v>3142</v>
      </c>
      <c r="G100" s="274" t="s">
        <v>3143</v>
      </c>
      <c r="H100" s="14" t="s">
        <v>3144</v>
      </c>
      <c r="I100" s="14" t="s">
        <v>3145</v>
      </c>
      <c r="J100" s="274" t="s">
        <v>3146</v>
      </c>
      <c r="K100" s="14" t="s">
        <v>3917</v>
      </c>
      <c r="L100" s="14" t="s">
        <v>3930</v>
      </c>
      <c r="M100" s="14" t="s">
        <v>3931</v>
      </c>
      <c r="N100" s="12" t="s">
        <v>21148</v>
      </c>
      <c r="O100" s="14" t="s">
        <v>3147</v>
      </c>
      <c r="P100" s="13" t="s">
        <v>3148</v>
      </c>
      <c r="Q100" s="264" t="s">
        <v>3149</v>
      </c>
      <c r="R100" s="258"/>
      <c r="S100" s="264"/>
      <c r="T100" s="264"/>
    </row>
    <row r="101" spans="2:23" ht="30.75" customHeight="1" x14ac:dyDescent="0.25">
      <c r="B101" s="17">
        <v>104</v>
      </c>
      <c r="D101" s="274" t="s">
        <v>3150</v>
      </c>
      <c r="E101" s="14" t="s">
        <v>3151</v>
      </c>
      <c r="G101" s="274" t="s">
        <v>3152</v>
      </c>
      <c r="H101" s="14" t="s">
        <v>3153</v>
      </c>
      <c r="I101" s="14" t="s">
        <v>3154</v>
      </c>
      <c r="J101" s="274" t="s">
        <v>3155</v>
      </c>
      <c r="K101" s="14" t="s">
        <v>3156</v>
      </c>
      <c r="L101" s="14" t="s">
        <v>3157</v>
      </c>
      <c r="M101" s="14" t="s">
        <v>4244</v>
      </c>
      <c r="N101" s="12" t="s">
        <v>21148</v>
      </c>
      <c r="O101" s="14" t="s">
        <v>3158</v>
      </c>
      <c r="P101" s="13" t="s">
        <v>3159</v>
      </c>
      <c r="Q101" s="257" t="s">
        <v>3160</v>
      </c>
      <c r="R101" s="258"/>
      <c r="S101" s="257"/>
      <c r="T101" s="257"/>
    </row>
    <row r="102" spans="2:23" ht="30.75" customHeight="1" x14ac:dyDescent="0.25">
      <c r="B102" s="17">
        <v>105</v>
      </c>
      <c r="D102" s="274" t="s">
        <v>3163</v>
      </c>
      <c r="E102" s="14" t="s">
        <v>3161</v>
      </c>
      <c r="F102" s="14" t="s">
        <v>3162</v>
      </c>
      <c r="G102" s="274" t="s">
        <v>5673</v>
      </c>
      <c r="H102" s="14" t="s">
        <v>3164</v>
      </c>
      <c r="I102" s="14" t="s">
        <v>3165</v>
      </c>
      <c r="J102" s="274" t="s">
        <v>3166</v>
      </c>
      <c r="K102" s="14" t="s">
        <v>3167</v>
      </c>
      <c r="L102" s="14" t="s">
        <v>3168</v>
      </c>
      <c r="M102" s="14" t="s">
        <v>3975</v>
      </c>
      <c r="N102" s="12" t="s">
        <v>21147</v>
      </c>
      <c r="O102" s="14" t="s">
        <v>3169</v>
      </c>
      <c r="P102" s="13" t="s">
        <v>3170</v>
      </c>
      <c r="Q102" s="257" t="s">
        <v>3171</v>
      </c>
      <c r="R102" s="258"/>
      <c r="S102" s="257"/>
      <c r="T102" s="257"/>
    </row>
    <row r="103" spans="2:23" ht="30.75" customHeight="1" x14ac:dyDescent="0.25">
      <c r="B103" s="17">
        <v>106</v>
      </c>
      <c r="C103" s="17" t="s">
        <v>21122</v>
      </c>
      <c r="D103" s="274" t="s">
        <v>3172</v>
      </c>
      <c r="E103" s="14" t="s">
        <v>3173</v>
      </c>
      <c r="G103" s="274" t="s">
        <v>3174</v>
      </c>
      <c r="H103" s="14" t="s">
        <v>3175</v>
      </c>
      <c r="I103" s="14" t="s">
        <v>3915</v>
      </c>
      <c r="J103" s="274" t="s">
        <v>3176</v>
      </c>
      <c r="K103" s="14" t="s">
        <v>3177</v>
      </c>
      <c r="L103" s="14" t="s">
        <v>4123</v>
      </c>
      <c r="M103" s="14" t="s">
        <v>4063</v>
      </c>
      <c r="N103" s="12" t="s">
        <v>21135</v>
      </c>
      <c r="O103" s="14" t="s">
        <v>3178</v>
      </c>
      <c r="P103" s="13" t="s">
        <v>3179</v>
      </c>
      <c r="Q103" s="257" t="s">
        <v>3180</v>
      </c>
      <c r="R103" s="258"/>
      <c r="S103" s="257"/>
      <c r="T103" s="257"/>
    </row>
    <row r="104" spans="2:23" ht="30.75" customHeight="1" x14ac:dyDescent="0.25">
      <c r="B104" s="17">
        <v>107</v>
      </c>
      <c r="C104" s="17" t="s">
        <v>5</v>
      </c>
      <c r="D104" s="274" t="s">
        <v>3181</v>
      </c>
      <c r="E104" s="14" t="s">
        <v>3182</v>
      </c>
      <c r="G104" s="274" t="s">
        <v>3183</v>
      </c>
      <c r="H104" s="14" t="s">
        <v>3184</v>
      </c>
      <c r="I104" s="14" t="s">
        <v>3185</v>
      </c>
      <c r="J104" s="274" t="s">
        <v>3186</v>
      </c>
      <c r="K104" s="14" t="s">
        <v>3187</v>
      </c>
      <c r="L104" s="14" t="s">
        <v>4264</v>
      </c>
      <c r="M104" s="14" t="s">
        <v>4265</v>
      </c>
      <c r="N104" s="12" t="s">
        <v>21135</v>
      </c>
      <c r="O104" s="14" t="s">
        <v>4266</v>
      </c>
      <c r="P104" s="13" t="s">
        <v>3188</v>
      </c>
      <c r="Q104" s="257" t="s">
        <v>3189</v>
      </c>
      <c r="R104" s="258" t="s">
        <v>3190</v>
      </c>
      <c r="S104" s="257" t="s">
        <v>3191</v>
      </c>
      <c r="T104" s="257" t="s">
        <v>3192</v>
      </c>
    </row>
    <row r="105" spans="2:23" ht="30.75" customHeight="1" x14ac:dyDescent="0.25">
      <c r="B105" s="17">
        <v>108</v>
      </c>
      <c r="C105" s="17" t="s">
        <v>11017</v>
      </c>
      <c r="D105" s="289" t="s">
        <v>3193</v>
      </c>
      <c r="E105" s="12" t="s">
        <v>11017</v>
      </c>
      <c r="F105" s="12" t="s">
        <v>12627</v>
      </c>
      <c r="G105" s="274" t="s">
        <v>17110</v>
      </c>
      <c r="H105" s="19" t="s">
        <v>3195</v>
      </c>
      <c r="I105" s="14" t="s">
        <v>3915</v>
      </c>
      <c r="J105" s="274" t="s">
        <v>3196</v>
      </c>
      <c r="K105" s="14" t="s">
        <v>3197</v>
      </c>
      <c r="L105" s="14" t="s">
        <v>3198</v>
      </c>
      <c r="M105" s="14" t="s">
        <v>3919</v>
      </c>
      <c r="N105" s="12" t="s">
        <v>21147</v>
      </c>
      <c r="O105" s="14" t="s">
        <v>3199</v>
      </c>
      <c r="P105" s="13" t="s">
        <v>17111</v>
      </c>
      <c r="Q105" s="257" t="s">
        <v>3200</v>
      </c>
      <c r="R105" s="258" t="s">
        <v>17112</v>
      </c>
      <c r="S105" s="257" t="s">
        <v>3200</v>
      </c>
      <c r="T105" s="13" t="s">
        <v>17111</v>
      </c>
      <c r="W105" s="275">
        <v>43011</v>
      </c>
    </row>
    <row r="106" spans="2:23" ht="30.75" customHeight="1" x14ac:dyDescent="0.25">
      <c r="B106" s="17">
        <v>109</v>
      </c>
      <c r="D106" s="274" t="s">
        <v>15468</v>
      </c>
      <c r="E106" s="14" t="s">
        <v>3201</v>
      </c>
      <c r="F106" s="14" t="s">
        <v>318</v>
      </c>
      <c r="G106" s="274" t="s">
        <v>15469</v>
      </c>
      <c r="H106" s="14" t="s">
        <v>3202</v>
      </c>
      <c r="I106" s="14" t="s">
        <v>3203</v>
      </c>
      <c r="J106" s="274" t="s">
        <v>15470</v>
      </c>
      <c r="K106" s="14" t="s">
        <v>15471</v>
      </c>
      <c r="L106" s="14" t="s">
        <v>15472</v>
      </c>
      <c r="M106" s="14" t="s">
        <v>4074</v>
      </c>
      <c r="N106" s="12" t="s">
        <v>21149</v>
      </c>
      <c r="O106" s="14" t="s">
        <v>15473</v>
      </c>
      <c r="P106" s="13" t="s">
        <v>3204</v>
      </c>
      <c r="Q106" s="257" t="s">
        <v>15474</v>
      </c>
      <c r="R106" s="258" t="s">
        <v>1024</v>
      </c>
      <c r="S106" s="257" t="s">
        <v>3205</v>
      </c>
      <c r="T106" s="13" t="s">
        <v>3204</v>
      </c>
    </row>
    <row r="107" spans="2:23" ht="30.75" customHeight="1" x14ac:dyDescent="0.25">
      <c r="B107" s="17">
        <v>110</v>
      </c>
      <c r="D107" s="274" t="s">
        <v>3206</v>
      </c>
      <c r="E107" s="14" t="s">
        <v>3207</v>
      </c>
      <c r="F107" s="14" t="s">
        <v>3980</v>
      </c>
      <c r="G107" s="274" t="s">
        <v>3208</v>
      </c>
      <c r="H107" s="14" t="s">
        <v>3209</v>
      </c>
      <c r="I107" s="277">
        <v>256131309</v>
      </c>
      <c r="J107" s="274" t="s">
        <v>3210</v>
      </c>
      <c r="K107" s="14" t="s">
        <v>3211</v>
      </c>
      <c r="L107" s="14" t="s">
        <v>3212</v>
      </c>
      <c r="M107" s="14" t="s">
        <v>3942</v>
      </c>
      <c r="N107" s="12" t="s">
        <v>21135</v>
      </c>
      <c r="O107" s="14" t="s">
        <v>3213</v>
      </c>
      <c r="P107" s="13" t="s">
        <v>4936</v>
      </c>
      <c r="Q107" s="257"/>
      <c r="R107" s="258"/>
      <c r="S107" s="257"/>
      <c r="T107" s="257"/>
    </row>
    <row r="108" spans="2:23" ht="30.75" customHeight="1" x14ac:dyDescent="0.25">
      <c r="B108" s="17">
        <v>111</v>
      </c>
      <c r="D108" s="274" t="s">
        <v>3214</v>
      </c>
      <c r="E108" s="14" t="s">
        <v>3215</v>
      </c>
      <c r="G108" s="274" t="s">
        <v>3216</v>
      </c>
      <c r="H108" s="14" t="s">
        <v>3217</v>
      </c>
      <c r="I108" s="14" t="s">
        <v>3218</v>
      </c>
      <c r="J108" s="274" t="s">
        <v>3219</v>
      </c>
      <c r="K108" s="14" t="s">
        <v>3917</v>
      </c>
      <c r="L108" s="14" t="s">
        <v>4264</v>
      </c>
      <c r="M108" s="14" t="s">
        <v>4265</v>
      </c>
      <c r="N108" s="12" t="s">
        <v>21135</v>
      </c>
      <c r="O108" s="14" t="s">
        <v>4266</v>
      </c>
      <c r="P108" s="13" t="s">
        <v>3220</v>
      </c>
      <c r="Q108" s="257" t="s">
        <v>3221</v>
      </c>
      <c r="R108" s="258"/>
      <c r="S108" s="257"/>
      <c r="T108" s="257"/>
    </row>
    <row r="109" spans="2:23" ht="30.75" customHeight="1" x14ac:dyDescent="0.25">
      <c r="B109" s="17">
        <v>112</v>
      </c>
      <c r="C109" s="17" t="s">
        <v>5</v>
      </c>
      <c r="D109" s="274" t="s">
        <v>3222</v>
      </c>
      <c r="E109" s="14" t="s">
        <v>7701</v>
      </c>
      <c r="F109" s="14" t="s">
        <v>4155</v>
      </c>
      <c r="G109" s="276" t="s">
        <v>17645</v>
      </c>
      <c r="H109" s="14" t="s">
        <v>3223</v>
      </c>
      <c r="I109" s="277">
        <v>708197858110</v>
      </c>
      <c r="J109" s="274" t="s">
        <v>15576</v>
      </c>
      <c r="K109" s="14" t="s">
        <v>15577</v>
      </c>
      <c r="L109" s="14" t="s">
        <v>3224</v>
      </c>
      <c r="M109" s="14" t="s">
        <v>3919</v>
      </c>
      <c r="N109" s="12" t="s">
        <v>21147</v>
      </c>
      <c r="O109" s="14" t="s">
        <v>15578</v>
      </c>
      <c r="P109" s="13" t="s">
        <v>3225</v>
      </c>
      <c r="Q109" s="257" t="s">
        <v>15579</v>
      </c>
      <c r="R109" s="258" t="s">
        <v>7701</v>
      </c>
      <c r="S109" s="257" t="s">
        <v>15579</v>
      </c>
      <c r="T109" s="13" t="s">
        <v>3225</v>
      </c>
      <c r="U109" s="14" t="s">
        <v>15580</v>
      </c>
      <c r="W109" s="290">
        <v>42613</v>
      </c>
    </row>
    <row r="110" spans="2:23" ht="30.75" customHeight="1" x14ac:dyDescent="0.25">
      <c r="B110" s="17">
        <v>113</v>
      </c>
      <c r="C110" s="17" t="s">
        <v>5</v>
      </c>
      <c r="D110" s="274" t="s">
        <v>3226</v>
      </c>
      <c r="E110" s="14" t="s">
        <v>3227</v>
      </c>
      <c r="F110" s="14" t="s">
        <v>3228</v>
      </c>
      <c r="G110" s="274" t="s">
        <v>3226</v>
      </c>
      <c r="H110" s="14" t="s">
        <v>3229</v>
      </c>
      <c r="I110" s="14" t="s">
        <v>3915</v>
      </c>
      <c r="J110" s="274" t="s">
        <v>3230</v>
      </c>
      <c r="K110" s="14" t="s">
        <v>3917</v>
      </c>
      <c r="L110" s="14" t="s">
        <v>3231</v>
      </c>
      <c r="M110" s="14" t="s">
        <v>3942</v>
      </c>
      <c r="N110" s="12" t="s">
        <v>21135</v>
      </c>
      <c r="O110" s="14" t="s">
        <v>3232</v>
      </c>
      <c r="P110" s="13" t="s">
        <v>3233</v>
      </c>
      <c r="Q110" s="257" t="s">
        <v>3234</v>
      </c>
      <c r="R110" s="261"/>
      <c r="S110" s="257"/>
      <c r="T110" s="257"/>
    </row>
    <row r="111" spans="2:23" ht="30.75" customHeight="1" x14ac:dyDescent="0.25">
      <c r="B111" s="17">
        <v>114</v>
      </c>
      <c r="C111" s="17" t="s">
        <v>11992</v>
      </c>
      <c r="D111" s="274" t="s">
        <v>3235</v>
      </c>
      <c r="E111" s="14" t="s">
        <v>3236</v>
      </c>
      <c r="F111" s="14" t="s">
        <v>4307</v>
      </c>
      <c r="G111" s="274" t="s">
        <v>3237</v>
      </c>
      <c r="H111" s="14" t="s">
        <v>3238</v>
      </c>
      <c r="I111" s="14" t="s">
        <v>3915</v>
      </c>
      <c r="J111" s="274" t="s">
        <v>3239</v>
      </c>
      <c r="K111" s="14" t="s">
        <v>3240</v>
      </c>
      <c r="L111" s="14" t="s">
        <v>3241</v>
      </c>
      <c r="M111" s="14" t="s">
        <v>3942</v>
      </c>
      <c r="N111" s="12" t="s">
        <v>21135</v>
      </c>
      <c r="O111" s="14" t="s">
        <v>3242</v>
      </c>
      <c r="P111" s="13" t="s">
        <v>3243</v>
      </c>
      <c r="Q111" s="257" t="s">
        <v>3244</v>
      </c>
      <c r="R111" s="261"/>
      <c r="S111" s="257"/>
      <c r="T111" s="257"/>
    </row>
    <row r="112" spans="2:23" ht="30.75" customHeight="1" x14ac:dyDescent="0.25">
      <c r="B112" s="17">
        <v>115</v>
      </c>
      <c r="C112" s="17" t="s">
        <v>21122</v>
      </c>
      <c r="D112" s="274" t="s">
        <v>3245</v>
      </c>
      <c r="E112" s="14" t="s">
        <v>3246</v>
      </c>
      <c r="F112" s="14" t="s">
        <v>4307</v>
      </c>
      <c r="G112" s="274" t="s">
        <v>3247</v>
      </c>
      <c r="H112" s="14" t="s">
        <v>3248</v>
      </c>
      <c r="I112" s="14" t="s">
        <v>3915</v>
      </c>
      <c r="J112" s="274" t="s">
        <v>3249</v>
      </c>
      <c r="K112" s="14" t="s">
        <v>3250</v>
      </c>
      <c r="L112" s="14" t="s">
        <v>3251</v>
      </c>
      <c r="M112" s="14" t="s">
        <v>3919</v>
      </c>
      <c r="N112" s="12" t="s">
        <v>21147</v>
      </c>
      <c r="O112" s="14" t="s">
        <v>3252</v>
      </c>
      <c r="P112" s="13" t="s">
        <v>3253</v>
      </c>
      <c r="Q112" s="257" t="s">
        <v>3254</v>
      </c>
      <c r="R112" s="258"/>
      <c r="S112" s="257"/>
      <c r="T112" s="257"/>
    </row>
    <row r="113" spans="2:23" ht="30.75" customHeight="1" x14ac:dyDescent="0.25">
      <c r="B113" s="17">
        <v>116</v>
      </c>
      <c r="C113" s="17" t="s">
        <v>5</v>
      </c>
      <c r="D113" s="274" t="s">
        <v>3255</v>
      </c>
      <c r="E113" s="14" t="s">
        <v>3256</v>
      </c>
      <c r="G113" s="274" t="s">
        <v>3257</v>
      </c>
      <c r="H113" s="14" t="s">
        <v>3258</v>
      </c>
      <c r="I113" s="14" t="s">
        <v>4951</v>
      </c>
      <c r="J113" s="274" t="s">
        <v>3259</v>
      </c>
      <c r="K113" s="14" t="s">
        <v>3917</v>
      </c>
      <c r="L113" s="14" t="s">
        <v>3260</v>
      </c>
      <c r="M113" s="14" t="s">
        <v>4265</v>
      </c>
      <c r="N113" s="12" t="s">
        <v>21135</v>
      </c>
      <c r="O113" s="14" t="s">
        <v>3261</v>
      </c>
      <c r="P113" s="13" t="s">
        <v>3262</v>
      </c>
      <c r="Q113" s="257" t="s">
        <v>3263</v>
      </c>
      <c r="R113" s="258"/>
      <c r="S113" s="257"/>
      <c r="T113" s="257"/>
    </row>
    <row r="114" spans="2:23" s="284" customFormat="1" ht="30.75" customHeight="1" x14ac:dyDescent="0.25">
      <c r="B114" s="340">
        <v>117</v>
      </c>
      <c r="C114" s="340" t="s">
        <v>5</v>
      </c>
      <c r="D114" s="283" t="s">
        <v>3264</v>
      </c>
      <c r="G114" s="283" t="s">
        <v>3265</v>
      </c>
      <c r="H114" s="284" t="s">
        <v>3266</v>
      </c>
      <c r="I114" s="284" t="s">
        <v>3915</v>
      </c>
      <c r="J114" s="283" t="s">
        <v>3267</v>
      </c>
      <c r="K114" s="284" t="s">
        <v>3917</v>
      </c>
      <c r="L114" s="284" t="s">
        <v>3268</v>
      </c>
      <c r="M114" s="284" t="s">
        <v>3919</v>
      </c>
      <c r="N114" s="12" t="s">
        <v>21147</v>
      </c>
      <c r="O114" s="284" t="s">
        <v>3269</v>
      </c>
      <c r="P114" s="285" t="s">
        <v>3270</v>
      </c>
      <c r="Q114" s="265" t="s">
        <v>3271</v>
      </c>
      <c r="R114" s="258"/>
      <c r="S114" s="265"/>
      <c r="T114" s="265"/>
      <c r="U114" s="284" t="s">
        <v>3948</v>
      </c>
      <c r="V114" s="286"/>
    </row>
    <row r="115" spans="2:23" ht="30.75" customHeight="1" x14ac:dyDescent="0.25">
      <c r="B115" s="17" t="s">
        <v>3272</v>
      </c>
      <c r="C115" s="17" t="s">
        <v>5</v>
      </c>
      <c r="D115" s="274" t="s">
        <v>3264</v>
      </c>
      <c r="E115" s="14" t="s">
        <v>3273</v>
      </c>
      <c r="F115" s="14" t="s">
        <v>3274</v>
      </c>
      <c r="G115" s="274" t="s">
        <v>3265</v>
      </c>
      <c r="H115" s="14" t="s">
        <v>3266</v>
      </c>
      <c r="I115" s="14" t="s">
        <v>3915</v>
      </c>
      <c r="J115" s="274" t="s">
        <v>3275</v>
      </c>
      <c r="K115" s="14" t="s">
        <v>3917</v>
      </c>
      <c r="L115" s="14" t="s">
        <v>3268</v>
      </c>
      <c r="M115" s="14" t="s">
        <v>3919</v>
      </c>
      <c r="N115" s="12" t="s">
        <v>21147</v>
      </c>
      <c r="O115" s="14" t="s">
        <v>3276</v>
      </c>
      <c r="P115" s="13" t="s">
        <v>3277</v>
      </c>
      <c r="Q115" s="257" t="s">
        <v>3278</v>
      </c>
      <c r="R115" s="258"/>
      <c r="S115" s="257"/>
      <c r="T115" s="257"/>
      <c r="U115" s="14" t="s">
        <v>3950</v>
      </c>
    </row>
    <row r="116" spans="2:23" ht="30.75" customHeight="1" x14ac:dyDescent="0.25">
      <c r="B116" s="17">
        <v>118</v>
      </c>
      <c r="D116" s="274" t="s">
        <v>3279</v>
      </c>
      <c r="E116" s="14" t="s">
        <v>3280</v>
      </c>
      <c r="G116" s="274" t="s">
        <v>3279</v>
      </c>
      <c r="H116" s="14" t="s">
        <v>3281</v>
      </c>
      <c r="I116" s="14" t="s">
        <v>11602</v>
      </c>
      <c r="J116" s="274" t="s">
        <v>16996</v>
      </c>
      <c r="K116" s="14" t="s">
        <v>5263</v>
      </c>
      <c r="L116" s="14" t="s">
        <v>3283</v>
      </c>
      <c r="M116" s="14" t="s">
        <v>4265</v>
      </c>
      <c r="N116" s="12" t="s">
        <v>21135</v>
      </c>
      <c r="O116" s="14" t="s">
        <v>16997</v>
      </c>
      <c r="P116" s="13" t="s">
        <v>3284</v>
      </c>
      <c r="Q116" s="257" t="s">
        <v>3285</v>
      </c>
      <c r="R116" s="258"/>
      <c r="S116" s="257"/>
      <c r="T116" s="257"/>
      <c r="W116" s="290">
        <v>42984</v>
      </c>
    </row>
    <row r="117" spans="2:23" ht="30.75" customHeight="1" x14ac:dyDescent="0.25">
      <c r="B117" s="17">
        <v>119</v>
      </c>
      <c r="D117" s="274" t="s">
        <v>3286</v>
      </c>
      <c r="E117" s="14" t="s">
        <v>3287</v>
      </c>
      <c r="G117" s="274" t="s">
        <v>3288</v>
      </c>
      <c r="H117" s="14" t="s">
        <v>3289</v>
      </c>
      <c r="I117" s="14" t="s">
        <v>3290</v>
      </c>
      <c r="J117" s="274" t="s">
        <v>3291</v>
      </c>
      <c r="K117" s="14" t="s">
        <v>3292</v>
      </c>
      <c r="L117" s="14" t="s">
        <v>3293</v>
      </c>
      <c r="M117" s="14" t="s">
        <v>4104</v>
      </c>
      <c r="N117" s="12" t="s">
        <v>21147</v>
      </c>
      <c r="O117" s="14" t="s">
        <v>3294</v>
      </c>
      <c r="P117" s="13" t="s">
        <v>3295</v>
      </c>
      <c r="Q117" s="257" t="s">
        <v>3296</v>
      </c>
      <c r="R117" s="258"/>
      <c r="S117" s="257"/>
      <c r="T117" s="257"/>
    </row>
    <row r="118" spans="2:23" ht="30.75" customHeight="1" x14ac:dyDescent="0.25">
      <c r="B118" s="17">
        <v>120</v>
      </c>
      <c r="D118" s="274" t="s">
        <v>3297</v>
      </c>
      <c r="E118" s="14" t="s">
        <v>3298</v>
      </c>
      <c r="G118" s="274" t="s">
        <v>3299</v>
      </c>
      <c r="H118" s="14" t="s">
        <v>3300</v>
      </c>
      <c r="I118" s="14" t="s">
        <v>3915</v>
      </c>
      <c r="J118" s="274" t="s">
        <v>3301</v>
      </c>
      <c r="K118" s="14" t="s">
        <v>3302</v>
      </c>
      <c r="L118" s="14" t="s">
        <v>4026</v>
      </c>
      <c r="M118" s="14" t="s">
        <v>3919</v>
      </c>
      <c r="N118" s="12" t="s">
        <v>21147</v>
      </c>
      <c r="O118" s="14" t="s">
        <v>3303</v>
      </c>
      <c r="P118" s="13" t="s">
        <v>3304</v>
      </c>
      <c r="Q118" s="257" t="s">
        <v>3305</v>
      </c>
      <c r="R118" s="258"/>
      <c r="S118" s="257"/>
      <c r="T118" s="257"/>
    </row>
    <row r="119" spans="2:23" ht="30.75" customHeight="1" x14ac:dyDescent="0.25">
      <c r="B119" s="17">
        <v>121</v>
      </c>
      <c r="D119" s="274" t="s">
        <v>3306</v>
      </c>
      <c r="E119" s="14" t="s">
        <v>3307</v>
      </c>
      <c r="F119" s="14" t="s">
        <v>2834</v>
      </c>
      <c r="G119" s="274" t="s">
        <v>3306</v>
      </c>
      <c r="H119" s="14" t="s">
        <v>3308</v>
      </c>
      <c r="I119" s="14" t="s">
        <v>3915</v>
      </c>
      <c r="J119" s="274" t="s">
        <v>3309</v>
      </c>
      <c r="K119" s="14" t="s">
        <v>3917</v>
      </c>
      <c r="L119" s="14" t="s">
        <v>2979</v>
      </c>
      <c r="M119" s="14" t="s">
        <v>4197</v>
      </c>
      <c r="N119" s="12" t="s">
        <v>21150</v>
      </c>
      <c r="O119" s="14" t="s">
        <v>2980</v>
      </c>
      <c r="P119" s="13" t="s">
        <v>2981</v>
      </c>
      <c r="Q119" s="257" t="s">
        <v>2982</v>
      </c>
      <c r="R119" s="258"/>
      <c r="S119" s="257"/>
      <c r="T119" s="257"/>
    </row>
    <row r="120" spans="2:23" ht="30.75" customHeight="1" x14ac:dyDescent="0.25">
      <c r="B120" s="17">
        <v>122</v>
      </c>
      <c r="D120" s="274" t="s">
        <v>3310</v>
      </c>
      <c r="E120" s="14" t="s">
        <v>3311</v>
      </c>
      <c r="G120" s="274" t="s">
        <v>3310</v>
      </c>
      <c r="H120" s="14" t="s">
        <v>3312</v>
      </c>
      <c r="I120" s="14" t="s">
        <v>3915</v>
      </c>
      <c r="J120" s="274" t="s">
        <v>3313</v>
      </c>
      <c r="K120" s="14" t="s">
        <v>3314</v>
      </c>
      <c r="L120" s="14" t="s">
        <v>3315</v>
      </c>
      <c r="M120" s="14" t="s">
        <v>4197</v>
      </c>
      <c r="N120" s="12" t="s">
        <v>21150</v>
      </c>
      <c r="O120" s="14" t="s">
        <v>3316</v>
      </c>
      <c r="P120" s="13" t="s">
        <v>3317</v>
      </c>
      <c r="Q120" s="257" t="s">
        <v>3318</v>
      </c>
      <c r="R120" s="258"/>
      <c r="S120" s="257"/>
      <c r="T120" s="257"/>
    </row>
    <row r="121" spans="2:23" ht="30.75" customHeight="1" x14ac:dyDescent="0.25">
      <c r="B121" s="17">
        <v>123</v>
      </c>
      <c r="C121" s="17" t="s">
        <v>5</v>
      </c>
      <c r="D121" s="274" t="s">
        <v>3319</v>
      </c>
      <c r="E121" s="14" t="s">
        <v>3320</v>
      </c>
      <c r="F121" s="14" t="s">
        <v>3194</v>
      </c>
      <c r="G121" s="274" t="s">
        <v>3321</v>
      </c>
      <c r="H121" s="14" t="s">
        <v>3322</v>
      </c>
      <c r="I121" s="14" t="s">
        <v>3915</v>
      </c>
      <c r="J121" s="274" t="s">
        <v>3323</v>
      </c>
      <c r="K121" s="14" t="s">
        <v>3917</v>
      </c>
      <c r="L121" s="14" t="s">
        <v>3324</v>
      </c>
      <c r="M121" s="14" t="s">
        <v>3919</v>
      </c>
      <c r="N121" s="12" t="s">
        <v>21147</v>
      </c>
      <c r="O121" s="14" t="s">
        <v>3325</v>
      </c>
      <c r="P121" s="13" t="s">
        <v>3326</v>
      </c>
      <c r="Q121" s="257" t="s">
        <v>3327</v>
      </c>
      <c r="R121" s="258"/>
      <c r="S121" s="257"/>
      <c r="T121" s="257"/>
    </row>
    <row r="122" spans="2:23" ht="30.75" customHeight="1" x14ac:dyDescent="0.25">
      <c r="B122" s="17">
        <v>124</v>
      </c>
      <c r="C122" s="17" t="s">
        <v>6285</v>
      </c>
      <c r="D122" s="274" t="s">
        <v>3328</v>
      </c>
      <c r="E122" s="14" t="s">
        <v>3329</v>
      </c>
      <c r="F122" s="14" t="s">
        <v>2834</v>
      </c>
      <c r="G122" s="274" t="s">
        <v>3328</v>
      </c>
      <c r="H122" s="14" t="s">
        <v>3330</v>
      </c>
      <c r="I122" s="14" t="s">
        <v>3915</v>
      </c>
      <c r="J122" s="274" t="s">
        <v>3331</v>
      </c>
      <c r="K122" s="14" t="s">
        <v>3917</v>
      </c>
      <c r="L122" s="14" t="s">
        <v>3332</v>
      </c>
      <c r="M122" s="14" t="s">
        <v>4265</v>
      </c>
      <c r="N122" s="12" t="s">
        <v>21135</v>
      </c>
      <c r="O122" s="14" t="s">
        <v>3333</v>
      </c>
      <c r="P122" s="13" t="s">
        <v>3334</v>
      </c>
      <c r="Q122" s="257" t="s">
        <v>3335</v>
      </c>
      <c r="R122" s="258"/>
      <c r="S122" s="257"/>
      <c r="T122" s="257"/>
    </row>
    <row r="123" spans="2:23" ht="30.75" customHeight="1" x14ac:dyDescent="0.25">
      <c r="B123" s="17">
        <v>125</v>
      </c>
      <c r="C123" s="17" t="s">
        <v>5</v>
      </c>
      <c r="D123" s="274" t="s">
        <v>3336</v>
      </c>
      <c r="E123" s="14" t="s">
        <v>3337</v>
      </c>
      <c r="G123" s="274" t="s">
        <v>3336</v>
      </c>
      <c r="H123" s="14" t="s">
        <v>3338</v>
      </c>
      <c r="I123" s="14" t="s">
        <v>3915</v>
      </c>
      <c r="J123" s="274" t="s">
        <v>3339</v>
      </c>
      <c r="K123" s="14" t="s">
        <v>3340</v>
      </c>
      <c r="L123" s="14" t="s">
        <v>3341</v>
      </c>
      <c r="M123" s="14" t="s">
        <v>3342</v>
      </c>
      <c r="N123" s="12" t="s">
        <v>21149</v>
      </c>
      <c r="O123" s="14" t="s">
        <v>3343</v>
      </c>
      <c r="P123" s="13" t="s">
        <v>3344</v>
      </c>
      <c r="Q123" s="257" t="s">
        <v>3345</v>
      </c>
      <c r="R123" s="258" t="s">
        <v>5021</v>
      </c>
      <c r="S123" s="257" t="s">
        <v>3345</v>
      </c>
      <c r="T123" s="13" t="s">
        <v>3344</v>
      </c>
    </row>
    <row r="124" spans="2:23" ht="30.75" customHeight="1" x14ac:dyDescent="0.25">
      <c r="B124" s="17">
        <v>126</v>
      </c>
      <c r="D124" s="274" t="s">
        <v>3346</v>
      </c>
      <c r="G124" s="274" t="s">
        <v>3346</v>
      </c>
      <c r="H124" s="14" t="s">
        <v>3347</v>
      </c>
      <c r="I124" s="14" t="s">
        <v>3348</v>
      </c>
      <c r="J124" s="274" t="s">
        <v>3349</v>
      </c>
      <c r="K124" s="14" t="s">
        <v>3350</v>
      </c>
      <c r="L124" s="14" t="s">
        <v>4026</v>
      </c>
      <c r="M124" s="14" t="s">
        <v>3919</v>
      </c>
      <c r="N124" s="12" t="s">
        <v>21147</v>
      </c>
      <c r="O124" s="14" t="s">
        <v>3351</v>
      </c>
      <c r="P124" s="13" t="s">
        <v>3352</v>
      </c>
      <c r="Q124" s="257" t="s">
        <v>3353</v>
      </c>
      <c r="R124" s="258"/>
      <c r="S124" s="257"/>
      <c r="T124" s="257"/>
    </row>
    <row r="125" spans="2:23" ht="30.75" customHeight="1" x14ac:dyDescent="0.25">
      <c r="B125" s="17">
        <v>127</v>
      </c>
      <c r="D125" s="274" t="s">
        <v>3354</v>
      </c>
      <c r="E125" s="14" t="s">
        <v>3355</v>
      </c>
      <c r="G125" s="274" t="s">
        <v>5111</v>
      </c>
      <c r="H125" s="14" t="s">
        <v>3356</v>
      </c>
      <c r="I125" s="14" t="s">
        <v>3915</v>
      </c>
      <c r="J125" s="274" t="s">
        <v>3357</v>
      </c>
      <c r="K125" s="14" t="s">
        <v>3917</v>
      </c>
      <c r="L125" s="14" t="s">
        <v>3358</v>
      </c>
      <c r="M125" s="14" t="s">
        <v>3919</v>
      </c>
      <c r="N125" s="12" t="s">
        <v>21147</v>
      </c>
      <c r="O125" s="14" t="s">
        <v>3359</v>
      </c>
      <c r="P125" s="13" t="s">
        <v>3360</v>
      </c>
      <c r="Q125" s="257" t="s">
        <v>3361</v>
      </c>
      <c r="R125" s="14" t="s">
        <v>5025</v>
      </c>
      <c r="S125" s="257" t="s">
        <v>3361</v>
      </c>
      <c r="T125" s="13" t="s">
        <v>3360</v>
      </c>
    </row>
    <row r="126" spans="2:23" ht="30.75" customHeight="1" x14ac:dyDescent="0.25">
      <c r="B126" s="17">
        <v>128</v>
      </c>
      <c r="D126" s="274" t="s">
        <v>3362</v>
      </c>
      <c r="E126" s="14" t="s">
        <v>3363</v>
      </c>
      <c r="G126" s="274" t="s">
        <v>3362</v>
      </c>
      <c r="H126" s="14" t="s">
        <v>3364</v>
      </c>
      <c r="I126" s="14" t="s">
        <v>3365</v>
      </c>
      <c r="J126" s="274" t="s">
        <v>3366</v>
      </c>
      <c r="K126" s="14" t="s">
        <v>3917</v>
      </c>
      <c r="L126" s="14" t="s">
        <v>3367</v>
      </c>
      <c r="M126" s="14" t="s">
        <v>4074</v>
      </c>
      <c r="N126" s="12" t="s">
        <v>21149</v>
      </c>
      <c r="O126" s="14" t="s">
        <v>3368</v>
      </c>
      <c r="P126" s="13" t="s">
        <v>3369</v>
      </c>
    </row>
    <row r="127" spans="2:23" ht="30.75" customHeight="1" x14ac:dyDescent="0.25">
      <c r="B127" s="17">
        <v>129</v>
      </c>
      <c r="D127" s="274" t="s">
        <v>3370</v>
      </c>
      <c r="E127" s="14" t="s">
        <v>3371</v>
      </c>
      <c r="G127" s="274" t="s">
        <v>3372</v>
      </c>
      <c r="H127" s="14" t="s">
        <v>3373</v>
      </c>
      <c r="I127" s="14" t="s">
        <v>3374</v>
      </c>
      <c r="J127" s="274" t="s">
        <v>3375</v>
      </c>
      <c r="K127" s="14" t="s">
        <v>3376</v>
      </c>
      <c r="L127" s="14" t="s">
        <v>4091</v>
      </c>
      <c r="M127" s="14" t="s">
        <v>4092</v>
      </c>
      <c r="N127" s="12" t="s">
        <v>21150</v>
      </c>
      <c r="O127" s="14" t="s">
        <v>3377</v>
      </c>
      <c r="P127" s="13" t="s">
        <v>3378</v>
      </c>
      <c r="Q127" s="257" t="s">
        <v>3379</v>
      </c>
      <c r="R127" s="258"/>
      <c r="S127" s="257"/>
      <c r="T127" s="257"/>
    </row>
    <row r="128" spans="2:23" ht="30.75" customHeight="1" x14ac:dyDescent="0.25">
      <c r="B128" s="17">
        <v>130</v>
      </c>
      <c r="D128" s="274" t="s">
        <v>3380</v>
      </c>
      <c r="E128" s="14" t="s">
        <v>3381</v>
      </c>
      <c r="G128" s="274" t="s">
        <v>3380</v>
      </c>
      <c r="H128" s="14" t="s">
        <v>3382</v>
      </c>
      <c r="I128" s="277">
        <v>5259535500077</v>
      </c>
      <c r="J128" s="274" t="s">
        <v>3383</v>
      </c>
      <c r="K128" s="14" t="s">
        <v>3917</v>
      </c>
      <c r="L128" s="14" t="s">
        <v>3384</v>
      </c>
      <c r="M128" s="14" t="s">
        <v>3975</v>
      </c>
      <c r="N128" s="12" t="s">
        <v>21147</v>
      </c>
      <c r="O128" s="14" t="s">
        <v>3385</v>
      </c>
      <c r="P128" s="13" t="s">
        <v>3386</v>
      </c>
      <c r="Q128" s="257" t="s">
        <v>3387</v>
      </c>
      <c r="R128" s="258"/>
      <c r="S128" s="257"/>
      <c r="T128" s="257"/>
    </row>
    <row r="129" spans="2:23" ht="30.75" customHeight="1" x14ac:dyDescent="0.25">
      <c r="B129" s="17">
        <v>131</v>
      </c>
      <c r="D129" s="274" t="s">
        <v>3388</v>
      </c>
      <c r="E129" s="14" t="s">
        <v>3389</v>
      </c>
      <c r="F129" s="14" t="s">
        <v>2834</v>
      </c>
      <c r="G129" s="274" t="s">
        <v>3388</v>
      </c>
      <c r="H129" s="14" t="s">
        <v>3390</v>
      </c>
      <c r="I129" s="14" t="s">
        <v>3915</v>
      </c>
      <c r="J129" s="274" t="s">
        <v>3391</v>
      </c>
      <c r="K129" s="14" t="s">
        <v>3917</v>
      </c>
      <c r="L129" s="14" t="s">
        <v>3392</v>
      </c>
      <c r="M129" s="14" t="s">
        <v>4197</v>
      </c>
      <c r="N129" s="12" t="s">
        <v>21150</v>
      </c>
      <c r="O129" s="14" t="s">
        <v>3393</v>
      </c>
      <c r="P129" s="13" t="s">
        <v>3394</v>
      </c>
      <c r="Q129" s="257" t="s">
        <v>3395</v>
      </c>
      <c r="R129" s="258" t="s">
        <v>3396</v>
      </c>
      <c r="S129" s="257" t="s">
        <v>3397</v>
      </c>
      <c r="T129" s="257" t="s">
        <v>3394</v>
      </c>
    </row>
    <row r="130" spans="2:23" s="284" customFormat="1" ht="30.75" customHeight="1" x14ac:dyDescent="0.25">
      <c r="B130" s="340">
        <v>132</v>
      </c>
      <c r="C130" s="340" t="s">
        <v>11992</v>
      </c>
      <c r="D130" s="283" t="s">
        <v>3398</v>
      </c>
      <c r="E130" s="284" t="s">
        <v>3399</v>
      </c>
      <c r="G130" s="283" t="s">
        <v>3398</v>
      </c>
      <c r="H130" s="284" t="s">
        <v>3400</v>
      </c>
      <c r="I130" s="284" t="s">
        <v>3401</v>
      </c>
      <c r="J130" s="283" t="s">
        <v>3402</v>
      </c>
      <c r="K130" s="284" t="s">
        <v>3403</v>
      </c>
      <c r="L130" s="284" t="s">
        <v>4185</v>
      </c>
      <c r="M130" s="284" t="s">
        <v>3975</v>
      </c>
      <c r="N130" s="12" t="s">
        <v>21147</v>
      </c>
      <c r="O130" s="284" t="s">
        <v>3404</v>
      </c>
      <c r="P130" s="285" t="s">
        <v>3405</v>
      </c>
      <c r="Q130" s="265" t="s">
        <v>3406</v>
      </c>
      <c r="R130" s="258"/>
      <c r="S130" s="265"/>
      <c r="T130" s="265"/>
      <c r="V130" s="286"/>
    </row>
    <row r="131" spans="2:23" ht="30.75" customHeight="1" x14ac:dyDescent="0.25">
      <c r="B131" s="17">
        <v>133</v>
      </c>
      <c r="D131" s="274" t="s">
        <v>3407</v>
      </c>
      <c r="E131" s="14" t="s">
        <v>3408</v>
      </c>
      <c r="F131" s="14" t="s">
        <v>4080</v>
      </c>
      <c r="G131" s="274" t="s">
        <v>3409</v>
      </c>
      <c r="H131" s="14" t="s">
        <v>3410</v>
      </c>
      <c r="I131" s="14" t="s">
        <v>3915</v>
      </c>
      <c r="J131" s="274" t="s">
        <v>3411</v>
      </c>
      <c r="K131" s="14" t="s">
        <v>3412</v>
      </c>
      <c r="L131" s="14" t="s">
        <v>4123</v>
      </c>
      <c r="M131" s="14" t="s">
        <v>4063</v>
      </c>
      <c r="N131" s="12" t="s">
        <v>21135</v>
      </c>
      <c r="O131" s="14" t="s">
        <v>3413</v>
      </c>
      <c r="P131" s="13" t="s">
        <v>3414</v>
      </c>
      <c r="Q131" s="257" t="s">
        <v>3415</v>
      </c>
      <c r="R131" s="258"/>
      <c r="S131" s="257"/>
      <c r="T131" s="257"/>
    </row>
    <row r="132" spans="2:23" ht="30.75" customHeight="1" x14ac:dyDescent="0.25">
      <c r="B132" s="17">
        <v>134</v>
      </c>
      <c r="D132" s="274" t="s">
        <v>3416</v>
      </c>
      <c r="E132" s="14" t="s">
        <v>3417</v>
      </c>
      <c r="F132" s="14" t="s">
        <v>3418</v>
      </c>
      <c r="G132" s="274" t="s">
        <v>3419</v>
      </c>
      <c r="H132" s="14" t="s">
        <v>3420</v>
      </c>
      <c r="I132" s="277">
        <v>254237266</v>
      </c>
      <c r="J132" s="274" t="s">
        <v>3421</v>
      </c>
      <c r="K132" s="14" t="s">
        <v>3422</v>
      </c>
      <c r="L132" s="14" t="s">
        <v>3241</v>
      </c>
      <c r="M132" s="14" t="s">
        <v>3942</v>
      </c>
      <c r="N132" s="12" t="s">
        <v>21135</v>
      </c>
      <c r="O132" s="14" t="s">
        <v>3423</v>
      </c>
      <c r="P132" s="13" t="s">
        <v>3424</v>
      </c>
      <c r="Q132" s="257" t="s">
        <v>3425</v>
      </c>
      <c r="R132" s="258"/>
      <c r="S132" s="257"/>
      <c r="T132" s="257"/>
    </row>
    <row r="133" spans="2:23" ht="30.75" customHeight="1" x14ac:dyDescent="0.25">
      <c r="B133" s="17">
        <v>135</v>
      </c>
      <c r="D133" s="274" t="s">
        <v>3419</v>
      </c>
      <c r="E133" s="14" t="s">
        <v>3426</v>
      </c>
      <c r="F133" s="14" t="s">
        <v>3418</v>
      </c>
      <c r="G133" s="274" t="s">
        <v>3419</v>
      </c>
      <c r="H133" s="14" t="s">
        <v>3427</v>
      </c>
      <c r="I133" s="277">
        <v>253663660</v>
      </c>
      <c r="J133" s="274" t="s">
        <v>3428</v>
      </c>
      <c r="K133" s="14" t="s">
        <v>3917</v>
      </c>
      <c r="L133" s="14" t="s">
        <v>3429</v>
      </c>
      <c r="M133" s="14" t="s">
        <v>3942</v>
      </c>
      <c r="N133" s="12" t="s">
        <v>21135</v>
      </c>
      <c r="O133" s="14" t="s">
        <v>3430</v>
      </c>
      <c r="P133" s="13" t="s">
        <v>3431</v>
      </c>
      <c r="Q133" s="257" t="s">
        <v>3432</v>
      </c>
      <c r="R133" s="258"/>
      <c r="S133" s="257"/>
      <c r="T133" s="257"/>
    </row>
    <row r="134" spans="2:23" ht="30.75" customHeight="1" x14ac:dyDescent="0.25">
      <c r="B134" s="17">
        <v>136</v>
      </c>
      <c r="D134" s="274" t="s">
        <v>3433</v>
      </c>
      <c r="E134" s="14" t="s">
        <v>3434</v>
      </c>
      <c r="F134" s="14" t="s">
        <v>4080</v>
      </c>
      <c r="G134" s="274" t="s">
        <v>3435</v>
      </c>
      <c r="H134" s="14" t="s">
        <v>3436</v>
      </c>
      <c r="I134" s="288">
        <v>647452464118</v>
      </c>
      <c r="J134" s="274" t="s">
        <v>3437</v>
      </c>
      <c r="K134" s="14" t="s">
        <v>3438</v>
      </c>
      <c r="L134" s="14" t="s">
        <v>3439</v>
      </c>
      <c r="M134" s="14" t="s">
        <v>3919</v>
      </c>
      <c r="N134" s="12" t="s">
        <v>21147</v>
      </c>
      <c r="O134" s="14" t="s">
        <v>3440</v>
      </c>
      <c r="P134" s="13" t="s">
        <v>3441</v>
      </c>
      <c r="Q134" s="257" t="s">
        <v>3442</v>
      </c>
      <c r="R134" s="258"/>
      <c r="S134" s="257"/>
      <c r="T134" s="257"/>
    </row>
    <row r="135" spans="2:23" ht="30.75" customHeight="1" x14ac:dyDescent="0.25">
      <c r="B135" s="17">
        <v>137</v>
      </c>
      <c r="D135" s="274" t="s">
        <v>3443</v>
      </c>
      <c r="E135" s="14" t="s">
        <v>3444</v>
      </c>
      <c r="G135" s="274" t="s">
        <v>3443</v>
      </c>
      <c r="H135" s="14" t="s">
        <v>3445</v>
      </c>
      <c r="I135" s="288" t="s">
        <v>3915</v>
      </c>
      <c r="J135" s="274" t="s">
        <v>3446</v>
      </c>
      <c r="K135" s="14" t="s">
        <v>3917</v>
      </c>
      <c r="L135" s="14" t="s">
        <v>2933</v>
      </c>
      <c r="M135" s="14" t="s">
        <v>3919</v>
      </c>
      <c r="N135" s="12" t="s">
        <v>21147</v>
      </c>
      <c r="O135" s="14" t="s">
        <v>3447</v>
      </c>
      <c r="P135" s="13" t="s">
        <v>3448</v>
      </c>
      <c r="Q135" s="257" t="s">
        <v>3449</v>
      </c>
      <c r="R135" s="258"/>
      <c r="S135" s="257"/>
      <c r="T135" s="257"/>
    </row>
    <row r="136" spans="2:23" ht="30.75" customHeight="1" x14ac:dyDescent="0.25">
      <c r="B136" s="17">
        <v>138</v>
      </c>
      <c r="D136" s="274" t="s">
        <v>3450</v>
      </c>
      <c r="G136" s="274" t="s">
        <v>3450</v>
      </c>
      <c r="H136" s="14" t="s">
        <v>3451</v>
      </c>
      <c r="I136" s="288" t="s">
        <v>3915</v>
      </c>
      <c r="J136" s="274" t="s">
        <v>3452</v>
      </c>
      <c r="K136" s="14" t="s">
        <v>3917</v>
      </c>
      <c r="L136" s="14" t="s">
        <v>2933</v>
      </c>
      <c r="M136" s="14" t="s">
        <v>3919</v>
      </c>
      <c r="N136" s="12" t="s">
        <v>21147</v>
      </c>
      <c r="O136" s="14" t="s">
        <v>3453</v>
      </c>
      <c r="P136" s="13" t="s">
        <v>4937</v>
      </c>
      <c r="Q136" s="257"/>
      <c r="R136" s="258"/>
      <c r="S136" s="257"/>
      <c r="T136" s="257"/>
    </row>
    <row r="137" spans="2:23" ht="30.75" customHeight="1" x14ac:dyDescent="0.25">
      <c r="B137" s="17">
        <v>139</v>
      </c>
      <c r="C137" s="17" t="s">
        <v>11017</v>
      </c>
      <c r="D137" s="274" t="s">
        <v>3454</v>
      </c>
      <c r="E137" s="12" t="s">
        <v>11017</v>
      </c>
      <c r="F137" s="12" t="s">
        <v>12627</v>
      </c>
      <c r="G137" s="274" t="s">
        <v>3454</v>
      </c>
      <c r="H137" s="14" t="s">
        <v>3455</v>
      </c>
      <c r="I137" s="288" t="s">
        <v>3915</v>
      </c>
      <c r="J137" s="274" t="s">
        <v>3456</v>
      </c>
      <c r="K137" s="14" t="s">
        <v>3457</v>
      </c>
      <c r="L137" s="14" t="s">
        <v>3458</v>
      </c>
      <c r="M137" s="14" t="s">
        <v>3919</v>
      </c>
      <c r="N137" s="12" t="s">
        <v>21147</v>
      </c>
      <c r="O137" s="14" t="s">
        <v>3459</v>
      </c>
      <c r="P137" s="13" t="s">
        <v>3460</v>
      </c>
      <c r="Q137" s="257" t="s">
        <v>3461</v>
      </c>
      <c r="R137" s="258"/>
      <c r="S137" s="257"/>
      <c r="T137" s="257"/>
    </row>
    <row r="138" spans="2:23" ht="30.75" customHeight="1" x14ac:dyDescent="0.25">
      <c r="B138" s="17">
        <v>140</v>
      </c>
      <c r="D138" s="274" t="s">
        <v>3462</v>
      </c>
      <c r="E138" s="14" t="s">
        <v>3463</v>
      </c>
      <c r="G138" s="274" t="s">
        <v>3462</v>
      </c>
      <c r="H138" s="14" t="s">
        <v>3464</v>
      </c>
      <c r="I138" s="288">
        <v>253684781</v>
      </c>
      <c r="J138" s="274" t="s">
        <v>3465</v>
      </c>
      <c r="K138" s="14" t="s">
        <v>3466</v>
      </c>
      <c r="L138" s="14" t="s">
        <v>3467</v>
      </c>
      <c r="M138" s="14" t="s">
        <v>3942</v>
      </c>
      <c r="N138" s="12" t="s">
        <v>21135</v>
      </c>
      <c r="O138" s="14" t="s">
        <v>3468</v>
      </c>
      <c r="P138" s="13" t="s">
        <v>3469</v>
      </c>
      <c r="Q138" s="257" t="s">
        <v>3470</v>
      </c>
      <c r="R138" s="258"/>
      <c r="S138" s="257" t="s">
        <v>5957</v>
      </c>
      <c r="T138" s="257"/>
    </row>
    <row r="139" spans="2:23" ht="30.75" customHeight="1" x14ac:dyDescent="0.25">
      <c r="B139" s="17">
        <v>141</v>
      </c>
      <c r="D139" s="274" t="s">
        <v>3471</v>
      </c>
      <c r="E139" s="14" t="s">
        <v>3472</v>
      </c>
      <c r="G139" s="274" t="s">
        <v>3471</v>
      </c>
      <c r="H139" s="14" t="s">
        <v>3473</v>
      </c>
      <c r="I139" s="288">
        <v>750032294</v>
      </c>
      <c r="J139" s="274" t="s">
        <v>3474</v>
      </c>
      <c r="K139" s="14" t="s">
        <v>3475</v>
      </c>
      <c r="L139" s="14" t="s">
        <v>3476</v>
      </c>
      <c r="M139" s="14" t="s">
        <v>4265</v>
      </c>
      <c r="N139" s="12" t="s">
        <v>21135</v>
      </c>
      <c r="O139" s="14" t="s">
        <v>3477</v>
      </c>
      <c r="P139" s="13" t="s">
        <v>3478</v>
      </c>
      <c r="Q139" s="257" t="s">
        <v>3479</v>
      </c>
      <c r="R139" s="258"/>
      <c r="S139" s="257"/>
      <c r="T139" s="257"/>
    </row>
    <row r="140" spans="2:23" ht="30.75" customHeight="1" x14ac:dyDescent="0.25">
      <c r="B140" s="17">
        <v>142</v>
      </c>
      <c r="D140" s="274" t="s">
        <v>3480</v>
      </c>
      <c r="E140" s="14" t="s">
        <v>3481</v>
      </c>
      <c r="F140" s="14" t="s">
        <v>4307</v>
      </c>
      <c r="G140" s="274" t="s">
        <v>3482</v>
      </c>
      <c r="H140" s="14" t="s">
        <v>3483</v>
      </c>
      <c r="I140" s="288" t="s">
        <v>3915</v>
      </c>
      <c r="J140" s="274" t="s">
        <v>3484</v>
      </c>
      <c r="K140" s="14" t="s">
        <v>3485</v>
      </c>
      <c r="L140" s="14" t="s">
        <v>3486</v>
      </c>
      <c r="M140" s="14" t="s">
        <v>3919</v>
      </c>
      <c r="N140" s="12" t="s">
        <v>21147</v>
      </c>
      <c r="O140" s="14" t="s">
        <v>3487</v>
      </c>
      <c r="P140" s="13" t="s">
        <v>3488</v>
      </c>
      <c r="Q140" s="257" t="s">
        <v>3489</v>
      </c>
      <c r="R140" s="258" t="s">
        <v>5993</v>
      </c>
      <c r="S140" s="257" t="s">
        <v>5994</v>
      </c>
      <c r="T140" s="13" t="s">
        <v>3488</v>
      </c>
    </row>
    <row r="141" spans="2:23" ht="30.75" customHeight="1" x14ac:dyDescent="0.25">
      <c r="B141" s="17">
        <v>143</v>
      </c>
      <c r="D141" s="274" t="s">
        <v>3490</v>
      </c>
      <c r="E141" s="14" t="s">
        <v>3491</v>
      </c>
      <c r="G141" s="274" t="s">
        <v>3492</v>
      </c>
      <c r="H141" s="14" t="s">
        <v>3493</v>
      </c>
      <c r="I141" s="288" t="s">
        <v>3915</v>
      </c>
      <c r="J141" s="274" t="s">
        <v>3494</v>
      </c>
      <c r="K141" s="14" t="s">
        <v>3495</v>
      </c>
      <c r="L141" s="14" t="s">
        <v>3496</v>
      </c>
      <c r="M141" s="14" t="s">
        <v>3919</v>
      </c>
      <c r="N141" s="12" t="s">
        <v>21147</v>
      </c>
      <c r="O141" s="14" t="s">
        <v>3497</v>
      </c>
      <c r="P141" s="13" t="s">
        <v>3498</v>
      </c>
      <c r="Q141" s="257" t="s">
        <v>3499</v>
      </c>
      <c r="R141" s="258"/>
      <c r="S141" s="257"/>
    </row>
    <row r="142" spans="2:23" ht="30.75" customHeight="1" x14ac:dyDescent="0.25">
      <c r="B142" s="17">
        <v>144</v>
      </c>
      <c r="D142" s="274" t="s">
        <v>3500</v>
      </c>
      <c r="E142" s="14" t="s">
        <v>3501</v>
      </c>
      <c r="G142" s="274" t="s">
        <v>3502</v>
      </c>
      <c r="H142" s="14" t="s">
        <v>3503</v>
      </c>
      <c r="I142" s="288" t="s">
        <v>3915</v>
      </c>
      <c r="J142" s="274" t="s">
        <v>3504</v>
      </c>
      <c r="K142" s="14" t="s">
        <v>3505</v>
      </c>
      <c r="L142" s="14" t="s">
        <v>3506</v>
      </c>
      <c r="M142" s="14" t="s">
        <v>3507</v>
      </c>
      <c r="N142" s="12" t="s">
        <v>21149</v>
      </c>
      <c r="O142" s="14" t="s">
        <v>3508</v>
      </c>
      <c r="P142" s="13" t="s">
        <v>3509</v>
      </c>
      <c r="Q142" s="257" t="s">
        <v>3510</v>
      </c>
      <c r="R142" s="258"/>
      <c r="S142" s="257"/>
    </row>
    <row r="143" spans="2:23" ht="30.75" customHeight="1" x14ac:dyDescent="0.25">
      <c r="B143" s="17">
        <v>145</v>
      </c>
      <c r="C143" s="17" t="s">
        <v>16380</v>
      </c>
      <c r="D143" s="274" t="s">
        <v>3511</v>
      </c>
      <c r="E143" s="14" t="s">
        <v>10462</v>
      </c>
      <c r="G143" s="274" t="s">
        <v>3511</v>
      </c>
      <c r="H143" s="14" t="s">
        <v>3513</v>
      </c>
      <c r="I143" s="288" t="s">
        <v>3915</v>
      </c>
      <c r="J143" s="274" t="s">
        <v>3514</v>
      </c>
      <c r="K143" s="14" t="s">
        <v>3917</v>
      </c>
      <c r="L143" s="14" t="s">
        <v>3515</v>
      </c>
      <c r="M143" s="14" t="s">
        <v>3942</v>
      </c>
      <c r="N143" s="12" t="s">
        <v>21135</v>
      </c>
      <c r="O143" s="14" t="s">
        <v>3516</v>
      </c>
      <c r="P143" s="13" t="s">
        <v>3517</v>
      </c>
      <c r="Q143" s="257" t="s">
        <v>17113</v>
      </c>
      <c r="R143" s="258" t="s">
        <v>10462</v>
      </c>
      <c r="S143" s="257" t="s">
        <v>17113</v>
      </c>
      <c r="T143" s="13" t="s">
        <v>17114</v>
      </c>
    </row>
    <row r="144" spans="2:23" ht="30.75" customHeight="1" x14ac:dyDescent="0.25">
      <c r="B144" s="17">
        <v>146</v>
      </c>
      <c r="C144" s="17" t="s">
        <v>5</v>
      </c>
      <c r="D144" s="274" t="s">
        <v>11016</v>
      </c>
      <c r="E144" s="14" t="s">
        <v>11017</v>
      </c>
      <c r="F144" s="14" t="s">
        <v>3937</v>
      </c>
      <c r="G144" s="274" t="s">
        <v>11018</v>
      </c>
      <c r="H144" s="14" t="s">
        <v>3518</v>
      </c>
      <c r="I144" s="288" t="s">
        <v>3915</v>
      </c>
      <c r="J144" s="274" t="s">
        <v>3519</v>
      </c>
      <c r="K144" s="14" t="s">
        <v>3917</v>
      </c>
      <c r="L144" s="14" t="s">
        <v>3476</v>
      </c>
      <c r="M144" s="14" t="s">
        <v>4265</v>
      </c>
      <c r="N144" s="12" t="s">
        <v>21135</v>
      </c>
      <c r="O144" s="14" t="s">
        <v>3520</v>
      </c>
      <c r="P144" s="13" t="s">
        <v>5669</v>
      </c>
      <c r="Q144" s="257" t="s">
        <v>11019</v>
      </c>
      <c r="R144" s="258" t="s">
        <v>5</v>
      </c>
      <c r="S144" s="257" t="s">
        <v>11020</v>
      </c>
      <c r="T144" s="13" t="s">
        <v>11021</v>
      </c>
      <c r="W144" s="14" t="s">
        <v>11022</v>
      </c>
    </row>
    <row r="145" spans="2:23" ht="30.75" customHeight="1" x14ac:dyDescent="0.25">
      <c r="B145" s="17">
        <v>147</v>
      </c>
      <c r="D145" s="274" t="s">
        <v>3521</v>
      </c>
      <c r="E145" s="14" t="s">
        <v>3522</v>
      </c>
      <c r="F145" s="14" t="s">
        <v>3523</v>
      </c>
      <c r="G145" s="274" t="s">
        <v>3524</v>
      </c>
      <c r="H145" s="14" t="s">
        <v>3525</v>
      </c>
      <c r="I145" s="288" t="s">
        <v>3915</v>
      </c>
      <c r="J145" s="274" t="s">
        <v>3526</v>
      </c>
      <c r="K145" s="14" t="s">
        <v>3917</v>
      </c>
      <c r="L145" s="14" t="s">
        <v>3429</v>
      </c>
      <c r="M145" s="14" t="s">
        <v>3942</v>
      </c>
      <c r="N145" s="12" t="s">
        <v>21135</v>
      </c>
      <c r="O145" s="14" t="s">
        <v>3430</v>
      </c>
      <c r="P145" s="13" t="s">
        <v>3527</v>
      </c>
      <c r="Q145" s="257" t="s">
        <v>3528</v>
      </c>
      <c r="R145" s="258"/>
      <c r="S145" s="257"/>
      <c r="T145" s="257"/>
    </row>
    <row r="146" spans="2:23" ht="30.75" customHeight="1" x14ac:dyDescent="0.25">
      <c r="B146" s="17">
        <v>148</v>
      </c>
      <c r="D146" s="274" t="s">
        <v>3521</v>
      </c>
      <c r="E146" s="14" t="s">
        <v>3522</v>
      </c>
      <c r="F146" s="14" t="s">
        <v>3523</v>
      </c>
      <c r="G146" s="274" t="s">
        <v>3524</v>
      </c>
      <c r="H146" s="14" t="s">
        <v>3525</v>
      </c>
      <c r="I146" s="288" t="s">
        <v>3915</v>
      </c>
      <c r="J146" s="274" t="s">
        <v>3529</v>
      </c>
      <c r="K146" s="14" t="s">
        <v>3917</v>
      </c>
      <c r="L146" s="14" t="s">
        <v>3429</v>
      </c>
      <c r="M146" s="14" t="s">
        <v>3942</v>
      </c>
      <c r="N146" s="12" t="s">
        <v>21135</v>
      </c>
      <c r="O146" s="14" t="s">
        <v>3430</v>
      </c>
      <c r="P146" s="13" t="s">
        <v>3530</v>
      </c>
      <c r="Q146" s="257" t="s">
        <v>3528</v>
      </c>
      <c r="R146" s="258"/>
      <c r="S146" s="257"/>
      <c r="T146" s="257"/>
    </row>
    <row r="147" spans="2:23" s="284" customFormat="1" ht="30.75" customHeight="1" x14ac:dyDescent="0.25">
      <c r="B147" s="340">
        <v>149</v>
      </c>
      <c r="C147" s="340"/>
      <c r="D147" s="283" t="s">
        <v>3531</v>
      </c>
      <c r="E147" s="284" t="s">
        <v>3532</v>
      </c>
      <c r="G147" s="283" t="s">
        <v>3531</v>
      </c>
      <c r="H147" s="284" t="s">
        <v>3533</v>
      </c>
      <c r="I147" s="291" t="s">
        <v>3915</v>
      </c>
      <c r="J147" s="283" t="s">
        <v>3534</v>
      </c>
      <c r="K147" s="284" t="s">
        <v>3535</v>
      </c>
      <c r="L147" s="284" t="s">
        <v>3429</v>
      </c>
      <c r="M147" s="14" t="s">
        <v>3942</v>
      </c>
      <c r="N147" s="12" t="s">
        <v>21135</v>
      </c>
      <c r="O147" s="284" t="s">
        <v>3430</v>
      </c>
      <c r="P147" s="285" t="s">
        <v>3536</v>
      </c>
      <c r="Q147" s="265" t="s">
        <v>3537</v>
      </c>
      <c r="R147" s="258"/>
      <c r="S147" s="265"/>
      <c r="T147" s="265"/>
      <c r="V147" s="286"/>
    </row>
    <row r="148" spans="2:23" ht="30.75" customHeight="1" x14ac:dyDescent="0.25">
      <c r="B148" s="17">
        <v>150</v>
      </c>
      <c r="D148" s="274" t="s">
        <v>3538</v>
      </c>
      <c r="E148" s="14" t="s">
        <v>3539</v>
      </c>
      <c r="F148" s="14" t="s">
        <v>4080</v>
      </c>
      <c r="G148" s="274" t="s">
        <v>3540</v>
      </c>
      <c r="H148" s="14" t="s">
        <v>3541</v>
      </c>
      <c r="I148" s="288" t="s">
        <v>3915</v>
      </c>
      <c r="J148" s="274" t="s">
        <v>3542</v>
      </c>
      <c r="K148" s="14" t="s">
        <v>3917</v>
      </c>
      <c r="L148" s="14" t="s">
        <v>4123</v>
      </c>
      <c r="M148" s="14" t="s">
        <v>4063</v>
      </c>
      <c r="N148" s="12" t="s">
        <v>21135</v>
      </c>
      <c r="O148" s="14" t="s">
        <v>3543</v>
      </c>
      <c r="P148" s="13" t="s">
        <v>3544</v>
      </c>
      <c r="Q148" s="257" t="s">
        <v>3545</v>
      </c>
      <c r="R148" s="258"/>
      <c r="S148" s="257"/>
      <c r="T148" s="257"/>
    </row>
    <row r="149" spans="2:23" ht="30.75" customHeight="1" x14ac:dyDescent="0.25">
      <c r="B149" s="17">
        <v>151</v>
      </c>
      <c r="C149" s="17" t="s">
        <v>5</v>
      </c>
      <c r="D149" s="274" t="s">
        <v>3546</v>
      </c>
      <c r="E149" s="12" t="s">
        <v>18364</v>
      </c>
      <c r="F149" s="12" t="s">
        <v>4080</v>
      </c>
      <c r="G149" s="276" t="s">
        <v>18360</v>
      </c>
      <c r="H149" s="14" t="s">
        <v>3547</v>
      </c>
      <c r="I149" s="288" t="s">
        <v>3915</v>
      </c>
      <c r="J149" s="276" t="s">
        <v>18361</v>
      </c>
      <c r="K149" s="14" t="s">
        <v>3548</v>
      </c>
      <c r="L149" s="14" t="s">
        <v>3549</v>
      </c>
      <c r="M149" s="14" t="s">
        <v>3942</v>
      </c>
      <c r="N149" s="12" t="s">
        <v>21135</v>
      </c>
      <c r="O149" s="12" t="s">
        <v>18362</v>
      </c>
      <c r="P149" s="171" t="s">
        <v>18363</v>
      </c>
      <c r="Q149" s="257" t="s">
        <v>16541</v>
      </c>
      <c r="R149" s="259" t="s">
        <v>18365</v>
      </c>
      <c r="S149" s="257" t="s">
        <v>18366</v>
      </c>
      <c r="T149" s="171" t="s">
        <v>18367</v>
      </c>
      <c r="W149" s="290">
        <v>43370</v>
      </c>
    </row>
    <row r="150" spans="2:23" ht="30.75" customHeight="1" x14ac:dyDescent="0.25">
      <c r="B150" s="17">
        <v>152</v>
      </c>
      <c r="D150" s="274" t="s">
        <v>3551</v>
      </c>
      <c r="E150" s="14" t="s">
        <v>3552</v>
      </c>
      <c r="G150" s="274" t="s">
        <v>3553</v>
      </c>
      <c r="H150" s="14" t="s">
        <v>3554</v>
      </c>
      <c r="I150" s="288" t="s">
        <v>3915</v>
      </c>
      <c r="J150" s="274" t="s">
        <v>3555</v>
      </c>
      <c r="K150" s="14" t="s">
        <v>3556</v>
      </c>
      <c r="L150" s="14" t="s">
        <v>3557</v>
      </c>
      <c r="M150" s="14" t="s">
        <v>4074</v>
      </c>
      <c r="N150" s="12" t="s">
        <v>21149</v>
      </c>
      <c r="O150" s="14" t="s">
        <v>3558</v>
      </c>
      <c r="P150" s="13" t="s">
        <v>3559</v>
      </c>
      <c r="Q150" s="257" t="s">
        <v>3560</v>
      </c>
      <c r="R150" s="258"/>
      <c r="S150" s="257"/>
      <c r="T150" s="257"/>
    </row>
    <row r="151" spans="2:23" ht="30.75" customHeight="1" x14ac:dyDescent="0.25">
      <c r="B151" s="17">
        <v>153</v>
      </c>
      <c r="D151" s="274" t="s">
        <v>3561</v>
      </c>
      <c r="E151" s="14" t="s">
        <v>3562</v>
      </c>
      <c r="F151" s="14" t="s">
        <v>1700</v>
      </c>
      <c r="G151" s="411" t="s">
        <v>11791</v>
      </c>
      <c r="H151" s="14" t="s">
        <v>3563</v>
      </c>
      <c r="I151" s="14" t="s">
        <v>5016</v>
      </c>
      <c r="J151" s="274" t="s">
        <v>5017</v>
      </c>
      <c r="K151" s="14" t="s">
        <v>3870</v>
      </c>
      <c r="L151" s="14" t="s">
        <v>5018</v>
      </c>
      <c r="M151" s="14" t="s">
        <v>4265</v>
      </c>
      <c r="N151" s="12" t="s">
        <v>21135</v>
      </c>
      <c r="O151" s="14" t="s">
        <v>5019</v>
      </c>
      <c r="P151" s="13" t="s">
        <v>15779</v>
      </c>
      <c r="Q151" s="257" t="s">
        <v>3564</v>
      </c>
      <c r="R151" s="258" t="s">
        <v>5020</v>
      </c>
      <c r="S151" s="257" t="s">
        <v>11792</v>
      </c>
      <c r="T151" s="13" t="s">
        <v>15779</v>
      </c>
    </row>
    <row r="152" spans="2:23" ht="30.75" customHeight="1" x14ac:dyDescent="0.25">
      <c r="B152" s="17">
        <v>154</v>
      </c>
      <c r="D152" s="274" t="s">
        <v>3565</v>
      </c>
      <c r="E152" s="14" t="s">
        <v>3566</v>
      </c>
      <c r="F152" s="14" t="s">
        <v>3567</v>
      </c>
      <c r="G152" s="274" t="s">
        <v>3565</v>
      </c>
      <c r="H152" s="14" t="s">
        <v>3568</v>
      </c>
      <c r="I152" s="288" t="s">
        <v>3915</v>
      </c>
      <c r="J152" s="274" t="s">
        <v>3569</v>
      </c>
      <c r="K152" s="14" t="s">
        <v>3917</v>
      </c>
      <c r="L152" s="14" t="s">
        <v>3570</v>
      </c>
      <c r="M152" s="14" t="s">
        <v>4265</v>
      </c>
      <c r="N152" s="12" t="s">
        <v>21135</v>
      </c>
      <c r="O152" s="14" t="s">
        <v>3571</v>
      </c>
      <c r="P152" s="13" t="s">
        <v>3572</v>
      </c>
      <c r="Q152" s="257" t="s">
        <v>3573</v>
      </c>
      <c r="R152" s="258"/>
      <c r="S152" s="257"/>
      <c r="T152" s="257"/>
    </row>
    <row r="153" spans="2:23" ht="30.75" customHeight="1" x14ac:dyDescent="0.25">
      <c r="B153" s="17">
        <v>155</v>
      </c>
      <c r="D153" s="274" t="s">
        <v>3574</v>
      </c>
      <c r="E153" s="14" t="s">
        <v>3575</v>
      </c>
      <c r="F153" s="14" t="s">
        <v>4080</v>
      </c>
      <c r="G153" s="274" t="s">
        <v>3576</v>
      </c>
      <c r="H153" s="14" t="s">
        <v>3577</v>
      </c>
      <c r="I153" s="288" t="s">
        <v>3915</v>
      </c>
      <c r="J153" s="274" t="s">
        <v>3578</v>
      </c>
      <c r="K153" s="14" t="s">
        <v>3579</v>
      </c>
      <c r="L153" s="14" t="s">
        <v>3580</v>
      </c>
      <c r="M153" s="14" t="s">
        <v>3919</v>
      </c>
      <c r="N153" s="12" t="s">
        <v>21147</v>
      </c>
      <c r="O153" s="14" t="s">
        <v>3581</v>
      </c>
      <c r="P153" s="13" t="s">
        <v>3582</v>
      </c>
      <c r="Q153" s="257" t="s">
        <v>3583</v>
      </c>
      <c r="R153" s="258"/>
      <c r="S153" s="257"/>
      <c r="T153" s="257"/>
    </row>
    <row r="154" spans="2:23" ht="30.75" customHeight="1" x14ac:dyDescent="0.25">
      <c r="B154" s="17">
        <v>156</v>
      </c>
      <c r="C154" s="17" t="s">
        <v>16380</v>
      </c>
      <c r="D154" s="274" t="s">
        <v>3586</v>
      </c>
      <c r="E154" s="14" t="s">
        <v>3587</v>
      </c>
      <c r="F154" s="14" t="s">
        <v>3588</v>
      </c>
      <c r="G154" s="274" t="s">
        <v>3586</v>
      </c>
      <c r="H154" s="14" t="s">
        <v>4905</v>
      </c>
      <c r="I154" s="288" t="s">
        <v>3915</v>
      </c>
      <c r="J154" s="274" t="s">
        <v>3589</v>
      </c>
      <c r="K154" s="14" t="s">
        <v>3917</v>
      </c>
      <c r="L154" s="14" t="s">
        <v>3584</v>
      </c>
      <c r="M154" s="14" t="s">
        <v>3942</v>
      </c>
      <c r="N154" s="12" t="s">
        <v>21135</v>
      </c>
      <c r="O154" s="14" t="s">
        <v>3590</v>
      </c>
      <c r="P154" s="13" t="s">
        <v>3591</v>
      </c>
      <c r="Q154" s="257" t="s">
        <v>3592</v>
      </c>
      <c r="R154" s="258"/>
      <c r="S154" s="257"/>
      <c r="T154" s="257"/>
    </row>
    <row r="155" spans="2:23" ht="30.75" customHeight="1" x14ac:dyDescent="0.25">
      <c r="B155" s="17">
        <v>157</v>
      </c>
      <c r="D155" s="274" t="s">
        <v>3593</v>
      </c>
      <c r="F155" s="14" t="s">
        <v>3594</v>
      </c>
      <c r="G155" s="274" t="s">
        <v>3593</v>
      </c>
      <c r="H155" s="14" t="s">
        <v>3595</v>
      </c>
      <c r="I155" s="288" t="s">
        <v>3915</v>
      </c>
      <c r="J155" s="274" t="s">
        <v>3596</v>
      </c>
      <c r="K155" s="14" t="s">
        <v>3917</v>
      </c>
      <c r="L155" s="14" t="s">
        <v>3597</v>
      </c>
      <c r="M155" s="14" t="s">
        <v>4265</v>
      </c>
      <c r="N155" s="12" t="s">
        <v>21135</v>
      </c>
      <c r="O155" s="14" t="s">
        <v>3598</v>
      </c>
      <c r="P155" s="13" t="s">
        <v>3599</v>
      </c>
      <c r="Q155" s="257" t="s">
        <v>3600</v>
      </c>
      <c r="R155" s="258"/>
      <c r="S155" s="257"/>
      <c r="T155" s="257"/>
    </row>
    <row r="156" spans="2:23" ht="30.75" customHeight="1" x14ac:dyDescent="0.25">
      <c r="B156" s="17">
        <v>158</v>
      </c>
      <c r="C156" s="17" t="s">
        <v>21122</v>
      </c>
      <c r="D156" s="274" t="s">
        <v>3601</v>
      </c>
      <c r="E156" s="14" t="s">
        <v>3602</v>
      </c>
      <c r="F156" s="14" t="s">
        <v>3603</v>
      </c>
      <c r="G156" s="274" t="s">
        <v>3601</v>
      </c>
      <c r="H156" s="14" t="s">
        <v>3604</v>
      </c>
      <c r="I156" s="14" t="s">
        <v>3915</v>
      </c>
      <c r="J156" s="274" t="s">
        <v>3605</v>
      </c>
      <c r="K156" s="14" t="s">
        <v>3917</v>
      </c>
      <c r="L156" s="14" t="s">
        <v>3606</v>
      </c>
      <c r="M156" s="14" t="s">
        <v>3942</v>
      </c>
      <c r="N156" s="12" t="s">
        <v>21135</v>
      </c>
      <c r="O156" s="14" t="s">
        <v>3607</v>
      </c>
      <c r="P156" s="13" t="s">
        <v>3608</v>
      </c>
      <c r="Q156" s="257" t="s">
        <v>3609</v>
      </c>
      <c r="R156" s="258"/>
      <c r="S156" s="257"/>
      <c r="T156" s="257"/>
    </row>
    <row r="157" spans="2:23" ht="30.75" customHeight="1" x14ac:dyDescent="0.25">
      <c r="B157" s="17">
        <v>159</v>
      </c>
      <c r="D157" s="274" t="s">
        <v>3610</v>
      </c>
      <c r="F157" s="14" t="s">
        <v>3523</v>
      </c>
      <c r="G157" s="274" t="s">
        <v>3610</v>
      </c>
      <c r="H157" s="14" t="s">
        <v>3611</v>
      </c>
      <c r="I157" s="14" t="s">
        <v>3915</v>
      </c>
      <c r="J157" s="274" t="s">
        <v>3612</v>
      </c>
      <c r="K157" s="14" t="s">
        <v>3917</v>
      </c>
      <c r="L157" s="14" t="s">
        <v>3613</v>
      </c>
      <c r="M157" s="14" t="s">
        <v>3942</v>
      </c>
      <c r="N157" s="12" t="s">
        <v>21135</v>
      </c>
      <c r="O157" s="14" t="s">
        <v>3614</v>
      </c>
      <c r="P157" s="13" t="s">
        <v>3615</v>
      </c>
    </row>
    <row r="158" spans="2:23" ht="30.75" customHeight="1" x14ac:dyDescent="0.25">
      <c r="B158" s="17">
        <v>160</v>
      </c>
      <c r="D158" s="274" t="s">
        <v>3616</v>
      </c>
      <c r="E158" s="14" t="s">
        <v>3617</v>
      </c>
      <c r="F158" s="14" t="s">
        <v>2715</v>
      </c>
      <c r="G158" s="274" t="s">
        <v>3618</v>
      </c>
      <c r="H158" s="14" t="s">
        <v>3619</v>
      </c>
      <c r="I158" s="14" t="s">
        <v>3915</v>
      </c>
      <c r="J158" s="274" t="s">
        <v>3620</v>
      </c>
      <c r="K158" s="14" t="s">
        <v>3621</v>
      </c>
      <c r="L158" s="14" t="s">
        <v>4026</v>
      </c>
      <c r="M158" s="14" t="s">
        <v>3919</v>
      </c>
      <c r="N158" s="12" t="s">
        <v>21147</v>
      </c>
      <c r="O158" s="14" t="s">
        <v>3622</v>
      </c>
      <c r="P158" s="13" t="s">
        <v>3623</v>
      </c>
      <c r="Q158" s="257" t="s">
        <v>3624</v>
      </c>
      <c r="R158" s="258"/>
      <c r="S158" s="257"/>
      <c r="T158" s="257"/>
    </row>
    <row r="159" spans="2:23" ht="30.75" customHeight="1" x14ac:dyDescent="0.25">
      <c r="B159" s="17">
        <v>161</v>
      </c>
      <c r="D159" s="274" t="s">
        <v>3625</v>
      </c>
      <c r="E159" s="14" t="s">
        <v>3626</v>
      </c>
      <c r="F159" s="14" t="s">
        <v>3627</v>
      </c>
      <c r="G159" s="274" t="s">
        <v>3628</v>
      </c>
      <c r="H159" s="14" t="s">
        <v>3629</v>
      </c>
      <c r="I159" s="277">
        <v>186340</v>
      </c>
      <c r="J159" s="274" t="s">
        <v>3630</v>
      </c>
      <c r="K159" s="14" t="s">
        <v>3917</v>
      </c>
      <c r="L159" s="14" t="s">
        <v>4233</v>
      </c>
      <c r="M159" s="14" t="s">
        <v>3942</v>
      </c>
      <c r="N159" s="12" t="s">
        <v>21135</v>
      </c>
      <c r="O159" s="14" t="s">
        <v>3631</v>
      </c>
      <c r="P159" s="13" t="s">
        <v>3632</v>
      </c>
      <c r="Q159" s="257" t="s">
        <v>3633</v>
      </c>
      <c r="R159" s="258"/>
      <c r="S159" s="257"/>
      <c r="T159" s="257"/>
    </row>
    <row r="160" spans="2:23" ht="30.75" customHeight="1" x14ac:dyDescent="0.25">
      <c r="B160" s="17">
        <v>162</v>
      </c>
      <c r="D160" s="274" t="s">
        <v>3634</v>
      </c>
      <c r="E160" s="14" t="s">
        <v>3635</v>
      </c>
      <c r="G160" s="274" t="s">
        <v>3634</v>
      </c>
      <c r="H160" s="14" t="s">
        <v>3636</v>
      </c>
      <c r="I160" s="14" t="s">
        <v>3915</v>
      </c>
      <c r="J160" s="274" t="s">
        <v>3637</v>
      </c>
      <c r="K160" s="14" t="s">
        <v>3917</v>
      </c>
      <c r="L160" s="14" t="s">
        <v>3260</v>
      </c>
      <c r="M160" s="14" t="s">
        <v>4265</v>
      </c>
      <c r="N160" s="12" t="s">
        <v>21135</v>
      </c>
      <c r="O160" s="14" t="s">
        <v>3638</v>
      </c>
      <c r="P160" s="13" t="s">
        <v>3639</v>
      </c>
      <c r="Q160" s="257" t="s">
        <v>3640</v>
      </c>
      <c r="R160" s="258"/>
      <c r="S160" s="257"/>
      <c r="T160" s="257"/>
    </row>
    <row r="161" spans="2:22" ht="30.75" customHeight="1" x14ac:dyDescent="0.25">
      <c r="B161" s="17">
        <v>163</v>
      </c>
      <c r="D161" s="274" t="s">
        <v>3641</v>
      </c>
      <c r="E161" s="14" t="s">
        <v>3642</v>
      </c>
      <c r="F161" s="14" t="s">
        <v>2682</v>
      </c>
      <c r="G161" s="274" t="s">
        <v>3641</v>
      </c>
      <c r="H161" s="14" t="s">
        <v>3643</v>
      </c>
      <c r="I161" s="14" t="s">
        <v>3915</v>
      </c>
      <c r="J161" s="274" t="s">
        <v>3644</v>
      </c>
      <c r="K161" s="14" t="s">
        <v>3917</v>
      </c>
      <c r="L161" s="14" t="s">
        <v>3645</v>
      </c>
      <c r="M161" s="14" t="s">
        <v>4063</v>
      </c>
      <c r="N161" s="12" t="s">
        <v>21135</v>
      </c>
      <c r="O161" s="14" t="s">
        <v>3646</v>
      </c>
      <c r="P161" s="13" t="s">
        <v>3647</v>
      </c>
      <c r="Q161" s="257" t="s">
        <v>3648</v>
      </c>
      <c r="R161" s="258"/>
      <c r="S161" s="257"/>
      <c r="T161" s="257"/>
    </row>
    <row r="162" spans="2:22" ht="30.75" customHeight="1" x14ac:dyDescent="0.25">
      <c r="B162" s="17">
        <v>164</v>
      </c>
      <c r="D162" s="274" t="s">
        <v>3649</v>
      </c>
      <c r="E162" s="14" t="s">
        <v>3650</v>
      </c>
      <c r="G162" s="274" t="s">
        <v>3649</v>
      </c>
      <c r="H162" s="14" t="s">
        <v>3651</v>
      </c>
      <c r="I162" s="14" t="s">
        <v>3915</v>
      </c>
      <c r="J162" s="274" t="s">
        <v>3652</v>
      </c>
      <c r="K162" s="14" t="s">
        <v>3917</v>
      </c>
      <c r="L162" s="14" t="s">
        <v>3653</v>
      </c>
      <c r="M162" s="14" t="s">
        <v>3942</v>
      </c>
      <c r="N162" s="12" t="s">
        <v>21135</v>
      </c>
      <c r="O162" s="14" t="s">
        <v>3654</v>
      </c>
      <c r="P162" s="13" t="s">
        <v>3655</v>
      </c>
      <c r="Q162" s="257" t="s">
        <v>3656</v>
      </c>
      <c r="R162" s="258"/>
      <c r="S162" s="257"/>
      <c r="T162" s="257"/>
    </row>
    <row r="163" spans="2:22" ht="30.75" customHeight="1" x14ac:dyDescent="0.25">
      <c r="B163" s="17">
        <v>165</v>
      </c>
      <c r="D163" s="274" t="s">
        <v>2857</v>
      </c>
      <c r="E163" s="14" t="s">
        <v>3657</v>
      </c>
      <c r="F163" s="14" t="s">
        <v>3658</v>
      </c>
      <c r="G163" s="274" t="s">
        <v>2857</v>
      </c>
      <c r="H163" s="14" t="s">
        <v>2860</v>
      </c>
      <c r="I163" s="14" t="s">
        <v>3915</v>
      </c>
      <c r="J163" s="274" t="s">
        <v>2861</v>
      </c>
      <c r="K163" s="14" t="s">
        <v>3917</v>
      </c>
      <c r="L163" s="14" t="s">
        <v>2862</v>
      </c>
      <c r="M163" s="14" t="s">
        <v>4063</v>
      </c>
      <c r="N163" s="12" t="s">
        <v>21135</v>
      </c>
      <c r="O163" s="14" t="s">
        <v>3659</v>
      </c>
      <c r="P163" s="13" t="s">
        <v>3660</v>
      </c>
      <c r="Q163" s="257" t="s">
        <v>3661</v>
      </c>
      <c r="R163" s="258"/>
      <c r="S163" s="257"/>
      <c r="T163" s="257"/>
    </row>
    <row r="164" spans="2:22" ht="30.75" customHeight="1" x14ac:dyDescent="0.25">
      <c r="B164" s="17">
        <v>166</v>
      </c>
      <c r="D164" s="274" t="s">
        <v>3662</v>
      </c>
      <c r="E164" s="14" t="s">
        <v>3663</v>
      </c>
      <c r="F164" s="14" t="s">
        <v>3664</v>
      </c>
      <c r="G164" s="274" t="s">
        <v>3662</v>
      </c>
      <c r="H164" s="14" t="s">
        <v>3665</v>
      </c>
      <c r="I164" s="14" t="s">
        <v>3915</v>
      </c>
      <c r="J164" s="274" t="s">
        <v>3666</v>
      </c>
      <c r="K164" s="14" t="s">
        <v>3917</v>
      </c>
      <c r="L164" s="14" t="s">
        <v>3467</v>
      </c>
      <c r="M164" s="14" t="s">
        <v>3942</v>
      </c>
      <c r="N164" s="12" t="s">
        <v>21135</v>
      </c>
      <c r="O164" s="14" t="s">
        <v>3667</v>
      </c>
      <c r="P164" s="13" t="s">
        <v>3668</v>
      </c>
    </row>
    <row r="165" spans="2:22" ht="30.75" customHeight="1" x14ac:dyDescent="0.25">
      <c r="B165" s="17">
        <v>167</v>
      </c>
      <c r="C165" s="17" t="s">
        <v>21122</v>
      </c>
      <c r="D165" s="274" t="s">
        <v>3669</v>
      </c>
      <c r="E165" s="14" t="s">
        <v>3670</v>
      </c>
      <c r="G165" s="274" t="s">
        <v>3671</v>
      </c>
      <c r="H165" s="14" t="s">
        <v>3672</v>
      </c>
      <c r="I165" s="14" t="s">
        <v>3915</v>
      </c>
      <c r="J165" s="274" t="s">
        <v>3673</v>
      </c>
      <c r="K165" s="14" t="s">
        <v>3917</v>
      </c>
      <c r="L165" s="14" t="s">
        <v>3674</v>
      </c>
      <c r="M165" s="14" t="s">
        <v>4197</v>
      </c>
      <c r="N165" s="12" t="s">
        <v>21150</v>
      </c>
      <c r="O165" s="14" t="s">
        <v>3675</v>
      </c>
      <c r="P165" s="13" t="s">
        <v>3676</v>
      </c>
      <c r="Q165" s="257" t="s">
        <v>3677</v>
      </c>
      <c r="R165" s="258" t="s">
        <v>3670</v>
      </c>
      <c r="S165" s="257" t="s">
        <v>3677</v>
      </c>
      <c r="T165" s="13" t="s">
        <v>3676</v>
      </c>
    </row>
    <row r="166" spans="2:22" ht="30.75" customHeight="1" x14ac:dyDescent="0.25">
      <c r="B166" s="17">
        <v>168</v>
      </c>
      <c r="D166" s="274" t="s">
        <v>3678</v>
      </c>
      <c r="E166" s="14" t="s">
        <v>3679</v>
      </c>
      <c r="G166" s="274" t="s">
        <v>3678</v>
      </c>
      <c r="H166" s="14" t="s">
        <v>3680</v>
      </c>
      <c r="I166" s="14">
        <v>43203913618</v>
      </c>
      <c r="J166" s="274" t="s">
        <v>3681</v>
      </c>
      <c r="K166" s="14" t="s">
        <v>3917</v>
      </c>
      <c r="L166" s="14" t="s">
        <v>3476</v>
      </c>
      <c r="M166" s="14" t="s">
        <v>4265</v>
      </c>
      <c r="N166" s="12" t="s">
        <v>21135</v>
      </c>
      <c r="O166" s="14" t="s">
        <v>3520</v>
      </c>
      <c r="P166" s="13" t="s">
        <v>3682</v>
      </c>
      <c r="Q166" s="257" t="s">
        <v>3683</v>
      </c>
      <c r="R166" s="258"/>
      <c r="S166" s="257"/>
      <c r="T166" s="257"/>
    </row>
    <row r="167" spans="2:22" ht="30.75" customHeight="1" x14ac:dyDescent="0.25">
      <c r="B167" s="17">
        <v>169</v>
      </c>
      <c r="D167" s="274" t="s">
        <v>3684</v>
      </c>
      <c r="E167" s="14" t="s">
        <v>3685</v>
      </c>
      <c r="F167" s="14" t="s">
        <v>3523</v>
      </c>
      <c r="G167" s="274" t="s">
        <v>3686</v>
      </c>
      <c r="H167" s="14" t="s">
        <v>3687</v>
      </c>
      <c r="I167" s="14" t="s">
        <v>3915</v>
      </c>
      <c r="J167" s="274" t="s">
        <v>3688</v>
      </c>
      <c r="K167" s="14" t="s">
        <v>3689</v>
      </c>
      <c r="L167" s="14" t="s">
        <v>3690</v>
      </c>
      <c r="M167" s="14" t="s">
        <v>4114</v>
      </c>
      <c r="N167" s="12" t="s">
        <v>21147</v>
      </c>
      <c r="O167" s="14" t="s">
        <v>3691</v>
      </c>
      <c r="P167" s="13" t="s">
        <v>3692</v>
      </c>
      <c r="Q167" s="257" t="s">
        <v>3693</v>
      </c>
      <c r="R167" s="261"/>
      <c r="S167" s="257"/>
      <c r="T167" s="257"/>
    </row>
    <row r="168" spans="2:22" ht="30.75" customHeight="1" x14ac:dyDescent="0.25">
      <c r="B168" s="17">
        <v>170</v>
      </c>
      <c r="C168" s="17" t="s">
        <v>11992</v>
      </c>
      <c r="D168" s="274" t="s">
        <v>3694</v>
      </c>
      <c r="E168" s="14" t="s">
        <v>10618</v>
      </c>
      <c r="F168" s="14" t="s">
        <v>10619</v>
      </c>
      <c r="G168" s="274" t="s">
        <v>3694</v>
      </c>
      <c r="H168" s="14" t="s">
        <v>3695</v>
      </c>
      <c r="I168" s="14" t="s">
        <v>3915</v>
      </c>
      <c r="J168" s="274" t="s">
        <v>3696</v>
      </c>
      <c r="K168" s="14" t="s">
        <v>3697</v>
      </c>
      <c r="L168" s="14" t="s">
        <v>3698</v>
      </c>
      <c r="M168" s="14" t="s">
        <v>4063</v>
      </c>
      <c r="N168" s="12" t="s">
        <v>21135</v>
      </c>
      <c r="O168" s="14" t="s">
        <v>3699</v>
      </c>
      <c r="P168" s="13" t="s">
        <v>10620</v>
      </c>
      <c r="Q168" s="257" t="s">
        <v>10621</v>
      </c>
      <c r="R168" s="14" t="s">
        <v>10618</v>
      </c>
      <c r="S168" s="257" t="s">
        <v>10621</v>
      </c>
      <c r="T168" s="13" t="s">
        <v>10620</v>
      </c>
    </row>
    <row r="169" spans="2:22" ht="30.75" customHeight="1" x14ac:dyDescent="0.25">
      <c r="B169" s="17">
        <v>171</v>
      </c>
      <c r="D169" s="274" t="s">
        <v>3700</v>
      </c>
      <c r="E169" s="14" t="s">
        <v>3701</v>
      </c>
      <c r="F169" s="14" t="s">
        <v>3937</v>
      </c>
      <c r="G169" s="274" t="s">
        <v>3700</v>
      </c>
      <c r="H169" s="14" t="s">
        <v>3702</v>
      </c>
      <c r="I169" s="14" t="s">
        <v>3915</v>
      </c>
      <c r="J169" s="274" t="s">
        <v>3703</v>
      </c>
      <c r="K169" s="14" t="s">
        <v>3917</v>
      </c>
      <c r="L169" s="14" t="s">
        <v>6723</v>
      </c>
      <c r="M169" s="14" t="s">
        <v>4265</v>
      </c>
      <c r="N169" s="12" t="s">
        <v>21135</v>
      </c>
      <c r="O169" s="14" t="s">
        <v>3704</v>
      </c>
      <c r="P169" s="13" t="s">
        <v>3705</v>
      </c>
      <c r="Q169" s="257" t="s">
        <v>3706</v>
      </c>
      <c r="R169" s="258"/>
      <c r="S169" s="257"/>
      <c r="T169" s="257"/>
    </row>
    <row r="170" spans="2:22" ht="30.75" customHeight="1" x14ac:dyDescent="0.25">
      <c r="B170" s="17">
        <v>172</v>
      </c>
      <c r="D170" s="274" t="s">
        <v>3707</v>
      </c>
      <c r="E170" s="14" t="s">
        <v>3708</v>
      </c>
      <c r="G170" s="274" t="s">
        <v>3707</v>
      </c>
      <c r="H170" s="14" t="s">
        <v>3709</v>
      </c>
      <c r="I170" s="14" t="s">
        <v>3915</v>
      </c>
      <c r="J170" s="274" t="s">
        <v>3710</v>
      </c>
      <c r="K170" s="14" t="s">
        <v>3917</v>
      </c>
      <c r="L170" s="14" t="s">
        <v>3711</v>
      </c>
      <c r="M170" s="14" t="s">
        <v>4114</v>
      </c>
      <c r="N170" s="12" t="s">
        <v>21147</v>
      </c>
      <c r="O170" s="14" t="s">
        <v>3712</v>
      </c>
      <c r="P170" s="13" t="s">
        <v>3713</v>
      </c>
      <c r="Q170" s="257" t="s">
        <v>3714</v>
      </c>
      <c r="R170" s="258" t="s">
        <v>3708</v>
      </c>
      <c r="S170" s="257" t="s">
        <v>3714</v>
      </c>
      <c r="T170" s="13" t="s">
        <v>3713</v>
      </c>
    </row>
    <row r="171" spans="2:22" ht="30.75" customHeight="1" x14ac:dyDescent="0.25">
      <c r="B171" s="17">
        <v>173</v>
      </c>
      <c r="D171" s="274" t="s">
        <v>3715</v>
      </c>
      <c r="E171" s="14" t="s">
        <v>3716</v>
      </c>
      <c r="G171" s="274" t="s">
        <v>3715</v>
      </c>
      <c r="H171" s="14" t="s">
        <v>3717</v>
      </c>
      <c r="I171" s="14" t="s">
        <v>3915</v>
      </c>
      <c r="J171" s="274" t="s">
        <v>3718</v>
      </c>
      <c r="K171" s="14" t="s">
        <v>3719</v>
      </c>
      <c r="L171" s="14" t="s">
        <v>3698</v>
      </c>
      <c r="M171" s="14" t="s">
        <v>4063</v>
      </c>
      <c r="N171" s="12" t="s">
        <v>21135</v>
      </c>
      <c r="O171" s="14" t="s">
        <v>3720</v>
      </c>
      <c r="P171" s="13" t="s">
        <v>3721</v>
      </c>
      <c r="Q171" s="257" t="s">
        <v>3722</v>
      </c>
      <c r="R171" s="258"/>
      <c r="S171" s="257"/>
      <c r="T171" s="257"/>
    </row>
    <row r="172" spans="2:22" ht="30.75" customHeight="1" x14ac:dyDescent="0.25">
      <c r="B172" s="17">
        <v>174</v>
      </c>
      <c r="D172" s="274" t="s">
        <v>3723</v>
      </c>
      <c r="E172" s="14" t="s">
        <v>3724</v>
      </c>
      <c r="G172" s="274" t="s">
        <v>3723</v>
      </c>
      <c r="H172" s="14" t="s">
        <v>3725</v>
      </c>
      <c r="I172" s="277">
        <v>123114969</v>
      </c>
      <c r="J172" s="274" t="s">
        <v>3726</v>
      </c>
      <c r="K172" s="14" t="s">
        <v>3917</v>
      </c>
      <c r="L172" s="14" t="s">
        <v>3727</v>
      </c>
      <c r="M172" s="14" t="s">
        <v>3728</v>
      </c>
      <c r="N172" s="12" t="s">
        <v>21149</v>
      </c>
      <c r="O172" s="14" t="s">
        <v>3729</v>
      </c>
      <c r="P172" s="13" t="s">
        <v>3730</v>
      </c>
      <c r="Q172" s="257" t="s">
        <v>3731</v>
      </c>
      <c r="R172" s="258"/>
      <c r="S172" s="257"/>
      <c r="T172" s="257"/>
    </row>
    <row r="173" spans="2:22" s="284" customFormat="1" ht="30.75" customHeight="1" x14ac:dyDescent="0.25">
      <c r="B173" s="340">
        <v>175</v>
      </c>
      <c r="C173" s="340"/>
      <c r="D173" s="283" t="s">
        <v>3732</v>
      </c>
      <c r="G173" s="283" t="s">
        <v>3733</v>
      </c>
      <c r="H173" s="284" t="s">
        <v>3734</v>
      </c>
      <c r="I173" s="284" t="s">
        <v>3915</v>
      </c>
      <c r="J173" s="283" t="s">
        <v>3735</v>
      </c>
      <c r="K173" s="284" t="s">
        <v>3736</v>
      </c>
      <c r="L173" s="284" t="s">
        <v>3737</v>
      </c>
      <c r="M173" s="284" t="s">
        <v>3738</v>
      </c>
      <c r="N173" s="12" t="s">
        <v>21148</v>
      </c>
      <c r="O173" s="284" t="s">
        <v>3739</v>
      </c>
      <c r="P173" s="285" t="s">
        <v>3740</v>
      </c>
      <c r="Q173" s="285"/>
      <c r="R173" s="14"/>
      <c r="S173" s="285"/>
      <c r="T173" s="285"/>
      <c r="V173" s="286"/>
    </row>
    <row r="174" spans="2:22" ht="30.75" customHeight="1" x14ac:dyDescent="0.25">
      <c r="B174" s="17">
        <v>176</v>
      </c>
      <c r="D174" s="274" t="s">
        <v>3741</v>
      </c>
      <c r="E174" s="14" t="s">
        <v>3742</v>
      </c>
      <c r="F174" s="14" t="s">
        <v>3743</v>
      </c>
      <c r="G174" s="274" t="s">
        <v>3741</v>
      </c>
      <c r="H174" s="14" t="s">
        <v>3744</v>
      </c>
      <c r="I174" s="14" t="s">
        <v>3915</v>
      </c>
      <c r="J174" s="274" t="s">
        <v>3745</v>
      </c>
      <c r="K174" s="14" t="s">
        <v>3917</v>
      </c>
      <c r="L174" s="14" t="s">
        <v>3746</v>
      </c>
      <c r="M174" s="14" t="s">
        <v>3975</v>
      </c>
      <c r="N174" s="12" t="s">
        <v>21147</v>
      </c>
      <c r="O174" s="14" t="s">
        <v>3747</v>
      </c>
      <c r="P174" s="13" t="s">
        <v>3748</v>
      </c>
      <c r="Q174" s="257" t="s">
        <v>3749</v>
      </c>
      <c r="R174" s="258"/>
      <c r="S174" s="257"/>
      <c r="T174" s="257"/>
    </row>
    <row r="175" spans="2:22" ht="30.75" customHeight="1" x14ac:dyDescent="0.25">
      <c r="B175" s="17">
        <v>177</v>
      </c>
      <c r="D175" s="274" t="s">
        <v>3750</v>
      </c>
      <c r="E175" s="14" t="s">
        <v>3751</v>
      </c>
      <c r="G175" s="274" t="s">
        <v>3750</v>
      </c>
      <c r="H175" s="14" t="s">
        <v>3752</v>
      </c>
      <c r="I175" s="14" t="s">
        <v>3915</v>
      </c>
      <c r="J175" s="274" t="s">
        <v>3753</v>
      </c>
      <c r="K175" s="14" t="s">
        <v>3917</v>
      </c>
      <c r="L175" s="14" t="s">
        <v>3754</v>
      </c>
      <c r="M175" s="14" t="s">
        <v>3975</v>
      </c>
      <c r="N175" s="12" t="s">
        <v>21147</v>
      </c>
      <c r="O175" s="14" t="s">
        <v>3755</v>
      </c>
      <c r="P175" s="13" t="s">
        <v>3756</v>
      </c>
      <c r="Q175" s="257" t="s">
        <v>3757</v>
      </c>
      <c r="R175" s="258"/>
      <c r="S175" s="257"/>
      <c r="T175" s="257"/>
    </row>
    <row r="176" spans="2:22" ht="30.75" customHeight="1" x14ac:dyDescent="0.25">
      <c r="B176" s="17">
        <v>178</v>
      </c>
      <c r="D176" s="274" t="s">
        <v>3758</v>
      </c>
      <c r="E176" s="14" t="s">
        <v>3759</v>
      </c>
      <c r="G176" s="274" t="s">
        <v>3760</v>
      </c>
      <c r="H176" s="14" t="s">
        <v>3761</v>
      </c>
      <c r="I176" s="14" t="s">
        <v>3915</v>
      </c>
      <c r="J176" s="274" t="s">
        <v>3762</v>
      </c>
      <c r="K176" s="14" t="s">
        <v>3917</v>
      </c>
      <c r="L176" s="14" t="s">
        <v>4123</v>
      </c>
      <c r="M176" s="14" t="s">
        <v>4063</v>
      </c>
      <c r="N176" s="12" t="s">
        <v>21135</v>
      </c>
      <c r="O176" s="14" t="s">
        <v>3763</v>
      </c>
      <c r="P176" s="13" t="s">
        <v>3764</v>
      </c>
      <c r="Q176" s="257" t="s">
        <v>3765</v>
      </c>
      <c r="R176" s="258"/>
      <c r="S176" s="257"/>
      <c r="T176" s="257"/>
    </row>
    <row r="177" spans="2:23" ht="30.75" customHeight="1" x14ac:dyDescent="0.25">
      <c r="B177" s="17">
        <v>179</v>
      </c>
      <c r="D177" s="274" t="s">
        <v>3766</v>
      </c>
      <c r="G177" s="274" t="s">
        <v>3766</v>
      </c>
      <c r="H177" s="14" t="s">
        <v>3767</v>
      </c>
      <c r="I177" s="14" t="s">
        <v>3915</v>
      </c>
      <c r="J177" s="274" t="s">
        <v>3768</v>
      </c>
      <c r="K177" s="14" t="s">
        <v>3917</v>
      </c>
      <c r="L177" s="14" t="s">
        <v>3769</v>
      </c>
      <c r="M177" s="14" t="s">
        <v>4063</v>
      </c>
      <c r="N177" s="12" t="s">
        <v>21135</v>
      </c>
      <c r="O177" s="14" t="s">
        <v>3770</v>
      </c>
      <c r="P177" s="13" t="s">
        <v>3771</v>
      </c>
      <c r="Q177" s="257" t="s">
        <v>3772</v>
      </c>
      <c r="R177" s="258"/>
      <c r="S177" s="257"/>
      <c r="T177" s="257"/>
    </row>
    <row r="178" spans="2:23" ht="30.75" customHeight="1" x14ac:dyDescent="0.25">
      <c r="B178" s="17">
        <v>180</v>
      </c>
      <c r="D178" s="274" t="s">
        <v>3773</v>
      </c>
      <c r="E178" s="14" t="s">
        <v>3774</v>
      </c>
      <c r="F178" s="14" t="s">
        <v>3775</v>
      </c>
      <c r="G178" s="274" t="s">
        <v>3773</v>
      </c>
      <c r="H178" s="14" t="s">
        <v>3776</v>
      </c>
      <c r="I178" s="14" t="s">
        <v>3915</v>
      </c>
      <c r="J178" s="274" t="s">
        <v>3777</v>
      </c>
      <c r="K178" s="14" t="s">
        <v>3917</v>
      </c>
      <c r="L178" s="14" t="s">
        <v>3778</v>
      </c>
      <c r="M178" s="14" t="s">
        <v>4114</v>
      </c>
      <c r="N178" s="12" t="s">
        <v>21147</v>
      </c>
      <c r="O178" s="14" t="s">
        <v>3779</v>
      </c>
      <c r="P178" s="13" t="s">
        <v>3780</v>
      </c>
      <c r="Q178" s="257" t="s">
        <v>3781</v>
      </c>
      <c r="R178" s="258"/>
      <c r="S178" s="257"/>
      <c r="T178" s="257"/>
    </row>
    <row r="179" spans="2:23" s="284" customFormat="1" ht="30.75" customHeight="1" x14ac:dyDescent="0.25">
      <c r="B179" s="340">
        <v>181</v>
      </c>
      <c r="C179" s="340"/>
      <c r="D179" s="283" t="s">
        <v>3782</v>
      </c>
      <c r="G179" s="283" t="s">
        <v>3782</v>
      </c>
      <c r="H179" s="284" t="s">
        <v>3783</v>
      </c>
      <c r="I179" s="284" t="s">
        <v>3915</v>
      </c>
      <c r="J179" s="283" t="s">
        <v>3784</v>
      </c>
      <c r="K179" s="284" t="s">
        <v>3917</v>
      </c>
      <c r="L179" s="284" t="s">
        <v>3785</v>
      </c>
      <c r="M179" s="14" t="s">
        <v>3942</v>
      </c>
      <c r="N179" s="12" t="s">
        <v>21135</v>
      </c>
      <c r="O179" s="284" t="s">
        <v>3786</v>
      </c>
      <c r="P179" s="285" t="s">
        <v>3787</v>
      </c>
      <c r="Q179" s="265" t="s">
        <v>3656</v>
      </c>
      <c r="R179" s="258"/>
      <c r="S179" s="265"/>
      <c r="T179" s="265"/>
      <c r="V179" s="286"/>
    </row>
    <row r="180" spans="2:23" ht="66.75" customHeight="1" x14ac:dyDescent="0.25">
      <c r="B180" s="17">
        <v>182</v>
      </c>
      <c r="C180" s="17" t="s">
        <v>11992</v>
      </c>
      <c r="D180" s="274" t="s">
        <v>3788</v>
      </c>
      <c r="E180" s="12" t="s">
        <v>23821</v>
      </c>
      <c r="G180" s="274" t="s">
        <v>3788</v>
      </c>
      <c r="H180" s="14" t="s">
        <v>3789</v>
      </c>
      <c r="I180" s="277">
        <v>252044720</v>
      </c>
      <c r="J180" s="276" t="s">
        <v>20562</v>
      </c>
      <c r="K180" s="12" t="s">
        <v>12982</v>
      </c>
      <c r="L180" s="12" t="s">
        <v>1782</v>
      </c>
      <c r="M180" s="14" t="s">
        <v>3942</v>
      </c>
      <c r="N180" s="12" t="s">
        <v>21135</v>
      </c>
      <c r="O180" s="12" t="s">
        <v>20563</v>
      </c>
      <c r="P180" s="171" t="s">
        <v>3791</v>
      </c>
      <c r="Q180" s="257" t="s">
        <v>22904</v>
      </c>
      <c r="R180" s="171" t="s">
        <v>23823</v>
      </c>
      <c r="S180" s="506" t="s">
        <v>23822</v>
      </c>
      <c r="T180" s="171" t="s">
        <v>3791</v>
      </c>
      <c r="W180" s="290">
        <v>43788</v>
      </c>
    </row>
    <row r="181" spans="2:23" ht="30.75" customHeight="1" x14ac:dyDescent="0.25">
      <c r="B181" s="17">
        <v>183</v>
      </c>
      <c r="C181" s="17" t="s">
        <v>11992</v>
      </c>
      <c r="D181" s="507" t="s">
        <v>23840</v>
      </c>
      <c r="E181" s="12" t="s">
        <v>23456</v>
      </c>
      <c r="F181" s="14" t="s">
        <v>2834</v>
      </c>
      <c r="G181" s="507" t="s">
        <v>23841</v>
      </c>
      <c r="H181" s="14" t="s">
        <v>3793</v>
      </c>
      <c r="I181" s="277">
        <v>254044409</v>
      </c>
      <c r="J181" s="276" t="s">
        <v>20564</v>
      </c>
      <c r="K181" s="12" t="s">
        <v>3956</v>
      </c>
      <c r="L181" s="14" t="s">
        <v>3957</v>
      </c>
      <c r="M181" s="14" t="s">
        <v>3942</v>
      </c>
      <c r="N181" s="12" t="s">
        <v>21135</v>
      </c>
      <c r="O181" s="12" t="s">
        <v>20565</v>
      </c>
      <c r="P181" s="171" t="s">
        <v>23842</v>
      </c>
      <c r="Q181" s="257" t="s">
        <v>23457</v>
      </c>
      <c r="R181" s="12" t="s">
        <v>23456</v>
      </c>
      <c r="S181" s="257" t="s">
        <v>23458</v>
      </c>
      <c r="T181" s="171" t="s">
        <v>20566</v>
      </c>
      <c r="W181" s="290">
        <v>44931</v>
      </c>
    </row>
    <row r="182" spans="2:23" ht="30.75" customHeight="1" x14ac:dyDescent="0.25">
      <c r="B182" s="17">
        <v>184</v>
      </c>
      <c r="D182" s="274" t="s">
        <v>3794</v>
      </c>
      <c r="G182" s="274" t="s">
        <v>3794</v>
      </c>
      <c r="H182" s="14" t="s">
        <v>3795</v>
      </c>
      <c r="I182" s="14" t="s">
        <v>3796</v>
      </c>
      <c r="J182" s="274" t="s">
        <v>3797</v>
      </c>
      <c r="K182" s="14" t="s">
        <v>3798</v>
      </c>
      <c r="L182" s="14" t="s">
        <v>3799</v>
      </c>
      <c r="M182" s="14" t="s">
        <v>3507</v>
      </c>
      <c r="N182" s="12" t="s">
        <v>21149</v>
      </c>
      <c r="O182" s="14" t="s">
        <v>3800</v>
      </c>
      <c r="P182" s="13" t="s">
        <v>3801</v>
      </c>
    </row>
    <row r="183" spans="2:23" ht="30.75" customHeight="1" x14ac:dyDescent="0.25">
      <c r="B183" s="17">
        <v>185</v>
      </c>
      <c r="D183" s="274" t="s">
        <v>3802</v>
      </c>
      <c r="E183" s="14" t="s">
        <v>3803</v>
      </c>
      <c r="F183" s="14" t="s">
        <v>2834</v>
      </c>
      <c r="G183" s="274" t="s">
        <v>3802</v>
      </c>
      <c r="H183" s="14" t="s">
        <v>3804</v>
      </c>
      <c r="I183" s="277" t="s">
        <v>3915</v>
      </c>
      <c r="J183" s="274" t="s">
        <v>3805</v>
      </c>
      <c r="K183" s="14" t="s">
        <v>3917</v>
      </c>
      <c r="L183" s="14" t="s">
        <v>3806</v>
      </c>
      <c r="M183" s="14" t="s">
        <v>3975</v>
      </c>
      <c r="N183" s="12" t="s">
        <v>21147</v>
      </c>
      <c r="O183" s="14" t="s">
        <v>3807</v>
      </c>
      <c r="P183" s="13" t="s">
        <v>3808</v>
      </c>
      <c r="Q183" s="257" t="s">
        <v>3809</v>
      </c>
      <c r="R183" s="258"/>
      <c r="S183" s="257"/>
      <c r="T183" s="257"/>
    </row>
    <row r="184" spans="2:23" ht="30.75" customHeight="1" x14ac:dyDescent="0.25">
      <c r="B184" s="17">
        <v>186</v>
      </c>
      <c r="D184" s="274" t="s">
        <v>3810</v>
      </c>
      <c r="E184" s="14" t="s">
        <v>3811</v>
      </c>
      <c r="G184" s="274" t="s">
        <v>3810</v>
      </c>
      <c r="H184" s="14" t="s">
        <v>3812</v>
      </c>
      <c r="I184" s="277">
        <v>254134084</v>
      </c>
      <c r="J184" s="274" t="s">
        <v>3813</v>
      </c>
      <c r="K184" s="14" t="s">
        <v>3917</v>
      </c>
      <c r="L184" s="14" t="s">
        <v>2704</v>
      </c>
      <c r="M184" s="14" t="s">
        <v>3942</v>
      </c>
      <c r="N184" s="12" t="s">
        <v>21135</v>
      </c>
      <c r="O184" s="14" t="s">
        <v>3814</v>
      </c>
      <c r="P184" s="13" t="s">
        <v>3815</v>
      </c>
      <c r="Q184" s="257" t="s">
        <v>3816</v>
      </c>
      <c r="R184" s="258"/>
      <c r="S184" s="257"/>
      <c r="T184" s="257"/>
    </row>
    <row r="185" spans="2:23" s="284" customFormat="1" ht="30.75" customHeight="1" x14ac:dyDescent="0.25">
      <c r="B185" s="340">
        <v>187</v>
      </c>
      <c r="C185" s="340"/>
      <c r="D185" s="283" t="s">
        <v>3817</v>
      </c>
      <c r="G185" s="283" t="s">
        <v>3817</v>
      </c>
      <c r="H185" s="284" t="s">
        <v>3818</v>
      </c>
      <c r="I185" s="284" t="s">
        <v>3915</v>
      </c>
      <c r="J185" s="283" t="s">
        <v>3819</v>
      </c>
      <c r="K185" s="284" t="s">
        <v>3820</v>
      </c>
      <c r="L185" s="284" t="s">
        <v>3821</v>
      </c>
      <c r="M185" s="284" t="s">
        <v>4006</v>
      </c>
      <c r="N185" s="12" t="s">
        <v>21149</v>
      </c>
      <c r="O185" s="284" t="s">
        <v>3822</v>
      </c>
      <c r="P185" s="285" t="s">
        <v>3823</v>
      </c>
      <c r="Q185" s="265" t="s">
        <v>3824</v>
      </c>
      <c r="R185" s="258"/>
      <c r="S185" s="265"/>
      <c r="T185" s="265"/>
      <c r="V185" s="286"/>
    </row>
    <row r="186" spans="2:23" ht="30.75" customHeight="1" x14ac:dyDescent="0.25">
      <c r="B186" s="17">
        <v>188</v>
      </c>
      <c r="D186" s="274" t="s">
        <v>3825</v>
      </c>
      <c r="E186" s="14" t="s">
        <v>3826</v>
      </c>
      <c r="G186" s="274" t="s">
        <v>3827</v>
      </c>
      <c r="H186" s="14" t="s">
        <v>3828</v>
      </c>
      <c r="I186" s="14" t="s">
        <v>3829</v>
      </c>
      <c r="J186" s="274" t="s">
        <v>3830</v>
      </c>
      <c r="K186" s="14" t="s">
        <v>3917</v>
      </c>
      <c r="L186" s="14" t="s">
        <v>4123</v>
      </c>
      <c r="M186" s="14" t="s">
        <v>4063</v>
      </c>
      <c r="N186" s="12" t="s">
        <v>21135</v>
      </c>
      <c r="O186" s="14" t="s">
        <v>3831</v>
      </c>
      <c r="P186" s="13" t="s">
        <v>3832</v>
      </c>
      <c r="Q186" s="257" t="s">
        <v>3833</v>
      </c>
      <c r="R186" s="258"/>
      <c r="S186" s="257"/>
      <c r="T186" s="257"/>
    </row>
    <row r="187" spans="2:23" s="284" customFormat="1" ht="30.75" customHeight="1" x14ac:dyDescent="0.25">
      <c r="B187" s="340">
        <v>189</v>
      </c>
      <c r="C187" s="340"/>
      <c r="D187" s="283" t="s">
        <v>3834</v>
      </c>
      <c r="G187" s="283" t="s">
        <v>3834</v>
      </c>
      <c r="H187" s="284" t="s">
        <v>3835</v>
      </c>
      <c r="I187" s="284" t="s">
        <v>3915</v>
      </c>
      <c r="J187" s="283" t="s">
        <v>3836</v>
      </c>
      <c r="K187" s="284" t="s">
        <v>3837</v>
      </c>
      <c r="L187" s="284" t="s">
        <v>3838</v>
      </c>
      <c r="M187" s="284" t="s">
        <v>3919</v>
      </c>
      <c r="N187" s="12" t="s">
        <v>21147</v>
      </c>
      <c r="O187" s="284" t="s">
        <v>3839</v>
      </c>
      <c r="P187" s="285"/>
      <c r="Q187" s="285"/>
      <c r="R187" s="14"/>
      <c r="S187" s="285"/>
      <c r="T187" s="285"/>
      <c r="V187" s="286"/>
    </row>
    <row r="188" spans="2:23" ht="30.75" customHeight="1" x14ac:dyDescent="0.25">
      <c r="B188" s="17">
        <v>190</v>
      </c>
      <c r="C188" s="17" t="s">
        <v>5</v>
      </c>
      <c r="D188" s="274" t="s">
        <v>2997</v>
      </c>
      <c r="E188" s="14" t="s">
        <v>3840</v>
      </c>
      <c r="F188" s="14" t="s">
        <v>3912</v>
      </c>
      <c r="G188" s="274" t="s">
        <v>2997</v>
      </c>
      <c r="H188" s="14" t="s">
        <v>3841</v>
      </c>
      <c r="I188" s="14" t="s">
        <v>3915</v>
      </c>
      <c r="J188" s="274" t="s">
        <v>3842</v>
      </c>
      <c r="K188" s="14" t="s">
        <v>3917</v>
      </c>
      <c r="L188" s="14" t="s">
        <v>3843</v>
      </c>
      <c r="M188" s="14" t="s">
        <v>4063</v>
      </c>
      <c r="N188" s="12" t="s">
        <v>21135</v>
      </c>
      <c r="O188" s="14" t="s">
        <v>3844</v>
      </c>
      <c r="P188" s="13" t="s">
        <v>3845</v>
      </c>
      <c r="Q188" s="257" t="s">
        <v>3846</v>
      </c>
      <c r="R188" s="258"/>
      <c r="S188" s="257"/>
      <c r="T188" s="257"/>
    </row>
    <row r="189" spans="2:23" ht="30.75" customHeight="1" x14ac:dyDescent="0.25">
      <c r="B189" s="17">
        <v>191</v>
      </c>
      <c r="C189" s="17" t="s">
        <v>21122</v>
      </c>
      <c r="D189" s="274" t="s">
        <v>3847</v>
      </c>
      <c r="E189" s="14" t="s">
        <v>6439</v>
      </c>
      <c r="G189" s="274" t="s">
        <v>3847</v>
      </c>
      <c r="H189" s="14" t="s">
        <v>3848</v>
      </c>
      <c r="I189" s="14" t="s">
        <v>3915</v>
      </c>
      <c r="J189" s="274" t="s">
        <v>3849</v>
      </c>
      <c r="K189" s="14" t="s">
        <v>3917</v>
      </c>
      <c r="L189" s="14" t="s">
        <v>3850</v>
      </c>
      <c r="M189" s="14" t="s">
        <v>4063</v>
      </c>
      <c r="N189" s="12" t="s">
        <v>21135</v>
      </c>
      <c r="O189" s="14" t="s">
        <v>3851</v>
      </c>
      <c r="P189" s="13" t="s">
        <v>3852</v>
      </c>
      <c r="Q189" s="257" t="s">
        <v>3853</v>
      </c>
      <c r="R189" s="258" t="s">
        <v>6439</v>
      </c>
      <c r="S189" s="257" t="s">
        <v>3853</v>
      </c>
      <c r="T189" s="13" t="s">
        <v>3852</v>
      </c>
    </row>
    <row r="190" spans="2:23" ht="30.75" customHeight="1" x14ac:dyDescent="0.25">
      <c r="B190" s="17">
        <v>192</v>
      </c>
      <c r="D190" s="274" t="s">
        <v>3854</v>
      </c>
      <c r="G190" s="274" t="s">
        <v>3854</v>
      </c>
      <c r="H190" s="14" t="s">
        <v>3855</v>
      </c>
      <c r="I190" s="14" t="s">
        <v>3915</v>
      </c>
      <c r="J190" s="274" t="s">
        <v>3856</v>
      </c>
      <c r="K190" s="14" t="s">
        <v>3917</v>
      </c>
      <c r="L190" s="14" t="s">
        <v>3857</v>
      </c>
      <c r="M190" s="14" t="s">
        <v>4063</v>
      </c>
      <c r="N190" s="12" t="s">
        <v>21135</v>
      </c>
      <c r="O190" s="14" t="s">
        <v>3858</v>
      </c>
      <c r="P190" s="13" t="s">
        <v>3859</v>
      </c>
      <c r="Q190" s="257" t="s">
        <v>3860</v>
      </c>
      <c r="R190" s="258"/>
      <c r="S190" s="257"/>
      <c r="T190" s="257"/>
    </row>
    <row r="191" spans="2:23" ht="30.75" customHeight="1" x14ac:dyDescent="0.25">
      <c r="B191" s="17">
        <v>193</v>
      </c>
      <c r="C191" s="17" t="s">
        <v>11992</v>
      </c>
      <c r="D191" s="274" t="s">
        <v>3861</v>
      </c>
      <c r="E191" s="12"/>
      <c r="G191" s="276" t="s">
        <v>18977</v>
      </c>
      <c r="H191" s="14" t="s">
        <v>3863</v>
      </c>
      <c r="I191" s="14" t="s">
        <v>3915</v>
      </c>
      <c r="J191" s="276" t="s">
        <v>18978</v>
      </c>
      <c r="K191" s="14" t="s">
        <v>3917</v>
      </c>
      <c r="L191" s="14" t="s">
        <v>3864</v>
      </c>
      <c r="M191" s="14" t="s">
        <v>3919</v>
      </c>
      <c r="N191" s="12" t="s">
        <v>21147</v>
      </c>
      <c r="O191" s="14" t="s">
        <v>3865</v>
      </c>
      <c r="P191" s="171" t="s">
        <v>18979</v>
      </c>
      <c r="Q191" s="257" t="s">
        <v>18980</v>
      </c>
      <c r="R191" s="258"/>
      <c r="S191" s="257" t="s">
        <v>18980</v>
      </c>
      <c r="T191" s="257"/>
    </row>
    <row r="192" spans="2:23" ht="30.75" customHeight="1" x14ac:dyDescent="0.25">
      <c r="B192" s="17">
        <v>194</v>
      </c>
      <c r="D192" s="274" t="s">
        <v>3866</v>
      </c>
      <c r="E192" s="14" t="s">
        <v>3867</v>
      </c>
      <c r="F192" s="14" t="s">
        <v>4080</v>
      </c>
      <c r="G192" s="274" t="s">
        <v>3866</v>
      </c>
      <c r="H192" s="14" t="s">
        <v>3868</v>
      </c>
      <c r="I192" s="277">
        <v>252929462</v>
      </c>
      <c r="J192" s="274" t="s">
        <v>3869</v>
      </c>
      <c r="K192" s="14" t="s">
        <v>3870</v>
      </c>
      <c r="L192" s="14" t="s">
        <v>4233</v>
      </c>
      <c r="M192" s="14" t="s">
        <v>3942</v>
      </c>
      <c r="N192" s="12" t="s">
        <v>21135</v>
      </c>
      <c r="O192" s="14" t="s">
        <v>3871</v>
      </c>
      <c r="P192" s="13" t="s">
        <v>3872</v>
      </c>
      <c r="Q192" s="257" t="s">
        <v>3873</v>
      </c>
      <c r="R192" s="258"/>
      <c r="S192" s="257"/>
      <c r="T192" s="257"/>
    </row>
    <row r="193" spans="2:22" ht="30.75" customHeight="1" x14ac:dyDescent="0.25">
      <c r="B193" s="17">
        <v>195</v>
      </c>
      <c r="D193" s="274" t="s">
        <v>3874</v>
      </c>
      <c r="E193" s="14" t="s">
        <v>1429</v>
      </c>
      <c r="F193" s="14" t="s">
        <v>1430</v>
      </c>
      <c r="G193" s="274" t="s">
        <v>3874</v>
      </c>
      <c r="H193" s="14" t="s">
        <v>1431</v>
      </c>
      <c r="I193" s="14" t="s">
        <v>3915</v>
      </c>
      <c r="J193" s="274" t="s">
        <v>1432</v>
      </c>
      <c r="K193" s="14" t="s">
        <v>3917</v>
      </c>
      <c r="L193" s="14" t="s">
        <v>1433</v>
      </c>
      <c r="M193" s="14" t="s">
        <v>4114</v>
      </c>
      <c r="N193" s="12" t="s">
        <v>21147</v>
      </c>
      <c r="O193" s="14" t="s">
        <v>1434</v>
      </c>
      <c r="P193" s="13" t="s">
        <v>1435</v>
      </c>
      <c r="Q193" s="257" t="s">
        <v>1436</v>
      </c>
      <c r="R193" s="258"/>
      <c r="S193" s="257"/>
      <c r="T193" s="257"/>
    </row>
    <row r="194" spans="2:22" ht="30.75" customHeight="1" x14ac:dyDescent="0.25">
      <c r="B194" s="17">
        <v>196</v>
      </c>
      <c r="D194" s="274" t="s">
        <v>1437</v>
      </c>
      <c r="E194" s="14" t="s">
        <v>1438</v>
      </c>
      <c r="F194" s="14" t="s">
        <v>1439</v>
      </c>
      <c r="G194" s="274" t="s">
        <v>1437</v>
      </c>
      <c r="H194" s="14" t="s">
        <v>1440</v>
      </c>
      <c r="I194" s="14" t="s">
        <v>3915</v>
      </c>
      <c r="J194" s="274" t="s">
        <v>1441</v>
      </c>
      <c r="K194" s="14" t="s">
        <v>3917</v>
      </c>
      <c r="L194" s="14" t="s">
        <v>1442</v>
      </c>
      <c r="M194" s="14" t="s">
        <v>3942</v>
      </c>
      <c r="N194" s="12" t="s">
        <v>21135</v>
      </c>
      <c r="O194" s="14" t="s">
        <v>1443</v>
      </c>
      <c r="P194" s="13" t="s">
        <v>1444</v>
      </c>
      <c r="Q194" s="257" t="s">
        <v>1445</v>
      </c>
      <c r="R194" s="258"/>
      <c r="S194" s="257"/>
      <c r="T194" s="257"/>
    </row>
    <row r="195" spans="2:22" s="284" customFormat="1" ht="30.75" customHeight="1" x14ac:dyDescent="0.25">
      <c r="B195" s="340">
        <v>197</v>
      </c>
      <c r="C195" s="340"/>
      <c r="D195" s="283" t="s">
        <v>1446</v>
      </c>
      <c r="G195" s="283" t="s">
        <v>1446</v>
      </c>
      <c r="H195" s="284" t="s">
        <v>1447</v>
      </c>
      <c r="I195" s="284" t="s">
        <v>1448</v>
      </c>
      <c r="J195" s="283" t="s">
        <v>1449</v>
      </c>
      <c r="K195" s="284" t="s">
        <v>1450</v>
      </c>
      <c r="L195" s="284" t="s">
        <v>3737</v>
      </c>
      <c r="M195" s="284" t="s">
        <v>3738</v>
      </c>
      <c r="N195" s="12" t="s">
        <v>21148</v>
      </c>
      <c r="O195" s="284" t="s">
        <v>1451</v>
      </c>
      <c r="P195" s="285"/>
      <c r="Q195" s="285"/>
      <c r="R195" s="14"/>
      <c r="S195" s="285"/>
      <c r="T195" s="285"/>
      <c r="V195" s="286"/>
    </row>
    <row r="196" spans="2:22" ht="30.75" customHeight="1" x14ac:dyDescent="0.25">
      <c r="B196" s="17">
        <v>198</v>
      </c>
      <c r="D196" s="274" t="s">
        <v>1452</v>
      </c>
      <c r="E196" s="14" t="s">
        <v>1453</v>
      </c>
      <c r="F196" s="14" t="s">
        <v>1454</v>
      </c>
      <c r="G196" s="274" t="s">
        <v>1452</v>
      </c>
      <c r="H196" s="14" t="s">
        <v>1455</v>
      </c>
      <c r="I196" s="14" t="s">
        <v>3915</v>
      </c>
      <c r="J196" s="274" t="s">
        <v>1456</v>
      </c>
      <c r="K196" s="14" t="s">
        <v>3917</v>
      </c>
      <c r="L196" s="14" t="s">
        <v>1457</v>
      </c>
      <c r="M196" s="14" t="s">
        <v>4265</v>
      </c>
      <c r="N196" s="12" t="s">
        <v>21135</v>
      </c>
      <c r="O196" s="14" t="s">
        <v>1458</v>
      </c>
      <c r="P196" s="13" t="s">
        <v>1459</v>
      </c>
      <c r="Q196" s="257" t="s">
        <v>1460</v>
      </c>
      <c r="R196" s="258"/>
      <c r="S196" s="257"/>
      <c r="T196" s="257"/>
    </row>
    <row r="197" spans="2:22" ht="30.75" customHeight="1" x14ac:dyDescent="0.25">
      <c r="B197" s="17">
        <v>199</v>
      </c>
      <c r="D197" s="274" t="s">
        <v>1461</v>
      </c>
      <c r="E197" s="14" t="s">
        <v>1462</v>
      </c>
      <c r="G197" s="274" t="s">
        <v>1461</v>
      </c>
      <c r="H197" s="14" t="s">
        <v>1463</v>
      </c>
      <c r="I197" s="14" t="s">
        <v>3915</v>
      </c>
      <c r="J197" s="274" t="s">
        <v>1464</v>
      </c>
      <c r="K197" s="14" t="s">
        <v>4292</v>
      </c>
      <c r="L197" s="14" t="s">
        <v>4233</v>
      </c>
      <c r="M197" s="14" t="s">
        <v>3942</v>
      </c>
      <c r="N197" s="12" t="s">
        <v>21135</v>
      </c>
      <c r="O197" s="14" t="s">
        <v>1465</v>
      </c>
      <c r="P197" s="13" t="s">
        <v>1466</v>
      </c>
      <c r="Q197" s="257" t="s">
        <v>1467</v>
      </c>
      <c r="R197" s="258"/>
      <c r="S197" s="257"/>
      <c r="T197" s="257"/>
    </row>
    <row r="198" spans="2:22" ht="30.75" customHeight="1" x14ac:dyDescent="0.25">
      <c r="B198" s="17">
        <v>200</v>
      </c>
      <c r="D198" s="274" t="s">
        <v>1468</v>
      </c>
      <c r="E198" s="14" t="s">
        <v>1469</v>
      </c>
      <c r="G198" s="274" t="s">
        <v>1468</v>
      </c>
      <c r="H198" s="14" t="s">
        <v>1470</v>
      </c>
      <c r="I198" s="277">
        <v>401095579114</v>
      </c>
      <c r="J198" s="274" t="s">
        <v>1471</v>
      </c>
      <c r="K198" s="14" t="s">
        <v>1472</v>
      </c>
      <c r="L198" s="14" t="s">
        <v>1473</v>
      </c>
      <c r="M198" s="14" t="s">
        <v>3919</v>
      </c>
      <c r="N198" s="12" t="s">
        <v>21147</v>
      </c>
      <c r="O198" s="14" t="s">
        <v>1474</v>
      </c>
      <c r="P198" s="13" t="s">
        <v>1475</v>
      </c>
      <c r="Q198" s="257" t="s">
        <v>1476</v>
      </c>
      <c r="R198" s="258"/>
      <c r="S198" s="257"/>
      <c r="T198" s="257"/>
    </row>
    <row r="199" spans="2:22" ht="30.75" customHeight="1" x14ac:dyDescent="0.25">
      <c r="B199" s="17">
        <v>201</v>
      </c>
      <c r="C199" s="17" t="s">
        <v>21122</v>
      </c>
      <c r="D199" s="274" t="s">
        <v>1477</v>
      </c>
      <c r="E199" s="12" t="s">
        <v>23257</v>
      </c>
      <c r="F199" s="12" t="s">
        <v>23256</v>
      </c>
      <c r="G199" s="274" t="s">
        <v>1477</v>
      </c>
      <c r="H199" s="14" t="s">
        <v>1479</v>
      </c>
      <c r="I199" s="14" t="s">
        <v>3915</v>
      </c>
      <c r="J199" s="274" t="s">
        <v>1480</v>
      </c>
      <c r="K199" s="14" t="s">
        <v>3917</v>
      </c>
      <c r="L199" s="14" t="s">
        <v>1481</v>
      </c>
      <c r="M199" s="14" t="s">
        <v>3942</v>
      </c>
      <c r="N199" s="12" t="s">
        <v>21135</v>
      </c>
      <c r="O199" s="14" t="s">
        <v>1482</v>
      </c>
      <c r="P199" s="13" t="s">
        <v>9293</v>
      </c>
      <c r="Q199" s="257" t="s">
        <v>1483</v>
      </c>
      <c r="R199" s="258"/>
      <c r="S199" s="257"/>
      <c r="T199" s="257"/>
    </row>
    <row r="200" spans="2:22" ht="30.75" customHeight="1" x14ac:dyDescent="0.25">
      <c r="B200" s="17">
        <v>202</v>
      </c>
      <c r="D200" s="274" t="s">
        <v>1484</v>
      </c>
      <c r="E200" s="14" t="s">
        <v>1485</v>
      </c>
      <c r="F200" s="14" t="s">
        <v>2834</v>
      </c>
      <c r="G200" s="274" t="s">
        <v>1484</v>
      </c>
      <c r="H200" s="14" t="s">
        <v>1486</v>
      </c>
      <c r="I200" s="14" t="s">
        <v>3915</v>
      </c>
      <c r="J200" s="274" t="s">
        <v>1487</v>
      </c>
      <c r="K200" s="14" t="s">
        <v>1488</v>
      </c>
      <c r="L200" s="14" t="s">
        <v>1489</v>
      </c>
      <c r="M200" s="14" t="s">
        <v>3919</v>
      </c>
      <c r="N200" s="12" t="s">
        <v>21147</v>
      </c>
      <c r="O200" s="14" t="s">
        <v>1490</v>
      </c>
      <c r="P200" s="13" t="s">
        <v>1491</v>
      </c>
      <c r="Q200" s="257" t="s">
        <v>1492</v>
      </c>
      <c r="R200" s="258"/>
      <c r="S200" s="257"/>
      <c r="T200" s="257"/>
    </row>
    <row r="201" spans="2:22" ht="30.75" customHeight="1" x14ac:dyDescent="0.25">
      <c r="B201" s="17">
        <v>203</v>
      </c>
      <c r="D201" s="274" t="s">
        <v>1493</v>
      </c>
      <c r="E201" s="14" t="s">
        <v>14064</v>
      </c>
      <c r="F201" s="14" t="s">
        <v>1494</v>
      </c>
      <c r="G201" s="274" t="s">
        <v>1493</v>
      </c>
      <c r="H201" s="14" t="s">
        <v>1495</v>
      </c>
      <c r="I201" s="14" t="s">
        <v>3915</v>
      </c>
      <c r="J201" s="274" t="s">
        <v>1496</v>
      </c>
      <c r="K201" s="14" t="s">
        <v>3917</v>
      </c>
      <c r="L201" s="14" t="s">
        <v>1497</v>
      </c>
      <c r="M201" s="14" t="s">
        <v>3942</v>
      </c>
      <c r="N201" s="12" t="s">
        <v>21135</v>
      </c>
      <c r="O201" s="14" t="s">
        <v>1498</v>
      </c>
      <c r="P201" s="13" t="s">
        <v>1499</v>
      </c>
      <c r="Q201" s="257" t="s">
        <v>1500</v>
      </c>
      <c r="R201" s="258" t="str">
        <f>E201</f>
        <v>Vânia Paludo</v>
      </c>
      <c r="S201" s="257" t="str">
        <f>Q201</f>
        <v>cultura@xanxere.sc.gov.br</v>
      </c>
      <c r="T201" s="261" t="str">
        <f>P201</f>
        <v>(49) 3441-8547</v>
      </c>
    </row>
    <row r="202" spans="2:22" ht="30.75" customHeight="1" x14ac:dyDescent="0.25">
      <c r="B202" s="17">
        <v>204</v>
      </c>
      <c r="D202" s="274" t="s">
        <v>1501</v>
      </c>
      <c r="E202" s="14" t="s">
        <v>1502</v>
      </c>
      <c r="G202" s="274" t="s">
        <v>1501</v>
      </c>
      <c r="H202" s="14" t="s">
        <v>1503</v>
      </c>
      <c r="I202" s="14" t="s">
        <v>3915</v>
      </c>
      <c r="J202" s="274" t="s">
        <v>1504</v>
      </c>
      <c r="K202" s="14" t="s">
        <v>3917</v>
      </c>
      <c r="L202" s="14" t="s">
        <v>1505</v>
      </c>
      <c r="M202" s="14" t="s">
        <v>4265</v>
      </c>
      <c r="N202" s="12" t="s">
        <v>21135</v>
      </c>
      <c r="O202" s="14" t="s">
        <v>1506</v>
      </c>
      <c r="P202" s="13" t="s">
        <v>1507</v>
      </c>
      <c r="Q202" s="257" t="s">
        <v>1508</v>
      </c>
      <c r="R202" s="258"/>
      <c r="S202" s="257"/>
      <c r="T202" s="257"/>
    </row>
    <row r="203" spans="2:22" ht="30.75" customHeight="1" x14ac:dyDescent="0.25">
      <c r="B203" s="17">
        <v>206</v>
      </c>
      <c r="D203" s="274" t="s">
        <v>1509</v>
      </c>
      <c r="G203" s="274" t="s">
        <v>1509</v>
      </c>
      <c r="H203" s="14" t="s">
        <v>1510</v>
      </c>
      <c r="I203" s="277">
        <v>253046548</v>
      </c>
      <c r="J203" s="274" t="s">
        <v>1511</v>
      </c>
      <c r="K203" s="14" t="s">
        <v>1512</v>
      </c>
      <c r="L203" s="14" t="s">
        <v>3584</v>
      </c>
      <c r="M203" s="14" t="s">
        <v>3942</v>
      </c>
      <c r="N203" s="12" t="s">
        <v>21135</v>
      </c>
      <c r="O203" s="14" t="s">
        <v>3585</v>
      </c>
      <c r="P203" s="13" t="s">
        <v>1513</v>
      </c>
    </row>
    <row r="204" spans="2:22" s="284" customFormat="1" ht="30.75" customHeight="1" x14ac:dyDescent="0.25">
      <c r="B204" s="340">
        <v>205</v>
      </c>
      <c r="C204" s="340"/>
      <c r="D204" s="283" t="s">
        <v>1514</v>
      </c>
      <c r="G204" s="283" t="s">
        <v>1515</v>
      </c>
      <c r="H204" s="284" t="s">
        <v>1516</v>
      </c>
      <c r="I204" s="284" t="s">
        <v>1517</v>
      </c>
      <c r="J204" s="283" t="s">
        <v>1518</v>
      </c>
      <c r="K204" s="284" t="s">
        <v>2739</v>
      </c>
      <c r="L204" s="284" t="s">
        <v>4185</v>
      </c>
      <c r="M204" s="284" t="s">
        <v>3975</v>
      </c>
      <c r="N204" s="12" t="s">
        <v>21147</v>
      </c>
      <c r="O204" s="284" t="s">
        <v>1519</v>
      </c>
      <c r="P204" s="285" t="s">
        <v>1520</v>
      </c>
      <c r="Q204" s="265" t="s">
        <v>1521</v>
      </c>
      <c r="R204" s="258"/>
      <c r="S204" s="265"/>
      <c r="T204" s="265"/>
      <c r="V204" s="286"/>
    </row>
    <row r="205" spans="2:22" s="284" customFormat="1" ht="30.75" customHeight="1" x14ac:dyDescent="0.25">
      <c r="B205" s="340">
        <v>207</v>
      </c>
      <c r="C205" s="340"/>
      <c r="D205" s="283" t="s">
        <v>1522</v>
      </c>
      <c r="E205" s="284" t="s">
        <v>1523</v>
      </c>
      <c r="G205" s="283" t="s">
        <v>1524</v>
      </c>
      <c r="H205" s="284" t="s">
        <v>1525</v>
      </c>
      <c r="I205" s="284" t="s">
        <v>1526</v>
      </c>
      <c r="J205" s="283" t="s">
        <v>1527</v>
      </c>
      <c r="K205" s="284" t="s">
        <v>3917</v>
      </c>
      <c r="L205" s="284" t="s">
        <v>4185</v>
      </c>
      <c r="M205" s="284" t="s">
        <v>3975</v>
      </c>
      <c r="N205" s="12" t="s">
        <v>21147</v>
      </c>
      <c r="O205" s="284" t="s">
        <v>1528</v>
      </c>
      <c r="P205" s="285" t="s">
        <v>1529</v>
      </c>
      <c r="Q205" s="265" t="s">
        <v>1530</v>
      </c>
      <c r="R205" s="258"/>
      <c r="S205" s="265"/>
      <c r="T205" s="265"/>
      <c r="V205" s="286"/>
    </row>
    <row r="206" spans="2:22" s="284" customFormat="1" ht="30.75" customHeight="1" x14ac:dyDescent="0.25">
      <c r="B206" s="340">
        <v>208</v>
      </c>
      <c r="C206" s="340"/>
      <c r="D206" s="283" t="s">
        <v>1531</v>
      </c>
      <c r="E206" s="284" t="s">
        <v>1532</v>
      </c>
      <c r="G206" s="283" t="s">
        <v>1531</v>
      </c>
      <c r="H206" s="284" t="s">
        <v>1533</v>
      </c>
      <c r="I206" s="284" t="s">
        <v>1534</v>
      </c>
      <c r="J206" s="283" t="s">
        <v>1535</v>
      </c>
      <c r="K206" s="284" t="s">
        <v>1536</v>
      </c>
      <c r="L206" s="284" t="s">
        <v>4185</v>
      </c>
      <c r="M206" s="284" t="s">
        <v>3975</v>
      </c>
      <c r="N206" s="12" t="s">
        <v>21147</v>
      </c>
      <c r="O206" s="284" t="s">
        <v>1537</v>
      </c>
      <c r="P206" s="285" t="s">
        <v>1538</v>
      </c>
      <c r="Q206" s="265" t="s">
        <v>1539</v>
      </c>
      <c r="R206" s="258"/>
      <c r="S206" s="265"/>
      <c r="T206" s="265"/>
      <c r="V206" s="286"/>
    </row>
    <row r="207" spans="2:22" s="284" customFormat="1" ht="30.75" customHeight="1" x14ac:dyDescent="0.25">
      <c r="B207" s="340">
        <v>209</v>
      </c>
      <c r="C207" s="340"/>
      <c r="D207" s="283" t="s">
        <v>1540</v>
      </c>
      <c r="E207" s="284" t="s">
        <v>1541</v>
      </c>
      <c r="G207" s="283" t="s">
        <v>1540</v>
      </c>
      <c r="H207" s="284" t="s">
        <v>1542</v>
      </c>
      <c r="I207" s="284" t="s">
        <v>1543</v>
      </c>
      <c r="J207" s="283" t="s">
        <v>1544</v>
      </c>
      <c r="K207" s="284" t="s">
        <v>2739</v>
      </c>
      <c r="L207" s="284" t="s">
        <v>4185</v>
      </c>
      <c r="M207" s="284" t="s">
        <v>3975</v>
      </c>
      <c r="N207" s="12" t="s">
        <v>21147</v>
      </c>
      <c r="O207" s="284" t="s">
        <v>1545</v>
      </c>
      <c r="P207" s="285" t="s">
        <v>1546</v>
      </c>
      <c r="Q207" s="265" t="s">
        <v>1547</v>
      </c>
      <c r="R207" s="258"/>
      <c r="S207" s="265"/>
      <c r="T207" s="265"/>
      <c r="V207" s="286"/>
    </row>
    <row r="208" spans="2:22" ht="30.75" customHeight="1" x14ac:dyDescent="0.25">
      <c r="B208" s="17">
        <v>211</v>
      </c>
      <c r="D208" s="274" t="s">
        <v>1548</v>
      </c>
      <c r="E208" s="14" t="s">
        <v>1548</v>
      </c>
      <c r="G208" s="274" t="s">
        <v>1548</v>
      </c>
      <c r="H208" s="14" t="s">
        <v>1549</v>
      </c>
      <c r="I208" s="14" t="s">
        <v>1550</v>
      </c>
      <c r="J208" s="274" t="s">
        <v>1551</v>
      </c>
      <c r="K208" s="14" t="s">
        <v>1552</v>
      </c>
      <c r="L208" s="14" t="s">
        <v>4233</v>
      </c>
      <c r="M208" s="14" t="s">
        <v>3942</v>
      </c>
      <c r="N208" s="12" t="s">
        <v>21135</v>
      </c>
      <c r="O208" s="14" t="s">
        <v>1553</v>
      </c>
      <c r="P208" s="13" t="s">
        <v>1554</v>
      </c>
      <c r="Q208" s="257" t="s">
        <v>1555</v>
      </c>
      <c r="R208" s="258"/>
      <c r="S208" s="257"/>
      <c r="T208" s="257"/>
    </row>
    <row r="209" spans="2:22" ht="30.75" customHeight="1" x14ac:dyDescent="0.25">
      <c r="B209" s="17">
        <v>212</v>
      </c>
      <c r="C209" s="17" t="s">
        <v>22902</v>
      </c>
      <c r="D209" s="274" t="s">
        <v>1556</v>
      </c>
      <c r="E209" s="14" t="s">
        <v>1557</v>
      </c>
      <c r="G209" s="274" t="s">
        <v>1558</v>
      </c>
      <c r="H209" s="14" t="s">
        <v>1559</v>
      </c>
      <c r="I209" s="277">
        <v>251905420</v>
      </c>
      <c r="J209" s="274" t="s">
        <v>1560</v>
      </c>
      <c r="K209" s="14" t="s">
        <v>3119</v>
      </c>
      <c r="L209" s="14" t="s">
        <v>4233</v>
      </c>
      <c r="M209" s="14" t="s">
        <v>3942</v>
      </c>
      <c r="N209" s="12" t="s">
        <v>21135</v>
      </c>
      <c r="O209" s="14" t="s">
        <v>16533</v>
      </c>
      <c r="P209" s="13" t="s">
        <v>1561</v>
      </c>
      <c r="Q209" s="257" t="s">
        <v>1562</v>
      </c>
      <c r="R209" s="258"/>
      <c r="S209" s="257"/>
      <c r="T209" s="257"/>
    </row>
    <row r="210" spans="2:22" ht="30.75" customHeight="1" x14ac:dyDescent="0.25">
      <c r="B210" s="17">
        <v>213</v>
      </c>
      <c r="D210" s="274" t="s">
        <v>1563</v>
      </c>
      <c r="E210" s="14" t="s">
        <v>1564</v>
      </c>
      <c r="G210" s="274" t="s">
        <v>1563</v>
      </c>
      <c r="H210" s="14" t="s">
        <v>1565</v>
      </c>
      <c r="I210" s="14" t="s">
        <v>3915</v>
      </c>
      <c r="J210" s="274" t="s">
        <v>1566</v>
      </c>
      <c r="K210" s="14" t="s">
        <v>3917</v>
      </c>
      <c r="L210" s="14" t="s">
        <v>1567</v>
      </c>
      <c r="M210" s="14" t="s">
        <v>3942</v>
      </c>
      <c r="N210" s="12" t="s">
        <v>21135</v>
      </c>
      <c r="O210" s="14" t="s">
        <v>1568</v>
      </c>
      <c r="P210" s="13" t="s">
        <v>1569</v>
      </c>
      <c r="Q210" s="257" t="s">
        <v>1570</v>
      </c>
      <c r="R210" s="258"/>
      <c r="S210" s="257"/>
      <c r="T210" s="257"/>
    </row>
    <row r="211" spans="2:22" ht="30.75" customHeight="1" x14ac:dyDescent="0.25">
      <c r="B211" s="17">
        <v>214</v>
      </c>
      <c r="D211" s="274" t="s">
        <v>1571</v>
      </c>
      <c r="E211" s="14" t="s">
        <v>1572</v>
      </c>
      <c r="F211" s="14" t="s">
        <v>1573</v>
      </c>
      <c r="G211" s="274" t="s">
        <v>1571</v>
      </c>
      <c r="H211" s="14" t="s">
        <v>1574</v>
      </c>
      <c r="I211" s="14" t="s">
        <v>3915</v>
      </c>
      <c r="J211" s="274" t="s">
        <v>1575</v>
      </c>
      <c r="K211" s="14" t="s">
        <v>3917</v>
      </c>
      <c r="L211" s="14" t="s">
        <v>1576</v>
      </c>
      <c r="M211" s="14" t="s">
        <v>3942</v>
      </c>
      <c r="N211" s="12" t="s">
        <v>21135</v>
      </c>
      <c r="O211" s="14" t="s">
        <v>1577</v>
      </c>
      <c r="P211" s="13" t="s">
        <v>1578</v>
      </c>
      <c r="Q211" s="257" t="s">
        <v>1579</v>
      </c>
      <c r="R211" s="258"/>
      <c r="S211" s="257"/>
      <c r="T211" s="257"/>
    </row>
    <row r="212" spans="2:22" ht="30.75" customHeight="1" x14ac:dyDescent="0.25">
      <c r="B212" s="17">
        <v>215</v>
      </c>
      <c r="D212" s="274" t="s">
        <v>1580</v>
      </c>
      <c r="G212" s="274" t="s">
        <v>1581</v>
      </c>
      <c r="H212" s="14" t="s">
        <v>1582</v>
      </c>
      <c r="I212" s="14" t="s">
        <v>3915</v>
      </c>
      <c r="J212" s="274" t="s">
        <v>1583</v>
      </c>
      <c r="K212" s="14" t="s">
        <v>3917</v>
      </c>
      <c r="L212" s="14" t="s">
        <v>1584</v>
      </c>
      <c r="M212" s="14" t="s">
        <v>4063</v>
      </c>
      <c r="N212" s="12" t="s">
        <v>21135</v>
      </c>
      <c r="O212" s="14" t="s">
        <v>1585</v>
      </c>
      <c r="P212" s="13" t="s">
        <v>1586</v>
      </c>
      <c r="Q212" s="257" t="s">
        <v>1587</v>
      </c>
      <c r="R212" s="258"/>
      <c r="S212" s="257"/>
      <c r="T212" s="257"/>
    </row>
    <row r="213" spans="2:22" ht="30.75" customHeight="1" x14ac:dyDescent="0.25">
      <c r="B213" s="17">
        <v>216</v>
      </c>
      <c r="D213" s="274" t="s">
        <v>1588</v>
      </c>
      <c r="G213" s="274" t="s">
        <v>1588</v>
      </c>
      <c r="H213" s="14" t="s">
        <v>1589</v>
      </c>
      <c r="I213" s="14" t="s">
        <v>3915</v>
      </c>
      <c r="J213" s="274" t="s">
        <v>1590</v>
      </c>
      <c r="K213" s="14" t="s">
        <v>3917</v>
      </c>
      <c r="L213" s="14" t="s">
        <v>1591</v>
      </c>
      <c r="M213" s="14" t="s">
        <v>4265</v>
      </c>
      <c r="N213" s="12" t="s">
        <v>21135</v>
      </c>
      <c r="O213" s="14" t="s">
        <v>1592</v>
      </c>
      <c r="P213" s="13" t="s">
        <v>1593</v>
      </c>
      <c r="Q213" s="257" t="s">
        <v>1594</v>
      </c>
      <c r="R213" s="258"/>
      <c r="S213" s="257"/>
      <c r="T213" s="257"/>
    </row>
    <row r="214" spans="2:22" ht="30.75" customHeight="1" x14ac:dyDescent="0.25">
      <c r="B214" s="17">
        <v>217</v>
      </c>
      <c r="D214" s="274" t="s">
        <v>1595</v>
      </c>
      <c r="G214" s="274" t="s">
        <v>1595</v>
      </c>
      <c r="H214" s="14" t="s">
        <v>1596</v>
      </c>
      <c r="I214" s="14" t="s">
        <v>1597</v>
      </c>
      <c r="J214" s="274" t="s">
        <v>1598</v>
      </c>
      <c r="K214" s="14" t="s">
        <v>3917</v>
      </c>
      <c r="L214" s="14" t="s">
        <v>1599</v>
      </c>
      <c r="M214" s="14" t="s">
        <v>4063</v>
      </c>
      <c r="N214" s="12" t="s">
        <v>21135</v>
      </c>
      <c r="O214" s="14" t="s">
        <v>1600</v>
      </c>
      <c r="P214" s="13" t="s">
        <v>1601</v>
      </c>
      <c r="Q214" s="257" t="s">
        <v>1602</v>
      </c>
      <c r="R214" s="258"/>
      <c r="S214" s="257"/>
      <c r="T214" s="257"/>
    </row>
    <row r="215" spans="2:22" ht="30.75" customHeight="1" x14ac:dyDescent="0.25">
      <c r="B215" s="17">
        <v>218</v>
      </c>
      <c r="C215" s="17" t="s">
        <v>11992</v>
      </c>
      <c r="D215" s="274" t="s">
        <v>1603</v>
      </c>
      <c r="G215" s="274" t="s">
        <v>1603</v>
      </c>
      <c r="H215" s="14" t="s">
        <v>1604</v>
      </c>
      <c r="I215" s="14" t="s">
        <v>3915</v>
      </c>
      <c r="J215" s="274" t="s">
        <v>1605</v>
      </c>
      <c r="K215" s="14" t="s">
        <v>3917</v>
      </c>
      <c r="L215" s="14" t="s">
        <v>1606</v>
      </c>
      <c r="M215" s="14" t="s">
        <v>3942</v>
      </c>
      <c r="N215" s="12" t="s">
        <v>21135</v>
      </c>
      <c r="O215" s="14" t="s">
        <v>1607</v>
      </c>
      <c r="P215" s="13" t="s">
        <v>1608</v>
      </c>
      <c r="Q215" s="257" t="s">
        <v>1609</v>
      </c>
      <c r="R215" s="258"/>
      <c r="S215" s="257"/>
      <c r="T215" s="257"/>
    </row>
    <row r="216" spans="2:22" s="284" customFormat="1" ht="30.75" customHeight="1" x14ac:dyDescent="0.25">
      <c r="B216" s="340">
        <v>219</v>
      </c>
      <c r="C216" s="340"/>
      <c r="D216" s="283" t="s">
        <v>1610</v>
      </c>
      <c r="E216" s="284" t="s">
        <v>1611</v>
      </c>
      <c r="G216" s="283" t="s">
        <v>1610</v>
      </c>
      <c r="H216" s="284" t="s">
        <v>1612</v>
      </c>
      <c r="I216" s="292">
        <v>255662289</v>
      </c>
      <c r="J216" s="283" t="s">
        <v>1613</v>
      </c>
      <c r="K216" s="284" t="s">
        <v>3037</v>
      </c>
      <c r="L216" s="284" t="s">
        <v>1606</v>
      </c>
      <c r="M216" s="14" t="s">
        <v>3942</v>
      </c>
      <c r="N216" s="12" t="s">
        <v>21135</v>
      </c>
      <c r="O216" s="284" t="s">
        <v>1607</v>
      </c>
      <c r="P216" s="285" t="s">
        <v>4950</v>
      </c>
      <c r="Q216" s="265" t="s">
        <v>1614</v>
      </c>
      <c r="R216" s="258"/>
      <c r="S216" s="265"/>
      <c r="T216" s="265"/>
      <c r="V216" s="286"/>
    </row>
    <row r="217" spans="2:22" s="284" customFormat="1" ht="30.75" customHeight="1" x14ac:dyDescent="0.25">
      <c r="B217" s="340">
        <v>220</v>
      </c>
      <c r="C217" s="340"/>
      <c r="D217" s="283" t="s">
        <v>1615</v>
      </c>
      <c r="E217" s="284" t="s">
        <v>1616</v>
      </c>
      <c r="G217" s="283" t="s">
        <v>1617</v>
      </c>
      <c r="H217" s="284" t="s">
        <v>1618</v>
      </c>
      <c r="I217" s="292">
        <v>253881978</v>
      </c>
      <c r="J217" s="283" t="s">
        <v>1619</v>
      </c>
      <c r="K217" s="284" t="s">
        <v>3119</v>
      </c>
      <c r="L217" s="284" t="s">
        <v>4233</v>
      </c>
      <c r="M217" s="14" t="s">
        <v>3942</v>
      </c>
      <c r="N217" s="12" t="s">
        <v>21135</v>
      </c>
      <c r="O217" s="284" t="s">
        <v>1620</v>
      </c>
      <c r="P217" s="285" t="s">
        <v>1621</v>
      </c>
      <c r="Q217" s="265" t="s">
        <v>1622</v>
      </c>
      <c r="R217" s="258"/>
      <c r="S217" s="265"/>
      <c r="T217" s="265"/>
      <c r="V217" s="286"/>
    </row>
    <row r="218" spans="2:22" s="284" customFormat="1" ht="30.75" customHeight="1" x14ac:dyDescent="0.25">
      <c r="B218" s="340">
        <v>221</v>
      </c>
      <c r="C218" s="340"/>
      <c r="D218" s="283" t="s">
        <v>1623</v>
      </c>
      <c r="E218" s="284" t="s">
        <v>1624</v>
      </c>
      <c r="G218" s="283" t="s">
        <v>1625</v>
      </c>
      <c r="H218" s="284" t="s">
        <v>1626</v>
      </c>
      <c r="I218" s="292">
        <v>256122555</v>
      </c>
      <c r="J218" s="283" t="s">
        <v>1627</v>
      </c>
      <c r="K218" s="284" t="s">
        <v>1628</v>
      </c>
      <c r="L218" s="284" t="s">
        <v>4233</v>
      </c>
      <c r="M218" s="14" t="s">
        <v>3942</v>
      </c>
      <c r="N218" s="12" t="s">
        <v>21135</v>
      </c>
      <c r="O218" s="284" t="s">
        <v>1629</v>
      </c>
      <c r="P218" s="285" t="s">
        <v>1630</v>
      </c>
      <c r="Q218" s="265" t="s">
        <v>1631</v>
      </c>
      <c r="R218" s="258"/>
      <c r="S218" s="265"/>
      <c r="T218" s="265"/>
      <c r="V218" s="286"/>
    </row>
    <row r="219" spans="2:22" ht="30.75" customHeight="1" x14ac:dyDescent="0.25">
      <c r="B219" s="17">
        <v>222</v>
      </c>
      <c r="D219" s="274" t="s">
        <v>1633</v>
      </c>
      <c r="E219" s="14" t="s">
        <v>1634</v>
      </c>
      <c r="F219" s="14" t="s">
        <v>3862</v>
      </c>
      <c r="G219" s="274" t="s">
        <v>1635</v>
      </c>
      <c r="H219" s="14" t="s">
        <v>4906</v>
      </c>
      <c r="I219" s="14" t="s">
        <v>3915</v>
      </c>
      <c r="J219" s="274" t="s">
        <v>1636</v>
      </c>
      <c r="K219" s="14" t="s">
        <v>3917</v>
      </c>
      <c r="L219" s="14" t="s">
        <v>4283</v>
      </c>
      <c r="M219" s="14" t="s">
        <v>3942</v>
      </c>
      <c r="N219" s="12" t="s">
        <v>21135</v>
      </c>
      <c r="O219" s="14" t="s">
        <v>4284</v>
      </c>
      <c r="P219" s="13" t="s">
        <v>1637</v>
      </c>
      <c r="Q219" s="257" t="s">
        <v>1632</v>
      </c>
      <c r="R219" s="258"/>
      <c r="S219" s="257"/>
      <c r="T219" s="257"/>
    </row>
    <row r="220" spans="2:22" ht="30.75" customHeight="1" x14ac:dyDescent="0.25">
      <c r="B220" s="17">
        <v>223</v>
      </c>
      <c r="D220" s="274" t="s">
        <v>1638</v>
      </c>
      <c r="E220" s="14" t="s">
        <v>1639</v>
      </c>
      <c r="G220" s="274" t="s">
        <v>1638</v>
      </c>
      <c r="H220" s="14" t="s">
        <v>1640</v>
      </c>
      <c r="I220" s="14" t="s">
        <v>3915</v>
      </c>
      <c r="J220" s="274" t="s">
        <v>1641</v>
      </c>
      <c r="K220" s="14" t="s">
        <v>3917</v>
      </c>
      <c r="L220" s="14" t="s">
        <v>1642</v>
      </c>
      <c r="M220" s="14" t="s">
        <v>4244</v>
      </c>
      <c r="N220" s="12" t="s">
        <v>21148</v>
      </c>
      <c r="O220" s="14" t="s">
        <v>1643</v>
      </c>
      <c r="P220" s="13" t="s">
        <v>1644</v>
      </c>
      <c r="Q220" s="257" t="s">
        <v>1645</v>
      </c>
      <c r="R220" s="258"/>
      <c r="S220" s="257"/>
      <c r="T220" s="257"/>
    </row>
    <row r="221" spans="2:22" ht="30.75" customHeight="1" x14ac:dyDescent="0.25">
      <c r="B221" s="17">
        <v>224</v>
      </c>
      <c r="C221" s="17" t="s">
        <v>11992</v>
      </c>
      <c r="D221" s="274" t="s">
        <v>1646</v>
      </c>
      <c r="E221" s="14" t="s">
        <v>1647</v>
      </c>
      <c r="G221" s="274" t="s">
        <v>1646</v>
      </c>
      <c r="H221" s="14" t="s">
        <v>1648</v>
      </c>
      <c r="I221" s="14" t="s">
        <v>3915</v>
      </c>
      <c r="J221" s="274" t="s">
        <v>1649</v>
      </c>
      <c r="K221" s="14" t="s">
        <v>4292</v>
      </c>
      <c r="L221" s="14" t="s">
        <v>4233</v>
      </c>
      <c r="M221" s="14" t="s">
        <v>3942</v>
      </c>
      <c r="N221" s="12" t="s">
        <v>21135</v>
      </c>
      <c r="O221" s="14" t="s">
        <v>1650</v>
      </c>
      <c r="P221" s="13" t="s">
        <v>1651</v>
      </c>
      <c r="Q221" s="257" t="s">
        <v>1652</v>
      </c>
      <c r="R221" s="258"/>
      <c r="S221" s="257"/>
      <c r="T221" s="257"/>
    </row>
    <row r="222" spans="2:22" s="284" customFormat="1" ht="30.75" customHeight="1" x14ac:dyDescent="0.25">
      <c r="B222" s="340">
        <v>225</v>
      </c>
      <c r="C222" s="340" t="s">
        <v>11992</v>
      </c>
      <c r="D222" s="283" t="s">
        <v>1653</v>
      </c>
      <c r="G222" s="283" t="s">
        <v>1653</v>
      </c>
      <c r="H222" s="284" t="s">
        <v>1654</v>
      </c>
      <c r="I222" s="284" t="s">
        <v>3915</v>
      </c>
      <c r="J222" s="283" t="s">
        <v>1655</v>
      </c>
      <c r="K222" s="284" t="s">
        <v>3917</v>
      </c>
      <c r="L222" s="284" t="s">
        <v>4233</v>
      </c>
      <c r="M222" s="14" t="s">
        <v>3942</v>
      </c>
      <c r="N222" s="12" t="s">
        <v>21135</v>
      </c>
      <c r="O222" s="284" t="s">
        <v>1656</v>
      </c>
      <c r="P222" s="285" t="s">
        <v>4943</v>
      </c>
      <c r="Q222" s="285"/>
      <c r="R222" s="14"/>
      <c r="S222" s="285"/>
      <c r="T222" s="285"/>
      <c r="V222" s="286"/>
    </row>
    <row r="223" spans="2:22" ht="30.75" customHeight="1" x14ac:dyDescent="0.25">
      <c r="B223" s="17">
        <v>226</v>
      </c>
      <c r="C223" s="17" t="s">
        <v>21122</v>
      </c>
      <c r="D223" s="274" t="s">
        <v>1657</v>
      </c>
      <c r="E223" s="12" t="s">
        <v>23584</v>
      </c>
      <c r="G223" s="274" t="s">
        <v>1658</v>
      </c>
      <c r="H223" s="14" t="s">
        <v>1659</v>
      </c>
      <c r="I223" s="14" t="s">
        <v>3915</v>
      </c>
      <c r="J223" s="274" t="s">
        <v>1660</v>
      </c>
      <c r="K223" s="14" t="s">
        <v>3917</v>
      </c>
      <c r="L223" s="14" t="s">
        <v>1661</v>
      </c>
      <c r="M223" s="14" t="s">
        <v>3942</v>
      </c>
      <c r="N223" s="12" t="s">
        <v>21135</v>
      </c>
      <c r="O223" s="12" t="s">
        <v>20309</v>
      </c>
      <c r="P223" s="13" t="s">
        <v>4</v>
      </c>
      <c r="Q223" s="257" t="s">
        <v>23583</v>
      </c>
      <c r="S223" s="257" t="s">
        <v>23583</v>
      </c>
      <c r="T223" s="257" t="s">
        <v>4</v>
      </c>
    </row>
    <row r="224" spans="2:22" ht="30.75" customHeight="1" x14ac:dyDescent="0.25">
      <c r="B224" s="17">
        <v>227</v>
      </c>
      <c r="D224" s="274" t="s">
        <v>1662</v>
      </c>
      <c r="E224" s="14" t="s">
        <v>1663</v>
      </c>
      <c r="F224" s="14" t="s">
        <v>1664</v>
      </c>
      <c r="G224" s="274" t="s">
        <v>1665</v>
      </c>
      <c r="H224" s="14" t="s">
        <v>1666</v>
      </c>
      <c r="I224" s="14" t="s">
        <v>3915</v>
      </c>
      <c r="J224" s="274" t="s">
        <v>1667</v>
      </c>
      <c r="K224" s="14" t="s">
        <v>3917</v>
      </c>
      <c r="L224" s="14" t="s">
        <v>1668</v>
      </c>
      <c r="M224" s="14" t="s">
        <v>4265</v>
      </c>
      <c r="N224" s="12" t="s">
        <v>21135</v>
      </c>
      <c r="O224" s="14" t="s">
        <v>1669</v>
      </c>
      <c r="P224" s="13" t="s">
        <v>1670</v>
      </c>
      <c r="Q224" s="257" t="s">
        <v>1671</v>
      </c>
      <c r="R224" s="258"/>
      <c r="S224" s="257"/>
      <c r="T224" s="257"/>
    </row>
    <row r="225" spans="2:23" ht="30.75" customHeight="1" x14ac:dyDescent="0.25">
      <c r="B225" s="17">
        <v>228</v>
      </c>
      <c r="D225" s="274" t="s">
        <v>1672</v>
      </c>
      <c r="E225" s="14" t="s">
        <v>1673</v>
      </c>
      <c r="F225" s="14" t="s">
        <v>1674</v>
      </c>
      <c r="G225" s="274" t="s">
        <v>1675</v>
      </c>
      <c r="H225" s="14" t="s">
        <v>1676</v>
      </c>
      <c r="I225" s="14" t="s">
        <v>3915</v>
      </c>
      <c r="J225" s="274" t="s">
        <v>1677</v>
      </c>
      <c r="K225" s="14" t="s">
        <v>3917</v>
      </c>
      <c r="L225" s="14" t="s">
        <v>1678</v>
      </c>
      <c r="M225" s="14" t="s">
        <v>1679</v>
      </c>
      <c r="N225" s="12" t="s">
        <v>21150</v>
      </c>
      <c r="O225" s="14" t="s">
        <v>1680</v>
      </c>
      <c r="P225" s="13" t="s">
        <v>1681</v>
      </c>
      <c r="Q225" s="257" t="s">
        <v>1682</v>
      </c>
      <c r="R225" s="258"/>
      <c r="S225" s="257"/>
      <c r="T225" s="257"/>
    </row>
    <row r="226" spans="2:23" ht="30.75" customHeight="1" x14ac:dyDescent="0.25">
      <c r="B226" s="17">
        <v>229</v>
      </c>
      <c r="C226" s="17" t="s">
        <v>11992</v>
      </c>
      <c r="D226" s="274" t="s">
        <v>1683</v>
      </c>
      <c r="E226" s="14" t="s">
        <v>1684</v>
      </c>
      <c r="F226" s="14" t="s">
        <v>1685</v>
      </c>
      <c r="G226" s="274" t="s">
        <v>1683</v>
      </c>
      <c r="H226" s="14" t="s">
        <v>1686</v>
      </c>
      <c r="I226" s="14" t="s">
        <v>3915</v>
      </c>
      <c r="J226" s="274" t="s">
        <v>4204</v>
      </c>
      <c r="K226" s="14" t="s">
        <v>4205</v>
      </c>
      <c r="L226" s="14" t="s">
        <v>4206</v>
      </c>
      <c r="M226" s="14" t="s">
        <v>3919</v>
      </c>
      <c r="N226" s="12" t="s">
        <v>21147</v>
      </c>
      <c r="O226" s="14" t="s">
        <v>4207</v>
      </c>
      <c r="P226" s="13" t="s">
        <v>1687</v>
      </c>
      <c r="Q226" s="257" t="s">
        <v>20405</v>
      </c>
      <c r="R226" s="258" t="s">
        <v>7181</v>
      </c>
      <c r="S226" s="257" t="s">
        <v>20405</v>
      </c>
      <c r="T226" s="257"/>
      <c r="W226" s="290">
        <v>43774</v>
      </c>
    </row>
    <row r="227" spans="2:23" ht="30.75" customHeight="1" x14ac:dyDescent="0.25">
      <c r="B227" s="17">
        <v>230</v>
      </c>
      <c r="C227" s="17" t="s">
        <v>5</v>
      </c>
      <c r="D227" s="274" t="s">
        <v>1689</v>
      </c>
      <c r="E227" s="14" t="s">
        <v>1690</v>
      </c>
      <c r="F227" s="14" t="s">
        <v>1691</v>
      </c>
      <c r="G227" s="274" t="s">
        <v>1692</v>
      </c>
      <c r="H227" s="14" t="s">
        <v>1693</v>
      </c>
      <c r="I227" s="14" t="s">
        <v>3915</v>
      </c>
      <c r="J227" s="274" t="s">
        <v>1694</v>
      </c>
      <c r="K227" s="14" t="s">
        <v>3917</v>
      </c>
      <c r="L227" s="14" t="s">
        <v>2762</v>
      </c>
      <c r="M227" s="14" t="s">
        <v>4063</v>
      </c>
      <c r="N227" s="12" t="s">
        <v>21135</v>
      </c>
      <c r="O227" s="14" t="s">
        <v>1695</v>
      </c>
      <c r="P227" s="13" t="s">
        <v>1696</v>
      </c>
      <c r="Q227" s="257" t="s">
        <v>1697</v>
      </c>
      <c r="R227" s="258"/>
      <c r="S227" s="257"/>
      <c r="T227" s="257"/>
    </row>
    <row r="228" spans="2:23" ht="30.75" customHeight="1" x14ac:dyDescent="0.25">
      <c r="B228" s="17">
        <v>231</v>
      </c>
      <c r="C228" s="17" t="s">
        <v>11992</v>
      </c>
      <c r="D228" s="274" t="s">
        <v>1698</v>
      </c>
      <c r="E228" s="14" t="s">
        <v>1699</v>
      </c>
      <c r="F228" s="14" t="s">
        <v>1700</v>
      </c>
      <c r="G228" s="274" t="s">
        <v>1698</v>
      </c>
      <c r="H228" s="14" t="s">
        <v>1701</v>
      </c>
      <c r="I228" s="14" t="s">
        <v>3915</v>
      </c>
      <c r="J228" s="274" t="s">
        <v>1702</v>
      </c>
      <c r="K228" s="14" t="s">
        <v>3917</v>
      </c>
      <c r="L228" s="14" t="s">
        <v>1703</v>
      </c>
      <c r="M228" s="14" t="s">
        <v>3942</v>
      </c>
      <c r="N228" s="12" t="s">
        <v>21135</v>
      </c>
      <c r="O228" s="14" t="s">
        <v>1704</v>
      </c>
      <c r="P228" s="13" t="s">
        <v>1705</v>
      </c>
      <c r="Q228" s="257" t="s">
        <v>1706</v>
      </c>
      <c r="R228" s="261"/>
      <c r="S228" s="257"/>
      <c r="T228" s="257"/>
    </row>
    <row r="229" spans="2:23" ht="30.75" customHeight="1" x14ac:dyDescent="0.25">
      <c r="B229" s="17">
        <v>232</v>
      </c>
      <c r="C229" s="17" t="s">
        <v>6285</v>
      </c>
      <c r="D229" s="274" t="s">
        <v>12371</v>
      </c>
      <c r="E229" s="14" t="s">
        <v>3937</v>
      </c>
      <c r="F229" s="14" t="s">
        <v>12370</v>
      </c>
      <c r="G229" s="274" t="s">
        <v>12369</v>
      </c>
      <c r="H229" s="14" t="s">
        <v>1708</v>
      </c>
      <c r="I229" s="14" t="s">
        <v>3915</v>
      </c>
      <c r="J229" s="274" t="s">
        <v>1709</v>
      </c>
      <c r="K229" s="14" t="s">
        <v>1710</v>
      </c>
      <c r="L229" s="14" t="s">
        <v>1711</v>
      </c>
      <c r="M229" s="14" t="s">
        <v>4265</v>
      </c>
      <c r="N229" s="12" t="s">
        <v>21135</v>
      </c>
      <c r="O229" s="14" t="s">
        <v>1712</v>
      </c>
      <c r="P229" s="13" t="s">
        <v>1713</v>
      </c>
      <c r="Q229" s="257" t="s">
        <v>1714</v>
      </c>
      <c r="R229" s="258" t="s">
        <v>551</v>
      </c>
      <c r="S229" s="257" t="s">
        <v>12372</v>
      </c>
      <c r="T229" s="257" t="s">
        <v>6</v>
      </c>
      <c r="W229" s="275">
        <v>41937</v>
      </c>
    </row>
    <row r="230" spans="2:23" ht="30.75" customHeight="1" x14ac:dyDescent="0.25">
      <c r="B230" s="17">
        <v>233</v>
      </c>
      <c r="D230" s="274" t="s">
        <v>1715</v>
      </c>
      <c r="E230" s="14" t="s">
        <v>1716</v>
      </c>
      <c r="G230" s="274" t="s">
        <v>1717</v>
      </c>
      <c r="H230" s="14" t="s">
        <v>1718</v>
      </c>
      <c r="I230" s="14" t="s">
        <v>1719</v>
      </c>
      <c r="J230" s="274" t="s">
        <v>7616</v>
      </c>
      <c r="K230" s="14" t="s">
        <v>7617</v>
      </c>
      <c r="L230" s="14" t="s">
        <v>3506</v>
      </c>
      <c r="M230" s="14" t="s">
        <v>3507</v>
      </c>
      <c r="N230" s="12" t="s">
        <v>21149</v>
      </c>
      <c r="O230" s="14" t="s">
        <v>7618</v>
      </c>
      <c r="P230" s="13" t="s">
        <v>7619</v>
      </c>
      <c r="Q230" s="257" t="s">
        <v>1720</v>
      </c>
      <c r="R230" s="258" t="s">
        <v>5043</v>
      </c>
      <c r="S230" s="257" t="s">
        <v>5044</v>
      </c>
      <c r="T230" s="257" t="s">
        <v>5045</v>
      </c>
    </row>
    <row r="231" spans="2:23" ht="30.75" customHeight="1" x14ac:dyDescent="0.25">
      <c r="B231" s="17">
        <v>234</v>
      </c>
      <c r="D231" s="274" t="s">
        <v>1721</v>
      </c>
      <c r="E231" s="14" t="s">
        <v>1722</v>
      </c>
      <c r="F231" s="14" t="s">
        <v>4222</v>
      </c>
      <c r="G231" s="274" t="s">
        <v>1723</v>
      </c>
      <c r="H231" s="14" t="s">
        <v>1724</v>
      </c>
      <c r="I231" s="14" t="s">
        <v>1725</v>
      </c>
      <c r="J231" s="274" t="s">
        <v>1726</v>
      </c>
      <c r="K231" s="14" t="s">
        <v>3376</v>
      </c>
      <c r="L231" s="14" t="s">
        <v>1727</v>
      </c>
      <c r="M231" s="14" t="s">
        <v>4092</v>
      </c>
      <c r="N231" s="12" t="s">
        <v>21150</v>
      </c>
      <c r="O231" s="14" t="s">
        <v>1728</v>
      </c>
      <c r="P231" s="13" t="s">
        <v>1729</v>
      </c>
      <c r="Q231" s="257" t="s">
        <v>1730</v>
      </c>
      <c r="R231" s="258" t="s">
        <v>1731</v>
      </c>
      <c r="S231" s="257" t="s">
        <v>1732</v>
      </c>
      <c r="T231" s="257" t="s">
        <v>1733</v>
      </c>
    </row>
    <row r="232" spans="2:23" ht="30.75" customHeight="1" x14ac:dyDescent="0.25">
      <c r="B232" s="17">
        <v>236</v>
      </c>
      <c r="D232" s="274" t="s">
        <v>1734</v>
      </c>
      <c r="E232" s="14" t="s">
        <v>1735</v>
      </c>
      <c r="G232" s="274" t="s">
        <v>1736</v>
      </c>
      <c r="H232" s="14" t="s">
        <v>1737</v>
      </c>
      <c r="I232" s="288">
        <v>747000350114</v>
      </c>
      <c r="J232" s="274" t="s">
        <v>1738</v>
      </c>
      <c r="K232" s="14" t="s">
        <v>3917</v>
      </c>
      <c r="L232" s="14" t="s">
        <v>1739</v>
      </c>
      <c r="M232" s="14" t="s">
        <v>3919</v>
      </c>
      <c r="N232" s="12" t="s">
        <v>21147</v>
      </c>
      <c r="O232" s="14" t="s">
        <v>1740</v>
      </c>
      <c r="P232" s="13" t="s">
        <v>1741</v>
      </c>
      <c r="Q232" s="257" t="s">
        <v>1742</v>
      </c>
      <c r="R232" s="258" t="s">
        <v>5024</v>
      </c>
      <c r="S232" s="257" t="s">
        <v>1742</v>
      </c>
      <c r="T232" s="13" t="s">
        <v>1741</v>
      </c>
    </row>
    <row r="233" spans="2:23" ht="30.75" customHeight="1" x14ac:dyDescent="0.25">
      <c r="B233" s="17">
        <v>237</v>
      </c>
      <c r="D233" s="274" t="s">
        <v>1743</v>
      </c>
      <c r="E233" s="14" t="s">
        <v>1744</v>
      </c>
      <c r="F233" s="14" t="s">
        <v>1745</v>
      </c>
      <c r="G233" s="274" t="s">
        <v>1746</v>
      </c>
      <c r="H233" s="14" t="s">
        <v>4939</v>
      </c>
      <c r="I233" s="277">
        <v>85478141</v>
      </c>
      <c r="J233" s="274" t="s">
        <v>1747</v>
      </c>
      <c r="K233" s="14" t="s">
        <v>1748</v>
      </c>
      <c r="L233" s="14" t="s">
        <v>3690</v>
      </c>
      <c r="M233" s="14" t="s">
        <v>4114</v>
      </c>
      <c r="N233" s="12" t="s">
        <v>21147</v>
      </c>
      <c r="P233" s="13" t="s">
        <v>1749</v>
      </c>
      <c r="Q233" s="257" t="s">
        <v>1750</v>
      </c>
      <c r="R233" s="258"/>
      <c r="S233" s="257"/>
      <c r="T233" s="257"/>
    </row>
    <row r="234" spans="2:23" ht="30.75" customHeight="1" x14ac:dyDescent="0.25">
      <c r="B234" s="17">
        <v>238</v>
      </c>
      <c r="D234" s="274" t="s">
        <v>1751</v>
      </c>
      <c r="E234" s="14" t="s">
        <v>1752</v>
      </c>
      <c r="G234" s="274" t="s">
        <v>1753</v>
      </c>
      <c r="H234" s="14" t="s">
        <v>4938</v>
      </c>
      <c r="I234" s="14" t="s">
        <v>1754</v>
      </c>
      <c r="J234" s="274" t="s">
        <v>1755</v>
      </c>
      <c r="K234" s="14" t="s">
        <v>3917</v>
      </c>
      <c r="L234" s="14" t="s">
        <v>1756</v>
      </c>
      <c r="M234" s="14" t="s">
        <v>4265</v>
      </c>
      <c r="N234" s="12" t="s">
        <v>21135</v>
      </c>
      <c r="O234" s="14" t="s">
        <v>1757</v>
      </c>
      <c r="P234" s="13" t="s">
        <v>1758</v>
      </c>
      <c r="Q234" s="257" t="s">
        <v>1759</v>
      </c>
      <c r="R234" s="258"/>
      <c r="S234" s="257"/>
      <c r="T234" s="257"/>
    </row>
    <row r="235" spans="2:23" ht="30.75" customHeight="1" x14ac:dyDescent="0.25">
      <c r="B235" s="17">
        <v>239</v>
      </c>
      <c r="D235" s="274" t="s">
        <v>1760</v>
      </c>
      <c r="E235" s="14" t="s">
        <v>1761</v>
      </c>
      <c r="G235" s="274" t="s">
        <v>1762</v>
      </c>
      <c r="H235" s="14" t="s">
        <v>1763</v>
      </c>
      <c r="I235" s="266">
        <v>629055450056</v>
      </c>
      <c r="J235" s="274" t="s">
        <v>1764</v>
      </c>
      <c r="K235" s="14" t="s">
        <v>1765</v>
      </c>
      <c r="L235" s="14" t="s">
        <v>4185</v>
      </c>
      <c r="M235" s="14" t="s">
        <v>3975</v>
      </c>
      <c r="N235" s="12" t="s">
        <v>21147</v>
      </c>
      <c r="O235" s="14" t="s">
        <v>1766</v>
      </c>
      <c r="P235" s="13" t="s">
        <v>1767</v>
      </c>
      <c r="Q235" s="257" t="s">
        <v>1768</v>
      </c>
      <c r="R235" s="14" t="s">
        <v>1761</v>
      </c>
      <c r="S235" s="257" t="s">
        <v>1768</v>
      </c>
      <c r="T235" s="13" t="s">
        <v>1767</v>
      </c>
    </row>
    <row r="236" spans="2:23" ht="30.75" customHeight="1" x14ac:dyDescent="0.25">
      <c r="B236" s="17">
        <v>240</v>
      </c>
      <c r="D236" s="274" t="s">
        <v>1769</v>
      </c>
      <c r="E236" s="14" t="s">
        <v>1752</v>
      </c>
      <c r="G236" s="274" t="s">
        <v>1770</v>
      </c>
      <c r="H236" s="14" t="s">
        <v>1771</v>
      </c>
      <c r="I236" s="277">
        <v>62815602030</v>
      </c>
      <c r="J236" s="274" t="s">
        <v>1772</v>
      </c>
      <c r="K236" s="14" t="s">
        <v>1773</v>
      </c>
      <c r="L236" s="14" t="s">
        <v>4185</v>
      </c>
      <c r="M236" s="14" t="s">
        <v>3975</v>
      </c>
      <c r="N236" s="12" t="s">
        <v>21147</v>
      </c>
      <c r="O236" s="14" t="s">
        <v>1774</v>
      </c>
      <c r="P236" s="13" t="s">
        <v>1775</v>
      </c>
    </row>
    <row r="237" spans="2:23" ht="30.75" customHeight="1" x14ac:dyDescent="0.25">
      <c r="B237" s="17">
        <v>241</v>
      </c>
      <c r="D237" s="274" t="s">
        <v>1776</v>
      </c>
      <c r="E237" s="14" t="s">
        <v>1777</v>
      </c>
      <c r="G237" s="274" t="s">
        <v>1778</v>
      </c>
      <c r="H237" s="14" t="s">
        <v>1779</v>
      </c>
      <c r="I237" s="14" t="s">
        <v>1780</v>
      </c>
      <c r="J237" s="274" t="s">
        <v>1781</v>
      </c>
      <c r="K237" s="14" t="s">
        <v>1782</v>
      </c>
      <c r="L237" s="14" t="s">
        <v>1783</v>
      </c>
      <c r="M237" s="14" t="s">
        <v>3342</v>
      </c>
      <c r="N237" s="12" t="s">
        <v>21149</v>
      </c>
      <c r="O237" s="14" t="s">
        <v>1784</v>
      </c>
      <c r="P237" s="13" t="s">
        <v>1785</v>
      </c>
      <c r="Q237" s="257" t="s">
        <v>1786</v>
      </c>
      <c r="R237" s="258"/>
      <c r="S237" s="257"/>
      <c r="T237" s="257"/>
    </row>
    <row r="238" spans="2:23" ht="30.75" customHeight="1" x14ac:dyDescent="0.25">
      <c r="B238" s="17">
        <v>242</v>
      </c>
      <c r="D238" s="274" t="s">
        <v>1787</v>
      </c>
      <c r="E238" s="14" t="s">
        <v>1788</v>
      </c>
      <c r="F238" s="14" t="s">
        <v>1789</v>
      </c>
      <c r="G238" s="274" t="s">
        <v>1787</v>
      </c>
      <c r="H238" s="14" t="s">
        <v>1790</v>
      </c>
      <c r="I238" s="277">
        <v>614023379114</v>
      </c>
      <c r="J238" s="274" t="s">
        <v>1791</v>
      </c>
      <c r="K238" s="14" t="s">
        <v>3917</v>
      </c>
      <c r="L238" s="14" t="s">
        <v>1792</v>
      </c>
      <c r="M238" s="14" t="s">
        <v>3919</v>
      </c>
      <c r="N238" s="12" t="s">
        <v>21147</v>
      </c>
      <c r="O238" s="14" t="s">
        <v>1793</v>
      </c>
      <c r="P238" s="13" t="s">
        <v>1794</v>
      </c>
      <c r="Q238" s="257" t="s">
        <v>1795</v>
      </c>
      <c r="R238" s="258"/>
      <c r="S238" s="257"/>
      <c r="T238" s="257"/>
    </row>
    <row r="239" spans="2:23" ht="30.75" customHeight="1" x14ac:dyDescent="0.25">
      <c r="B239" s="17">
        <v>243</v>
      </c>
      <c r="D239" s="274" t="s">
        <v>1796</v>
      </c>
      <c r="E239" s="14" t="s">
        <v>1797</v>
      </c>
      <c r="G239" s="274" t="s">
        <v>1798</v>
      </c>
      <c r="H239" s="14" t="s">
        <v>1799</v>
      </c>
      <c r="I239" s="277">
        <v>255014414</v>
      </c>
      <c r="J239" s="274" t="s">
        <v>1800</v>
      </c>
      <c r="K239" s="14" t="s">
        <v>3917</v>
      </c>
      <c r="L239" s="14" t="s">
        <v>3957</v>
      </c>
      <c r="M239" s="14" t="s">
        <v>3942</v>
      </c>
      <c r="N239" s="12" t="s">
        <v>21135</v>
      </c>
      <c r="O239" s="14" t="s">
        <v>1801</v>
      </c>
      <c r="P239" s="13" t="s">
        <v>5399</v>
      </c>
      <c r="Q239" s="257" t="s">
        <v>1802</v>
      </c>
      <c r="R239" s="258" t="s">
        <v>5398</v>
      </c>
      <c r="S239" s="257" t="s">
        <v>1802</v>
      </c>
      <c r="T239" s="13" t="s">
        <v>5399</v>
      </c>
    </row>
    <row r="240" spans="2:23" ht="30.75" customHeight="1" x14ac:dyDescent="0.25">
      <c r="B240" s="17">
        <v>244</v>
      </c>
      <c r="D240" s="274" t="s">
        <v>1803</v>
      </c>
      <c r="E240" s="14" t="s">
        <v>1804</v>
      </c>
      <c r="G240" s="274" t="s">
        <v>1805</v>
      </c>
      <c r="H240" s="14" t="s">
        <v>1806</v>
      </c>
      <c r="I240" s="288">
        <v>399092119112</v>
      </c>
      <c r="J240" s="274" t="s">
        <v>1807</v>
      </c>
      <c r="K240" s="14" t="s">
        <v>3917</v>
      </c>
      <c r="L240" s="14" t="s">
        <v>1808</v>
      </c>
      <c r="M240" s="14" t="s">
        <v>3919</v>
      </c>
      <c r="N240" s="12" t="s">
        <v>21147</v>
      </c>
      <c r="O240" s="14" t="s">
        <v>1809</v>
      </c>
      <c r="P240" s="13" t="s">
        <v>1810</v>
      </c>
      <c r="Q240" s="257" t="s">
        <v>1811</v>
      </c>
      <c r="R240" s="258"/>
      <c r="S240" s="257"/>
      <c r="T240" s="257"/>
    </row>
    <row r="241" spans="2:23" ht="30.75" customHeight="1" x14ac:dyDescent="0.25">
      <c r="B241" s="17">
        <v>245</v>
      </c>
      <c r="D241" s="274" t="s">
        <v>1812</v>
      </c>
      <c r="E241" s="14" t="s">
        <v>1813</v>
      </c>
      <c r="F241" s="14" t="s">
        <v>1814</v>
      </c>
      <c r="G241" s="274" t="s">
        <v>1815</v>
      </c>
      <c r="H241" s="14" t="s">
        <v>1816</v>
      </c>
      <c r="I241" s="14" t="s">
        <v>1817</v>
      </c>
      <c r="J241" s="274" t="s">
        <v>1818</v>
      </c>
      <c r="K241" s="14" t="s">
        <v>1819</v>
      </c>
      <c r="L241" s="14" t="s">
        <v>1820</v>
      </c>
      <c r="M241" s="14" t="s">
        <v>1679</v>
      </c>
      <c r="N241" s="12" t="s">
        <v>21150</v>
      </c>
      <c r="O241" s="14" t="s">
        <v>1821</v>
      </c>
      <c r="P241" s="13" t="s">
        <v>1822</v>
      </c>
      <c r="Q241" s="257" t="s">
        <v>1823</v>
      </c>
      <c r="R241" s="258"/>
      <c r="S241" s="257"/>
      <c r="T241" s="257"/>
    </row>
    <row r="242" spans="2:23" ht="30.75" customHeight="1" x14ac:dyDescent="0.25">
      <c r="B242" s="17">
        <v>246</v>
      </c>
      <c r="D242" s="274" t="s">
        <v>1824</v>
      </c>
      <c r="G242" s="274" t="s">
        <v>1824</v>
      </c>
      <c r="H242" s="14" t="s">
        <v>1825</v>
      </c>
      <c r="I242" s="288">
        <v>620262760010</v>
      </c>
      <c r="J242" s="274" t="s">
        <v>1826</v>
      </c>
      <c r="K242" s="14" t="s">
        <v>1827</v>
      </c>
      <c r="L242" s="14" t="s">
        <v>4185</v>
      </c>
      <c r="M242" s="14" t="s">
        <v>3975</v>
      </c>
      <c r="N242" s="12" t="s">
        <v>21147</v>
      </c>
      <c r="O242" s="14" t="s">
        <v>1828</v>
      </c>
      <c r="P242" s="13" t="s">
        <v>1829</v>
      </c>
      <c r="Q242" s="257" t="s">
        <v>1830</v>
      </c>
      <c r="R242" s="258"/>
      <c r="S242" s="257"/>
      <c r="T242" s="257"/>
    </row>
    <row r="243" spans="2:23" ht="30.75" customHeight="1" x14ac:dyDescent="0.25">
      <c r="B243" s="17">
        <v>247</v>
      </c>
      <c r="D243" s="274" t="s">
        <v>1831</v>
      </c>
      <c r="E243" s="14" t="s">
        <v>1832</v>
      </c>
      <c r="G243" s="274" t="s">
        <v>1833</v>
      </c>
      <c r="H243" s="14" t="s">
        <v>1834</v>
      </c>
      <c r="I243" s="288">
        <v>147576381115</v>
      </c>
      <c r="J243" s="274" t="s">
        <v>1835</v>
      </c>
      <c r="K243" s="14" t="s">
        <v>1836</v>
      </c>
      <c r="L243" s="14" t="s">
        <v>4026</v>
      </c>
      <c r="M243" s="14" t="s">
        <v>3919</v>
      </c>
      <c r="N243" s="12" t="s">
        <v>21147</v>
      </c>
      <c r="O243" s="14" t="s">
        <v>1837</v>
      </c>
      <c r="P243" s="13" t="s">
        <v>1838</v>
      </c>
      <c r="Q243" s="257" t="s">
        <v>1839</v>
      </c>
      <c r="R243" s="258"/>
      <c r="S243" s="257"/>
      <c r="T243" s="257"/>
    </row>
    <row r="244" spans="2:23" ht="30.75" customHeight="1" x14ac:dyDescent="0.25">
      <c r="B244" s="17">
        <v>248</v>
      </c>
      <c r="C244" s="17" t="s">
        <v>5</v>
      </c>
      <c r="D244" s="274" t="s">
        <v>1840</v>
      </c>
      <c r="E244" s="14" t="s">
        <v>1841</v>
      </c>
      <c r="G244" s="274" t="s">
        <v>1842</v>
      </c>
      <c r="H244" s="14" t="s">
        <v>1843</v>
      </c>
      <c r="I244" s="288">
        <v>121833364</v>
      </c>
      <c r="J244" s="274" t="s">
        <v>1844</v>
      </c>
      <c r="K244" s="14" t="s">
        <v>1845</v>
      </c>
      <c r="L244" s="14" t="s">
        <v>1846</v>
      </c>
      <c r="M244" s="14" t="s">
        <v>3728</v>
      </c>
      <c r="N244" s="12" t="s">
        <v>21149</v>
      </c>
      <c r="O244" s="14" t="s">
        <v>1847</v>
      </c>
      <c r="P244" s="13" t="s">
        <v>1848</v>
      </c>
      <c r="Q244" s="257" t="s">
        <v>1849</v>
      </c>
      <c r="R244" s="258"/>
      <c r="S244" s="257"/>
      <c r="T244" s="257"/>
    </row>
    <row r="245" spans="2:23" ht="30.75" customHeight="1" x14ac:dyDescent="0.25">
      <c r="B245" s="17">
        <v>249</v>
      </c>
      <c r="D245" s="274" t="s">
        <v>1850</v>
      </c>
      <c r="E245" s="14" t="s">
        <v>1541</v>
      </c>
      <c r="G245" s="274" t="s">
        <v>1851</v>
      </c>
      <c r="H245" s="14" t="s">
        <v>1852</v>
      </c>
      <c r="I245" s="288">
        <v>253390338</v>
      </c>
      <c r="J245" s="274" t="s">
        <v>1853</v>
      </c>
      <c r="K245" s="14" t="s">
        <v>1854</v>
      </c>
      <c r="L245" s="14" t="s">
        <v>3584</v>
      </c>
      <c r="M245" s="14" t="s">
        <v>3942</v>
      </c>
      <c r="N245" s="12" t="s">
        <v>21135</v>
      </c>
      <c r="O245" s="14" t="s">
        <v>1855</v>
      </c>
      <c r="P245" s="13" t="s">
        <v>1856</v>
      </c>
      <c r="Q245" s="257" t="s">
        <v>1857</v>
      </c>
      <c r="R245" s="258" t="s">
        <v>1541</v>
      </c>
      <c r="S245" s="257" t="s">
        <v>1857</v>
      </c>
      <c r="T245" s="13" t="s">
        <v>1856</v>
      </c>
      <c r="V245" s="275">
        <v>40664</v>
      </c>
      <c r="W245" s="275">
        <v>41430</v>
      </c>
    </row>
    <row r="246" spans="2:23" ht="30.75" customHeight="1" x14ac:dyDescent="0.25">
      <c r="B246" s="17">
        <v>250</v>
      </c>
      <c r="D246" s="274" t="s">
        <v>1858</v>
      </c>
      <c r="E246" s="14" t="s">
        <v>1859</v>
      </c>
      <c r="G246" s="274" t="s">
        <v>1860</v>
      </c>
      <c r="H246" s="14" t="s">
        <v>1861</v>
      </c>
      <c r="I246" s="288">
        <v>256096660</v>
      </c>
      <c r="J246" s="274" t="s">
        <v>1862</v>
      </c>
      <c r="K246" s="14" t="s">
        <v>1863</v>
      </c>
      <c r="L246" s="14" t="s">
        <v>4035</v>
      </c>
      <c r="M246" s="14" t="s">
        <v>3942</v>
      </c>
      <c r="N246" s="12" t="s">
        <v>21135</v>
      </c>
      <c r="O246" s="14" t="s">
        <v>1864</v>
      </c>
      <c r="P246" s="13" t="s">
        <v>1865</v>
      </c>
      <c r="Q246" s="257" t="s">
        <v>1866</v>
      </c>
      <c r="R246" s="258"/>
      <c r="S246" s="257"/>
      <c r="T246" s="257"/>
    </row>
    <row r="247" spans="2:23" ht="30.75" customHeight="1" x14ac:dyDescent="0.25">
      <c r="B247" s="17">
        <v>251</v>
      </c>
      <c r="D247" s="274" t="s">
        <v>1867</v>
      </c>
      <c r="E247" s="14" t="s">
        <v>1868</v>
      </c>
      <c r="G247" s="274" t="s">
        <v>1869</v>
      </c>
      <c r="H247" s="14" t="s">
        <v>1870</v>
      </c>
      <c r="I247" s="288">
        <v>535366103112</v>
      </c>
      <c r="J247" s="274" t="s">
        <v>1871</v>
      </c>
      <c r="K247" s="14" t="s">
        <v>1872</v>
      </c>
      <c r="L247" s="14" t="s">
        <v>1873</v>
      </c>
      <c r="M247" s="14" t="s">
        <v>3919</v>
      </c>
      <c r="N247" s="12" t="s">
        <v>21147</v>
      </c>
      <c r="O247" s="14" t="s">
        <v>1874</v>
      </c>
      <c r="P247" s="13" t="s">
        <v>1875</v>
      </c>
      <c r="Q247" s="257" t="s">
        <v>1876</v>
      </c>
      <c r="R247" s="258"/>
      <c r="S247" s="257"/>
      <c r="T247" s="257"/>
    </row>
    <row r="248" spans="2:23" ht="30.75" customHeight="1" x14ac:dyDescent="0.25">
      <c r="B248" s="17">
        <v>252</v>
      </c>
      <c r="D248" s="274" t="s">
        <v>1877</v>
      </c>
      <c r="G248" s="274" t="s">
        <v>1878</v>
      </c>
      <c r="H248" s="14" t="s">
        <v>1879</v>
      </c>
      <c r="I248" s="288">
        <v>9049684123</v>
      </c>
      <c r="J248" s="274" t="s">
        <v>1880</v>
      </c>
      <c r="K248" s="14" t="s">
        <v>3917</v>
      </c>
      <c r="L248" s="14" t="s">
        <v>3001</v>
      </c>
      <c r="M248" s="14" t="s">
        <v>4063</v>
      </c>
      <c r="N248" s="12" t="s">
        <v>21135</v>
      </c>
      <c r="O248" s="14" t="s">
        <v>1881</v>
      </c>
      <c r="P248" s="13" t="s">
        <v>4944</v>
      </c>
      <c r="Q248" s="257" t="s">
        <v>1882</v>
      </c>
      <c r="R248" s="258"/>
      <c r="S248" s="257"/>
      <c r="T248" s="257"/>
    </row>
    <row r="249" spans="2:23" ht="30.75" customHeight="1" x14ac:dyDescent="0.25">
      <c r="B249" s="17">
        <v>253</v>
      </c>
      <c r="D249" s="274" t="s">
        <v>1883</v>
      </c>
      <c r="E249" s="14" t="s">
        <v>5026</v>
      </c>
      <c r="G249" s="274" t="s">
        <v>1884</v>
      </c>
      <c r="H249" s="14" t="s">
        <v>1885</v>
      </c>
      <c r="I249" s="288">
        <v>78841737</v>
      </c>
      <c r="J249" s="274" t="s">
        <v>1886</v>
      </c>
      <c r="K249" s="14" t="s">
        <v>3917</v>
      </c>
      <c r="L249" s="14" t="s">
        <v>1887</v>
      </c>
      <c r="M249" s="14" t="s">
        <v>4114</v>
      </c>
      <c r="N249" s="12" t="s">
        <v>21147</v>
      </c>
      <c r="O249" s="14" t="s">
        <v>1888</v>
      </c>
      <c r="P249" s="13" t="s">
        <v>1889</v>
      </c>
      <c r="Q249" s="257" t="s">
        <v>1890</v>
      </c>
      <c r="R249" s="258" t="s">
        <v>5026</v>
      </c>
      <c r="S249" s="257" t="s">
        <v>1890</v>
      </c>
      <c r="T249" s="13" t="s">
        <v>1889</v>
      </c>
    </row>
    <row r="250" spans="2:23" ht="30.75" customHeight="1" x14ac:dyDescent="0.25">
      <c r="B250" s="17">
        <v>254</v>
      </c>
      <c r="D250" s="274" t="s">
        <v>1891</v>
      </c>
      <c r="E250" s="14" t="s">
        <v>1892</v>
      </c>
      <c r="F250" s="14" t="s">
        <v>1745</v>
      </c>
      <c r="G250" s="274" t="s">
        <v>1893</v>
      </c>
      <c r="H250" s="14" t="s">
        <v>1894</v>
      </c>
      <c r="I250" s="288" t="s">
        <v>5041</v>
      </c>
      <c r="J250" s="274" t="s">
        <v>15133</v>
      </c>
      <c r="K250" s="14" t="s">
        <v>3917</v>
      </c>
      <c r="L250" s="14" t="s">
        <v>1895</v>
      </c>
      <c r="M250" s="14" t="s">
        <v>4265</v>
      </c>
      <c r="N250" s="12" t="s">
        <v>21135</v>
      </c>
      <c r="O250" s="14" t="s">
        <v>5042</v>
      </c>
      <c r="P250" s="13" t="s">
        <v>1896</v>
      </c>
      <c r="Q250" s="257" t="s">
        <v>1897</v>
      </c>
      <c r="R250" s="258" t="s">
        <v>5022</v>
      </c>
      <c r="S250" s="257" t="s">
        <v>1897</v>
      </c>
      <c r="T250" s="13" t="s">
        <v>1896</v>
      </c>
    </row>
    <row r="251" spans="2:23" ht="30.75" customHeight="1" x14ac:dyDescent="0.25">
      <c r="B251" s="17">
        <v>255</v>
      </c>
      <c r="D251" s="274" t="s">
        <v>1898</v>
      </c>
      <c r="E251" s="14" t="s">
        <v>5089</v>
      </c>
      <c r="G251" s="274" t="s">
        <v>1899</v>
      </c>
      <c r="H251" s="14" t="s">
        <v>1900</v>
      </c>
      <c r="I251" s="288">
        <v>122792513</v>
      </c>
      <c r="J251" s="274" t="s">
        <v>1901</v>
      </c>
      <c r="K251" s="14" t="s">
        <v>1902</v>
      </c>
      <c r="L251" s="14" t="s">
        <v>1846</v>
      </c>
      <c r="M251" s="14" t="s">
        <v>3728</v>
      </c>
      <c r="N251" s="12" t="s">
        <v>21149</v>
      </c>
      <c r="O251" s="14" t="s">
        <v>1903</v>
      </c>
      <c r="P251" s="13" t="s">
        <v>5050</v>
      </c>
      <c r="Q251" s="257" t="s">
        <v>5105</v>
      </c>
      <c r="R251" s="258" t="s">
        <v>5102</v>
      </c>
      <c r="S251" s="257" t="s">
        <v>5103</v>
      </c>
      <c r="T251" s="257" t="s">
        <v>5104</v>
      </c>
    </row>
    <row r="252" spans="2:23" ht="30.75" customHeight="1" x14ac:dyDescent="0.25">
      <c r="B252" s="17">
        <v>256</v>
      </c>
      <c r="D252" s="274" t="s">
        <v>1904</v>
      </c>
      <c r="E252" s="14" t="s">
        <v>1905</v>
      </c>
      <c r="G252" s="274" t="s">
        <v>1906</v>
      </c>
      <c r="H252" s="14" t="s">
        <v>1907</v>
      </c>
      <c r="I252" s="288">
        <v>206217458117</v>
      </c>
      <c r="J252" s="274" t="s">
        <v>1908</v>
      </c>
      <c r="K252" s="14" t="s">
        <v>3495</v>
      </c>
      <c r="L252" s="14" t="s">
        <v>3496</v>
      </c>
      <c r="M252" s="14" t="s">
        <v>3919</v>
      </c>
      <c r="N252" s="12" t="s">
        <v>21147</v>
      </c>
      <c r="O252" s="14" t="s">
        <v>1909</v>
      </c>
      <c r="P252" s="13" t="s">
        <v>1910</v>
      </c>
      <c r="Q252" s="257" t="s">
        <v>1911</v>
      </c>
      <c r="R252" s="258" t="s">
        <v>5396</v>
      </c>
      <c r="S252" s="257" t="s">
        <v>1911</v>
      </c>
      <c r="T252" s="13" t="s">
        <v>1910</v>
      </c>
    </row>
    <row r="253" spans="2:23" ht="30.75" customHeight="1" x14ac:dyDescent="0.25">
      <c r="B253" s="17">
        <v>257</v>
      </c>
      <c r="D253" s="274" t="s">
        <v>1912</v>
      </c>
      <c r="E253" s="14" t="s">
        <v>1913</v>
      </c>
      <c r="G253" s="274" t="s">
        <v>1912</v>
      </c>
      <c r="H253" s="14" t="s">
        <v>4907</v>
      </c>
      <c r="I253" s="288" t="s">
        <v>3915</v>
      </c>
      <c r="J253" s="274" t="s">
        <v>1914</v>
      </c>
      <c r="K253" s="14" t="s">
        <v>3917</v>
      </c>
      <c r="L253" s="14" t="s">
        <v>1915</v>
      </c>
      <c r="M253" s="14" t="s">
        <v>1679</v>
      </c>
      <c r="N253" s="12" t="s">
        <v>21150</v>
      </c>
      <c r="O253" s="14" t="s">
        <v>1916</v>
      </c>
      <c r="P253" s="13" t="s">
        <v>1917</v>
      </c>
      <c r="Q253" s="257" t="s">
        <v>1918</v>
      </c>
    </row>
    <row r="254" spans="2:23" ht="30.75" customHeight="1" x14ac:dyDescent="0.25">
      <c r="B254" s="17">
        <v>258</v>
      </c>
      <c r="D254" s="274" t="s">
        <v>1919</v>
      </c>
      <c r="E254" s="14" t="s">
        <v>1920</v>
      </c>
      <c r="F254" s="14" t="s">
        <v>1921</v>
      </c>
      <c r="G254" s="274" t="s">
        <v>1922</v>
      </c>
      <c r="H254" s="14" t="s">
        <v>1923</v>
      </c>
      <c r="I254" s="288" t="s">
        <v>1924</v>
      </c>
      <c r="J254" s="274" t="s">
        <v>1925</v>
      </c>
      <c r="K254" s="14" t="s">
        <v>4102</v>
      </c>
      <c r="L254" s="14" t="s">
        <v>1926</v>
      </c>
      <c r="M254" s="14" t="s">
        <v>4104</v>
      </c>
      <c r="N254" s="12" t="s">
        <v>21147</v>
      </c>
      <c r="O254" s="14" t="s">
        <v>1927</v>
      </c>
      <c r="P254" s="13" t="s">
        <v>1928</v>
      </c>
      <c r="Q254" s="257" t="s">
        <v>1929</v>
      </c>
      <c r="R254" s="258"/>
      <c r="S254" s="257"/>
      <c r="T254" s="257"/>
    </row>
    <row r="255" spans="2:23" ht="30.75" customHeight="1" x14ac:dyDescent="0.25">
      <c r="B255" s="17">
        <v>259</v>
      </c>
      <c r="D255" s="274" t="s">
        <v>1930</v>
      </c>
      <c r="E255" s="14" t="s">
        <v>1931</v>
      </c>
      <c r="G255" s="274" t="s">
        <v>1932</v>
      </c>
      <c r="H255" s="14" t="s">
        <v>1933</v>
      </c>
      <c r="I255" s="288">
        <v>344123769117</v>
      </c>
      <c r="J255" s="274" t="s">
        <v>1934</v>
      </c>
      <c r="K255" s="14" t="s">
        <v>3917</v>
      </c>
      <c r="L255" s="14" t="s">
        <v>1935</v>
      </c>
      <c r="M255" s="14" t="s">
        <v>3919</v>
      </c>
      <c r="N255" s="12" t="s">
        <v>21147</v>
      </c>
      <c r="O255" s="14" t="s">
        <v>1936</v>
      </c>
      <c r="P255" s="13" t="s">
        <v>1937</v>
      </c>
      <c r="Q255" s="257" t="s">
        <v>5014</v>
      </c>
      <c r="R255" s="258"/>
      <c r="S255" s="257"/>
      <c r="T255" s="257"/>
    </row>
    <row r="256" spans="2:23" ht="30.75" customHeight="1" x14ac:dyDescent="0.25">
      <c r="B256" s="17">
        <v>260</v>
      </c>
      <c r="D256" s="274" t="s">
        <v>1938</v>
      </c>
      <c r="E256" s="14" t="s">
        <v>14638</v>
      </c>
      <c r="F256" s="14" t="s">
        <v>1745</v>
      </c>
      <c r="G256" s="274" t="s">
        <v>1939</v>
      </c>
      <c r="H256" s="14" t="s">
        <v>1940</v>
      </c>
      <c r="I256" s="288">
        <v>84955795</v>
      </c>
      <c r="J256" s="274" t="s">
        <v>14639</v>
      </c>
      <c r="K256" s="14" t="s">
        <v>1985</v>
      </c>
      <c r="L256" s="14" t="s">
        <v>3690</v>
      </c>
      <c r="M256" s="14" t="s">
        <v>4114</v>
      </c>
      <c r="N256" s="12" t="s">
        <v>21147</v>
      </c>
      <c r="O256" s="277" t="s">
        <v>14640</v>
      </c>
      <c r="P256" s="13" t="s">
        <v>14641</v>
      </c>
      <c r="Q256" s="257" t="s">
        <v>1943</v>
      </c>
      <c r="R256" s="258"/>
      <c r="S256" s="257"/>
      <c r="T256" s="257"/>
    </row>
    <row r="257" spans="2:23" ht="30.75" customHeight="1" x14ac:dyDescent="0.25">
      <c r="B257" s="17">
        <v>261</v>
      </c>
      <c r="D257" s="274" t="s">
        <v>1944</v>
      </c>
      <c r="E257" s="14" t="s">
        <v>1945</v>
      </c>
      <c r="G257" s="274" t="s">
        <v>1946</v>
      </c>
      <c r="H257" s="14" t="s">
        <v>1947</v>
      </c>
      <c r="I257" s="288">
        <v>109778870034</v>
      </c>
      <c r="J257" s="274" t="s">
        <v>1948</v>
      </c>
      <c r="K257" s="14" t="s">
        <v>1949</v>
      </c>
      <c r="L257" s="14" t="s">
        <v>4185</v>
      </c>
      <c r="M257" s="14" t="s">
        <v>3975</v>
      </c>
      <c r="N257" s="12" t="s">
        <v>21147</v>
      </c>
      <c r="O257" s="14">
        <v>30380030</v>
      </c>
      <c r="P257" s="13" t="s">
        <v>1950</v>
      </c>
      <c r="Q257" s="257" t="s">
        <v>1951</v>
      </c>
      <c r="R257" s="258"/>
      <c r="S257" s="257"/>
      <c r="T257" s="257"/>
    </row>
    <row r="258" spans="2:23" ht="30.75" customHeight="1" x14ac:dyDescent="0.25">
      <c r="B258" s="17">
        <v>262</v>
      </c>
      <c r="D258" s="274" t="s">
        <v>1952</v>
      </c>
      <c r="E258" s="14" t="s">
        <v>1953</v>
      </c>
      <c r="G258" s="274" t="s">
        <v>1952</v>
      </c>
      <c r="H258" s="14" t="s">
        <v>4940</v>
      </c>
      <c r="I258" s="288" t="s">
        <v>3915</v>
      </c>
      <c r="J258" s="274" t="s">
        <v>1954</v>
      </c>
      <c r="K258" s="14" t="s">
        <v>3917</v>
      </c>
      <c r="L258" s="14" t="s">
        <v>1955</v>
      </c>
      <c r="M258" s="14" t="s">
        <v>3942</v>
      </c>
      <c r="N258" s="12" t="s">
        <v>21135</v>
      </c>
      <c r="O258" s="277">
        <v>89580000</v>
      </c>
      <c r="P258" s="13" t="s">
        <v>1956</v>
      </c>
      <c r="Q258" s="257" t="s">
        <v>1957</v>
      </c>
      <c r="R258" s="258"/>
      <c r="S258" s="257"/>
      <c r="T258" s="257"/>
    </row>
    <row r="259" spans="2:23" ht="30.75" customHeight="1" x14ac:dyDescent="0.25">
      <c r="B259" s="17">
        <v>263</v>
      </c>
      <c r="D259" s="274" t="s">
        <v>5307</v>
      </c>
      <c r="E259" s="14" t="s">
        <v>1959</v>
      </c>
      <c r="G259" s="274" t="s">
        <v>1958</v>
      </c>
      <c r="H259" s="14" t="s">
        <v>1960</v>
      </c>
      <c r="I259" s="288" t="s">
        <v>5037</v>
      </c>
      <c r="J259" s="274" t="s">
        <v>5038</v>
      </c>
      <c r="K259" s="14" t="s">
        <v>3917</v>
      </c>
      <c r="L259" s="14" t="s">
        <v>1961</v>
      </c>
      <c r="M259" s="14" t="s">
        <v>3507</v>
      </c>
      <c r="N259" s="12" t="s">
        <v>21149</v>
      </c>
      <c r="O259" s="14" t="s">
        <v>5039</v>
      </c>
      <c r="P259" s="13" t="s">
        <v>1962</v>
      </c>
      <c r="Q259" s="257" t="s">
        <v>1963</v>
      </c>
      <c r="R259" s="14" t="s">
        <v>1959</v>
      </c>
      <c r="S259" s="257" t="s">
        <v>1963</v>
      </c>
      <c r="T259" s="13" t="s">
        <v>1962</v>
      </c>
    </row>
    <row r="260" spans="2:23" ht="30.75" customHeight="1" x14ac:dyDescent="0.25">
      <c r="B260" s="17">
        <v>264</v>
      </c>
      <c r="D260" s="274" t="s">
        <v>1964</v>
      </c>
      <c r="E260" s="14" t="s">
        <v>1965</v>
      </c>
      <c r="G260" s="274" t="s">
        <v>1966</v>
      </c>
      <c r="H260" s="14" t="s">
        <v>1967</v>
      </c>
      <c r="I260" s="288">
        <v>4333179290050</v>
      </c>
      <c r="J260" s="274" t="s">
        <v>1968</v>
      </c>
      <c r="K260" s="14" t="s">
        <v>3917</v>
      </c>
      <c r="L260" s="14" t="s">
        <v>1969</v>
      </c>
      <c r="M260" s="14" t="s">
        <v>3975</v>
      </c>
      <c r="N260" s="12" t="s">
        <v>21147</v>
      </c>
      <c r="O260" s="14" t="s">
        <v>1970</v>
      </c>
      <c r="P260" s="13" t="s">
        <v>1971</v>
      </c>
      <c r="Q260" s="257" t="s">
        <v>1972</v>
      </c>
      <c r="R260" s="258"/>
      <c r="S260" s="257"/>
      <c r="T260" s="257"/>
    </row>
    <row r="261" spans="2:23" ht="30.75" customHeight="1" x14ac:dyDescent="0.25">
      <c r="B261" s="17">
        <v>265</v>
      </c>
      <c r="D261" s="274" t="s">
        <v>1973</v>
      </c>
      <c r="G261" s="274" t="s">
        <v>1974</v>
      </c>
      <c r="H261" s="14" t="s">
        <v>1975</v>
      </c>
      <c r="I261" s="288">
        <v>152807454</v>
      </c>
      <c r="J261" s="274" t="s">
        <v>1976</v>
      </c>
      <c r="K261" s="14" t="s">
        <v>1977</v>
      </c>
      <c r="L261" s="14" t="s">
        <v>1978</v>
      </c>
      <c r="M261" s="14" t="s">
        <v>4244</v>
      </c>
      <c r="N261" s="12" t="s">
        <v>21148</v>
      </c>
      <c r="O261" s="14" t="s">
        <v>1979</v>
      </c>
      <c r="P261" s="13" t="s">
        <v>4945</v>
      </c>
    </row>
    <row r="262" spans="2:23" ht="30.75" customHeight="1" x14ac:dyDescent="0.25">
      <c r="B262" s="17">
        <v>266</v>
      </c>
      <c r="D262" s="274" t="s">
        <v>1980</v>
      </c>
      <c r="E262" s="14" t="s">
        <v>1981</v>
      </c>
      <c r="G262" s="274" t="s">
        <v>1982</v>
      </c>
      <c r="H262" s="14" t="s">
        <v>1983</v>
      </c>
      <c r="I262" s="288">
        <v>77712615</v>
      </c>
      <c r="J262" s="274" t="s">
        <v>1984</v>
      </c>
      <c r="K262" s="14" t="s">
        <v>1985</v>
      </c>
      <c r="L262" s="14" t="s">
        <v>3690</v>
      </c>
      <c r="M262" s="14" t="s">
        <v>4114</v>
      </c>
      <c r="N262" s="12" t="s">
        <v>21147</v>
      </c>
      <c r="O262" s="14" t="s">
        <v>1986</v>
      </c>
      <c r="P262" s="13" t="s">
        <v>1987</v>
      </c>
    </row>
    <row r="263" spans="2:23" ht="30.75" customHeight="1" x14ac:dyDescent="0.25">
      <c r="B263" s="17">
        <v>267</v>
      </c>
      <c r="D263" s="274" t="s">
        <v>1988</v>
      </c>
      <c r="E263" s="14" t="s">
        <v>1989</v>
      </c>
      <c r="G263" s="274" t="s">
        <v>1990</v>
      </c>
      <c r="H263" s="14" t="s">
        <v>1991</v>
      </c>
      <c r="I263" s="288">
        <v>507060740112</v>
      </c>
      <c r="J263" s="274" t="s">
        <v>1992</v>
      </c>
      <c r="K263" s="14" t="s">
        <v>1993</v>
      </c>
      <c r="L263" s="14" t="s">
        <v>1994</v>
      </c>
      <c r="M263" s="14" t="s">
        <v>3919</v>
      </c>
      <c r="N263" s="12" t="s">
        <v>21147</v>
      </c>
      <c r="O263" s="14" t="s">
        <v>1995</v>
      </c>
      <c r="P263" s="13" t="s">
        <v>1996</v>
      </c>
      <c r="Q263" s="257" t="s">
        <v>1997</v>
      </c>
      <c r="R263" s="258"/>
      <c r="S263" s="257"/>
      <c r="T263" s="257"/>
      <c r="U263" s="260" t="s">
        <v>1998</v>
      </c>
    </row>
    <row r="264" spans="2:23" ht="30.75" customHeight="1" x14ac:dyDescent="0.25">
      <c r="B264" s="17">
        <v>268</v>
      </c>
      <c r="D264" s="274" t="s">
        <v>1999</v>
      </c>
      <c r="E264" s="14" t="s">
        <v>2000</v>
      </c>
      <c r="G264" s="274" t="s">
        <v>2001</v>
      </c>
      <c r="H264" s="14" t="s">
        <v>2002</v>
      </c>
      <c r="I264" s="288">
        <v>83393254</v>
      </c>
      <c r="J264" s="274" t="s">
        <v>2003</v>
      </c>
      <c r="K264" s="14" t="s">
        <v>2004</v>
      </c>
      <c r="L264" s="14" t="s">
        <v>3690</v>
      </c>
      <c r="M264" s="14" t="s">
        <v>4114</v>
      </c>
      <c r="N264" s="12" t="s">
        <v>21147</v>
      </c>
      <c r="O264" s="14" t="s">
        <v>2005</v>
      </c>
      <c r="P264" s="13" t="s">
        <v>2006</v>
      </c>
      <c r="Q264" s="257" t="s">
        <v>2007</v>
      </c>
      <c r="R264" s="258"/>
      <c r="S264" s="257"/>
      <c r="T264" s="257"/>
      <c r="U264" s="260" t="s">
        <v>2008</v>
      </c>
    </row>
    <row r="265" spans="2:23" ht="30.75" customHeight="1" x14ac:dyDescent="0.25">
      <c r="B265" s="17">
        <v>269</v>
      </c>
      <c r="D265" s="274" t="s">
        <v>2009</v>
      </c>
      <c r="E265" s="14" t="s">
        <v>2010</v>
      </c>
      <c r="G265" s="274" t="s">
        <v>2011</v>
      </c>
      <c r="H265" s="14" t="s">
        <v>2012</v>
      </c>
      <c r="I265" s="288">
        <v>81303840</v>
      </c>
      <c r="J265" s="274" t="s">
        <v>2013</v>
      </c>
      <c r="K265" s="14" t="s">
        <v>2014</v>
      </c>
      <c r="L265" s="14" t="s">
        <v>4103</v>
      </c>
      <c r="M265" s="14" t="s">
        <v>4104</v>
      </c>
      <c r="N265" s="12" t="s">
        <v>21147</v>
      </c>
      <c r="O265" s="14" t="s">
        <v>2015</v>
      </c>
      <c r="P265" s="13" t="s">
        <v>2016</v>
      </c>
      <c r="Q265" s="257" t="s">
        <v>2017</v>
      </c>
      <c r="R265" s="258"/>
      <c r="S265" s="257"/>
      <c r="T265" s="257"/>
    </row>
    <row r="266" spans="2:23" ht="30.75" customHeight="1" x14ac:dyDescent="0.25">
      <c r="B266" s="17">
        <v>270</v>
      </c>
      <c r="D266" s="274" t="s">
        <v>2018</v>
      </c>
      <c r="E266" s="14" t="s">
        <v>2019</v>
      </c>
      <c r="G266" s="274" t="s">
        <v>2020</v>
      </c>
      <c r="H266" s="14" t="s">
        <v>2021</v>
      </c>
      <c r="I266" s="277">
        <v>633012875118</v>
      </c>
      <c r="J266" s="274" t="s">
        <v>2022</v>
      </c>
      <c r="K266" s="14" t="s">
        <v>2023</v>
      </c>
      <c r="L266" s="14" t="s">
        <v>2024</v>
      </c>
      <c r="M266" s="14" t="s">
        <v>3919</v>
      </c>
      <c r="N266" s="12" t="s">
        <v>21147</v>
      </c>
      <c r="O266" s="14" t="s">
        <v>2025</v>
      </c>
      <c r="P266" s="13" t="s">
        <v>2026</v>
      </c>
      <c r="Q266" s="257" t="s">
        <v>2027</v>
      </c>
      <c r="R266" s="258"/>
      <c r="S266" s="257"/>
      <c r="T266" s="257"/>
      <c r="V266" s="275">
        <v>40330</v>
      </c>
      <c r="W266" s="275">
        <v>41430</v>
      </c>
    </row>
    <row r="267" spans="2:23" ht="30.75" customHeight="1" x14ac:dyDescent="0.25">
      <c r="B267" s="17">
        <v>271</v>
      </c>
      <c r="D267" s="274" t="s">
        <v>2028</v>
      </c>
      <c r="E267" s="14" t="s">
        <v>2029</v>
      </c>
      <c r="G267" s="274" t="s">
        <v>2030</v>
      </c>
      <c r="H267" s="14" t="s">
        <v>2031</v>
      </c>
      <c r="I267" s="288">
        <v>256090360</v>
      </c>
      <c r="J267" s="274" t="s">
        <v>2032</v>
      </c>
      <c r="K267" s="14" t="s">
        <v>3917</v>
      </c>
      <c r="L267" s="14" t="s">
        <v>2033</v>
      </c>
      <c r="M267" s="14" t="s">
        <v>3942</v>
      </c>
      <c r="N267" s="12" t="s">
        <v>21135</v>
      </c>
      <c r="O267" s="14" t="s">
        <v>2034</v>
      </c>
      <c r="P267" s="13" t="s">
        <v>2035</v>
      </c>
      <c r="Q267" s="257" t="s">
        <v>2036</v>
      </c>
      <c r="R267" s="258"/>
      <c r="S267" s="257"/>
      <c r="T267" s="257"/>
    </row>
    <row r="268" spans="2:23" ht="30.75" customHeight="1" x14ac:dyDescent="0.25">
      <c r="B268" s="17">
        <v>272</v>
      </c>
      <c r="D268" s="274" t="s">
        <v>2037</v>
      </c>
      <c r="E268" s="14" t="s">
        <v>13779</v>
      </c>
      <c r="G268" s="274" t="s">
        <v>15202</v>
      </c>
      <c r="H268" s="293">
        <v>71190243000188</v>
      </c>
      <c r="I268" s="288" t="s">
        <v>15203</v>
      </c>
      <c r="J268" s="274" t="s">
        <v>15204</v>
      </c>
      <c r="K268" s="14" t="s">
        <v>1773</v>
      </c>
      <c r="L268" s="14" t="s">
        <v>4185</v>
      </c>
      <c r="M268" s="14" t="s">
        <v>3975</v>
      </c>
      <c r="N268" s="12" t="s">
        <v>21147</v>
      </c>
      <c r="O268" s="14" t="s">
        <v>2038</v>
      </c>
      <c r="P268" s="13" t="s">
        <v>15205</v>
      </c>
      <c r="Q268" s="257" t="s">
        <v>15206</v>
      </c>
      <c r="R268" s="258" t="s">
        <v>15207</v>
      </c>
      <c r="S268" s="257" t="s">
        <v>2040</v>
      </c>
      <c r="T268" s="13" t="s">
        <v>2039</v>
      </c>
      <c r="W268" s="275">
        <v>42530</v>
      </c>
    </row>
    <row r="269" spans="2:23" ht="30.75" customHeight="1" x14ac:dyDescent="0.25">
      <c r="B269" s="17">
        <v>273</v>
      </c>
      <c r="D269" s="274" t="s">
        <v>2041</v>
      </c>
      <c r="E269" s="14" t="s">
        <v>2042</v>
      </c>
      <c r="G269" s="274" t="s">
        <v>2041</v>
      </c>
      <c r="H269" s="14" t="s">
        <v>2043</v>
      </c>
      <c r="I269" s="288" t="s">
        <v>5106</v>
      </c>
      <c r="J269" s="274" t="s">
        <v>2044</v>
      </c>
      <c r="K269" s="14" t="s">
        <v>2045</v>
      </c>
      <c r="L269" s="14" t="s">
        <v>4044</v>
      </c>
      <c r="M269" s="14" t="s">
        <v>3919</v>
      </c>
      <c r="N269" s="12" t="s">
        <v>21147</v>
      </c>
      <c r="O269" s="14" t="s">
        <v>2046</v>
      </c>
      <c r="P269" s="13" t="s">
        <v>2047</v>
      </c>
      <c r="Q269" s="257" t="s">
        <v>2048</v>
      </c>
      <c r="R269" s="258" t="s">
        <v>5107</v>
      </c>
      <c r="S269" s="257" t="s">
        <v>17115</v>
      </c>
      <c r="T269" s="257" t="s">
        <v>2047</v>
      </c>
    </row>
    <row r="270" spans="2:23" ht="30.75" customHeight="1" x14ac:dyDescent="0.25">
      <c r="B270" s="17">
        <v>274</v>
      </c>
      <c r="D270" s="274" t="s">
        <v>2049</v>
      </c>
      <c r="E270" s="14" t="s">
        <v>5047</v>
      </c>
      <c r="F270" s="14" t="s">
        <v>4021</v>
      </c>
      <c r="G270" s="274" t="s">
        <v>2050</v>
      </c>
      <c r="H270" s="14" t="s">
        <v>2051</v>
      </c>
      <c r="I270" s="288">
        <v>84997560</v>
      </c>
      <c r="J270" s="274" t="s">
        <v>2052</v>
      </c>
      <c r="K270" s="14" t="s">
        <v>2053</v>
      </c>
      <c r="L270" s="14" t="s">
        <v>2054</v>
      </c>
      <c r="M270" s="14" t="s">
        <v>4114</v>
      </c>
      <c r="N270" s="12" t="s">
        <v>21147</v>
      </c>
      <c r="O270" s="14" t="s">
        <v>2055</v>
      </c>
      <c r="P270" s="13" t="s">
        <v>5046</v>
      </c>
      <c r="Q270" s="257" t="s">
        <v>2056</v>
      </c>
      <c r="R270" s="258" t="s">
        <v>5048</v>
      </c>
      <c r="S270" s="257" t="s">
        <v>5049</v>
      </c>
      <c r="T270" s="13" t="s">
        <v>5046</v>
      </c>
    </row>
    <row r="271" spans="2:23" ht="30.75" customHeight="1" x14ac:dyDescent="0.25">
      <c r="B271" s="17">
        <v>275</v>
      </c>
      <c r="D271" s="274" t="s">
        <v>2057</v>
      </c>
      <c r="E271" s="14" t="s">
        <v>2058</v>
      </c>
      <c r="F271" s="14" t="s">
        <v>1921</v>
      </c>
      <c r="G271" s="274" t="s">
        <v>2057</v>
      </c>
      <c r="H271" s="14" t="s">
        <v>2059</v>
      </c>
      <c r="I271" s="288">
        <v>417242502144</v>
      </c>
      <c r="J271" s="274" t="s">
        <v>2060</v>
      </c>
      <c r="K271" s="14" t="s">
        <v>2061</v>
      </c>
      <c r="L271" s="14" t="s">
        <v>2062</v>
      </c>
      <c r="M271" s="14" t="s">
        <v>3919</v>
      </c>
      <c r="N271" s="12" t="s">
        <v>21147</v>
      </c>
      <c r="O271" s="14" t="s">
        <v>2063</v>
      </c>
      <c r="P271" s="13" t="s">
        <v>2064</v>
      </c>
      <c r="Q271" s="257" t="s">
        <v>2065</v>
      </c>
      <c r="R271" s="258"/>
      <c r="S271" s="257"/>
      <c r="T271" s="257"/>
    </row>
    <row r="272" spans="2:23" ht="30.75" customHeight="1" x14ac:dyDescent="0.25">
      <c r="B272" s="17">
        <v>276</v>
      </c>
      <c r="D272" s="274" t="s">
        <v>2066</v>
      </c>
      <c r="E272" s="14" t="s">
        <v>2067</v>
      </c>
      <c r="G272" s="274" t="s">
        <v>2066</v>
      </c>
      <c r="H272" s="14" t="s">
        <v>4941</v>
      </c>
      <c r="I272" s="288">
        <v>7708090</v>
      </c>
      <c r="J272" s="274" t="s">
        <v>2068</v>
      </c>
      <c r="K272" s="14" t="s">
        <v>2069</v>
      </c>
      <c r="L272" s="14" t="s">
        <v>2070</v>
      </c>
      <c r="M272" s="14" t="s">
        <v>4114</v>
      </c>
      <c r="N272" s="12" t="s">
        <v>21147</v>
      </c>
      <c r="O272" s="14" t="s">
        <v>2071</v>
      </c>
      <c r="P272" s="13" t="s">
        <v>2072</v>
      </c>
      <c r="Q272" s="257" t="s">
        <v>2073</v>
      </c>
      <c r="R272" s="258"/>
      <c r="S272" s="257"/>
      <c r="T272" s="257"/>
    </row>
    <row r="273" spans="2:23" ht="30.75" customHeight="1" x14ac:dyDescent="0.25">
      <c r="B273" s="17">
        <v>277</v>
      </c>
      <c r="D273" s="274" t="s">
        <v>2074</v>
      </c>
      <c r="E273" s="14" t="s">
        <v>2075</v>
      </c>
      <c r="F273" s="14" t="s">
        <v>2076</v>
      </c>
      <c r="G273" s="274" t="s">
        <v>2077</v>
      </c>
      <c r="H273" s="14" t="s">
        <v>2078</v>
      </c>
      <c r="I273" s="288">
        <v>113724147113</v>
      </c>
      <c r="J273" s="274" t="s">
        <v>2079</v>
      </c>
      <c r="K273" s="14" t="s">
        <v>2080</v>
      </c>
      <c r="L273" s="14" t="s">
        <v>4026</v>
      </c>
      <c r="M273" s="14" t="s">
        <v>3919</v>
      </c>
      <c r="N273" s="12" t="s">
        <v>21147</v>
      </c>
      <c r="O273" s="14" t="s">
        <v>2081</v>
      </c>
      <c r="P273" s="13" t="s">
        <v>2082</v>
      </c>
      <c r="Q273" s="257" t="s">
        <v>2083</v>
      </c>
      <c r="R273" s="258"/>
      <c r="S273" s="257"/>
      <c r="T273" s="257"/>
    </row>
    <row r="274" spans="2:23" ht="30.75" customHeight="1" x14ac:dyDescent="0.25">
      <c r="B274" s="17">
        <v>278</v>
      </c>
      <c r="D274" s="274" t="s">
        <v>2084</v>
      </c>
      <c r="E274" s="14" t="s">
        <v>2085</v>
      </c>
      <c r="F274" s="14" t="s">
        <v>1745</v>
      </c>
      <c r="G274" s="274" t="s">
        <v>5023</v>
      </c>
      <c r="H274" s="14" t="s">
        <v>2086</v>
      </c>
      <c r="I274" s="288">
        <v>85774654</v>
      </c>
      <c r="J274" s="274" t="s">
        <v>5131</v>
      </c>
      <c r="K274" s="14" t="s">
        <v>2087</v>
      </c>
      <c r="L274" s="14" t="s">
        <v>3690</v>
      </c>
      <c r="M274" s="14" t="s">
        <v>4114</v>
      </c>
      <c r="N274" s="12" t="s">
        <v>21147</v>
      </c>
      <c r="O274" s="14" t="s">
        <v>2088</v>
      </c>
      <c r="P274" s="13" t="s">
        <v>5130</v>
      </c>
      <c r="Q274" s="257" t="s">
        <v>5129</v>
      </c>
      <c r="R274" s="14" t="s">
        <v>2085</v>
      </c>
      <c r="S274" s="257" t="s">
        <v>5129</v>
      </c>
      <c r="T274" s="13" t="s">
        <v>5130</v>
      </c>
      <c r="V274" s="275">
        <v>40664</v>
      </c>
      <c r="W274" s="275">
        <v>41418</v>
      </c>
    </row>
    <row r="275" spans="2:23" ht="30.75" customHeight="1" x14ac:dyDescent="0.25">
      <c r="B275" s="17">
        <v>279</v>
      </c>
      <c r="D275" s="274" t="s">
        <v>2089</v>
      </c>
      <c r="E275" s="14" t="s">
        <v>2090</v>
      </c>
      <c r="G275" s="274" t="s">
        <v>2089</v>
      </c>
      <c r="H275" s="14" t="s">
        <v>2091</v>
      </c>
      <c r="I275" s="288" t="s">
        <v>3915</v>
      </c>
      <c r="J275" s="274" t="s">
        <v>2092</v>
      </c>
      <c r="K275" s="14" t="s">
        <v>3917</v>
      </c>
      <c r="L275" s="14" t="s">
        <v>4123</v>
      </c>
      <c r="M275" s="14" t="s">
        <v>4063</v>
      </c>
      <c r="N275" s="12" t="s">
        <v>21135</v>
      </c>
      <c r="O275" s="14" t="s">
        <v>2093</v>
      </c>
      <c r="P275" s="13" t="s">
        <v>2094</v>
      </c>
      <c r="Q275" s="257" t="s">
        <v>2095</v>
      </c>
      <c r="R275" s="258"/>
      <c r="S275" s="257"/>
      <c r="T275" s="257"/>
    </row>
    <row r="276" spans="2:23" ht="30.75" customHeight="1" x14ac:dyDescent="0.25">
      <c r="B276" s="17">
        <v>280</v>
      </c>
      <c r="D276" s="274" t="s">
        <v>2096</v>
      </c>
      <c r="E276" s="14" t="s">
        <v>2097</v>
      </c>
      <c r="G276" s="274" t="s">
        <v>2098</v>
      </c>
      <c r="H276" s="14" t="s">
        <v>2099</v>
      </c>
      <c r="I276" s="288">
        <v>246041796119</v>
      </c>
      <c r="J276" s="274" t="s">
        <v>2100</v>
      </c>
      <c r="K276" s="14" t="s">
        <v>2101</v>
      </c>
      <c r="L276" s="14" t="s">
        <v>4206</v>
      </c>
      <c r="M276" s="14" t="s">
        <v>3919</v>
      </c>
      <c r="N276" s="12" t="s">
        <v>21147</v>
      </c>
      <c r="O276" s="14" t="s">
        <v>4207</v>
      </c>
      <c r="P276" s="13" t="s">
        <v>5011</v>
      </c>
      <c r="Q276" s="257" t="s">
        <v>2102</v>
      </c>
      <c r="R276" s="258"/>
      <c r="S276" s="257"/>
      <c r="T276" s="257"/>
    </row>
    <row r="277" spans="2:23" ht="30.75" customHeight="1" x14ac:dyDescent="0.25">
      <c r="B277" s="17">
        <v>281</v>
      </c>
      <c r="D277" s="274" t="s">
        <v>2103</v>
      </c>
      <c r="E277" s="14" t="s">
        <v>2104</v>
      </c>
      <c r="G277" s="274" t="s">
        <v>2105</v>
      </c>
      <c r="H277" s="14" t="s">
        <v>2106</v>
      </c>
      <c r="I277" s="288">
        <v>17382160009</v>
      </c>
      <c r="J277" s="274" t="s">
        <v>2107</v>
      </c>
      <c r="K277" s="14" t="s">
        <v>2108</v>
      </c>
      <c r="L277" s="14" t="s">
        <v>2109</v>
      </c>
      <c r="M277" s="14" t="s">
        <v>3975</v>
      </c>
      <c r="N277" s="12" t="s">
        <v>21147</v>
      </c>
      <c r="O277" s="14" t="s">
        <v>2110</v>
      </c>
      <c r="P277" s="13" t="s">
        <v>2111</v>
      </c>
      <c r="Q277" s="257" t="s">
        <v>2112</v>
      </c>
      <c r="R277" s="258"/>
      <c r="S277" s="257"/>
      <c r="T277" s="257"/>
    </row>
    <row r="278" spans="2:23" ht="30.75" customHeight="1" x14ac:dyDescent="0.25">
      <c r="B278" s="17">
        <v>282</v>
      </c>
      <c r="D278" s="274" t="s">
        <v>2113</v>
      </c>
      <c r="E278" s="14" t="s">
        <v>2114</v>
      </c>
      <c r="G278" s="274" t="s">
        <v>2113</v>
      </c>
      <c r="H278" s="14" t="s">
        <v>2115</v>
      </c>
      <c r="I278" s="288" t="s">
        <v>3915</v>
      </c>
      <c r="J278" s="274" t="s">
        <v>2116</v>
      </c>
      <c r="K278" s="14" t="s">
        <v>2117</v>
      </c>
      <c r="L278" s="14" t="s">
        <v>2118</v>
      </c>
      <c r="M278" s="14" t="s">
        <v>3919</v>
      </c>
      <c r="N278" s="12" t="s">
        <v>21147</v>
      </c>
      <c r="O278" s="14" t="s">
        <v>2119</v>
      </c>
      <c r="P278" s="13" t="s">
        <v>2120</v>
      </c>
    </row>
    <row r="279" spans="2:23" ht="30.75" customHeight="1" x14ac:dyDescent="0.25">
      <c r="B279" s="17">
        <v>283</v>
      </c>
      <c r="D279" s="274" t="s">
        <v>2121</v>
      </c>
      <c r="E279" s="14" t="s">
        <v>1868</v>
      </c>
      <c r="F279" s="14" t="s">
        <v>4222</v>
      </c>
      <c r="G279" s="274" t="s">
        <v>2122</v>
      </c>
      <c r="H279" s="14" t="s">
        <v>2123</v>
      </c>
      <c r="I279" s="288" t="s">
        <v>2124</v>
      </c>
      <c r="J279" s="274" t="s">
        <v>2125</v>
      </c>
      <c r="K279" s="14" t="s">
        <v>2126</v>
      </c>
      <c r="L279" s="14" t="s">
        <v>2127</v>
      </c>
      <c r="M279" s="14" t="s">
        <v>4092</v>
      </c>
      <c r="N279" s="12" t="s">
        <v>21150</v>
      </c>
      <c r="O279" s="14" t="s">
        <v>2128</v>
      </c>
      <c r="P279" s="13" t="s">
        <v>2129</v>
      </c>
      <c r="Q279" s="257" t="s">
        <v>2130</v>
      </c>
      <c r="R279" s="258"/>
      <c r="S279" s="257"/>
      <c r="T279" s="257"/>
      <c r="U279" s="260" t="s">
        <v>2131</v>
      </c>
    </row>
    <row r="280" spans="2:23" ht="30.75" customHeight="1" x14ac:dyDescent="0.25">
      <c r="B280" s="17">
        <v>284</v>
      </c>
      <c r="D280" s="274" t="s">
        <v>2132</v>
      </c>
      <c r="E280" s="14" t="s">
        <v>2133</v>
      </c>
      <c r="G280" s="274" t="s">
        <v>2132</v>
      </c>
      <c r="H280" s="14" t="s">
        <v>2134</v>
      </c>
      <c r="I280" s="288" t="s">
        <v>3915</v>
      </c>
      <c r="J280" s="274" t="s">
        <v>2135</v>
      </c>
      <c r="K280" s="14" t="s">
        <v>3917</v>
      </c>
      <c r="L280" s="14" t="s">
        <v>3168</v>
      </c>
      <c r="M280" s="14" t="s">
        <v>3975</v>
      </c>
      <c r="N280" s="12" t="s">
        <v>21147</v>
      </c>
      <c r="O280" s="14" t="s">
        <v>2136</v>
      </c>
      <c r="P280" s="13" t="s">
        <v>2137</v>
      </c>
      <c r="Q280" s="257" t="s">
        <v>2138</v>
      </c>
      <c r="R280" s="258"/>
      <c r="S280" s="257"/>
      <c r="T280" s="257"/>
    </row>
    <row r="281" spans="2:23" ht="30.75" customHeight="1" x14ac:dyDescent="0.25">
      <c r="B281" s="17">
        <v>285</v>
      </c>
      <c r="D281" s="274" t="s">
        <v>2139</v>
      </c>
      <c r="E281" s="14" t="s">
        <v>2877</v>
      </c>
      <c r="G281" s="274" t="s">
        <v>2140</v>
      </c>
      <c r="H281" s="14" t="s">
        <v>2141</v>
      </c>
      <c r="I281" s="288">
        <v>63628100510</v>
      </c>
      <c r="J281" s="274" t="s">
        <v>2142</v>
      </c>
      <c r="K281" s="14" t="s">
        <v>2143</v>
      </c>
      <c r="L281" s="14" t="s">
        <v>2144</v>
      </c>
      <c r="M281" s="14" t="s">
        <v>3919</v>
      </c>
      <c r="N281" s="12" t="s">
        <v>21147</v>
      </c>
      <c r="O281" s="14" t="s">
        <v>2145</v>
      </c>
      <c r="P281" s="13" t="s">
        <v>2146</v>
      </c>
      <c r="Q281" s="257" t="s">
        <v>2147</v>
      </c>
      <c r="R281" s="258"/>
      <c r="S281" s="257"/>
      <c r="T281" s="257"/>
    </row>
    <row r="282" spans="2:23" ht="30.75" customHeight="1" x14ac:dyDescent="0.25">
      <c r="B282" s="17">
        <v>286</v>
      </c>
      <c r="D282" s="274" t="s">
        <v>2148</v>
      </c>
      <c r="E282" s="14" t="s">
        <v>2149</v>
      </c>
      <c r="G282" s="274" t="s">
        <v>2150</v>
      </c>
      <c r="H282" s="14" t="s">
        <v>2151</v>
      </c>
      <c r="I282" s="288">
        <v>149471889110</v>
      </c>
      <c r="J282" s="274" t="s">
        <v>2152</v>
      </c>
      <c r="K282" s="14" t="s">
        <v>2153</v>
      </c>
      <c r="L282" s="14" t="s">
        <v>2154</v>
      </c>
      <c r="M282" s="14" t="s">
        <v>3919</v>
      </c>
      <c r="N282" s="12" t="s">
        <v>21147</v>
      </c>
      <c r="O282" s="14" t="s">
        <v>2155</v>
      </c>
      <c r="P282" s="13" t="s">
        <v>2156</v>
      </c>
      <c r="Q282" s="257" t="s">
        <v>2157</v>
      </c>
      <c r="R282" s="258"/>
      <c r="S282" s="257"/>
      <c r="T282" s="257"/>
    </row>
    <row r="283" spans="2:23" ht="30.75" customHeight="1" x14ac:dyDescent="0.25">
      <c r="B283" s="17">
        <v>287</v>
      </c>
      <c r="D283" s="274" t="s">
        <v>2158</v>
      </c>
      <c r="G283" s="274" t="s">
        <v>2159</v>
      </c>
      <c r="H283" s="14" t="s">
        <v>2160</v>
      </c>
      <c r="I283" s="288">
        <v>62656973</v>
      </c>
      <c r="J283" s="274" t="s">
        <v>2161</v>
      </c>
      <c r="K283" s="14" t="s">
        <v>3917</v>
      </c>
      <c r="L283" s="14" t="s">
        <v>2162</v>
      </c>
      <c r="M283" s="14" t="s">
        <v>4006</v>
      </c>
      <c r="N283" s="12" t="s">
        <v>21149</v>
      </c>
      <c r="O283" s="14" t="s">
        <v>2163</v>
      </c>
      <c r="P283" s="13" t="s">
        <v>2164</v>
      </c>
      <c r="Q283" s="257" t="s">
        <v>2165</v>
      </c>
      <c r="R283" s="258"/>
      <c r="S283" s="257"/>
      <c r="T283" s="257"/>
    </row>
    <row r="284" spans="2:23" ht="30.75" customHeight="1" x14ac:dyDescent="0.25">
      <c r="B284" s="17">
        <v>288</v>
      </c>
      <c r="D284" s="274" t="s">
        <v>2166</v>
      </c>
      <c r="E284" s="14" t="s">
        <v>7855</v>
      </c>
      <c r="G284" s="274" t="s">
        <v>2168</v>
      </c>
      <c r="H284" s="14" t="s">
        <v>2169</v>
      </c>
      <c r="I284" s="288" t="s">
        <v>2170</v>
      </c>
      <c r="J284" s="274" t="s">
        <v>2171</v>
      </c>
      <c r="K284" s="14" t="s">
        <v>3495</v>
      </c>
      <c r="L284" s="14" t="s">
        <v>3496</v>
      </c>
      <c r="M284" s="14" t="s">
        <v>3919</v>
      </c>
      <c r="N284" s="12" t="s">
        <v>21147</v>
      </c>
      <c r="O284" s="14" t="s">
        <v>2172</v>
      </c>
      <c r="P284" s="13" t="s">
        <v>2173</v>
      </c>
      <c r="Q284" s="257" t="s">
        <v>7856</v>
      </c>
      <c r="R284" s="258" t="s">
        <v>7857</v>
      </c>
      <c r="S284" s="257"/>
      <c r="T284" s="257" t="s">
        <v>7858</v>
      </c>
      <c r="V284" s="275">
        <v>41030</v>
      </c>
      <c r="W284" s="275">
        <v>41419</v>
      </c>
    </row>
    <row r="285" spans="2:23" ht="30.75" customHeight="1" x14ac:dyDescent="0.25">
      <c r="B285" s="17">
        <v>289</v>
      </c>
      <c r="C285" s="17" t="s">
        <v>21125</v>
      </c>
      <c r="D285" s="274" t="s">
        <v>2174</v>
      </c>
      <c r="E285" s="12" t="s">
        <v>20318</v>
      </c>
      <c r="G285" s="276" t="s">
        <v>20319</v>
      </c>
      <c r="H285" s="12" t="s">
        <v>20320</v>
      </c>
      <c r="I285" s="294" t="s">
        <v>3915</v>
      </c>
      <c r="J285" s="274" t="s">
        <v>2175</v>
      </c>
      <c r="K285" s="14" t="s">
        <v>2176</v>
      </c>
      <c r="L285" s="14" t="s">
        <v>4233</v>
      </c>
      <c r="M285" s="14" t="s">
        <v>3942</v>
      </c>
      <c r="N285" s="12" t="s">
        <v>21135</v>
      </c>
      <c r="O285" s="14" t="s">
        <v>2177</v>
      </c>
      <c r="P285" s="13" t="s">
        <v>2178</v>
      </c>
      <c r="Q285" s="257" t="s">
        <v>2179</v>
      </c>
      <c r="R285" s="258"/>
      <c r="S285" s="257"/>
      <c r="T285" s="257"/>
      <c r="W285" s="290">
        <v>43766</v>
      </c>
    </row>
    <row r="286" spans="2:23" ht="30.75" customHeight="1" x14ac:dyDescent="0.25">
      <c r="B286" s="17">
        <v>290</v>
      </c>
      <c r="D286" s="274" t="s">
        <v>2180</v>
      </c>
      <c r="E286" s="14" t="s">
        <v>2181</v>
      </c>
      <c r="G286" s="274" t="s">
        <v>2182</v>
      </c>
      <c r="H286" s="14" t="s">
        <v>2183</v>
      </c>
      <c r="I286" s="288" t="s">
        <v>3915</v>
      </c>
      <c r="J286" s="274" t="s">
        <v>2184</v>
      </c>
      <c r="K286" s="14" t="s">
        <v>2185</v>
      </c>
      <c r="L286" s="14" t="s">
        <v>4026</v>
      </c>
      <c r="M286" s="14" t="s">
        <v>3919</v>
      </c>
      <c r="N286" s="12" t="s">
        <v>21147</v>
      </c>
      <c r="O286" s="14" t="s">
        <v>2186</v>
      </c>
      <c r="P286" s="13" t="s">
        <v>2187</v>
      </c>
      <c r="Q286" s="257" t="s">
        <v>2188</v>
      </c>
      <c r="R286" s="258"/>
      <c r="S286" s="257"/>
      <c r="T286" s="257"/>
    </row>
    <row r="287" spans="2:23" ht="30.75" customHeight="1" x14ac:dyDescent="0.25">
      <c r="B287" s="17">
        <v>291</v>
      </c>
      <c r="D287" s="274" t="s">
        <v>2189</v>
      </c>
      <c r="E287" s="14" t="s">
        <v>2190</v>
      </c>
      <c r="F287" s="14" t="s">
        <v>1745</v>
      </c>
      <c r="G287" s="274" t="s">
        <v>2191</v>
      </c>
      <c r="H287" s="14" t="s">
        <v>2192</v>
      </c>
      <c r="I287" s="14">
        <v>10304250023</v>
      </c>
      <c r="J287" s="274" t="s">
        <v>2193</v>
      </c>
      <c r="K287" s="14" t="s">
        <v>2194</v>
      </c>
      <c r="L287" s="14" t="s">
        <v>2195</v>
      </c>
      <c r="M287" s="14" t="s">
        <v>3975</v>
      </c>
      <c r="N287" s="12" t="s">
        <v>21147</v>
      </c>
      <c r="O287" s="14" t="s">
        <v>2196</v>
      </c>
      <c r="P287" s="13" t="s">
        <v>2197</v>
      </c>
      <c r="Q287" s="257" t="s">
        <v>2198</v>
      </c>
      <c r="R287" s="258"/>
      <c r="S287" s="257"/>
      <c r="T287" s="257"/>
    </row>
    <row r="288" spans="2:23" ht="30.75" customHeight="1" x14ac:dyDescent="0.25">
      <c r="B288" s="17">
        <v>292</v>
      </c>
      <c r="D288" s="274" t="s">
        <v>2199</v>
      </c>
      <c r="G288" s="274" t="s">
        <v>2200</v>
      </c>
      <c r="H288" s="14" t="s">
        <v>2201</v>
      </c>
      <c r="I288" s="288" t="s">
        <v>3915</v>
      </c>
      <c r="J288" s="274" t="s">
        <v>2202</v>
      </c>
      <c r="K288" s="14" t="s">
        <v>3917</v>
      </c>
      <c r="L288" s="14" t="s">
        <v>2203</v>
      </c>
      <c r="M288" s="14" t="s">
        <v>3919</v>
      </c>
      <c r="N288" s="12" t="s">
        <v>21147</v>
      </c>
      <c r="O288" s="14" t="s">
        <v>2204</v>
      </c>
      <c r="P288" s="13" t="s">
        <v>2205</v>
      </c>
      <c r="Q288" s="257" t="s">
        <v>2206</v>
      </c>
      <c r="R288" s="258"/>
      <c r="S288" s="257"/>
      <c r="T288" s="257"/>
    </row>
    <row r="289" spans="2:20" ht="30.75" customHeight="1" x14ac:dyDescent="0.25">
      <c r="B289" s="17">
        <v>293</v>
      </c>
      <c r="D289" s="274" t="s">
        <v>2207</v>
      </c>
      <c r="G289" s="274" t="s">
        <v>2208</v>
      </c>
      <c r="H289" s="14" t="s">
        <v>2209</v>
      </c>
      <c r="I289" s="288">
        <v>254122444116</v>
      </c>
      <c r="J289" s="274" t="s">
        <v>2210</v>
      </c>
      <c r="K289" s="14" t="s">
        <v>3917</v>
      </c>
      <c r="L289" s="14" t="s">
        <v>2203</v>
      </c>
      <c r="M289" s="14" t="s">
        <v>3919</v>
      </c>
      <c r="N289" s="12" t="s">
        <v>21147</v>
      </c>
      <c r="O289" s="14" t="s">
        <v>2211</v>
      </c>
      <c r="P289" s="13" t="s">
        <v>2212</v>
      </c>
      <c r="Q289" s="257" t="s">
        <v>2213</v>
      </c>
      <c r="R289" s="258"/>
      <c r="S289" s="257"/>
      <c r="T289" s="257"/>
    </row>
    <row r="290" spans="2:20" ht="30.75" customHeight="1" x14ac:dyDescent="0.25">
      <c r="B290" s="17">
        <v>294</v>
      </c>
      <c r="D290" s="274" t="s">
        <v>2214</v>
      </c>
      <c r="E290" s="14" t="s">
        <v>2215</v>
      </c>
      <c r="G290" s="274" t="s">
        <v>2216</v>
      </c>
      <c r="H290" s="14" t="s">
        <v>2217</v>
      </c>
      <c r="I290" s="288" t="s">
        <v>3915</v>
      </c>
      <c r="J290" s="274" t="s">
        <v>2218</v>
      </c>
      <c r="K290" s="14" t="s">
        <v>2219</v>
      </c>
      <c r="L290" s="14" t="s">
        <v>4026</v>
      </c>
      <c r="M290" s="14" t="s">
        <v>3919</v>
      </c>
      <c r="N290" s="12" t="s">
        <v>21147</v>
      </c>
      <c r="O290" s="14" t="s">
        <v>2220</v>
      </c>
      <c r="P290" s="13" t="s">
        <v>2221</v>
      </c>
      <c r="Q290" s="257" t="s">
        <v>2222</v>
      </c>
      <c r="R290" s="258"/>
      <c r="S290" s="257"/>
      <c r="T290" s="257"/>
    </row>
    <row r="291" spans="2:20" ht="30.75" customHeight="1" x14ac:dyDescent="0.25">
      <c r="B291" s="17">
        <v>295</v>
      </c>
      <c r="D291" s="274" t="s">
        <v>2223</v>
      </c>
      <c r="G291" s="274" t="s">
        <v>2224</v>
      </c>
      <c r="H291" s="14" t="s">
        <v>2225</v>
      </c>
      <c r="I291" s="288" t="s">
        <v>2226</v>
      </c>
      <c r="J291" s="274" t="s">
        <v>2227</v>
      </c>
      <c r="K291" s="14" t="s">
        <v>2228</v>
      </c>
      <c r="L291" s="14" t="s">
        <v>4091</v>
      </c>
      <c r="M291" s="14" t="s">
        <v>4092</v>
      </c>
      <c r="N291" s="12" t="s">
        <v>21150</v>
      </c>
      <c r="O291" s="14" t="s">
        <v>2229</v>
      </c>
      <c r="P291" s="13" t="s">
        <v>2230</v>
      </c>
      <c r="Q291" s="257" t="s">
        <v>2231</v>
      </c>
      <c r="R291" s="258"/>
      <c r="S291" s="257"/>
      <c r="T291" s="257"/>
    </row>
    <row r="292" spans="2:20" ht="30.75" customHeight="1" x14ac:dyDescent="0.25">
      <c r="B292" s="17">
        <v>296</v>
      </c>
      <c r="D292" s="274" t="s">
        <v>2232</v>
      </c>
      <c r="E292" s="14" t="s">
        <v>2233</v>
      </c>
      <c r="G292" s="274" t="s">
        <v>2232</v>
      </c>
      <c r="H292" s="14" t="s">
        <v>2234</v>
      </c>
      <c r="I292" s="288">
        <v>701044675110</v>
      </c>
      <c r="J292" s="274" t="s">
        <v>2235</v>
      </c>
      <c r="K292" s="14" t="s">
        <v>2236</v>
      </c>
      <c r="L292" s="14" t="s">
        <v>3496</v>
      </c>
      <c r="M292" s="14" t="s">
        <v>3919</v>
      </c>
      <c r="N292" s="12" t="s">
        <v>21147</v>
      </c>
      <c r="O292" s="14" t="s">
        <v>2237</v>
      </c>
      <c r="P292" s="13" t="s">
        <v>2238</v>
      </c>
      <c r="Q292" s="257" t="s">
        <v>2239</v>
      </c>
      <c r="R292" s="258"/>
      <c r="S292" s="257"/>
      <c r="T292" s="257"/>
    </row>
    <row r="293" spans="2:20" ht="30.75" customHeight="1" x14ac:dyDescent="0.25">
      <c r="B293" s="17">
        <v>297</v>
      </c>
      <c r="D293" s="274" t="s">
        <v>2240</v>
      </c>
      <c r="E293" s="14" t="s">
        <v>2241</v>
      </c>
      <c r="G293" s="274" t="s">
        <v>2242</v>
      </c>
      <c r="H293" s="14" t="s">
        <v>2243</v>
      </c>
      <c r="I293" s="288" t="s">
        <v>2244</v>
      </c>
      <c r="J293" s="274" t="s">
        <v>2245</v>
      </c>
      <c r="K293" s="14" t="s">
        <v>3917</v>
      </c>
      <c r="L293" s="14" t="s">
        <v>2246</v>
      </c>
      <c r="M293" s="14" t="s">
        <v>4244</v>
      </c>
      <c r="N293" s="12" t="s">
        <v>21148</v>
      </c>
      <c r="O293" s="14" t="s">
        <v>2247</v>
      </c>
      <c r="P293" s="13" t="s">
        <v>2248</v>
      </c>
      <c r="Q293" s="257" t="s">
        <v>2249</v>
      </c>
      <c r="R293" s="258"/>
      <c r="S293" s="257"/>
      <c r="T293" s="257"/>
    </row>
    <row r="294" spans="2:20" ht="30.75" customHeight="1" x14ac:dyDescent="0.25">
      <c r="B294" s="17">
        <v>298</v>
      </c>
      <c r="D294" s="274" t="s">
        <v>2250</v>
      </c>
      <c r="E294" s="14" t="s">
        <v>2251</v>
      </c>
      <c r="G294" s="274" t="s">
        <v>2252</v>
      </c>
      <c r="H294" s="14" t="s">
        <v>2253</v>
      </c>
      <c r="I294" s="288">
        <v>112132130110</v>
      </c>
      <c r="J294" s="274" t="s">
        <v>2254</v>
      </c>
      <c r="K294" s="14" t="s">
        <v>2255</v>
      </c>
      <c r="L294" s="14" t="s">
        <v>4026</v>
      </c>
      <c r="M294" s="14" t="s">
        <v>3919</v>
      </c>
      <c r="N294" s="12" t="s">
        <v>21147</v>
      </c>
      <c r="O294" s="14" t="s">
        <v>2256</v>
      </c>
      <c r="P294" s="13" t="s">
        <v>2257</v>
      </c>
      <c r="Q294" s="257" t="s">
        <v>2258</v>
      </c>
      <c r="R294" s="258"/>
      <c r="S294" s="257"/>
      <c r="T294" s="257"/>
    </row>
    <row r="295" spans="2:20" ht="30.75" customHeight="1" x14ac:dyDescent="0.25">
      <c r="B295" s="17">
        <v>299</v>
      </c>
      <c r="D295" s="274" t="s">
        <v>2259</v>
      </c>
      <c r="E295" s="14" t="s">
        <v>2260</v>
      </c>
      <c r="G295" s="274" t="s">
        <v>2261</v>
      </c>
      <c r="H295" s="14" t="s">
        <v>2262</v>
      </c>
      <c r="I295" s="288" t="s">
        <v>2263</v>
      </c>
      <c r="J295" s="274" t="s">
        <v>2264</v>
      </c>
      <c r="K295" s="14" t="s">
        <v>2265</v>
      </c>
      <c r="L295" s="14" t="s">
        <v>2266</v>
      </c>
      <c r="M295" s="14" t="s">
        <v>4092</v>
      </c>
      <c r="N295" s="12" t="s">
        <v>21150</v>
      </c>
      <c r="O295" s="14" t="s">
        <v>2267</v>
      </c>
      <c r="P295" s="13" t="s">
        <v>2268</v>
      </c>
      <c r="Q295" s="257" t="s">
        <v>2269</v>
      </c>
      <c r="R295" s="258"/>
      <c r="S295" s="257"/>
      <c r="T295" s="257"/>
    </row>
    <row r="296" spans="2:20" ht="30.75" customHeight="1" x14ac:dyDescent="0.25">
      <c r="B296" s="17">
        <v>300</v>
      </c>
      <c r="D296" s="274" t="s">
        <v>2270</v>
      </c>
      <c r="G296" s="274" t="s">
        <v>2270</v>
      </c>
      <c r="H296" s="14" t="s">
        <v>2271</v>
      </c>
      <c r="I296" s="288" t="s">
        <v>2272</v>
      </c>
      <c r="J296" s="274" t="s">
        <v>2273</v>
      </c>
      <c r="K296" s="14" t="s">
        <v>2274</v>
      </c>
      <c r="L296" s="14" t="s">
        <v>2696</v>
      </c>
      <c r="M296" s="14" t="s">
        <v>4063</v>
      </c>
      <c r="N296" s="12" t="s">
        <v>21135</v>
      </c>
      <c r="O296" s="14" t="s">
        <v>2275</v>
      </c>
      <c r="P296" s="13" t="s">
        <v>4946</v>
      </c>
    </row>
    <row r="297" spans="2:20" ht="30.75" customHeight="1" x14ac:dyDescent="0.25">
      <c r="B297" s="17">
        <v>301</v>
      </c>
      <c r="C297" s="17" t="s">
        <v>3050</v>
      </c>
      <c r="D297" s="274" t="s">
        <v>2276</v>
      </c>
      <c r="E297" s="14" t="s">
        <v>2277</v>
      </c>
      <c r="G297" s="274" t="s">
        <v>2276</v>
      </c>
      <c r="H297" s="14" t="s">
        <v>2278</v>
      </c>
      <c r="I297" s="288">
        <v>254627994</v>
      </c>
      <c r="J297" s="274" t="s">
        <v>2279</v>
      </c>
      <c r="K297" s="14" t="s">
        <v>2280</v>
      </c>
      <c r="L297" s="14" t="s">
        <v>4233</v>
      </c>
      <c r="M297" s="14" t="s">
        <v>3942</v>
      </c>
      <c r="N297" s="12" t="s">
        <v>21135</v>
      </c>
      <c r="O297" s="14" t="s">
        <v>2281</v>
      </c>
      <c r="P297" s="13" t="s">
        <v>2282</v>
      </c>
      <c r="Q297" s="257" t="s">
        <v>2283</v>
      </c>
      <c r="R297" s="14" t="s">
        <v>2277</v>
      </c>
      <c r="S297" s="257" t="s">
        <v>2283</v>
      </c>
      <c r="T297" s="13" t="s">
        <v>2282</v>
      </c>
    </row>
    <row r="298" spans="2:20" ht="30.75" customHeight="1" x14ac:dyDescent="0.25">
      <c r="B298" s="17">
        <v>302</v>
      </c>
      <c r="D298" s="274" t="s">
        <v>2284</v>
      </c>
      <c r="E298" s="14" t="s">
        <v>2285</v>
      </c>
      <c r="G298" s="274" t="s">
        <v>2284</v>
      </c>
      <c r="H298" s="14" t="s">
        <v>2286</v>
      </c>
      <c r="I298" s="288">
        <v>35532513</v>
      </c>
      <c r="J298" s="274" t="s">
        <v>2287</v>
      </c>
      <c r="K298" s="14" t="s">
        <v>2288</v>
      </c>
      <c r="L298" s="14" t="s">
        <v>4233</v>
      </c>
      <c r="M298" s="14" t="s">
        <v>3942</v>
      </c>
      <c r="N298" s="12" t="s">
        <v>21135</v>
      </c>
      <c r="O298" s="14" t="s">
        <v>2289</v>
      </c>
      <c r="P298" s="13" t="s">
        <v>2290</v>
      </c>
      <c r="Q298" s="257" t="s">
        <v>2291</v>
      </c>
    </row>
    <row r="299" spans="2:20" ht="30.75" customHeight="1" x14ac:dyDescent="0.25">
      <c r="B299" s="17">
        <v>303</v>
      </c>
      <c r="D299" s="274" t="s">
        <v>2292</v>
      </c>
      <c r="E299" s="14" t="s">
        <v>2293</v>
      </c>
      <c r="G299" s="274" t="s">
        <v>2292</v>
      </c>
      <c r="H299" s="14" t="s">
        <v>2294</v>
      </c>
      <c r="I299" s="288" t="s">
        <v>3915</v>
      </c>
      <c r="J299" s="274" t="s">
        <v>2295</v>
      </c>
      <c r="K299" s="14" t="s">
        <v>2296</v>
      </c>
      <c r="L299" s="14" t="s">
        <v>4233</v>
      </c>
      <c r="M299" s="14" t="s">
        <v>3942</v>
      </c>
      <c r="N299" s="12" t="s">
        <v>21135</v>
      </c>
      <c r="O299" s="14" t="s">
        <v>2297</v>
      </c>
      <c r="P299" s="13" t="s">
        <v>2298</v>
      </c>
      <c r="Q299" s="257" t="s">
        <v>2299</v>
      </c>
    </row>
    <row r="300" spans="2:20" ht="30.75" customHeight="1" x14ac:dyDescent="0.25">
      <c r="B300" s="17">
        <v>304</v>
      </c>
      <c r="D300" s="274" t="s">
        <v>2300</v>
      </c>
      <c r="E300" s="14" t="s">
        <v>2301</v>
      </c>
      <c r="G300" s="274" t="s">
        <v>2300</v>
      </c>
      <c r="H300" s="14" t="s">
        <v>2302</v>
      </c>
      <c r="I300" s="288">
        <v>4294238</v>
      </c>
      <c r="J300" s="274" t="s">
        <v>2303</v>
      </c>
      <c r="K300" s="14" t="s">
        <v>1552</v>
      </c>
      <c r="L300" s="14" t="s">
        <v>4233</v>
      </c>
      <c r="M300" s="14" t="s">
        <v>3942</v>
      </c>
      <c r="N300" s="12" t="s">
        <v>21135</v>
      </c>
      <c r="P300" s="13" t="s">
        <v>2304</v>
      </c>
      <c r="Q300" s="257" t="s">
        <v>2305</v>
      </c>
    </row>
    <row r="301" spans="2:20" ht="30.75" customHeight="1" x14ac:dyDescent="0.25">
      <c r="B301" s="17">
        <v>305</v>
      </c>
      <c r="D301" s="274" t="s">
        <v>3297</v>
      </c>
      <c r="E301" s="14" t="s">
        <v>2019</v>
      </c>
      <c r="G301" s="274" t="s">
        <v>2306</v>
      </c>
      <c r="H301" s="14" t="s">
        <v>3300</v>
      </c>
      <c r="I301" s="288">
        <v>148604031110</v>
      </c>
      <c r="J301" s="274" t="s">
        <v>3301</v>
      </c>
      <c r="K301" s="14" t="s">
        <v>3302</v>
      </c>
      <c r="L301" s="14" t="s">
        <v>2307</v>
      </c>
      <c r="M301" s="14" t="s">
        <v>3919</v>
      </c>
      <c r="N301" s="12" t="s">
        <v>21147</v>
      </c>
      <c r="O301" s="14" t="s">
        <v>2308</v>
      </c>
      <c r="P301" s="13" t="s">
        <v>2309</v>
      </c>
      <c r="Q301" s="257" t="s">
        <v>2310</v>
      </c>
    </row>
    <row r="302" spans="2:20" ht="30.75" customHeight="1" x14ac:dyDescent="0.25">
      <c r="B302" s="17">
        <v>306</v>
      </c>
      <c r="D302" s="274" t="s">
        <v>2311</v>
      </c>
      <c r="E302" s="14" t="s">
        <v>2312</v>
      </c>
      <c r="G302" s="274" t="s">
        <v>2313</v>
      </c>
      <c r="H302" s="14" t="s">
        <v>2314</v>
      </c>
      <c r="I302" s="288">
        <v>6724838590025</v>
      </c>
      <c r="J302" s="274" t="s">
        <v>2315</v>
      </c>
      <c r="K302" s="14" t="s">
        <v>3917</v>
      </c>
      <c r="L302" s="14" t="s">
        <v>2316</v>
      </c>
      <c r="M302" s="14" t="s">
        <v>3975</v>
      </c>
      <c r="N302" s="12" t="s">
        <v>21147</v>
      </c>
      <c r="O302" s="14" t="s">
        <v>2317</v>
      </c>
      <c r="P302" s="13" t="s">
        <v>2318</v>
      </c>
    </row>
    <row r="303" spans="2:20" ht="30.75" customHeight="1" x14ac:dyDescent="0.25">
      <c r="B303" s="17">
        <v>307</v>
      </c>
      <c r="D303" s="274" t="s">
        <v>2319</v>
      </c>
      <c r="E303" s="14" t="s">
        <v>2320</v>
      </c>
      <c r="G303" s="274" t="s">
        <v>2319</v>
      </c>
      <c r="H303" s="14" t="s">
        <v>2321</v>
      </c>
      <c r="I303" s="288" t="s">
        <v>3915</v>
      </c>
      <c r="J303" s="274" t="s">
        <v>2322</v>
      </c>
      <c r="K303" s="14" t="s">
        <v>2739</v>
      </c>
      <c r="L303" s="14" t="s">
        <v>3283</v>
      </c>
      <c r="M303" s="14" t="s">
        <v>4265</v>
      </c>
      <c r="N303" s="12" t="s">
        <v>21135</v>
      </c>
      <c r="O303" s="14" t="s">
        <v>2323</v>
      </c>
      <c r="P303" s="13" t="s">
        <v>2324</v>
      </c>
      <c r="Q303" s="257" t="s">
        <v>2325</v>
      </c>
    </row>
    <row r="304" spans="2:20" ht="30.75" customHeight="1" x14ac:dyDescent="0.25">
      <c r="B304" s="17">
        <v>308</v>
      </c>
      <c r="D304" s="274" t="s">
        <v>2326</v>
      </c>
      <c r="E304" s="14" t="s">
        <v>2327</v>
      </c>
      <c r="G304" s="274" t="s">
        <v>2328</v>
      </c>
      <c r="H304" s="14" t="s">
        <v>2329</v>
      </c>
      <c r="I304" s="288" t="s">
        <v>2330</v>
      </c>
      <c r="J304" s="274" t="s">
        <v>2331</v>
      </c>
      <c r="K304" s="14" t="s">
        <v>2332</v>
      </c>
      <c r="L304" s="14" t="s">
        <v>3283</v>
      </c>
      <c r="M304" s="14" t="s">
        <v>4265</v>
      </c>
      <c r="N304" s="12" t="s">
        <v>21135</v>
      </c>
      <c r="O304" s="14" t="s">
        <v>2333</v>
      </c>
      <c r="P304" s="13" t="s">
        <v>2334</v>
      </c>
      <c r="Q304" s="257" t="s">
        <v>2335</v>
      </c>
    </row>
    <row r="305" spans="2:23" ht="30.75" customHeight="1" x14ac:dyDescent="0.25">
      <c r="B305" s="17">
        <v>309</v>
      </c>
      <c r="D305" s="274" t="s">
        <v>2336</v>
      </c>
      <c r="E305" s="14" t="s">
        <v>2337</v>
      </c>
      <c r="G305" s="274" t="s">
        <v>2336</v>
      </c>
      <c r="H305" s="14" t="s">
        <v>2338</v>
      </c>
      <c r="I305" s="288" t="s">
        <v>3915</v>
      </c>
      <c r="J305" s="274" t="s">
        <v>2339</v>
      </c>
      <c r="K305" s="14" t="s">
        <v>2340</v>
      </c>
      <c r="L305" s="14" t="s">
        <v>2341</v>
      </c>
      <c r="M305" s="14" t="s">
        <v>4006</v>
      </c>
      <c r="N305" s="12" t="s">
        <v>21149</v>
      </c>
      <c r="O305" s="14" t="s">
        <v>2342</v>
      </c>
      <c r="P305" s="13" t="s">
        <v>2343</v>
      </c>
      <c r="Q305" s="257" t="s">
        <v>2344</v>
      </c>
    </row>
    <row r="306" spans="2:23" ht="30.75" customHeight="1" x14ac:dyDescent="0.25">
      <c r="B306" s="17">
        <v>310</v>
      </c>
      <c r="D306" s="274" t="s">
        <v>2345</v>
      </c>
      <c r="E306" s="14" t="s">
        <v>2346</v>
      </c>
      <c r="G306" s="274" t="s">
        <v>2347</v>
      </c>
      <c r="H306" s="14" t="s">
        <v>2348</v>
      </c>
      <c r="I306" s="288" t="s">
        <v>2349</v>
      </c>
      <c r="J306" s="274" t="s">
        <v>2350</v>
      </c>
      <c r="K306" s="14" t="s">
        <v>2351</v>
      </c>
      <c r="L306" s="14" t="s">
        <v>4123</v>
      </c>
      <c r="M306" s="14" t="s">
        <v>4063</v>
      </c>
      <c r="N306" s="12" t="s">
        <v>21135</v>
      </c>
      <c r="O306" s="14" t="s">
        <v>2352</v>
      </c>
      <c r="P306" s="13" t="s">
        <v>2353</v>
      </c>
      <c r="Q306" s="257" t="s">
        <v>2354</v>
      </c>
    </row>
    <row r="307" spans="2:23" ht="30.75" customHeight="1" x14ac:dyDescent="0.25">
      <c r="B307" s="17">
        <v>311</v>
      </c>
      <c r="D307" s="274" t="s">
        <v>2355</v>
      </c>
      <c r="E307" s="14" t="s">
        <v>2356</v>
      </c>
      <c r="G307" s="274" t="s">
        <v>2357</v>
      </c>
      <c r="H307" s="14" t="s">
        <v>2358</v>
      </c>
      <c r="I307" s="288" t="s">
        <v>2359</v>
      </c>
      <c r="J307" s="274" t="s">
        <v>2360</v>
      </c>
      <c r="K307" s="14" t="s">
        <v>3917</v>
      </c>
      <c r="L307" s="14" t="s">
        <v>2361</v>
      </c>
      <c r="M307" s="14" t="s">
        <v>4265</v>
      </c>
      <c r="N307" s="12" t="s">
        <v>21135</v>
      </c>
      <c r="O307" s="14" t="s">
        <v>2362</v>
      </c>
      <c r="P307" s="13" t="s">
        <v>2363</v>
      </c>
      <c r="Q307" s="257" t="s">
        <v>2364</v>
      </c>
    </row>
    <row r="308" spans="2:23" ht="30.75" customHeight="1" x14ac:dyDescent="0.25">
      <c r="B308" s="17">
        <v>312</v>
      </c>
      <c r="D308" s="274" t="s">
        <v>2365</v>
      </c>
      <c r="E308" s="14" t="s">
        <v>5015</v>
      </c>
      <c r="G308" s="274" t="s">
        <v>2366</v>
      </c>
      <c r="H308" s="14" t="s">
        <v>2367</v>
      </c>
      <c r="I308" s="288" t="s">
        <v>2368</v>
      </c>
      <c r="J308" s="274" t="s">
        <v>5040</v>
      </c>
      <c r="K308" s="14" t="s">
        <v>3917</v>
      </c>
      <c r="L308" s="14" t="s">
        <v>2369</v>
      </c>
      <c r="M308" s="14" t="s">
        <v>4063</v>
      </c>
      <c r="N308" s="12" t="s">
        <v>21135</v>
      </c>
      <c r="O308" s="14" t="s">
        <v>2370</v>
      </c>
      <c r="P308" s="13" t="s">
        <v>2371</v>
      </c>
      <c r="Q308" s="257" t="s">
        <v>5447</v>
      </c>
      <c r="R308" s="14" t="s">
        <v>5015</v>
      </c>
      <c r="S308" s="257" t="s">
        <v>5447</v>
      </c>
      <c r="T308" s="13" t="s">
        <v>2371</v>
      </c>
    </row>
    <row r="309" spans="2:23" ht="30.75" customHeight="1" x14ac:dyDescent="0.25">
      <c r="B309" s="17">
        <v>313</v>
      </c>
      <c r="D309" s="274" t="s">
        <v>2372</v>
      </c>
      <c r="E309" s="14" t="s">
        <v>2373</v>
      </c>
      <c r="G309" s="274" t="s">
        <v>2374</v>
      </c>
      <c r="H309" s="14" t="s">
        <v>2375</v>
      </c>
      <c r="I309" s="19" t="s">
        <v>2376</v>
      </c>
      <c r="J309" s="274" t="s">
        <v>2377</v>
      </c>
      <c r="K309" s="14" t="s">
        <v>2378</v>
      </c>
      <c r="L309" s="14" t="s">
        <v>2379</v>
      </c>
      <c r="M309" s="14" t="s">
        <v>4265</v>
      </c>
      <c r="N309" s="12" t="s">
        <v>21135</v>
      </c>
      <c r="O309" s="14" t="s">
        <v>2380</v>
      </c>
      <c r="P309" s="13" t="s">
        <v>2381</v>
      </c>
      <c r="Q309" s="257" t="s">
        <v>2382</v>
      </c>
    </row>
    <row r="310" spans="2:23" ht="30.75" customHeight="1" x14ac:dyDescent="0.25">
      <c r="B310" s="17">
        <v>314</v>
      </c>
      <c r="D310" s="274" t="s">
        <v>2383</v>
      </c>
      <c r="E310" s="14" t="s">
        <v>2384</v>
      </c>
      <c r="G310" s="274" t="s">
        <v>2383</v>
      </c>
      <c r="H310" s="14" t="s">
        <v>2385</v>
      </c>
      <c r="I310" s="288">
        <v>27036103</v>
      </c>
      <c r="J310" s="274" t="s">
        <v>2386</v>
      </c>
      <c r="K310" s="14" t="s">
        <v>2387</v>
      </c>
      <c r="L310" s="14" t="s">
        <v>2388</v>
      </c>
      <c r="M310" s="14" t="s">
        <v>4074</v>
      </c>
      <c r="N310" s="12" t="s">
        <v>21149</v>
      </c>
      <c r="O310" s="14" t="s">
        <v>2389</v>
      </c>
      <c r="P310" s="13" t="s">
        <v>2390</v>
      </c>
      <c r="Q310" s="257" t="s">
        <v>2391</v>
      </c>
    </row>
    <row r="311" spans="2:23" ht="30.75" customHeight="1" x14ac:dyDescent="0.25">
      <c r="B311" s="17">
        <v>315</v>
      </c>
      <c r="D311" s="274" t="s">
        <v>2392</v>
      </c>
      <c r="E311" s="14" t="s">
        <v>2393</v>
      </c>
      <c r="G311" s="274" t="s">
        <v>2394</v>
      </c>
      <c r="H311" s="14" t="s">
        <v>2395</v>
      </c>
      <c r="I311" s="14" t="s">
        <v>2396</v>
      </c>
      <c r="J311" s="274" t="s">
        <v>2397</v>
      </c>
      <c r="K311" s="14" t="s">
        <v>2398</v>
      </c>
      <c r="L311" s="14" t="s">
        <v>4091</v>
      </c>
      <c r="M311" s="14" t="s">
        <v>4092</v>
      </c>
      <c r="N311" s="12" t="s">
        <v>21150</v>
      </c>
      <c r="O311" s="14" t="s">
        <v>2399</v>
      </c>
      <c r="P311" s="13" t="s">
        <v>2400</v>
      </c>
      <c r="Q311" s="257" t="s">
        <v>2401</v>
      </c>
    </row>
    <row r="312" spans="2:23" ht="39.6" x14ac:dyDescent="0.25">
      <c r="B312" s="17">
        <v>316</v>
      </c>
      <c r="D312" s="274" t="s">
        <v>2402</v>
      </c>
      <c r="E312" s="14" t="s">
        <v>1752</v>
      </c>
      <c r="G312" s="274" t="s">
        <v>2402</v>
      </c>
      <c r="H312" s="14" t="s">
        <v>4939</v>
      </c>
      <c r="I312" s="277">
        <v>85478141</v>
      </c>
      <c r="J312" s="295" t="s">
        <v>17116</v>
      </c>
      <c r="K312" s="14" t="s">
        <v>2087</v>
      </c>
      <c r="L312" s="14" t="s">
        <v>3690</v>
      </c>
      <c r="M312" s="14" t="s">
        <v>4114</v>
      </c>
      <c r="N312" s="12" t="s">
        <v>21147</v>
      </c>
      <c r="O312" s="14" t="s">
        <v>5110</v>
      </c>
      <c r="P312" s="13" t="s">
        <v>2403</v>
      </c>
      <c r="Q312" s="257" t="s">
        <v>5109</v>
      </c>
      <c r="R312" s="14" t="s">
        <v>1752</v>
      </c>
      <c r="S312" s="257" t="s">
        <v>5109</v>
      </c>
      <c r="T312" s="13" t="s">
        <v>2403</v>
      </c>
    </row>
    <row r="313" spans="2:23" ht="30.75" customHeight="1" x14ac:dyDescent="0.25">
      <c r="B313" s="17">
        <v>317</v>
      </c>
      <c r="D313" s="274" t="s">
        <v>2404</v>
      </c>
      <c r="E313" s="14" t="s">
        <v>2104</v>
      </c>
      <c r="G313" s="274" t="s">
        <v>2404</v>
      </c>
      <c r="H313" s="14" t="s">
        <v>2405</v>
      </c>
      <c r="I313" s="14" t="s">
        <v>2406</v>
      </c>
      <c r="J313" s="274" t="s">
        <v>2407</v>
      </c>
      <c r="K313" s="14" t="s">
        <v>3917</v>
      </c>
      <c r="L313" s="14" t="s">
        <v>2127</v>
      </c>
      <c r="M313" s="14" t="s">
        <v>4092</v>
      </c>
      <c r="N313" s="12" t="s">
        <v>21150</v>
      </c>
      <c r="O313" s="14" t="s">
        <v>2408</v>
      </c>
      <c r="P313" s="13" t="s">
        <v>2409</v>
      </c>
      <c r="Q313" s="257" t="s">
        <v>2410</v>
      </c>
      <c r="R313" s="14" t="s">
        <v>5397</v>
      </c>
      <c r="S313" s="257" t="s">
        <v>2410</v>
      </c>
      <c r="T313" s="13" t="s">
        <v>2409</v>
      </c>
    </row>
    <row r="314" spans="2:23" ht="30.75" customHeight="1" x14ac:dyDescent="0.25">
      <c r="B314" s="17">
        <v>318</v>
      </c>
      <c r="D314" s="274" t="s">
        <v>2411</v>
      </c>
      <c r="E314" s="12" t="s">
        <v>2293</v>
      </c>
      <c r="G314" s="274" t="s">
        <v>2412</v>
      </c>
      <c r="H314" s="14" t="s">
        <v>2413</v>
      </c>
      <c r="I314" s="277" t="s">
        <v>5036</v>
      </c>
      <c r="J314" s="274" t="s">
        <v>2414</v>
      </c>
      <c r="K314" s="14" t="s">
        <v>2415</v>
      </c>
      <c r="L314" s="14" t="s">
        <v>2416</v>
      </c>
      <c r="M314" s="14" t="s">
        <v>3114</v>
      </c>
      <c r="N314" s="12" t="s">
        <v>21149</v>
      </c>
      <c r="O314" s="14" t="s">
        <v>2417</v>
      </c>
      <c r="P314" s="13" t="s">
        <v>15208</v>
      </c>
      <c r="Q314" s="257" t="s">
        <v>11674</v>
      </c>
      <c r="R314" s="12" t="s">
        <v>2293</v>
      </c>
      <c r="S314" s="257" t="s">
        <v>11674</v>
      </c>
      <c r="T314" s="13" t="s">
        <v>11675</v>
      </c>
      <c r="W314" s="275">
        <v>42531</v>
      </c>
    </row>
    <row r="315" spans="2:23" ht="30.75" customHeight="1" x14ac:dyDescent="0.25">
      <c r="B315" s="17">
        <v>319</v>
      </c>
      <c r="D315" s="274" t="s">
        <v>2418</v>
      </c>
      <c r="E315" s="14" t="s">
        <v>5506</v>
      </c>
      <c r="G315" s="274" t="s">
        <v>2418</v>
      </c>
      <c r="H315" s="14" t="s">
        <v>2419</v>
      </c>
      <c r="I315" s="14" t="s">
        <v>2420</v>
      </c>
      <c r="J315" s="274" t="s">
        <v>2421</v>
      </c>
      <c r="K315" s="14" t="s">
        <v>3917</v>
      </c>
      <c r="L315" s="14" t="s">
        <v>4264</v>
      </c>
      <c r="M315" s="14" t="s">
        <v>4265</v>
      </c>
      <c r="N315" s="12" t="s">
        <v>21135</v>
      </c>
      <c r="O315" s="14" t="s">
        <v>4266</v>
      </c>
      <c r="P315" s="13" t="s">
        <v>2422</v>
      </c>
      <c r="Q315" s="257" t="s">
        <v>2423</v>
      </c>
      <c r="R315" s="14" t="s">
        <v>5506</v>
      </c>
      <c r="S315" s="257" t="s">
        <v>6225</v>
      </c>
    </row>
    <row r="316" spans="2:23" ht="30.75" customHeight="1" x14ac:dyDescent="0.25">
      <c r="B316" s="17">
        <v>320</v>
      </c>
      <c r="D316" s="274" t="s">
        <v>2424</v>
      </c>
      <c r="E316" s="14" t="s">
        <v>2425</v>
      </c>
      <c r="G316" s="274" t="s">
        <v>2426</v>
      </c>
      <c r="H316" s="14" t="s">
        <v>2427</v>
      </c>
      <c r="I316" s="14">
        <v>255343604</v>
      </c>
      <c r="J316" s="274" t="s">
        <v>2428</v>
      </c>
      <c r="K316" s="14" t="s">
        <v>3917</v>
      </c>
      <c r="L316" s="14" t="s">
        <v>2429</v>
      </c>
      <c r="M316" s="14" t="s">
        <v>3942</v>
      </c>
      <c r="N316" s="12" t="s">
        <v>21135</v>
      </c>
      <c r="O316" s="14" t="s">
        <v>2430</v>
      </c>
      <c r="P316" s="13" t="s">
        <v>2431</v>
      </c>
      <c r="Q316" s="257" t="s">
        <v>2432</v>
      </c>
    </row>
    <row r="317" spans="2:23" ht="30.75" customHeight="1" x14ac:dyDescent="0.25">
      <c r="B317" s="17">
        <v>321</v>
      </c>
      <c r="D317" s="274" t="s">
        <v>2433</v>
      </c>
      <c r="E317" s="14" t="s">
        <v>2434</v>
      </c>
      <c r="G317" s="274" t="s">
        <v>2435</v>
      </c>
      <c r="H317" s="14" t="s">
        <v>2436</v>
      </c>
      <c r="I317" s="277">
        <v>254229310</v>
      </c>
      <c r="J317" s="274" t="s">
        <v>2437</v>
      </c>
      <c r="K317" s="14" t="s">
        <v>3917</v>
      </c>
      <c r="L317" s="14" t="s">
        <v>2438</v>
      </c>
      <c r="M317" s="14" t="s">
        <v>3942</v>
      </c>
      <c r="N317" s="12" t="s">
        <v>21135</v>
      </c>
      <c r="O317" s="14" t="s">
        <v>2439</v>
      </c>
      <c r="P317" s="13" t="s">
        <v>2440</v>
      </c>
      <c r="Q317" s="257" t="s">
        <v>2441</v>
      </c>
      <c r="R317" s="14" t="s">
        <v>2434</v>
      </c>
      <c r="S317" s="257" t="s">
        <v>2442</v>
      </c>
    </row>
    <row r="318" spans="2:23" ht="30.75" customHeight="1" x14ac:dyDescent="0.25">
      <c r="B318" s="17">
        <v>322</v>
      </c>
      <c r="D318" s="274" t="s">
        <v>2443</v>
      </c>
      <c r="E318" s="14" t="s">
        <v>2444</v>
      </c>
      <c r="G318" s="274" t="s">
        <v>2443</v>
      </c>
      <c r="H318" s="14" t="s">
        <v>2445</v>
      </c>
      <c r="I318" s="277">
        <v>252296370</v>
      </c>
      <c r="J318" s="274" t="s">
        <v>2446</v>
      </c>
      <c r="K318" s="14" t="s">
        <v>3917</v>
      </c>
      <c r="L318" s="14" t="s">
        <v>2447</v>
      </c>
      <c r="M318" s="14" t="s">
        <v>3942</v>
      </c>
      <c r="N318" s="12" t="s">
        <v>21135</v>
      </c>
      <c r="O318" s="14" t="s">
        <v>2448</v>
      </c>
      <c r="P318" s="13" t="s">
        <v>2449</v>
      </c>
      <c r="Q318" s="257" t="s">
        <v>2450</v>
      </c>
    </row>
    <row r="319" spans="2:23" ht="30.75" customHeight="1" x14ac:dyDescent="0.25">
      <c r="B319" s="17">
        <v>323</v>
      </c>
      <c r="D319" s="274" t="s">
        <v>2451</v>
      </c>
      <c r="E319" s="14" t="s">
        <v>2452</v>
      </c>
      <c r="G319" s="274" t="s">
        <v>2451</v>
      </c>
      <c r="H319" s="14" t="s">
        <v>2453</v>
      </c>
      <c r="I319" s="14" t="s">
        <v>4942</v>
      </c>
      <c r="J319" s="274" t="s">
        <v>2454</v>
      </c>
      <c r="K319" s="14" t="s">
        <v>2455</v>
      </c>
      <c r="L319" s="14" t="s">
        <v>2195</v>
      </c>
      <c r="M319" s="14" t="s">
        <v>3975</v>
      </c>
      <c r="N319" s="12" t="s">
        <v>21147</v>
      </c>
      <c r="O319" s="14" t="s">
        <v>2456</v>
      </c>
      <c r="P319" s="13" t="s">
        <v>2457</v>
      </c>
      <c r="Q319" s="257" t="s">
        <v>2458</v>
      </c>
      <c r="R319" s="14" t="s">
        <v>2167</v>
      </c>
      <c r="S319" s="257" t="s">
        <v>2458</v>
      </c>
    </row>
    <row r="320" spans="2:23" ht="30.75" customHeight="1" x14ac:dyDescent="0.25">
      <c r="B320" s="17">
        <v>324</v>
      </c>
      <c r="D320" s="274" t="s">
        <v>2459</v>
      </c>
      <c r="E320" s="14" t="s">
        <v>2460</v>
      </c>
      <c r="G320" s="274" t="s">
        <v>2461</v>
      </c>
      <c r="H320" s="14" t="s">
        <v>2462</v>
      </c>
      <c r="I320" s="14" t="s">
        <v>2463</v>
      </c>
      <c r="J320" s="274" t="s">
        <v>2464</v>
      </c>
      <c r="K320" s="14" t="s">
        <v>3917</v>
      </c>
      <c r="L320" s="14" t="s">
        <v>2465</v>
      </c>
      <c r="M320" s="14" t="s">
        <v>4114</v>
      </c>
      <c r="N320" s="12" t="s">
        <v>21147</v>
      </c>
      <c r="O320" s="14" t="s">
        <v>2466</v>
      </c>
      <c r="P320" s="13" t="s">
        <v>2467</v>
      </c>
      <c r="Q320" s="257" t="s">
        <v>2468</v>
      </c>
      <c r="R320" s="14" t="s">
        <v>2469</v>
      </c>
    </row>
    <row r="321" spans="2:23" ht="30.75" customHeight="1" x14ac:dyDescent="0.25">
      <c r="B321" s="17">
        <v>325</v>
      </c>
      <c r="D321" s="274" t="s">
        <v>2470</v>
      </c>
      <c r="E321" s="14" t="s">
        <v>2471</v>
      </c>
      <c r="G321" s="274" t="s">
        <v>2470</v>
      </c>
      <c r="H321" s="14" t="s">
        <v>2472</v>
      </c>
      <c r="I321" s="277">
        <v>2576275</v>
      </c>
      <c r="J321" s="274" t="s">
        <v>2473</v>
      </c>
      <c r="K321" s="14" t="s">
        <v>2474</v>
      </c>
      <c r="L321" s="14" t="s">
        <v>2475</v>
      </c>
      <c r="M321" s="14" t="s">
        <v>2476</v>
      </c>
      <c r="N321" s="12" t="s">
        <v>21149</v>
      </c>
      <c r="O321" s="14" t="s">
        <v>2477</v>
      </c>
      <c r="P321" s="13" t="s">
        <v>2478</v>
      </c>
      <c r="Q321" s="257" t="s">
        <v>2479</v>
      </c>
      <c r="R321" s="14" t="s">
        <v>2471</v>
      </c>
      <c r="S321" s="257" t="s">
        <v>2480</v>
      </c>
    </row>
    <row r="322" spans="2:23" ht="30.75" customHeight="1" x14ac:dyDescent="0.25">
      <c r="B322" s="17">
        <v>326</v>
      </c>
      <c r="D322" s="274" t="s">
        <v>2481</v>
      </c>
      <c r="E322" s="14" t="s">
        <v>2482</v>
      </c>
      <c r="G322" s="274" t="s">
        <v>2481</v>
      </c>
      <c r="H322" s="14" t="s">
        <v>2483</v>
      </c>
      <c r="I322" s="277">
        <v>96351336</v>
      </c>
      <c r="J322" s="274" t="s">
        <v>2484</v>
      </c>
      <c r="K322" s="14" t="s">
        <v>2485</v>
      </c>
      <c r="L322" s="14" t="s">
        <v>2486</v>
      </c>
      <c r="M322" s="14" t="s">
        <v>2476</v>
      </c>
      <c r="N322" s="12" t="s">
        <v>21149</v>
      </c>
      <c r="O322" s="14" t="s">
        <v>2487</v>
      </c>
      <c r="P322" s="13" t="s">
        <v>2488</v>
      </c>
    </row>
    <row r="323" spans="2:23" ht="30.75" customHeight="1" x14ac:dyDescent="0.25">
      <c r="B323" s="17">
        <v>327</v>
      </c>
      <c r="D323" s="274" t="s">
        <v>2489</v>
      </c>
      <c r="G323" s="274" t="s">
        <v>2490</v>
      </c>
      <c r="H323" s="14" t="s">
        <v>2491</v>
      </c>
      <c r="I323" s="14" t="s">
        <v>3915</v>
      </c>
      <c r="J323" s="274" t="s">
        <v>2492</v>
      </c>
      <c r="K323" s="14" t="s">
        <v>2493</v>
      </c>
      <c r="L323" s="14" t="s">
        <v>3690</v>
      </c>
      <c r="M323" s="14" t="s">
        <v>4114</v>
      </c>
      <c r="N323" s="12" t="s">
        <v>21147</v>
      </c>
      <c r="O323" s="14" t="s">
        <v>2494</v>
      </c>
      <c r="P323" s="13" t="s">
        <v>2495</v>
      </c>
      <c r="Q323" s="257" t="s">
        <v>2496</v>
      </c>
    </row>
    <row r="324" spans="2:23" ht="30.75" customHeight="1" x14ac:dyDescent="0.25">
      <c r="B324" s="17">
        <v>328</v>
      </c>
      <c r="D324" s="274" t="s">
        <v>2497</v>
      </c>
      <c r="E324" s="14" t="s">
        <v>2498</v>
      </c>
      <c r="G324" s="274" t="s">
        <v>2497</v>
      </c>
      <c r="H324" s="14" t="s">
        <v>2499</v>
      </c>
      <c r="I324" s="14" t="s">
        <v>3915</v>
      </c>
      <c r="J324" s="274" t="s">
        <v>2500</v>
      </c>
      <c r="K324" s="14" t="s">
        <v>3917</v>
      </c>
      <c r="L324" s="14" t="s">
        <v>2501</v>
      </c>
      <c r="M324" s="14" t="s">
        <v>3919</v>
      </c>
      <c r="N324" s="12" t="s">
        <v>21147</v>
      </c>
      <c r="O324" s="14" t="s">
        <v>2502</v>
      </c>
      <c r="P324" s="13" t="s">
        <v>2503</v>
      </c>
      <c r="Q324" s="257" t="s">
        <v>2504</v>
      </c>
    </row>
    <row r="325" spans="2:23" ht="30.75" customHeight="1" x14ac:dyDescent="0.25">
      <c r="B325" s="17">
        <v>329</v>
      </c>
      <c r="D325" s="274" t="s">
        <v>2505</v>
      </c>
      <c r="E325" s="14" t="s">
        <v>2506</v>
      </c>
      <c r="G325" s="274" t="s">
        <v>2505</v>
      </c>
      <c r="H325" s="14" t="s">
        <v>2507</v>
      </c>
      <c r="I325" s="277">
        <v>85620010</v>
      </c>
      <c r="J325" s="274" t="s">
        <v>2508</v>
      </c>
      <c r="K325" s="14" t="s">
        <v>3917</v>
      </c>
      <c r="L325" s="14" t="s">
        <v>2509</v>
      </c>
      <c r="M325" s="14" t="s">
        <v>4114</v>
      </c>
      <c r="N325" s="12" t="s">
        <v>21147</v>
      </c>
      <c r="O325" s="14" t="s">
        <v>2510</v>
      </c>
      <c r="P325" s="13" t="s">
        <v>2511</v>
      </c>
    </row>
    <row r="326" spans="2:23" ht="30.75" customHeight="1" x14ac:dyDescent="0.25">
      <c r="B326" s="17">
        <v>330</v>
      </c>
      <c r="D326" s="274" t="s">
        <v>2512</v>
      </c>
      <c r="E326" s="14" t="s">
        <v>2513</v>
      </c>
      <c r="F326" s="14" t="s">
        <v>2514</v>
      </c>
      <c r="G326" s="274" t="s">
        <v>2512</v>
      </c>
      <c r="H326" s="14" t="s">
        <v>2515</v>
      </c>
      <c r="I326" s="14" t="s">
        <v>3915</v>
      </c>
      <c r="J326" s="274" t="s">
        <v>2516</v>
      </c>
      <c r="K326" s="14" t="s">
        <v>3917</v>
      </c>
      <c r="L326" s="14" t="s">
        <v>1887</v>
      </c>
      <c r="M326" s="14" t="s">
        <v>4114</v>
      </c>
      <c r="N326" s="12" t="s">
        <v>21147</v>
      </c>
      <c r="O326" s="14" t="s">
        <v>2517</v>
      </c>
      <c r="P326" s="13" t="s">
        <v>5667</v>
      </c>
      <c r="Q326" s="257" t="s">
        <v>2518</v>
      </c>
    </row>
    <row r="327" spans="2:23" ht="30.75" customHeight="1" x14ac:dyDescent="0.25">
      <c r="B327" s="17">
        <v>331</v>
      </c>
      <c r="D327" s="274" t="s">
        <v>2519</v>
      </c>
      <c r="E327" s="14" t="s">
        <v>2520</v>
      </c>
      <c r="G327" s="274" t="s">
        <v>2521</v>
      </c>
      <c r="H327" s="14" t="s">
        <v>2522</v>
      </c>
      <c r="I327" s="277">
        <v>86342235</v>
      </c>
      <c r="J327" s="274" t="s">
        <v>2523</v>
      </c>
      <c r="K327" s="14" t="s">
        <v>3917</v>
      </c>
      <c r="L327" s="14" t="s">
        <v>2524</v>
      </c>
      <c r="M327" s="14" t="s">
        <v>4114</v>
      </c>
      <c r="N327" s="12" t="s">
        <v>21147</v>
      </c>
      <c r="O327" s="14" t="s">
        <v>2525</v>
      </c>
      <c r="P327" s="13" t="s">
        <v>2526</v>
      </c>
      <c r="Q327" s="257" t="s">
        <v>2527</v>
      </c>
    </row>
    <row r="328" spans="2:23" ht="30.75" customHeight="1" x14ac:dyDescent="0.25">
      <c r="B328" s="17">
        <v>332</v>
      </c>
      <c r="D328" s="274" t="s">
        <v>2528</v>
      </c>
      <c r="E328" s="14" t="s">
        <v>2529</v>
      </c>
      <c r="G328" s="274" t="s">
        <v>2528</v>
      </c>
      <c r="H328" s="14" t="s">
        <v>2530</v>
      </c>
      <c r="I328" s="14" t="s">
        <v>3915</v>
      </c>
      <c r="J328" s="274" t="s">
        <v>2531</v>
      </c>
      <c r="K328" s="14" t="s">
        <v>2532</v>
      </c>
      <c r="L328" s="14" t="s">
        <v>2533</v>
      </c>
      <c r="M328" s="14" t="s">
        <v>4063</v>
      </c>
      <c r="N328" s="12" t="s">
        <v>21135</v>
      </c>
      <c r="O328" s="14" t="s">
        <v>2534</v>
      </c>
      <c r="P328" s="13" t="s">
        <v>2535</v>
      </c>
      <c r="Q328" s="257" t="s">
        <v>2536</v>
      </c>
    </row>
    <row r="329" spans="2:23" ht="30.75" customHeight="1" x14ac:dyDescent="0.25">
      <c r="B329" s="17">
        <v>333</v>
      </c>
      <c r="C329" s="17" t="s">
        <v>16380</v>
      </c>
      <c r="D329" s="274" t="s">
        <v>2537</v>
      </c>
      <c r="E329" s="14" t="s">
        <v>2538</v>
      </c>
      <c r="G329" s="274" t="s">
        <v>2537</v>
      </c>
      <c r="H329" s="14" t="s">
        <v>2539</v>
      </c>
      <c r="I329" s="14">
        <v>51076641</v>
      </c>
      <c r="J329" s="274" t="s">
        <v>2540</v>
      </c>
      <c r="K329" s="14" t="s">
        <v>3917</v>
      </c>
      <c r="L329" s="14" t="s">
        <v>2541</v>
      </c>
      <c r="M329" s="14" t="s">
        <v>4006</v>
      </c>
      <c r="N329" s="12" t="s">
        <v>21149</v>
      </c>
      <c r="O329" s="14" t="s">
        <v>2542</v>
      </c>
      <c r="P329" s="13" t="s">
        <v>2543</v>
      </c>
      <c r="Q329" s="257" t="s">
        <v>2544</v>
      </c>
    </row>
    <row r="330" spans="2:23" ht="30.75" customHeight="1" x14ac:dyDescent="0.25">
      <c r="B330" s="17">
        <v>334</v>
      </c>
      <c r="D330" s="274" t="s">
        <v>2545</v>
      </c>
      <c r="E330" s="14" t="s">
        <v>2546</v>
      </c>
      <c r="G330" s="274" t="s">
        <v>2547</v>
      </c>
      <c r="H330" s="14" t="s">
        <v>2548</v>
      </c>
      <c r="I330" s="14" t="s">
        <v>2549</v>
      </c>
      <c r="J330" s="274" t="s">
        <v>2550</v>
      </c>
      <c r="K330" s="14" t="s">
        <v>2551</v>
      </c>
      <c r="L330" s="14" t="s">
        <v>2552</v>
      </c>
      <c r="M330" s="14" t="s">
        <v>3507</v>
      </c>
      <c r="N330" s="12" t="s">
        <v>21149</v>
      </c>
      <c r="O330" s="14" t="s">
        <v>2553</v>
      </c>
      <c r="P330" s="13" t="s">
        <v>4947</v>
      </c>
      <c r="Q330" s="257" t="s">
        <v>2554</v>
      </c>
    </row>
    <row r="331" spans="2:23" ht="30.75" customHeight="1" x14ac:dyDescent="0.25">
      <c r="B331" s="17">
        <v>335</v>
      </c>
      <c r="D331" s="274" t="s">
        <v>2555</v>
      </c>
      <c r="E331" s="14" t="s">
        <v>2556</v>
      </c>
      <c r="G331" s="274" t="s">
        <v>2555</v>
      </c>
      <c r="H331" s="14" t="s">
        <v>2557</v>
      </c>
      <c r="I331" s="277">
        <v>417260004116</v>
      </c>
      <c r="J331" s="274" t="s">
        <v>2558</v>
      </c>
      <c r="K331" s="14" t="s">
        <v>3917</v>
      </c>
      <c r="L331" s="14" t="s">
        <v>4026</v>
      </c>
      <c r="M331" s="14" t="s">
        <v>3919</v>
      </c>
      <c r="N331" s="12" t="s">
        <v>21147</v>
      </c>
      <c r="O331" s="14" t="s">
        <v>2559</v>
      </c>
      <c r="P331" s="13" t="s">
        <v>2560</v>
      </c>
      <c r="Q331" s="257" t="s">
        <v>2561</v>
      </c>
    </row>
    <row r="332" spans="2:23" ht="30.75" customHeight="1" x14ac:dyDescent="0.25">
      <c r="B332" s="17">
        <v>336</v>
      </c>
      <c r="D332" s="274" t="s">
        <v>2562</v>
      </c>
      <c r="E332" s="14" t="s">
        <v>2563</v>
      </c>
      <c r="G332" s="274" t="s">
        <v>2564</v>
      </c>
      <c r="H332" s="14" t="s">
        <v>2565</v>
      </c>
      <c r="I332" s="14" t="s">
        <v>2566</v>
      </c>
      <c r="J332" s="274" t="s">
        <v>2567</v>
      </c>
      <c r="K332" s="14" t="s">
        <v>2568</v>
      </c>
      <c r="L332" s="14" t="s">
        <v>2569</v>
      </c>
      <c r="M332" s="14" t="s">
        <v>2570</v>
      </c>
      <c r="N332" s="12" t="s">
        <v>21148</v>
      </c>
      <c r="O332" s="14" t="s">
        <v>2571</v>
      </c>
      <c r="P332" s="13" t="s">
        <v>2572</v>
      </c>
      <c r="Q332" s="257" t="s">
        <v>2573</v>
      </c>
    </row>
    <row r="333" spans="2:23" ht="30.75" customHeight="1" x14ac:dyDescent="0.25">
      <c r="B333" s="17">
        <v>337</v>
      </c>
      <c r="D333" s="274" t="s">
        <v>2574</v>
      </c>
      <c r="E333" s="14" t="s">
        <v>2575</v>
      </c>
      <c r="G333" s="274" t="s">
        <v>2574</v>
      </c>
      <c r="H333" s="14" t="s">
        <v>2576</v>
      </c>
      <c r="I333" s="14" t="s">
        <v>2577</v>
      </c>
      <c r="J333" s="274" t="s">
        <v>2578</v>
      </c>
      <c r="K333" s="14" t="s">
        <v>2579</v>
      </c>
      <c r="L333" s="14" t="s">
        <v>3690</v>
      </c>
      <c r="M333" s="14" t="s">
        <v>4114</v>
      </c>
      <c r="N333" s="12" t="s">
        <v>21147</v>
      </c>
      <c r="O333" s="14" t="s">
        <v>2580</v>
      </c>
      <c r="P333" s="13" t="s">
        <v>2581</v>
      </c>
      <c r="Q333" s="257" t="s">
        <v>2582</v>
      </c>
    </row>
    <row r="334" spans="2:23" ht="30.75" customHeight="1" x14ac:dyDescent="0.25">
      <c r="B334" s="17">
        <v>338</v>
      </c>
      <c r="D334" s="274" t="s">
        <v>2583</v>
      </c>
      <c r="E334" s="14" t="s">
        <v>2019</v>
      </c>
      <c r="G334" s="274" t="s">
        <v>2583</v>
      </c>
      <c r="H334" s="14" t="s">
        <v>2584</v>
      </c>
      <c r="I334" s="14" t="s">
        <v>2585</v>
      </c>
      <c r="J334" s="274" t="s">
        <v>2586</v>
      </c>
      <c r="K334" s="14" t="s">
        <v>3917</v>
      </c>
      <c r="L334" s="14" t="s">
        <v>3157</v>
      </c>
      <c r="M334" s="14" t="s">
        <v>4244</v>
      </c>
      <c r="N334" s="12" t="s">
        <v>21148</v>
      </c>
      <c r="O334" s="14" t="s">
        <v>2587</v>
      </c>
      <c r="P334" s="13" t="s">
        <v>2588</v>
      </c>
      <c r="Q334" s="257" t="s">
        <v>2589</v>
      </c>
      <c r="S334" s="257" t="s">
        <v>2590</v>
      </c>
    </row>
    <row r="335" spans="2:23" ht="30.75" customHeight="1" x14ac:dyDescent="0.25">
      <c r="B335" s="17">
        <v>339</v>
      </c>
      <c r="D335" s="274" t="s">
        <v>2591</v>
      </c>
      <c r="E335" s="14" t="s">
        <v>2592</v>
      </c>
      <c r="G335" s="274" t="s">
        <v>2593</v>
      </c>
      <c r="H335" s="14" t="s">
        <v>2594</v>
      </c>
      <c r="I335" s="14" t="s">
        <v>2595</v>
      </c>
      <c r="J335" s="274" t="s">
        <v>2596</v>
      </c>
      <c r="K335" s="14" t="s">
        <v>3917</v>
      </c>
      <c r="L335" s="14" t="s">
        <v>2597</v>
      </c>
      <c r="M335" s="14" t="s">
        <v>4063</v>
      </c>
      <c r="N335" s="12" t="s">
        <v>21135</v>
      </c>
      <c r="O335" s="14" t="s">
        <v>2598</v>
      </c>
      <c r="P335" s="13" t="s">
        <v>2599</v>
      </c>
      <c r="Q335" s="257" t="s">
        <v>2600</v>
      </c>
    </row>
    <row r="336" spans="2:23" ht="30.75" customHeight="1" x14ac:dyDescent="0.25">
      <c r="B336" s="17">
        <v>340</v>
      </c>
      <c r="C336" s="17" t="s">
        <v>21122</v>
      </c>
      <c r="D336" s="274" t="s">
        <v>2601</v>
      </c>
      <c r="E336" s="12" t="s">
        <v>6353</v>
      </c>
      <c r="G336" s="274" t="s">
        <v>2602</v>
      </c>
      <c r="H336" s="14" t="s">
        <v>2603</v>
      </c>
      <c r="I336" s="14" t="s">
        <v>3915</v>
      </c>
      <c r="J336" s="274" t="s">
        <v>2604</v>
      </c>
      <c r="K336" s="14" t="s">
        <v>3917</v>
      </c>
      <c r="L336" s="14" t="s">
        <v>2605</v>
      </c>
      <c r="M336" s="14" t="s">
        <v>4063</v>
      </c>
      <c r="N336" s="12" t="s">
        <v>21135</v>
      </c>
      <c r="O336" s="14" t="s">
        <v>2606</v>
      </c>
      <c r="P336" s="13" t="s">
        <v>5708</v>
      </c>
      <c r="Q336" s="257" t="s">
        <v>2607</v>
      </c>
      <c r="R336" s="14" t="s">
        <v>842</v>
      </c>
      <c r="S336" s="257" t="s">
        <v>5790</v>
      </c>
      <c r="T336" s="13" t="s">
        <v>5708</v>
      </c>
      <c r="W336" s="275">
        <v>44400</v>
      </c>
    </row>
    <row r="337" spans="2:23" ht="30.75" customHeight="1" x14ac:dyDescent="0.25">
      <c r="B337" s="17">
        <v>342</v>
      </c>
      <c r="C337" s="17" t="s">
        <v>5</v>
      </c>
      <c r="D337" s="274" t="s">
        <v>2608</v>
      </c>
      <c r="E337" s="14" t="s">
        <v>2609</v>
      </c>
      <c r="G337" s="274" t="s">
        <v>2608</v>
      </c>
      <c r="H337" s="14" t="s">
        <v>2610</v>
      </c>
      <c r="I337" s="14" t="s">
        <v>3915</v>
      </c>
      <c r="J337" s="274" t="s">
        <v>2611</v>
      </c>
      <c r="K337" s="14" t="s">
        <v>3917</v>
      </c>
      <c r="L337" s="14" t="s">
        <v>2612</v>
      </c>
      <c r="M337" s="14" t="s">
        <v>3919</v>
      </c>
      <c r="N337" s="12" t="s">
        <v>21147</v>
      </c>
      <c r="O337" s="14" t="s">
        <v>2613</v>
      </c>
      <c r="P337" s="13" t="s">
        <v>2614</v>
      </c>
      <c r="Q337" s="257" t="s">
        <v>2615</v>
      </c>
    </row>
    <row r="338" spans="2:23" ht="30.75" customHeight="1" x14ac:dyDescent="0.25">
      <c r="B338" s="17">
        <v>343</v>
      </c>
      <c r="D338" s="274" t="s">
        <v>2616</v>
      </c>
      <c r="E338" s="14" t="s">
        <v>2617</v>
      </c>
      <c r="G338" s="274" t="s">
        <v>2618</v>
      </c>
      <c r="H338" s="14" t="s">
        <v>2619</v>
      </c>
      <c r="I338" s="277">
        <v>250032821</v>
      </c>
      <c r="J338" s="274" t="s">
        <v>2620</v>
      </c>
      <c r="K338" s="14" t="s">
        <v>3917</v>
      </c>
      <c r="L338" s="14" t="s">
        <v>1497</v>
      </c>
      <c r="M338" s="14" t="s">
        <v>3942</v>
      </c>
      <c r="N338" s="12" t="s">
        <v>21135</v>
      </c>
      <c r="O338" s="14" t="s">
        <v>1498</v>
      </c>
      <c r="P338" s="13" t="s">
        <v>2621</v>
      </c>
      <c r="Q338" s="257" t="s">
        <v>2622</v>
      </c>
    </row>
    <row r="339" spans="2:23" ht="30.75" customHeight="1" x14ac:dyDescent="0.25">
      <c r="B339" s="17">
        <v>344</v>
      </c>
      <c r="D339" s="274" t="s">
        <v>2623</v>
      </c>
      <c r="E339" s="14" t="s">
        <v>2624</v>
      </c>
      <c r="G339" s="274" t="s">
        <v>2623</v>
      </c>
      <c r="H339" s="14" t="s">
        <v>2625</v>
      </c>
      <c r="I339" s="14" t="s">
        <v>2626</v>
      </c>
      <c r="J339" s="274" t="s">
        <v>2627</v>
      </c>
      <c r="K339" s="14" t="s">
        <v>2628</v>
      </c>
      <c r="L339" s="14" t="s">
        <v>4073</v>
      </c>
      <c r="M339" s="14" t="s">
        <v>4074</v>
      </c>
      <c r="N339" s="12" t="s">
        <v>21149</v>
      </c>
      <c r="O339" s="14" t="s">
        <v>2629</v>
      </c>
      <c r="P339" s="13" t="s">
        <v>2630</v>
      </c>
      <c r="Q339" s="257" t="s">
        <v>2631</v>
      </c>
    </row>
    <row r="340" spans="2:23" ht="30.75" customHeight="1" x14ac:dyDescent="0.25">
      <c r="B340" s="17">
        <v>346</v>
      </c>
      <c r="D340" s="274" t="s">
        <v>2632</v>
      </c>
      <c r="E340" s="14" t="s">
        <v>2633</v>
      </c>
      <c r="G340" s="274" t="s">
        <v>2634</v>
      </c>
      <c r="H340" s="14" t="s">
        <v>2635</v>
      </c>
      <c r="I340" s="14" t="s">
        <v>3915</v>
      </c>
      <c r="J340" s="274" t="s">
        <v>2636</v>
      </c>
      <c r="K340" s="14" t="s">
        <v>3917</v>
      </c>
      <c r="L340" s="14" t="s">
        <v>2637</v>
      </c>
      <c r="M340" s="14" t="s">
        <v>2638</v>
      </c>
      <c r="N340" s="12" t="s">
        <v>21149</v>
      </c>
      <c r="O340" s="14" t="s">
        <v>2639</v>
      </c>
      <c r="P340" s="13" t="s">
        <v>2640</v>
      </c>
      <c r="Q340" s="257" t="s">
        <v>2641</v>
      </c>
    </row>
    <row r="341" spans="2:23" ht="30.75" customHeight="1" x14ac:dyDescent="0.25">
      <c r="B341" s="17">
        <v>347</v>
      </c>
      <c r="D341" s="274" t="s">
        <v>2642</v>
      </c>
      <c r="G341" s="274" t="s">
        <v>2643</v>
      </c>
      <c r="H341" s="14" t="s">
        <v>2644</v>
      </c>
      <c r="I341" s="14" t="s">
        <v>3915</v>
      </c>
      <c r="J341" s="274" t="s">
        <v>2645</v>
      </c>
      <c r="K341" s="14" t="s">
        <v>2646</v>
      </c>
      <c r="L341" s="14" t="s">
        <v>2812</v>
      </c>
      <c r="M341" s="14" t="s">
        <v>3942</v>
      </c>
      <c r="N341" s="12" t="s">
        <v>21135</v>
      </c>
      <c r="O341" s="14" t="s">
        <v>2813</v>
      </c>
      <c r="P341" s="13" t="s">
        <v>2647</v>
      </c>
      <c r="Q341" s="257" t="s">
        <v>5619</v>
      </c>
      <c r="R341" s="14" t="s">
        <v>5620</v>
      </c>
      <c r="S341" s="257" t="s">
        <v>5619</v>
      </c>
      <c r="T341" s="13" t="s">
        <v>2647</v>
      </c>
    </row>
    <row r="342" spans="2:23" ht="30.75" customHeight="1" x14ac:dyDescent="0.25">
      <c r="B342" s="17">
        <v>348</v>
      </c>
      <c r="D342" s="274" t="s">
        <v>2648</v>
      </c>
      <c r="E342" s="14" t="s">
        <v>741</v>
      </c>
      <c r="G342" s="274" t="s">
        <v>2649</v>
      </c>
      <c r="H342" s="14" t="s">
        <v>2650</v>
      </c>
      <c r="I342" s="277">
        <v>254967590</v>
      </c>
      <c r="J342" s="274" t="s">
        <v>2651</v>
      </c>
      <c r="K342" s="14" t="s">
        <v>3037</v>
      </c>
      <c r="L342" s="14" t="s">
        <v>3212</v>
      </c>
      <c r="M342" s="14" t="s">
        <v>3942</v>
      </c>
      <c r="N342" s="12" t="s">
        <v>21135</v>
      </c>
      <c r="O342" s="14" t="s">
        <v>2652</v>
      </c>
      <c r="P342" s="13" t="s">
        <v>2653</v>
      </c>
      <c r="Q342" s="257" t="s">
        <v>2654</v>
      </c>
      <c r="R342" s="14" t="s">
        <v>5859</v>
      </c>
      <c r="S342" s="257" t="s">
        <v>5860</v>
      </c>
      <c r="T342" s="13" t="s">
        <v>6340</v>
      </c>
    </row>
    <row r="343" spans="2:23" ht="30.75" customHeight="1" x14ac:dyDescent="0.25">
      <c r="B343" s="17">
        <v>349</v>
      </c>
      <c r="C343" s="17" t="s">
        <v>5</v>
      </c>
      <c r="D343" s="274" t="s">
        <v>2655</v>
      </c>
      <c r="E343" s="14" t="s">
        <v>2656</v>
      </c>
      <c r="G343" s="274" t="s">
        <v>2655</v>
      </c>
      <c r="H343" s="14" t="s">
        <v>4908</v>
      </c>
      <c r="I343" s="14" t="s">
        <v>3915</v>
      </c>
      <c r="J343" s="274" t="s">
        <v>2657</v>
      </c>
      <c r="K343" s="14" t="s">
        <v>2658</v>
      </c>
      <c r="L343" s="14" t="s">
        <v>2659</v>
      </c>
      <c r="M343" s="14" t="s">
        <v>4104</v>
      </c>
      <c r="N343" s="12" t="s">
        <v>21147</v>
      </c>
      <c r="O343" s="14" t="s">
        <v>2660</v>
      </c>
      <c r="P343" s="13" t="s">
        <v>2661</v>
      </c>
      <c r="Q343" s="257" t="s">
        <v>2662</v>
      </c>
      <c r="R343" s="14" t="s">
        <v>2663</v>
      </c>
      <c r="S343" s="257" t="s">
        <v>2662</v>
      </c>
      <c r="T343" s="13" t="s">
        <v>2664</v>
      </c>
    </row>
    <row r="344" spans="2:23" ht="30.75" customHeight="1" x14ac:dyDescent="0.25">
      <c r="B344" s="17">
        <v>350</v>
      </c>
      <c r="D344" s="274" t="s">
        <v>2665</v>
      </c>
      <c r="E344" s="14" t="s">
        <v>2666</v>
      </c>
      <c r="G344" s="274" t="s">
        <v>2665</v>
      </c>
      <c r="H344" s="14" t="s">
        <v>4929</v>
      </c>
      <c r="I344" s="14" t="s">
        <v>3915</v>
      </c>
      <c r="J344" s="274" t="s">
        <v>2667</v>
      </c>
      <c r="K344" s="14" t="s">
        <v>3917</v>
      </c>
      <c r="L344" s="14" t="s">
        <v>4301</v>
      </c>
      <c r="M344" s="14" t="s">
        <v>3942</v>
      </c>
      <c r="N344" s="12" t="s">
        <v>21135</v>
      </c>
      <c r="O344" s="14" t="s">
        <v>2668</v>
      </c>
      <c r="P344" s="13" t="s">
        <v>2669</v>
      </c>
      <c r="Q344" s="257" t="s">
        <v>2670</v>
      </c>
    </row>
    <row r="345" spans="2:23" ht="30.75" customHeight="1" x14ac:dyDescent="0.25">
      <c r="B345" s="17">
        <v>351</v>
      </c>
      <c r="C345" s="17" t="s">
        <v>11017</v>
      </c>
      <c r="D345" s="274" t="s">
        <v>2671</v>
      </c>
      <c r="E345" s="12" t="s">
        <v>11017</v>
      </c>
      <c r="F345" s="12" t="s">
        <v>12627</v>
      </c>
      <c r="G345" s="274" t="s">
        <v>2671</v>
      </c>
      <c r="H345" s="14" t="s">
        <v>4930</v>
      </c>
      <c r="I345" s="14" t="s">
        <v>3915</v>
      </c>
      <c r="J345" s="274" t="s">
        <v>2672</v>
      </c>
      <c r="K345" s="14" t="s">
        <v>2673</v>
      </c>
      <c r="L345" s="14" t="s">
        <v>2674</v>
      </c>
      <c r="M345" s="14" t="s">
        <v>4265</v>
      </c>
      <c r="N345" s="12" t="s">
        <v>21135</v>
      </c>
      <c r="O345" s="14" t="s">
        <v>2675</v>
      </c>
      <c r="P345" s="13" t="s">
        <v>2676</v>
      </c>
      <c r="Q345" s="257" t="s">
        <v>2677</v>
      </c>
    </row>
    <row r="346" spans="2:23" ht="30.75" customHeight="1" x14ac:dyDescent="0.25">
      <c r="B346" s="17">
        <v>352</v>
      </c>
      <c r="C346" s="17" t="s">
        <v>5</v>
      </c>
      <c r="D346" s="274" t="s">
        <v>2678</v>
      </c>
      <c r="E346" s="12" t="s">
        <v>9630</v>
      </c>
      <c r="G346" s="274" t="s">
        <v>2678</v>
      </c>
      <c r="H346" s="14" t="s">
        <v>2679</v>
      </c>
      <c r="I346" s="14" t="s">
        <v>3915</v>
      </c>
      <c r="J346" s="276" t="s">
        <v>17624</v>
      </c>
      <c r="K346" s="14" t="s">
        <v>3917</v>
      </c>
      <c r="L346" s="14" t="s">
        <v>301</v>
      </c>
      <c r="M346" s="14" t="s">
        <v>4063</v>
      </c>
      <c r="N346" s="12" t="s">
        <v>21135</v>
      </c>
      <c r="O346" s="14" t="s">
        <v>302</v>
      </c>
      <c r="P346" s="171" t="s">
        <v>17625</v>
      </c>
      <c r="Q346" s="257" t="s">
        <v>17626</v>
      </c>
      <c r="R346" s="12" t="s">
        <v>9630</v>
      </c>
      <c r="S346" s="257" t="s">
        <v>17626</v>
      </c>
      <c r="T346" s="171" t="s">
        <v>17625</v>
      </c>
      <c r="W346" s="290">
        <v>43180</v>
      </c>
    </row>
    <row r="347" spans="2:23" ht="30.75" customHeight="1" x14ac:dyDescent="0.25">
      <c r="B347" s="17">
        <v>353</v>
      </c>
      <c r="C347" s="17" t="s">
        <v>21122</v>
      </c>
      <c r="D347" s="274" t="s">
        <v>303</v>
      </c>
      <c r="E347" s="14" t="s">
        <v>304</v>
      </c>
      <c r="G347" s="274" t="s">
        <v>5794</v>
      </c>
      <c r="H347" s="14" t="s">
        <v>5791</v>
      </c>
      <c r="I347" s="14" t="s">
        <v>3915</v>
      </c>
      <c r="J347" s="274" t="s">
        <v>5792</v>
      </c>
      <c r="K347" s="14" t="s">
        <v>3917</v>
      </c>
      <c r="L347" s="14" t="s">
        <v>4233</v>
      </c>
      <c r="M347" s="14" t="s">
        <v>3942</v>
      </c>
      <c r="N347" s="12" t="s">
        <v>21135</v>
      </c>
      <c r="O347" s="14" t="s">
        <v>5793</v>
      </c>
      <c r="P347" s="13" t="s">
        <v>7136</v>
      </c>
      <c r="Q347" s="257" t="s">
        <v>305</v>
      </c>
      <c r="R347" s="14" t="s">
        <v>304</v>
      </c>
      <c r="S347" s="257" t="s">
        <v>305</v>
      </c>
      <c r="T347" s="13" t="s">
        <v>7136</v>
      </c>
    </row>
    <row r="348" spans="2:23" ht="30.75" customHeight="1" x14ac:dyDescent="0.25">
      <c r="B348" s="17">
        <v>354</v>
      </c>
      <c r="D348" s="274" t="s">
        <v>306</v>
      </c>
      <c r="E348" s="14" t="s">
        <v>307</v>
      </c>
      <c r="G348" s="274" t="s">
        <v>306</v>
      </c>
      <c r="H348" s="14" t="s">
        <v>308</v>
      </c>
      <c r="I348" s="14" t="s">
        <v>3915</v>
      </c>
      <c r="J348" s="289" t="s">
        <v>309</v>
      </c>
      <c r="K348" s="14" t="s">
        <v>3917</v>
      </c>
      <c r="L348" s="14" t="s">
        <v>310</v>
      </c>
      <c r="M348" s="14" t="s">
        <v>3919</v>
      </c>
      <c r="N348" s="12" t="s">
        <v>21147</v>
      </c>
      <c r="O348" s="14" t="s">
        <v>311</v>
      </c>
      <c r="P348" s="296" t="s">
        <v>312</v>
      </c>
      <c r="Q348" s="257" t="s">
        <v>313</v>
      </c>
      <c r="S348" s="257" t="s">
        <v>314</v>
      </c>
      <c r="T348" s="13" t="s">
        <v>315</v>
      </c>
    </row>
    <row r="349" spans="2:23" ht="30.75" customHeight="1" x14ac:dyDescent="0.25">
      <c r="B349" s="17">
        <v>355</v>
      </c>
      <c r="C349" s="17" t="s">
        <v>5</v>
      </c>
      <c r="D349" s="274" t="s">
        <v>316</v>
      </c>
      <c r="E349" s="14" t="s">
        <v>317</v>
      </c>
      <c r="F349" s="14" t="s">
        <v>318</v>
      </c>
      <c r="G349" s="274" t="s">
        <v>319</v>
      </c>
      <c r="H349" s="14" t="s">
        <v>320</v>
      </c>
      <c r="I349" s="277">
        <v>254953581</v>
      </c>
      <c r="J349" s="274" t="s">
        <v>321</v>
      </c>
      <c r="K349" s="14" t="s">
        <v>322</v>
      </c>
      <c r="L349" s="14" t="s">
        <v>3212</v>
      </c>
      <c r="M349" s="14" t="s">
        <v>3942</v>
      </c>
      <c r="N349" s="12" t="s">
        <v>21135</v>
      </c>
      <c r="O349" s="14" t="s">
        <v>323</v>
      </c>
      <c r="P349" s="13" t="s">
        <v>324</v>
      </c>
      <c r="Q349" s="257" t="s">
        <v>325</v>
      </c>
    </row>
    <row r="350" spans="2:23" ht="30.75" customHeight="1" x14ac:dyDescent="0.25">
      <c r="B350" s="17">
        <v>356</v>
      </c>
      <c r="D350" s="274" t="s">
        <v>326</v>
      </c>
      <c r="E350" s="14" t="s">
        <v>327</v>
      </c>
      <c r="G350" s="274" t="s">
        <v>328</v>
      </c>
      <c r="H350" s="14" t="s">
        <v>329</v>
      </c>
      <c r="I350" s="277">
        <v>633649952119</v>
      </c>
      <c r="J350" s="274" t="s">
        <v>330</v>
      </c>
      <c r="K350" s="14" t="s">
        <v>331</v>
      </c>
      <c r="L350" s="14" t="s">
        <v>2024</v>
      </c>
      <c r="M350" s="14" t="s">
        <v>3919</v>
      </c>
      <c r="N350" s="12" t="s">
        <v>21147</v>
      </c>
      <c r="O350" s="14" t="s">
        <v>332</v>
      </c>
      <c r="P350" s="13" t="s">
        <v>5393</v>
      </c>
      <c r="Q350" s="257" t="s">
        <v>333</v>
      </c>
      <c r="R350" s="14" t="s">
        <v>1024</v>
      </c>
      <c r="S350" s="257" t="s">
        <v>333</v>
      </c>
      <c r="T350" s="13" t="s">
        <v>5393</v>
      </c>
    </row>
    <row r="351" spans="2:23" ht="30.75" customHeight="1" x14ac:dyDescent="0.25">
      <c r="B351" s="17">
        <v>357</v>
      </c>
      <c r="C351" s="17" t="s">
        <v>21125</v>
      </c>
      <c r="D351" s="274" t="s">
        <v>334</v>
      </c>
      <c r="E351" s="14" t="s">
        <v>9469</v>
      </c>
      <c r="F351" s="14" t="s">
        <v>2775</v>
      </c>
      <c r="G351" s="274" t="s">
        <v>335</v>
      </c>
      <c r="H351" s="14" t="s">
        <v>336</v>
      </c>
      <c r="I351" s="14" t="s">
        <v>3915</v>
      </c>
      <c r="J351" s="274" t="s">
        <v>337</v>
      </c>
      <c r="K351" s="14" t="s">
        <v>3917</v>
      </c>
      <c r="L351" s="14" t="s">
        <v>338</v>
      </c>
      <c r="M351" s="14" t="s">
        <v>3942</v>
      </c>
      <c r="N351" s="12" t="s">
        <v>21135</v>
      </c>
      <c r="O351" s="14" t="s">
        <v>339</v>
      </c>
      <c r="P351" s="13" t="s">
        <v>9470</v>
      </c>
      <c r="Q351" s="257" t="s">
        <v>9468</v>
      </c>
      <c r="R351" s="14" t="s">
        <v>9467</v>
      </c>
      <c r="S351" s="257" t="s">
        <v>5548</v>
      </c>
      <c r="T351" s="13" t="s">
        <v>5549</v>
      </c>
    </row>
    <row r="352" spans="2:23" ht="30.75" customHeight="1" x14ac:dyDescent="0.25">
      <c r="B352" s="17">
        <v>359</v>
      </c>
      <c r="C352" s="17" t="s">
        <v>11017</v>
      </c>
      <c r="D352" s="274" t="s">
        <v>340</v>
      </c>
      <c r="E352" s="12" t="s">
        <v>11017</v>
      </c>
      <c r="F352" s="12" t="s">
        <v>12627</v>
      </c>
      <c r="G352" s="274" t="s">
        <v>18626</v>
      </c>
      <c r="H352" s="14" t="s">
        <v>341</v>
      </c>
      <c r="I352" s="14" t="s">
        <v>3915</v>
      </c>
      <c r="J352" s="274" t="s">
        <v>342</v>
      </c>
      <c r="K352" s="14" t="s">
        <v>3917</v>
      </c>
      <c r="L352" s="14" t="s">
        <v>343</v>
      </c>
      <c r="M352" s="14" t="s">
        <v>4063</v>
      </c>
      <c r="N352" s="12" t="s">
        <v>21135</v>
      </c>
      <c r="O352" s="14" t="s">
        <v>344</v>
      </c>
      <c r="P352" s="13" t="s">
        <v>18627</v>
      </c>
      <c r="Q352" s="257" t="s">
        <v>18628</v>
      </c>
      <c r="R352" s="14" t="s">
        <v>18625</v>
      </c>
      <c r="S352" s="257" t="s">
        <v>18628</v>
      </c>
      <c r="T352" s="13" t="s">
        <v>18627</v>
      </c>
      <c r="W352" s="275">
        <v>43404</v>
      </c>
    </row>
    <row r="353" spans="2:23" ht="30.75" customHeight="1" x14ac:dyDescent="0.25">
      <c r="B353" s="17">
        <v>360</v>
      </c>
      <c r="C353" s="17" t="s">
        <v>5</v>
      </c>
      <c r="D353" s="274" t="s">
        <v>345</v>
      </c>
      <c r="E353" s="14" t="s">
        <v>346</v>
      </c>
      <c r="G353" s="274" t="s">
        <v>345</v>
      </c>
      <c r="H353" s="14" t="s">
        <v>347</v>
      </c>
      <c r="I353" s="14" t="s">
        <v>3915</v>
      </c>
      <c r="J353" s="274" t="s">
        <v>348</v>
      </c>
      <c r="K353" s="14" t="s">
        <v>3917</v>
      </c>
      <c r="L353" s="14" t="s">
        <v>349</v>
      </c>
      <c r="M353" s="14" t="s">
        <v>3942</v>
      </c>
      <c r="N353" s="12" t="s">
        <v>21135</v>
      </c>
      <c r="O353" s="14" t="s">
        <v>350</v>
      </c>
      <c r="P353" s="13" t="s">
        <v>351</v>
      </c>
      <c r="Q353" s="257" t="s">
        <v>352</v>
      </c>
    </row>
    <row r="354" spans="2:23" ht="30.75" customHeight="1" x14ac:dyDescent="0.25">
      <c r="B354" s="17">
        <v>361</v>
      </c>
      <c r="D354" s="274" t="s">
        <v>353</v>
      </c>
      <c r="E354" s="14" t="s">
        <v>354</v>
      </c>
      <c r="G354" s="274" t="s">
        <v>353</v>
      </c>
      <c r="H354" s="14" t="s">
        <v>4909</v>
      </c>
      <c r="I354" s="14" t="s">
        <v>3915</v>
      </c>
      <c r="J354" s="274" t="s">
        <v>355</v>
      </c>
      <c r="K354" s="14" t="s">
        <v>3917</v>
      </c>
      <c r="L354" s="14" t="s">
        <v>356</v>
      </c>
      <c r="M354" s="14" t="s">
        <v>4104</v>
      </c>
      <c r="N354" s="12" t="s">
        <v>21147</v>
      </c>
      <c r="P354" s="13" t="s">
        <v>357</v>
      </c>
      <c r="Q354" s="257" t="s">
        <v>358</v>
      </c>
    </row>
    <row r="355" spans="2:23" ht="30.75" customHeight="1" x14ac:dyDescent="0.25">
      <c r="B355" s="17">
        <v>362</v>
      </c>
      <c r="C355" s="17" t="s">
        <v>21122</v>
      </c>
      <c r="D355" s="274" t="s">
        <v>359</v>
      </c>
      <c r="E355" s="12" t="s">
        <v>5390</v>
      </c>
      <c r="F355" s="12" t="s">
        <v>22544</v>
      </c>
      <c r="G355" s="274" t="s">
        <v>359</v>
      </c>
      <c r="H355" s="14" t="s">
        <v>4910</v>
      </c>
      <c r="I355" s="14" t="s">
        <v>3915</v>
      </c>
      <c r="J355" s="274" t="s">
        <v>360</v>
      </c>
      <c r="K355" s="14" t="s">
        <v>3917</v>
      </c>
      <c r="L355" s="14" t="s">
        <v>361</v>
      </c>
      <c r="M355" s="14" t="s">
        <v>4063</v>
      </c>
      <c r="N355" s="12" t="s">
        <v>21135</v>
      </c>
      <c r="O355" s="14" t="s">
        <v>362</v>
      </c>
      <c r="P355" s="13" t="s">
        <v>363</v>
      </c>
      <c r="Q355" s="257" t="s">
        <v>364</v>
      </c>
    </row>
    <row r="356" spans="2:23" ht="30.75" customHeight="1" x14ac:dyDescent="0.25">
      <c r="B356" s="17">
        <v>363</v>
      </c>
      <c r="D356" s="274" t="s">
        <v>365</v>
      </c>
      <c r="E356" s="14" t="s">
        <v>366</v>
      </c>
      <c r="G356" s="274" t="s">
        <v>365</v>
      </c>
      <c r="H356" s="14" t="s">
        <v>367</v>
      </c>
      <c r="I356" s="14" t="s">
        <v>3915</v>
      </c>
      <c r="J356" s="274" t="s">
        <v>368</v>
      </c>
      <c r="K356" s="14" t="s">
        <v>3917</v>
      </c>
      <c r="L356" s="14" t="s">
        <v>369</v>
      </c>
      <c r="M356" s="14" t="s">
        <v>4063</v>
      </c>
      <c r="N356" s="12" t="s">
        <v>21135</v>
      </c>
      <c r="O356" s="14" t="s">
        <v>370</v>
      </c>
      <c r="P356" s="13" t="s">
        <v>371</v>
      </c>
      <c r="Q356" s="257" t="s">
        <v>372</v>
      </c>
    </row>
    <row r="357" spans="2:23" ht="30.75" customHeight="1" x14ac:dyDescent="0.25">
      <c r="B357" s="17">
        <v>364</v>
      </c>
      <c r="D357" s="274" t="s">
        <v>373</v>
      </c>
      <c r="E357" s="14" t="s">
        <v>374</v>
      </c>
      <c r="F357" s="14" t="s">
        <v>375</v>
      </c>
      <c r="G357" s="274" t="s">
        <v>376</v>
      </c>
      <c r="H357" s="14" t="s">
        <v>377</v>
      </c>
      <c r="I357" s="14" t="s">
        <v>378</v>
      </c>
      <c r="J357" s="274" t="s">
        <v>379</v>
      </c>
      <c r="K357" s="14" t="s">
        <v>380</v>
      </c>
      <c r="L357" s="14" t="s">
        <v>381</v>
      </c>
      <c r="M357" s="14" t="s">
        <v>4244</v>
      </c>
      <c r="N357" s="12" t="s">
        <v>21148</v>
      </c>
      <c r="O357" s="14" t="s">
        <v>382</v>
      </c>
      <c r="P357" s="13" t="s">
        <v>5394</v>
      </c>
      <c r="Q357" s="257" t="s">
        <v>383</v>
      </c>
      <c r="R357" s="14" t="s">
        <v>374</v>
      </c>
      <c r="S357" s="257" t="s">
        <v>383</v>
      </c>
      <c r="T357" s="13" t="s">
        <v>5394</v>
      </c>
    </row>
    <row r="358" spans="2:23" ht="30.75" customHeight="1" x14ac:dyDescent="0.25">
      <c r="B358" s="17">
        <v>365</v>
      </c>
      <c r="D358" s="274" t="s">
        <v>384</v>
      </c>
      <c r="E358" s="14" t="s">
        <v>385</v>
      </c>
      <c r="G358" s="274" t="s">
        <v>386</v>
      </c>
      <c r="H358" s="14" t="s">
        <v>387</v>
      </c>
      <c r="I358" s="14" t="s">
        <v>3915</v>
      </c>
      <c r="J358" s="274" t="s">
        <v>388</v>
      </c>
      <c r="K358" s="14" t="s">
        <v>389</v>
      </c>
      <c r="L358" s="14" t="s">
        <v>390</v>
      </c>
      <c r="M358" s="14" t="s">
        <v>4104</v>
      </c>
      <c r="N358" s="12" t="s">
        <v>21147</v>
      </c>
      <c r="O358" s="14" t="s">
        <v>391</v>
      </c>
      <c r="P358" s="13" t="s">
        <v>392</v>
      </c>
      <c r="Q358" s="257" t="s">
        <v>393</v>
      </c>
    </row>
    <row r="359" spans="2:23" ht="30.75" customHeight="1" x14ac:dyDescent="0.25">
      <c r="B359" s="17">
        <v>366</v>
      </c>
      <c r="D359" s="274" t="s">
        <v>394</v>
      </c>
      <c r="E359" s="14" t="s">
        <v>395</v>
      </c>
      <c r="G359" s="274" t="s">
        <v>394</v>
      </c>
      <c r="H359" s="14" t="s">
        <v>4911</v>
      </c>
      <c r="I359" s="14" t="s">
        <v>3915</v>
      </c>
      <c r="J359" s="274" t="s">
        <v>396</v>
      </c>
      <c r="K359" s="14" t="s">
        <v>3917</v>
      </c>
      <c r="L359" s="14" t="s">
        <v>397</v>
      </c>
      <c r="M359" s="14" t="s">
        <v>3942</v>
      </c>
      <c r="N359" s="12" t="s">
        <v>21135</v>
      </c>
      <c r="O359" s="14" t="s">
        <v>398</v>
      </c>
      <c r="P359" s="13" t="s">
        <v>399</v>
      </c>
      <c r="Q359" s="257" t="s">
        <v>400</v>
      </c>
    </row>
    <row r="360" spans="2:23" ht="30.75" customHeight="1" x14ac:dyDescent="0.25">
      <c r="B360" s="17">
        <v>367</v>
      </c>
      <c r="D360" s="274" t="s">
        <v>401</v>
      </c>
      <c r="E360" s="14" t="s">
        <v>402</v>
      </c>
      <c r="G360" s="274" t="s">
        <v>401</v>
      </c>
      <c r="H360" s="14" t="s">
        <v>4912</v>
      </c>
      <c r="I360" s="14" t="s">
        <v>3915</v>
      </c>
      <c r="J360" s="274" t="s">
        <v>403</v>
      </c>
      <c r="K360" s="14" t="s">
        <v>404</v>
      </c>
      <c r="L360" s="14" t="s">
        <v>405</v>
      </c>
      <c r="M360" s="14" t="s">
        <v>3919</v>
      </c>
      <c r="N360" s="12" t="s">
        <v>21147</v>
      </c>
      <c r="O360" s="14" t="s">
        <v>406</v>
      </c>
      <c r="P360" s="13" t="s">
        <v>407</v>
      </c>
      <c r="Q360" s="257" t="s">
        <v>408</v>
      </c>
    </row>
    <row r="361" spans="2:23" ht="30.75" customHeight="1" x14ac:dyDescent="0.25">
      <c r="B361" s="17">
        <v>368</v>
      </c>
      <c r="D361" s="274" t="s">
        <v>409</v>
      </c>
      <c r="E361" s="14" t="s">
        <v>410</v>
      </c>
      <c r="G361" s="274" t="s">
        <v>409</v>
      </c>
      <c r="H361" s="14" t="s">
        <v>411</v>
      </c>
      <c r="I361" s="14" t="s">
        <v>3915</v>
      </c>
      <c r="J361" s="274" t="s">
        <v>412</v>
      </c>
      <c r="K361" s="14" t="s">
        <v>3917</v>
      </c>
      <c r="L361" s="14" t="s">
        <v>413</v>
      </c>
      <c r="M361" s="14" t="s">
        <v>3919</v>
      </c>
      <c r="N361" s="12" t="s">
        <v>21147</v>
      </c>
      <c r="O361" s="14" t="s">
        <v>414</v>
      </c>
      <c r="P361" s="13" t="s">
        <v>415</v>
      </c>
      <c r="Q361" s="257" t="s">
        <v>416</v>
      </c>
      <c r="R361" s="14" t="s">
        <v>417</v>
      </c>
      <c r="S361" s="257" t="s">
        <v>418</v>
      </c>
    </row>
    <row r="362" spans="2:23" ht="30.75" customHeight="1" x14ac:dyDescent="0.25">
      <c r="B362" s="17">
        <v>369</v>
      </c>
      <c r="D362" s="274" t="s">
        <v>419</v>
      </c>
      <c r="E362" s="14" t="s">
        <v>420</v>
      </c>
      <c r="F362" s="14" t="s">
        <v>3862</v>
      </c>
      <c r="G362" s="274" t="s">
        <v>419</v>
      </c>
      <c r="H362" s="14" t="s">
        <v>421</v>
      </c>
      <c r="I362" s="14" t="s">
        <v>3915</v>
      </c>
      <c r="J362" s="274" t="s">
        <v>422</v>
      </c>
      <c r="K362" s="14" t="s">
        <v>423</v>
      </c>
      <c r="L362" s="14" t="s">
        <v>424</v>
      </c>
      <c r="M362" s="14" t="s">
        <v>3919</v>
      </c>
      <c r="N362" s="12" t="s">
        <v>21147</v>
      </c>
      <c r="O362" s="14" t="s">
        <v>425</v>
      </c>
      <c r="P362" s="13" t="s">
        <v>426</v>
      </c>
      <c r="Q362" s="257" t="s">
        <v>427</v>
      </c>
      <c r="R362" s="14" t="s">
        <v>428</v>
      </c>
      <c r="S362" s="257" t="s">
        <v>429</v>
      </c>
      <c r="T362" s="13" t="s">
        <v>430</v>
      </c>
    </row>
    <row r="363" spans="2:23" ht="30.75" customHeight="1" x14ac:dyDescent="0.25">
      <c r="B363" s="17">
        <v>370</v>
      </c>
      <c r="C363" s="17" t="s">
        <v>11992</v>
      </c>
      <c r="D363" s="274" t="s">
        <v>431</v>
      </c>
      <c r="E363" s="14" t="s">
        <v>432</v>
      </c>
      <c r="G363" s="274" t="s">
        <v>12702</v>
      </c>
      <c r="H363" s="14" t="s">
        <v>433</v>
      </c>
      <c r="I363" s="277">
        <v>255466960</v>
      </c>
      <c r="J363" s="274" t="s">
        <v>12703</v>
      </c>
      <c r="K363" s="14" t="s">
        <v>12704</v>
      </c>
      <c r="L363" s="14" t="s">
        <v>2704</v>
      </c>
      <c r="M363" s="14" t="s">
        <v>3942</v>
      </c>
      <c r="N363" s="12" t="s">
        <v>21135</v>
      </c>
      <c r="O363" s="14" t="s">
        <v>12705</v>
      </c>
      <c r="P363" s="13" t="s">
        <v>5308</v>
      </c>
      <c r="Q363" s="257" t="s">
        <v>436</v>
      </c>
      <c r="R363" s="14" t="s">
        <v>5309</v>
      </c>
      <c r="S363" s="257" t="s">
        <v>436</v>
      </c>
      <c r="T363" s="13" t="s">
        <v>5308</v>
      </c>
      <c r="W363" s="275">
        <v>41962</v>
      </c>
    </row>
    <row r="364" spans="2:23" ht="30.75" customHeight="1" x14ac:dyDescent="0.25">
      <c r="B364" s="17">
        <v>371</v>
      </c>
      <c r="D364" s="274" t="s">
        <v>437</v>
      </c>
      <c r="E364" s="14" t="s">
        <v>438</v>
      </c>
      <c r="F364" s="14" t="s">
        <v>439</v>
      </c>
      <c r="G364" s="274" t="s">
        <v>440</v>
      </c>
      <c r="H364" s="14" t="s">
        <v>441</v>
      </c>
      <c r="I364" s="14" t="s">
        <v>442</v>
      </c>
      <c r="J364" s="274" t="s">
        <v>443</v>
      </c>
      <c r="K364" s="14" t="s">
        <v>444</v>
      </c>
      <c r="L364" s="14" t="s">
        <v>2127</v>
      </c>
      <c r="M364" s="14" t="s">
        <v>4092</v>
      </c>
      <c r="N364" s="12" t="s">
        <v>21150</v>
      </c>
      <c r="O364" s="14" t="s">
        <v>445</v>
      </c>
      <c r="P364" s="13" t="s">
        <v>446</v>
      </c>
      <c r="Q364" s="257" t="s">
        <v>447</v>
      </c>
    </row>
    <row r="365" spans="2:23" ht="30.75" customHeight="1" x14ac:dyDescent="0.25">
      <c r="B365" s="17">
        <v>372</v>
      </c>
      <c r="C365" s="17" t="s">
        <v>21122</v>
      </c>
      <c r="D365" s="274" t="s">
        <v>448</v>
      </c>
      <c r="E365" s="14" t="s">
        <v>449</v>
      </c>
      <c r="G365" s="274" t="s">
        <v>448</v>
      </c>
      <c r="H365" s="14" t="s">
        <v>450</v>
      </c>
      <c r="I365" s="14" t="s">
        <v>451</v>
      </c>
      <c r="J365" s="274" t="s">
        <v>452</v>
      </c>
      <c r="K365" s="14" t="s">
        <v>453</v>
      </c>
      <c r="L365" s="14" t="s">
        <v>454</v>
      </c>
      <c r="M365" s="14" t="s">
        <v>3975</v>
      </c>
      <c r="N365" s="12" t="s">
        <v>21147</v>
      </c>
      <c r="O365" s="14" t="s">
        <v>455</v>
      </c>
      <c r="P365" s="13" t="s">
        <v>456</v>
      </c>
      <c r="Q365" s="257" t="s">
        <v>457</v>
      </c>
    </row>
    <row r="366" spans="2:23" ht="30.75" customHeight="1" x14ac:dyDescent="0.25">
      <c r="B366" s="17">
        <v>373</v>
      </c>
      <c r="D366" s="274" t="s">
        <v>458</v>
      </c>
      <c r="E366" s="14" t="s">
        <v>459</v>
      </c>
      <c r="F366" s="14" t="s">
        <v>1700</v>
      </c>
      <c r="G366" s="274" t="s">
        <v>460</v>
      </c>
      <c r="H366" s="14" t="s">
        <v>461</v>
      </c>
      <c r="I366" s="277">
        <v>260038414115</v>
      </c>
      <c r="J366" s="274" t="s">
        <v>462</v>
      </c>
      <c r="K366" s="14" t="s">
        <v>463</v>
      </c>
      <c r="L366" s="14" t="s">
        <v>464</v>
      </c>
      <c r="M366" s="14" t="s">
        <v>3919</v>
      </c>
      <c r="N366" s="12" t="s">
        <v>21147</v>
      </c>
      <c r="O366" s="14" t="s">
        <v>465</v>
      </c>
      <c r="P366" s="13" t="s">
        <v>466</v>
      </c>
      <c r="Q366" s="257" t="s">
        <v>467</v>
      </c>
    </row>
    <row r="367" spans="2:23" ht="30.75" customHeight="1" x14ac:dyDescent="0.25">
      <c r="B367" s="17">
        <v>374</v>
      </c>
      <c r="C367" s="17" t="s">
        <v>5</v>
      </c>
      <c r="D367" s="274" t="s">
        <v>6953</v>
      </c>
      <c r="E367" s="14" t="s">
        <v>22</v>
      </c>
      <c r="F367" s="14" t="s">
        <v>23</v>
      </c>
      <c r="G367" s="274" t="s">
        <v>6953</v>
      </c>
      <c r="H367" s="14" t="s">
        <v>24</v>
      </c>
      <c r="I367" s="14" t="s">
        <v>3915</v>
      </c>
      <c r="J367" s="274" t="s">
        <v>6954</v>
      </c>
      <c r="K367" s="14" t="s">
        <v>3917</v>
      </c>
      <c r="L367" s="14" t="s">
        <v>468</v>
      </c>
      <c r="M367" s="14" t="s">
        <v>3919</v>
      </c>
      <c r="N367" s="12" t="s">
        <v>21147</v>
      </c>
      <c r="O367" s="14" t="s">
        <v>469</v>
      </c>
      <c r="P367" s="13" t="s">
        <v>25</v>
      </c>
      <c r="Q367" s="257" t="s">
        <v>26</v>
      </c>
      <c r="R367" s="14" t="s">
        <v>3523</v>
      </c>
      <c r="S367" s="257" t="s">
        <v>6955</v>
      </c>
      <c r="T367" s="13" t="s">
        <v>6956</v>
      </c>
    </row>
    <row r="368" spans="2:23" ht="30.75" customHeight="1" x14ac:dyDescent="0.25">
      <c r="B368" s="17">
        <v>375</v>
      </c>
      <c r="D368" s="274" t="s">
        <v>470</v>
      </c>
      <c r="E368" s="14" t="s">
        <v>471</v>
      </c>
      <c r="G368" s="274" t="s">
        <v>472</v>
      </c>
      <c r="H368" s="14" t="s">
        <v>473</v>
      </c>
      <c r="I368" s="277">
        <v>148193069110</v>
      </c>
      <c r="J368" s="274" t="s">
        <v>474</v>
      </c>
      <c r="K368" s="14" t="s">
        <v>475</v>
      </c>
      <c r="L368" s="14" t="s">
        <v>4026</v>
      </c>
      <c r="M368" s="14" t="s">
        <v>3919</v>
      </c>
      <c r="N368" s="12" t="s">
        <v>21147</v>
      </c>
      <c r="O368" s="14" t="s">
        <v>476</v>
      </c>
      <c r="P368" s="13" t="s">
        <v>477</v>
      </c>
      <c r="Q368" s="257" t="s">
        <v>478</v>
      </c>
      <c r="R368" s="14" t="s">
        <v>479</v>
      </c>
      <c r="S368" s="257" t="s">
        <v>478</v>
      </c>
      <c r="T368" s="13" t="s">
        <v>477</v>
      </c>
    </row>
    <row r="369" spans="2:23" ht="30.75" customHeight="1" x14ac:dyDescent="0.25">
      <c r="B369" s="17">
        <v>376</v>
      </c>
      <c r="D369" s="274" t="s">
        <v>480</v>
      </c>
      <c r="E369" s="14" t="s">
        <v>481</v>
      </c>
      <c r="G369" s="274" t="s">
        <v>482</v>
      </c>
      <c r="H369" s="14" t="s">
        <v>483</v>
      </c>
      <c r="I369" s="14" t="s">
        <v>3915</v>
      </c>
      <c r="J369" s="274" t="s">
        <v>484</v>
      </c>
      <c r="K369" s="14" t="s">
        <v>485</v>
      </c>
      <c r="L369" s="14" t="s">
        <v>486</v>
      </c>
      <c r="M369" s="14" t="s">
        <v>4265</v>
      </c>
      <c r="N369" s="12" t="s">
        <v>21135</v>
      </c>
      <c r="O369" s="14" t="s">
        <v>487</v>
      </c>
      <c r="P369" s="13" t="s">
        <v>5668</v>
      </c>
      <c r="Q369" s="257" t="s">
        <v>488</v>
      </c>
      <c r="R369" s="14" t="s">
        <v>489</v>
      </c>
      <c r="S369" s="257" t="s">
        <v>490</v>
      </c>
    </row>
    <row r="370" spans="2:23" ht="30.75" customHeight="1" x14ac:dyDescent="0.25">
      <c r="B370" s="17">
        <v>377</v>
      </c>
      <c r="D370" s="274" t="s">
        <v>491</v>
      </c>
      <c r="E370" s="14" t="s">
        <v>2967</v>
      </c>
      <c r="G370" s="274" t="s">
        <v>491</v>
      </c>
      <c r="H370" s="14" t="s">
        <v>492</v>
      </c>
      <c r="I370" s="14" t="s">
        <v>3915</v>
      </c>
      <c r="J370" s="274" t="s">
        <v>493</v>
      </c>
      <c r="K370" s="14" t="s">
        <v>494</v>
      </c>
      <c r="L370" s="14" t="s">
        <v>4026</v>
      </c>
      <c r="M370" s="14" t="s">
        <v>3919</v>
      </c>
      <c r="N370" s="12" t="s">
        <v>21147</v>
      </c>
      <c r="O370" s="14" t="s">
        <v>495</v>
      </c>
      <c r="P370" s="13" t="s">
        <v>496</v>
      </c>
      <c r="Q370" s="257" t="s">
        <v>2973</v>
      </c>
      <c r="R370" s="14" t="s">
        <v>497</v>
      </c>
      <c r="S370" s="257" t="s">
        <v>498</v>
      </c>
      <c r="T370" s="13" t="s">
        <v>499</v>
      </c>
    </row>
    <row r="371" spans="2:23" ht="30.75" customHeight="1" x14ac:dyDescent="0.25">
      <c r="B371" s="17">
        <v>378</v>
      </c>
      <c r="D371" s="274" t="s">
        <v>500</v>
      </c>
      <c r="E371" s="14" t="s">
        <v>501</v>
      </c>
      <c r="G371" s="274" t="s">
        <v>502</v>
      </c>
      <c r="H371" s="14" t="s">
        <v>503</v>
      </c>
      <c r="I371" s="277">
        <v>83857234</v>
      </c>
      <c r="J371" s="274" t="s">
        <v>504</v>
      </c>
      <c r="K371" s="14" t="s">
        <v>505</v>
      </c>
      <c r="L371" s="14" t="s">
        <v>2465</v>
      </c>
      <c r="M371" s="14" t="s">
        <v>4114</v>
      </c>
      <c r="N371" s="12" t="s">
        <v>21147</v>
      </c>
      <c r="O371" s="14" t="s">
        <v>506</v>
      </c>
      <c r="P371" s="13" t="s">
        <v>507</v>
      </c>
      <c r="Q371" s="257" t="s">
        <v>508</v>
      </c>
    </row>
    <row r="372" spans="2:23" ht="30.75" customHeight="1" x14ac:dyDescent="0.25">
      <c r="B372" s="17">
        <v>379</v>
      </c>
      <c r="D372" s="274" t="s">
        <v>509</v>
      </c>
      <c r="E372" s="14" t="s">
        <v>510</v>
      </c>
      <c r="G372" s="274" t="s">
        <v>511</v>
      </c>
      <c r="H372" s="14" t="s">
        <v>512</v>
      </c>
      <c r="I372" s="14" t="s">
        <v>3915</v>
      </c>
      <c r="J372" s="274" t="s">
        <v>513</v>
      </c>
      <c r="K372" s="14" t="s">
        <v>3689</v>
      </c>
      <c r="L372" s="14" t="s">
        <v>3690</v>
      </c>
      <c r="M372" s="14" t="s">
        <v>4114</v>
      </c>
      <c r="N372" s="12" t="s">
        <v>21147</v>
      </c>
      <c r="O372" s="14" t="s">
        <v>514</v>
      </c>
      <c r="P372" s="13" t="s">
        <v>515</v>
      </c>
      <c r="Q372" s="257" t="s">
        <v>1750</v>
      </c>
    </row>
    <row r="373" spans="2:23" ht="30.75" customHeight="1" x14ac:dyDescent="0.25">
      <c r="B373" s="17">
        <v>380</v>
      </c>
      <c r="D373" s="274" t="s">
        <v>516</v>
      </c>
      <c r="E373" s="14" t="s">
        <v>517</v>
      </c>
      <c r="G373" s="274" t="s">
        <v>516</v>
      </c>
      <c r="H373" s="14" t="s">
        <v>518</v>
      </c>
      <c r="I373" s="14" t="s">
        <v>3915</v>
      </c>
      <c r="J373" s="274" t="s">
        <v>519</v>
      </c>
      <c r="K373" s="14" t="s">
        <v>520</v>
      </c>
      <c r="L373" s="14" t="s">
        <v>521</v>
      </c>
      <c r="M373" s="14" t="s">
        <v>4114</v>
      </c>
      <c r="N373" s="12" t="s">
        <v>21147</v>
      </c>
      <c r="O373" s="14" t="s">
        <v>522</v>
      </c>
      <c r="P373" s="13" t="s">
        <v>523</v>
      </c>
      <c r="Q373" s="257" t="s">
        <v>524</v>
      </c>
    </row>
    <row r="374" spans="2:23" ht="30.75" customHeight="1" x14ac:dyDescent="0.25">
      <c r="B374" s="17">
        <v>381</v>
      </c>
      <c r="D374" s="274" t="s">
        <v>525</v>
      </c>
      <c r="E374" s="14" t="s">
        <v>526</v>
      </c>
      <c r="G374" s="276" t="s">
        <v>20256</v>
      </c>
      <c r="H374" s="14" t="s">
        <v>527</v>
      </c>
      <c r="I374" s="297" t="s">
        <v>3915</v>
      </c>
      <c r="J374" s="274" t="s">
        <v>528</v>
      </c>
      <c r="K374" s="14" t="s">
        <v>529</v>
      </c>
      <c r="L374" s="14" t="s">
        <v>3690</v>
      </c>
      <c r="M374" s="14" t="s">
        <v>4114</v>
      </c>
      <c r="N374" s="12" t="s">
        <v>21147</v>
      </c>
      <c r="O374" s="14" t="s">
        <v>530</v>
      </c>
      <c r="P374" s="13" t="s">
        <v>531</v>
      </c>
      <c r="Q374" s="257" t="s">
        <v>532</v>
      </c>
      <c r="S374" s="257" t="s">
        <v>17052</v>
      </c>
    </row>
    <row r="375" spans="2:23" ht="30.75" customHeight="1" x14ac:dyDescent="0.25">
      <c r="B375" s="17">
        <v>382</v>
      </c>
      <c r="D375" s="274" t="s">
        <v>533</v>
      </c>
      <c r="E375" s="14" t="s">
        <v>534</v>
      </c>
      <c r="G375" s="274" t="s">
        <v>535</v>
      </c>
      <c r="H375" s="14" t="s">
        <v>536</v>
      </c>
      <c r="I375" s="277">
        <v>253785898</v>
      </c>
      <c r="J375" s="274" t="s">
        <v>537</v>
      </c>
      <c r="K375" s="14" t="s">
        <v>538</v>
      </c>
      <c r="L375" s="14" t="s">
        <v>2686</v>
      </c>
      <c r="M375" s="14" t="s">
        <v>3942</v>
      </c>
      <c r="N375" s="12" t="s">
        <v>21135</v>
      </c>
      <c r="O375" s="14" t="s">
        <v>539</v>
      </c>
      <c r="P375" s="13" t="s">
        <v>540</v>
      </c>
      <c r="Q375" s="257" t="s">
        <v>541</v>
      </c>
      <c r="R375" s="14" t="s">
        <v>542</v>
      </c>
      <c r="S375" s="257" t="s">
        <v>543</v>
      </c>
      <c r="T375" s="13" t="s">
        <v>544</v>
      </c>
    </row>
    <row r="376" spans="2:23" ht="30.75" customHeight="1" x14ac:dyDescent="0.25">
      <c r="B376" s="17">
        <v>383</v>
      </c>
      <c r="C376" s="17" t="s">
        <v>5</v>
      </c>
      <c r="D376" s="274" t="s">
        <v>545</v>
      </c>
      <c r="E376" s="14" t="s">
        <v>12696</v>
      </c>
      <c r="F376" s="14" t="s">
        <v>546</v>
      </c>
      <c r="G376" s="274" t="s">
        <v>12697</v>
      </c>
      <c r="H376" s="14" t="s">
        <v>547</v>
      </c>
      <c r="I376" s="14" t="s">
        <v>3915</v>
      </c>
      <c r="J376" s="274" t="s">
        <v>548</v>
      </c>
      <c r="K376" s="14" t="s">
        <v>3917</v>
      </c>
      <c r="L376" s="14" t="s">
        <v>434</v>
      </c>
      <c r="M376" s="14" t="s">
        <v>3942</v>
      </c>
      <c r="N376" s="12" t="s">
        <v>21135</v>
      </c>
      <c r="O376" s="14" t="s">
        <v>435</v>
      </c>
      <c r="P376" s="13" t="s">
        <v>549</v>
      </c>
      <c r="Q376" s="257" t="s">
        <v>12698</v>
      </c>
      <c r="R376" s="14" t="s">
        <v>12696</v>
      </c>
      <c r="S376" s="257" t="s">
        <v>12698</v>
      </c>
      <c r="T376" s="13" t="s">
        <v>549</v>
      </c>
      <c r="W376" s="275">
        <v>41962</v>
      </c>
    </row>
    <row r="377" spans="2:23" ht="30.75" customHeight="1" x14ac:dyDescent="0.25">
      <c r="B377" s="17">
        <v>384</v>
      </c>
      <c r="D377" s="274" t="s">
        <v>550</v>
      </c>
      <c r="E377" s="14" t="s">
        <v>551</v>
      </c>
      <c r="G377" s="274" t="s">
        <v>550</v>
      </c>
      <c r="H377" s="14" t="s">
        <v>552</v>
      </c>
      <c r="I377" s="14" t="s">
        <v>3915</v>
      </c>
      <c r="J377" s="274" t="s">
        <v>553</v>
      </c>
      <c r="K377" s="14" t="s">
        <v>554</v>
      </c>
      <c r="L377" s="14" t="s">
        <v>4005</v>
      </c>
      <c r="M377" s="14" t="s">
        <v>4006</v>
      </c>
      <c r="N377" s="12" t="s">
        <v>21149</v>
      </c>
      <c r="O377" s="14" t="s">
        <v>555</v>
      </c>
      <c r="P377" s="13" t="s">
        <v>556</v>
      </c>
      <c r="Q377" s="257" t="s">
        <v>557</v>
      </c>
    </row>
    <row r="378" spans="2:23" ht="30.75" customHeight="1" x14ac:dyDescent="0.25">
      <c r="B378" s="17">
        <v>385</v>
      </c>
      <c r="D378" s="274" t="s">
        <v>558</v>
      </c>
      <c r="E378" s="14" t="s">
        <v>559</v>
      </c>
      <c r="G378" s="274" t="s">
        <v>558</v>
      </c>
      <c r="H378" s="14" t="s">
        <v>4931</v>
      </c>
      <c r="I378" s="14" t="s">
        <v>3915</v>
      </c>
      <c r="J378" s="274" t="s">
        <v>560</v>
      </c>
      <c r="K378" s="14" t="s">
        <v>3917</v>
      </c>
      <c r="L378" s="14" t="s">
        <v>561</v>
      </c>
      <c r="M378" s="14" t="s">
        <v>3919</v>
      </c>
      <c r="N378" s="12" t="s">
        <v>21147</v>
      </c>
      <c r="O378" s="14" t="s">
        <v>562</v>
      </c>
      <c r="P378" s="13" t="s">
        <v>563</v>
      </c>
      <c r="Q378" s="257" t="s">
        <v>564</v>
      </c>
    </row>
    <row r="379" spans="2:23" ht="30.75" customHeight="1" x14ac:dyDescent="0.25">
      <c r="B379" s="17">
        <v>386</v>
      </c>
      <c r="C379" s="17" t="s">
        <v>11017</v>
      </c>
      <c r="D379" s="274" t="s">
        <v>565</v>
      </c>
      <c r="E379" s="12" t="s">
        <v>11017</v>
      </c>
      <c r="F379" s="12" t="s">
        <v>12627</v>
      </c>
      <c r="G379" s="274" t="s">
        <v>565</v>
      </c>
      <c r="H379" s="14" t="s">
        <v>4913</v>
      </c>
      <c r="I379" s="14" t="s">
        <v>3915</v>
      </c>
      <c r="J379" s="274" t="s">
        <v>566</v>
      </c>
      <c r="K379" s="14" t="s">
        <v>3917</v>
      </c>
      <c r="L379" s="14" t="s">
        <v>567</v>
      </c>
      <c r="M379" s="14" t="s">
        <v>3919</v>
      </c>
      <c r="N379" s="12" t="s">
        <v>21147</v>
      </c>
      <c r="O379" s="14" t="s">
        <v>568</v>
      </c>
      <c r="P379" s="13" t="s">
        <v>569</v>
      </c>
      <c r="Q379" s="257" t="s">
        <v>570</v>
      </c>
      <c r="R379" s="14" t="s">
        <v>7527</v>
      </c>
      <c r="S379" s="257" t="s">
        <v>7528</v>
      </c>
      <c r="T379" s="13" t="s">
        <v>7529</v>
      </c>
    </row>
    <row r="380" spans="2:23" ht="30.75" customHeight="1" x14ac:dyDescent="0.25">
      <c r="B380" s="17">
        <v>387</v>
      </c>
      <c r="D380" s="274" t="s">
        <v>571</v>
      </c>
      <c r="E380" s="14" t="s">
        <v>572</v>
      </c>
      <c r="F380" s="14" t="s">
        <v>573</v>
      </c>
      <c r="G380" s="274" t="s">
        <v>571</v>
      </c>
      <c r="H380" s="14" t="s">
        <v>574</v>
      </c>
      <c r="I380" s="14" t="s">
        <v>575</v>
      </c>
      <c r="J380" s="274" t="s">
        <v>576</v>
      </c>
      <c r="K380" s="14" t="s">
        <v>577</v>
      </c>
      <c r="L380" s="14" t="s">
        <v>4123</v>
      </c>
      <c r="M380" s="14" t="s">
        <v>4063</v>
      </c>
      <c r="N380" s="12" t="s">
        <v>21135</v>
      </c>
      <c r="O380" s="14" t="s">
        <v>578</v>
      </c>
      <c r="P380" s="13" t="s">
        <v>579</v>
      </c>
      <c r="Q380" s="257" t="s">
        <v>580</v>
      </c>
    </row>
    <row r="381" spans="2:23" ht="30.75" customHeight="1" x14ac:dyDescent="0.25">
      <c r="B381" s="17">
        <v>388</v>
      </c>
      <c r="D381" s="274" t="s">
        <v>581</v>
      </c>
      <c r="E381" s="14" t="s">
        <v>582</v>
      </c>
      <c r="G381" s="274" t="s">
        <v>581</v>
      </c>
      <c r="H381" s="14" t="s">
        <v>4865</v>
      </c>
      <c r="I381" s="14" t="s">
        <v>3915</v>
      </c>
      <c r="J381" s="274" t="s">
        <v>583</v>
      </c>
      <c r="K381" s="14" t="s">
        <v>3917</v>
      </c>
      <c r="L381" s="14" t="s">
        <v>584</v>
      </c>
      <c r="M381" s="14" t="s">
        <v>3942</v>
      </c>
      <c r="N381" s="12" t="s">
        <v>21135</v>
      </c>
      <c r="O381" s="14" t="s">
        <v>585</v>
      </c>
      <c r="P381" s="298" t="s">
        <v>4866</v>
      </c>
      <c r="Q381" s="257" t="s">
        <v>586</v>
      </c>
      <c r="R381" s="14" t="s">
        <v>4867</v>
      </c>
      <c r="S381" s="257" t="s">
        <v>4868</v>
      </c>
      <c r="T381" s="298" t="s">
        <v>4866</v>
      </c>
    </row>
    <row r="382" spans="2:23" ht="30.75" customHeight="1" x14ac:dyDescent="0.25">
      <c r="B382" s="17">
        <v>389</v>
      </c>
      <c r="D382" s="274" t="s">
        <v>587</v>
      </c>
      <c r="E382" s="14" t="s">
        <v>588</v>
      </c>
      <c r="F382" s="14" t="s">
        <v>589</v>
      </c>
      <c r="G382" s="274" t="s">
        <v>590</v>
      </c>
      <c r="H382" s="14" t="s">
        <v>4914</v>
      </c>
      <c r="I382" s="14" t="s">
        <v>3915</v>
      </c>
      <c r="L382" s="14" t="s">
        <v>591</v>
      </c>
      <c r="M382" s="14" t="s">
        <v>3919</v>
      </c>
      <c r="N382" s="12" t="s">
        <v>21147</v>
      </c>
      <c r="P382" s="13" t="s">
        <v>5618</v>
      </c>
      <c r="Q382" s="257" t="s">
        <v>592</v>
      </c>
    </row>
    <row r="383" spans="2:23" ht="30.75" customHeight="1" x14ac:dyDescent="0.25">
      <c r="B383" s="17">
        <v>390</v>
      </c>
      <c r="C383" s="17" t="s">
        <v>5</v>
      </c>
      <c r="D383" s="274" t="s">
        <v>593</v>
      </c>
      <c r="E383" s="14" t="s">
        <v>5432</v>
      </c>
      <c r="G383" s="274" t="s">
        <v>593</v>
      </c>
      <c r="H383" s="14" t="s">
        <v>4915</v>
      </c>
      <c r="I383" s="14" t="s">
        <v>3915</v>
      </c>
      <c r="J383" s="274" t="s">
        <v>5433</v>
      </c>
      <c r="K383" s="14" t="s">
        <v>5434</v>
      </c>
      <c r="L383" s="14" t="s">
        <v>4082</v>
      </c>
      <c r="M383" s="14" t="s">
        <v>3919</v>
      </c>
      <c r="N383" s="12" t="s">
        <v>21147</v>
      </c>
      <c r="O383" s="14" t="s">
        <v>5435</v>
      </c>
      <c r="P383" s="13" t="s">
        <v>5436</v>
      </c>
      <c r="Q383" s="257" t="s">
        <v>594</v>
      </c>
    </row>
    <row r="384" spans="2:23" ht="30.75" customHeight="1" x14ac:dyDescent="0.25">
      <c r="B384" s="17">
        <v>391</v>
      </c>
      <c r="C384" s="17" t="s">
        <v>5</v>
      </c>
      <c r="D384" s="274" t="s">
        <v>595</v>
      </c>
      <c r="E384" s="14" t="s">
        <v>596</v>
      </c>
      <c r="G384" s="274" t="s">
        <v>595</v>
      </c>
      <c r="H384" s="14" t="s">
        <v>4916</v>
      </c>
      <c r="I384" s="14" t="s">
        <v>3915</v>
      </c>
      <c r="J384" s="274" t="s">
        <v>4917</v>
      </c>
      <c r="K384" s="14" t="s">
        <v>3917</v>
      </c>
      <c r="L384" s="14" t="s">
        <v>597</v>
      </c>
      <c r="M384" s="14" t="s">
        <v>4114</v>
      </c>
      <c r="N384" s="12" t="s">
        <v>21147</v>
      </c>
      <c r="O384" s="14" t="s">
        <v>4918</v>
      </c>
      <c r="P384" s="13" t="s">
        <v>598</v>
      </c>
      <c r="Q384" s="257" t="s">
        <v>599</v>
      </c>
    </row>
    <row r="385" spans="2:20" ht="30.75" customHeight="1" x14ac:dyDescent="0.25">
      <c r="B385" s="17">
        <v>393</v>
      </c>
      <c r="D385" s="274" t="s">
        <v>600</v>
      </c>
      <c r="E385" s="14" t="s">
        <v>601</v>
      </c>
      <c r="F385" s="14" t="s">
        <v>602</v>
      </c>
      <c r="G385" s="274" t="s">
        <v>600</v>
      </c>
      <c r="H385" s="14" t="s">
        <v>4919</v>
      </c>
      <c r="I385" s="14" t="s">
        <v>3915</v>
      </c>
      <c r="J385" s="274" t="s">
        <v>4920</v>
      </c>
      <c r="K385" s="14" t="s">
        <v>3917</v>
      </c>
      <c r="L385" s="14" t="s">
        <v>603</v>
      </c>
      <c r="M385" s="14" t="s">
        <v>4006</v>
      </c>
      <c r="N385" s="12" t="s">
        <v>21149</v>
      </c>
      <c r="O385" s="14" t="s">
        <v>4921</v>
      </c>
      <c r="P385" s="13" t="s">
        <v>604</v>
      </c>
      <c r="Q385" s="257" t="s">
        <v>605</v>
      </c>
    </row>
    <row r="386" spans="2:20" ht="30.75" customHeight="1" x14ac:dyDescent="0.25">
      <c r="B386" s="17">
        <v>394</v>
      </c>
      <c r="C386" s="17" t="s">
        <v>21122</v>
      </c>
      <c r="D386" s="274" t="s">
        <v>606</v>
      </c>
      <c r="E386" s="14" t="s">
        <v>607</v>
      </c>
      <c r="G386" s="274" t="s">
        <v>606</v>
      </c>
      <c r="H386" s="14" t="s">
        <v>608</v>
      </c>
      <c r="I386" s="14" t="s">
        <v>3915</v>
      </c>
      <c r="J386" s="274" t="s">
        <v>609</v>
      </c>
      <c r="K386" s="14" t="s">
        <v>3917</v>
      </c>
      <c r="L386" s="14" t="s">
        <v>610</v>
      </c>
      <c r="M386" s="14" t="s">
        <v>4063</v>
      </c>
      <c r="N386" s="12" t="s">
        <v>21135</v>
      </c>
      <c r="O386" s="14" t="s">
        <v>611</v>
      </c>
      <c r="P386" s="13" t="s">
        <v>612</v>
      </c>
      <c r="Q386" s="257" t="s">
        <v>613</v>
      </c>
    </row>
    <row r="387" spans="2:20" ht="30.75" customHeight="1" x14ac:dyDescent="0.25">
      <c r="B387" s="17">
        <v>395</v>
      </c>
      <c r="D387" s="274" t="s">
        <v>614</v>
      </c>
      <c r="E387" s="14" t="s">
        <v>615</v>
      </c>
      <c r="G387" s="274" t="s">
        <v>614</v>
      </c>
      <c r="H387" s="14" t="s">
        <v>616</v>
      </c>
      <c r="I387" s="14" t="s">
        <v>3915</v>
      </c>
      <c r="J387" s="274" t="s">
        <v>617</v>
      </c>
      <c r="K387" s="14" t="s">
        <v>618</v>
      </c>
      <c r="L387" s="14" t="s">
        <v>4185</v>
      </c>
      <c r="M387" s="14" t="s">
        <v>3975</v>
      </c>
      <c r="N387" s="12" t="s">
        <v>21147</v>
      </c>
      <c r="O387" s="14" t="s">
        <v>619</v>
      </c>
      <c r="P387" s="13" t="s">
        <v>620</v>
      </c>
      <c r="Q387" s="257" t="s">
        <v>621</v>
      </c>
      <c r="R387" s="14" t="s">
        <v>615</v>
      </c>
      <c r="S387" s="257" t="s">
        <v>622</v>
      </c>
      <c r="T387" s="13" t="s">
        <v>620</v>
      </c>
    </row>
    <row r="388" spans="2:20" ht="30.75" customHeight="1" x14ac:dyDescent="0.25">
      <c r="B388" s="17">
        <v>397</v>
      </c>
      <c r="D388" s="274" t="s">
        <v>623</v>
      </c>
      <c r="E388" s="14" t="s">
        <v>624</v>
      </c>
      <c r="G388" s="274" t="s">
        <v>625</v>
      </c>
      <c r="H388" s="14" t="s">
        <v>4922</v>
      </c>
      <c r="I388" s="14" t="s">
        <v>3915</v>
      </c>
      <c r="J388" s="274" t="s">
        <v>4923</v>
      </c>
      <c r="K388" s="14" t="s">
        <v>3917</v>
      </c>
      <c r="L388" s="14" t="s">
        <v>626</v>
      </c>
      <c r="M388" s="14" t="s">
        <v>3975</v>
      </c>
      <c r="N388" s="12" t="s">
        <v>21147</v>
      </c>
      <c r="O388" s="14" t="s">
        <v>4924</v>
      </c>
      <c r="P388" s="13" t="s">
        <v>627</v>
      </c>
      <c r="Q388" s="257" t="s">
        <v>628</v>
      </c>
    </row>
    <row r="389" spans="2:20" ht="30.75" customHeight="1" x14ac:dyDescent="0.25">
      <c r="B389" s="17">
        <v>398</v>
      </c>
      <c r="C389" s="17" t="s">
        <v>11017</v>
      </c>
      <c r="D389" s="274" t="s">
        <v>629</v>
      </c>
      <c r="E389" s="12" t="s">
        <v>11017</v>
      </c>
      <c r="F389" s="12" t="s">
        <v>12627</v>
      </c>
      <c r="G389" s="274" t="s">
        <v>629</v>
      </c>
      <c r="H389" s="14" t="s">
        <v>4925</v>
      </c>
      <c r="I389" s="14" t="s">
        <v>3915</v>
      </c>
      <c r="J389" s="274" t="s">
        <v>4926</v>
      </c>
      <c r="K389" s="14" t="s">
        <v>3917</v>
      </c>
      <c r="L389" s="14" t="s">
        <v>631</v>
      </c>
      <c r="M389" s="14" t="s">
        <v>4063</v>
      </c>
      <c r="N389" s="12" t="s">
        <v>21135</v>
      </c>
      <c r="O389" s="14" t="s">
        <v>4927</v>
      </c>
      <c r="P389" s="13" t="s">
        <v>632</v>
      </c>
    </row>
    <row r="390" spans="2:20" ht="30.75" customHeight="1" x14ac:dyDescent="0.25">
      <c r="B390" s="17">
        <v>399</v>
      </c>
      <c r="D390" s="274" t="s">
        <v>633</v>
      </c>
      <c r="G390" s="274" t="s">
        <v>633</v>
      </c>
      <c r="H390" s="14" t="s">
        <v>4928</v>
      </c>
      <c r="I390" s="14" t="s">
        <v>3915</v>
      </c>
      <c r="J390" s="274" t="s">
        <v>634</v>
      </c>
      <c r="K390" s="14" t="s">
        <v>3917</v>
      </c>
      <c r="L390" s="14" t="s">
        <v>635</v>
      </c>
      <c r="M390" s="14" t="s">
        <v>3919</v>
      </c>
      <c r="N390" s="12" t="s">
        <v>21147</v>
      </c>
      <c r="O390" s="14" t="s">
        <v>636</v>
      </c>
      <c r="P390" s="13" t="s">
        <v>637</v>
      </c>
      <c r="Q390" s="13" t="s">
        <v>638</v>
      </c>
      <c r="S390" s="257" t="s">
        <v>638</v>
      </c>
      <c r="T390" s="13" t="s">
        <v>637</v>
      </c>
    </row>
    <row r="391" spans="2:20" ht="30.75" customHeight="1" x14ac:dyDescent="0.25">
      <c r="B391" s="17">
        <v>400</v>
      </c>
      <c r="D391" s="274" t="s">
        <v>639</v>
      </c>
      <c r="E391" s="14" t="s">
        <v>640</v>
      </c>
      <c r="G391" s="274" t="s">
        <v>639</v>
      </c>
      <c r="H391" s="14" t="s">
        <v>641</v>
      </c>
      <c r="I391" s="14" t="s">
        <v>3915</v>
      </c>
      <c r="J391" s="274" t="s">
        <v>642</v>
      </c>
      <c r="K391" s="14" t="s">
        <v>643</v>
      </c>
      <c r="L391" s="14" t="s">
        <v>3157</v>
      </c>
      <c r="M391" s="14" t="s">
        <v>4244</v>
      </c>
      <c r="N391" s="12" t="s">
        <v>21148</v>
      </c>
      <c r="O391" s="14" t="s">
        <v>644</v>
      </c>
      <c r="P391" s="13" t="s">
        <v>645</v>
      </c>
      <c r="Q391" s="257" t="s">
        <v>646</v>
      </c>
      <c r="R391" s="14" t="s">
        <v>640</v>
      </c>
      <c r="S391" s="257" t="s">
        <v>646</v>
      </c>
      <c r="T391" s="13" t="s">
        <v>647</v>
      </c>
    </row>
    <row r="392" spans="2:20" ht="30.75" customHeight="1" x14ac:dyDescent="0.25">
      <c r="B392" s="17">
        <v>401</v>
      </c>
      <c r="D392" s="274" t="s">
        <v>648</v>
      </c>
      <c r="E392" s="14" t="s">
        <v>649</v>
      </c>
      <c r="F392" s="14" t="s">
        <v>4021</v>
      </c>
      <c r="G392" s="274" t="s">
        <v>650</v>
      </c>
      <c r="H392" s="14" t="s">
        <v>651</v>
      </c>
      <c r="I392" s="277">
        <v>535200144114</v>
      </c>
      <c r="J392" s="274" t="s">
        <v>652</v>
      </c>
      <c r="K392" s="14" t="s">
        <v>653</v>
      </c>
      <c r="L392" s="14" t="s">
        <v>1873</v>
      </c>
      <c r="M392" s="14" t="s">
        <v>3919</v>
      </c>
      <c r="N392" s="12" t="s">
        <v>21147</v>
      </c>
      <c r="O392" s="277">
        <v>13417510</v>
      </c>
      <c r="P392" s="13" t="s">
        <v>654</v>
      </c>
      <c r="Q392" s="257" t="s">
        <v>655</v>
      </c>
      <c r="R392" s="14" t="s">
        <v>649</v>
      </c>
      <c r="S392" s="257" t="s">
        <v>656</v>
      </c>
      <c r="T392" s="13" t="s">
        <v>657</v>
      </c>
    </row>
    <row r="393" spans="2:20" ht="30.75" customHeight="1" x14ac:dyDescent="0.25">
      <c r="B393" s="17">
        <v>402</v>
      </c>
      <c r="D393" s="274" t="s">
        <v>658</v>
      </c>
      <c r="E393" s="14" t="s">
        <v>659</v>
      </c>
      <c r="G393" s="274" t="s">
        <v>660</v>
      </c>
      <c r="H393" s="14" t="s">
        <v>661</v>
      </c>
      <c r="I393" s="277">
        <v>633680042117</v>
      </c>
      <c r="J393" s="274" t="s">
        <v>662</v>
      </c>
      <c r="K393" s="14" t="s">
        <v>663</v>
      </c>
      <c r="L393" s="14" t="s">
        <v>2024</v>
      </c>
      <c r="M393" s="14" t="s">
        <v>3919</v>
      </c>
      <c r="N393" s="12" t="s">
        <v>21147</v>
      </c>
      <c r="O393" s="14" t="s">
        <v>664</v>
      </c>
      <c r="P393" s="13" t="s">
        <v>665</v>
      </c>
      <c r="Q393" s="257" t="s">
        <v>666</v>
      </c>
      <c r="R393" s="14" t="s">
        <v>659</v>
      </c>
      <c r="S393" s="257" t="s">
        <v>667</v>
      </c>
      <c r="T393" s="13" t="s">
        <v>665</v>
      </c>
    </row>
    <row r="394" spans="2:20" ht="30.75" customHeight="1" x14ac:dyDescent="0.25">
      <c r="B394" s="17">
        <v>403</v>
      </c>
      <c r="D394" s="274" t="s">
        <v>668</v>
      </c>
      <c r="E394" s="14" t="s">
        <v>669</v>
      </c>
      <c r="G394" s="274" t="s">
        <v>670</v>
      </c>
      <c r="H394" s="14" t="s">
        <v>671</v>
      </c>
      <c r="I394" s="14" t="s">
        <v>3915</v>
      </c>
      <c r="J394" s="274" t="s">
        <v>672</v>
      </c>
      <c r="K394" s="14" t="s">
        <v>673</v>
      </c>
      <c r="L394" s="14" t="s">
        <v>674</v>
      </c>
      <c r="M394" s="14" t="s">
        <v>4197</v>
      </c>
      <c r="N394" s="12" t="s">
        <v>21150</v>
      </c>
      <c r="O394" s="14" t="s">
        <v>675</v>
      </c>
      <c r="P394" s="13" t="s">
        <v>676</v>
      </c>
      <c r="Q394" s="257" t="s">
        <v>677</v>
      </c>
      <c r="R394" s="14" t="s">
        <v>678</v>
      </c>
      <c r="S394" s="257" t="s">
        <v>677</v>
      </c>
      <c r="T394" s="13" t="s">
        <v>679</v>
      </c>
    </row>
    <row r="395" spans="2:20" ht="30.75" customHeight="1" x14ac:dyDescent="0.25">
      <c r="B395" s="17">
        <v>404</v>
      </c>
      <c r="C395" s="17" t="s">
        <v>5</v>
      </c>
      <c r="D395" s="274" t="s">
        <v>680</v>
      </c>
      <c r="E395" s="14" t="s">
        <v>681</v>
      </c>
      <c r="G395" s="274" t="s">
        <v>682</v>
      </c>
      <c r="H395" s="14" t="s">
        <v>683</v>
      </c>
      <c r="I395" s="277">
        <v>117186878112</v>
      </c>
      <c r="J395" s="274" t="s">
        <v>684</v>
      </c>
      <c r="K395" s="14" t="s">
        <v>685</v>
      </c>
      <c r="L395" s="14" t="s">
        <v>4026</v>
      </c>
      <c r="M395" s="14" t="s">
        <v>3919</v>
      </c>
      <c r="N395" s="12" t="s">
        <v>21147</v>
      </c>
      <c r="O395" s="14" t="s">
        <v>686</v>
      </c>
      <c r="P395" s="13" t="s">
        <v>687</v>
      </c>
      <c r="Q395" s="257" t="s">
        <v>5488</v>
      </c>
      <c r="R395" s="14" t="s">
        <v>688</v>
      </c>
      <c r="S395" s="257" t="s">
        <v>5488</v>
      </c>
      <c r="T395" s="13" t="s">
        <v>689</v>
      </c>
    </row>
    <row r="396" spans="2:20" ht="30.75" customHeight="1" x14ac:dyDescent="0.25">
      <c r="B396" s="17">
        <v>405</v>
      </c>
      <c r="D396" s="274" t="s">
        <v>690</v>
      </c>
      <c r="E396" s="14" t="s">
        <v>691</v>
      </c>
      <c r="F396" s="14" t="s">
        <v>692</v>
      </c>
      <c r="G396" s="274" t="s">
        <v>690</v>
      </c>
      <c r="H396" s="14" t="s">
        <v>693</v>
      </c>
      <c r="I396" s="14" t="s">
        <v>3915</v>
      </c>
      <c r="J396" s="274" t="s">
        <v>694</v>
      </c>
      <c r="K396" s="14" t="s">
        <v>3917</v>
      </c>
      <c r="L396" s="14" t="s">
        <v>695</v>
      </c>
      <c r="M396" s="14" t="s">
        <v>3919</v>
      </c>
      <c r="N396" s="12" t="s">
        <v>21147</v>
      </c>
      <c r="O396" s="14" t="s">
        <v>696</v>
      </c>
      <c r="P396" s="13" t="s">
        <v>697</v>
      </c>
      <c r="Q396" s="257" t="s">
        <v>698</v>
      </c>
      <c r="S396" s="257" t="s">
        <v>698</v>
      </c>
      <c r="T396" s="13" t="s">
        <v>699</v>
      </c>
    </row>
    <row r="397" spans="2:20" ht="30.75" customHeight="1" x14ac:dyDescent="0.25">
      <c r="B397" s="17">
        <v>406</v>
      </c>
      <c r="C397" s="17" t="s">
        <v>21125</v>
      </c>
      <c r="D397" s="274" t="s">
        <v>700</v>
      </c>
      <c r="E397" s="14" t="s">
        <v>701</v>
      </c>
      <c r="G397" s="274" t="s">
        <v>702</v>
      </c>
      <c r="H397" s="14" t="s">
        <v>703</v>
      </c>
      <c r="I397" s="14" t="s">
        <v>3915</v>
      </c>
      <c r="J397" s="274" t="s">
        <v>704</v>
      </c>
      <c r="K397" s="14" t="s">
        <v>3917</v>
      </c>
      <c r="L397" s="14" t="s">
        <v>705</v>
      </c>
      <c r="M397" s="14" t="s">
        <v>4265</v>
      </c>
      <c r="N397" s="12" t="s">
        <v>21135</v>
      </c>
      <c r="O397" s="14" t="s">
        <v>706</v>
      </c>
      <c r="P397" s="13" t="s">
        <v>707</v>
      </c>
      <c r="Q397" s="257" t="s">
        <v>708</v>
      </c>
      <c r="R397" s="14" t="s">
        <v>709</v>
      </c>
      <c r="S397" s="257" t="s">
        <v>710</v>
      </c>
      <c r="T397" s="13" t="s">
        <v>707</v>
      </c>
    </row>
    <row r="398" spans="2:20" ht="30.75" customHeight="1" x14ac:dyDescent="0.25">
      <c r="B398" s="17">
        <v>407</v>
      </c>
      <c r="D398" s="274" t="s">
        <v>711</v>
      </c>
      <c r="E398" s="14" t="s">
        <v>712</v>
      </c>
      <c r="G398" s="274" t="s">
        <v>711</v>
      </c>
      <c r="H398" s="14" t="s">
        <v>713</v>
      </c>
      <c r="I398" s="14" t="s">
        <v>3915</v>
      </c>
      <c r="J398" s="274" t="s">
        <v>714</v>
      </c>
      <c r="K398" s="14" t="s">
        <v>494</v>
      </c>
      <c r="L398" s="14" t="s">
        <v>4026</v>
      </c>
      <c r="M398" s="14" t="s">
        <v>3919</v>
      </c>
      <c r="N398" s="12" t="s">
        <v>21147</v>
      </c>
      <c r="O398" s="14" t="s">
        <v>715</v>
      </c>
      <c r="P398" s="13" t="s">
        <v>716</v>
      </c>
      <c r="Q398" s="257" t="s">
        <v>717</v>
      </c>
      <c r="R398" s="14" t="s">
        <v>718</v>
      </c>
      <c r="S398" s="257" t="s">
        <v>717</v>
      </c>
    </row>
    <row r="399" spans="2:20" ht="30.75" customHeight="1" x14ac:dyDescent="0.25">
      <c r="B399" s="17">
        <v>408</v>
      </c>
      <c r="C399" s="17" t="s">
        <v>5</v>
      </c>
      <c r="D399" s="274" t="s">
        <v>719</v>
      </c>
      <c r="E399" s="14" t="s">
        <v>720</v>
      </c>
      <c r="G399" s="274" t="s">
        <v>721</v>
      </c>
      <c r="H399" s="14" t="s">
        <v>722</v>
      </c>
      <c r="I399" s="277">
        <v>165140049112</v>
      </c>
      <c r="J399" s="274" t="s">
        <v>723</v>
      </c>
      <c r="K399" s="14" t="s">
        <v>724</v>
      </c>
      <c r="L399" s="14" t="s">
        <v>725</v>
      </c>
      <c r="M399" s="14" t="s">
        <v>3919</v>
      </c>
      <c r="N399" s="12" t="s">
        <v>21147</v>
      </c>
      <c r="O399" s="14" t="s">
        <v>726</v>
      </c>
      <c r="P399" s="13" t="s">
        <v>727</v>
      </c>
      <c r="Q399" s="257" t="s">
        <v>728</v>
      </c>
      <c r="R399" s="14" t="s">
        <v>720</v>
      </c>
      <c r="S399" s="257" t="s">
        <v>728</v>
      </c>
      <c r="T399" s="13" t="s">
        <v>729</v>
      </c>
    </row>
    <row r="400" spans="2:20" ht="30.75" customHeight="1" x14ac:dyDescent="0.25">
      <c r="B400" s="17">
        <v>409</v>
      </c>
      <c r="D400" s="274" t="s">
        <v>730</v>
      </c>
      <c r="E400" s="14" t="s">
        <v>731</v>
      </c>
      <c r="G400" s="274" t="s">
        <v>732</v>
      </c>
      <c r="H400" s="14" t="s">
        <v>733</v>
      </c>
      <c r="I400" s="14" t="s">
        <v>734</v>
      </c>
      <c r="J400" s="274" t="s">
        <v>735</v>
      </c>
      <c r="K400" s="14" t="s">
        <v>736</v>
      </c>
      <c r="L400" s="14" t="s">
        <v>737</v>
      </c>
      <c r="M400" s="14" t="s">
        <v>4265</v>
      </c>
      <c r="N400" s="12" t="s">
        <v>21135</v>
      </c>
      <c r="O400" s="14" t="s">
        <v>738</v>
      </c>
      <c r="P400" s="13" t="s">
        <v>739</v>
      </c>
      <c r="Q400" s="257" t="s">
        <v>740</v>
      </c>
      <c r="R400" s="14" t="s">
        <v>741</v>
      </c>
      <c r="S400" s="257" t="s">
        <v>742</v>
      </c>
      <c r="T400" s="13" t="s">
        <v>743</v>
      </c>
    </row>
    <row r="401" spans="2:23" ht="30.75" customHeight="1" x14ac:dyDescent="0.25">
      <c r="B401" s="17">
        <v>410</v>
      </c>
      <c r="D401" s="274" t="s">
        <v>744</v>
      </c>
      <c r="E401" s="14" t="s">
        <v>745</v>
      </c>
      <c r="G401" s="274" t="s">
        <v>746</v>
      </c>
      <c r="H401" s="14" t="s">
        <v>747</v>
      </c>
      <c r="I401" s="14" t="s">
        <v>748</v>
      </c>
      <c r="J401" s="274" t="s">
        <v>749</v>
      </c>
      <c r="K401" s="14" t="s">
        <v>750</v>
      </c>
      <c r="L401" s="14" t="s">
        <v>2569</v>
      </c>
      <c r="M401" s="14" t="s">
        <v>2570</v>
      </c>
      <c r="N401" s="12" t="s">
        <v>21148</v>
      </c>
      <c r="O401" s="14" t="s">
        <v>751</v>
      </c>
      <c r="P401" s="13" t="s">
        <v>752</v>
      </c>
      <c r="Q401" s="257" t="s">
        <v>753</v>
      </c>
      <c r="R401" s="14" t="s">
        <v>754</v>
      </c>
      <c r="S401" s="257" t="s">
        <v>755</v>
      </c>
      <c r="T401" s="13" t="s">
        <v>756</v>
      </c>
    </row>
    <row r="402" spans="2:23" ht="30.75" customHeight="1" x14ac:dyDescent="0.25">
      <c r="B402" s="17">
        <v>411</v>
      </c>
      <c r="D402" s="274" t="s">
        <v>757</v>
      </c>
      <c r="E402" s="14" t="s">
        <v>758</v>
      </c>
      <c r="G402" s="274" t="s">
        <v>759</v>
      </c>
      <c r="H402" s="14" t="s">
        <v>760</v>
      </c>
      <c r="I402" s="14" t="s">
        <v>3915</v>
      </c>
      <c r="J402" s="274" t="s">
        <v>761</v>
      </c>
      <c r="K402" s="14" t="s">
        <v>762</v>
      </c>
      <c r="L402" s="14" t="s">
        <v>763</v>
      </c>
      <c r="M402" s="14" t="s">
        <v>3919</v>
      </c>
      <c r="N402" s="12" t="s">
        <v>21147</v>
      </c>
      <c r="O402" s="14" t="s">
        <v>764</v>
      </c>
      <c r="P402" s="13" t="s">
        <v>765</v>
      </c>
      <c r="Q402" s="257" t="s">
        <v>766</v>
      </c>
      <c r="R402" s="14" t="s">
        <v>767</v>
      </c>
      <c r="S402" s="257" t="s">
        <v>766</v>
      </c>
      <c r="T402" s="13" t="s">
        <v>765</v>
      </c>
    </row>
    <row r="403" spans="2:23" ht="30.75" customHeight="1" x14ac:dyDescent="0.25">
      <c r="B403" s="17">
        <v>412</v>
      </c>
      <c r="D403" s="274" t="s">
        <v>768</v>
      </c>
      <c r="E403" s="14" t="s">
        <v>769</v>
      </c>
      <c r="F403" s="14" t="s">
        <v>4307</v>
      </c>
      <c r="G403" s="274" t="s">
        <v>770</v>
      </c>
      <c r="H403" s="14" t="s">
        <v>771</v>
      </c>
      <c r="I403" s="14" t="s">
        <v>3915</v>
      </c>
      <c r="J403" s="274" t="s">
        <v>772</v>
      </c>
      <c r="K403" s="14" t="s">
        <v>3917</v>
      </c>
      <c r="L403" s="14" t="s">
        <v>773</v>
      </c>
      <c r="M403" s="14" t="s">
        <v>3942</v>
      </c>
      <c r="N403" s="12" t="s">
        <v>21135</v>
      </c>
      <c r="O403" s="14" t="s">
        <v>774</v>
      </c>
      <c r="P403" s="13" t="s">
        <v>775</v>
      </c>
      <c r="Q403" s="257" t="s">
        <v>776</v>
      </c>
      <c r="R403" s="14" t="s">
        <v>551</v>
      </c>
      <c r="S403" s="257" t="s">
        <v>776</v>
      </c>
      <c r="T403" s="13" t="s">
        <v>775</v>
      </c>
    </row>
    <row r="404" spans="2:23" ht="30.75" customHeight="1" x14ac:dyDescent="0.25">
      <c r="B404" s="17">
        <v>413</v>
      </c>
      <c r="D404" s="276" t="s">
        <v>777</v>
      </c>
      <c r="E404" s="14" t="s">
        <v>778</v>
      </c>
      <c r="G404" s="274" t="s">
        <v>779</v>
      </c>
      <c r="H404" s="14" t="s">
        <v>780</v>
      </c>
      <c r="I404" s="14" t="s">
        <v>3915</v>
      </c>
      <c r="J404" s="274" t="s">
        <v>781</v>
      </c>
      <c r="K404" s="14" t="s">
        <v>782</v>
      </c>
      <c r="L404" s="14" t="s">
        <v>3690</v>
      </c>
      <c r="M404" s="14" t="s">
        <v>4114</v>
      </c>
      <c r="N404" s="12" t="s">
        <v>21147</v>
      </c>
      <c r="O404" s="14" t="s">
        <v>783</v>
      </c>
      <c r="P404" s="13" t="s">
        <v>784</v>
      </c>
      <c r="Q404" s="257" t="s">
        <v>785</v>
      </c>
      <c r="R404" s="14" t="s">
        <v>786</v>
      </c>
      <c r="S404" s="257" t="s">
        <v>787</v>
      </c>
      <c r="T404" s="13" t="s">
        <v>788</v>
      </c>
    </row>
    <row r="405" spans="2:23" ht="30.75" customHeight="1" x14ac:dyDescent="0.25">
      <c r="B405" s="17">
        <v>414</v>
      </c>
      <c r="D405" s="274" t="s">
        <v>789</v>
      </c>
      <c r="E405" s="14" t="s">
        <v>1752</v>
      </c>
      <c r="G405" s="274" t="s">
        <v>789</v>
      </c>
      <c r="H405" s="14" t="s">
        <v>790</v>
      </c>
      <c r="I405" s="14" t="s">
        <v>791</v>
      </c>
      <c r="J405" s="274" t="s">
        <v>792</v>
      </c>
      <c r="K405" s="14" t="s">
        <v>793</v>
      </c>
      <c r="L405" s="14" t="s">
        <v>3283</v>
      </c>
      <c r="M405" s="14" t="s">
        <v>4265</v>
      </c>
      <c r="N405" s="12" t="s">
        <v>21135</v>
      </c>
      <c r="O405" s="14" t="s">
        <v>794</v>
      </c>
      <c r="P405" s="13" t="s">
        <v>795</v>
      </c>
      <c r="Q405" s="257" t="s">
        <v>796</v>
      </c>
      <c r="R405" s="14" t="s">
        <v>1752</v>
      </c>
      <c r="S405" s="257" t="s">
        <v>796</v>
      </c>
      <c r="T405" s="13" t="s">
        <v>797</v>
      </c>
    </row>
    <row r="406" spans="2:23" ht="30.75" customHeight="1" x14ac:dyDescent="0.25">
      <c r="B406" s="17">
        <v>415</v>
      </c>
      <c r="D406" s="274" t="s">
        <v>798</v>
      </c>
      <c r="E406" s="14" t="s">
        <v>799</v>
      </c>
      <c r="F406" s="14" t="s">
        <v>800</v>
      </c>
      <c r="G406" s="274" t="s">
        <v>801</v>
      </c>
      <c r="H406" s="14" t="s">
        <v>802</v>
      </c>
      <c r="I406" s="14" t="s">
        <v>803</v>
      </c>
      <c r="J406" s="274" t="s">
        <v>804</v>
      </c>
      <c r="K406" s="14" t="s">
        <v>805</v>
      </c>
      <c r="L406" s="14" t="s">
        <v>2416</v>
      </c>
      <c r="M406" s="14" t="s">
        <v>3114</v>
      </c>
      <c r="N406" s="12" t="s">
        <v>21149</v>
      </c>
      <c r="O406" s="14" t="s">
        <v>806</v>
      </c>
      <c r="P406" s="13" t="s">
        <v>807</v>
      </c>
      <c r="Q406" s="257" t="s">
        <v>808</v>
      </c>
      <c r="R406" s="14" t="s">
        <v>809</v>
      </c>
      <c r="S406" s="257" t="s">
        <v>808</v>
      </c>
      <c r="T406" s="13" t="s">
        <v>807</v>
      </c>
    </row>
    <row r="407" spans="2:23" ht="30.75" customHeight="1" x14ac:dyDescent="0.25">
      <c r="B407" s="17">
        <v>416</v>
      </c>
      <c r="D407" s="274" t="s">
        <v>810</v>
      </c>
      <c r="G407" s="274" t="s">
        <v>810</v>
      </c>
      <c r="H407" s="14" t="s">
        <v>811</v>
      </c>
      <c r="I407" s="14" t="s">
        <v>812</v>
      </c>
      <c r="J407" s="274" t="s">
        <v>813</v>
      </c>
      <c r="K407" s="14" t="s">
        <v>814</v>
      </c>
      <c r="L407" s="14" t="s">
        <v>4123</v>
      </c>
      <c r="M407" s="14" t="s">
        <v>4063</v>
      </c>
      <c r="N407" s="12" t="s">
        <v>21135</v>
      </c>
      <c r="O407" s="14" t="s">
        <v>815</v>
      </c>
      <c r="P407" s="13" t="s">
        <v>816</v>
      </c>
      <c r="Q407" s="257" t="s">
        <v>817</v>
      </c>
      <c r="R407" s="14" t="s">
        <v>818</v>
      </c>
      <c r="S407" s="13" t="str">
        <f>Q407</f>
        <v>almirdecastro@luminapar.com.br</v>
      </c>
      <c r="T407" s="13" t="str">
        <f>P407</f>
        <v>(41) 3525-2600</v>
      </c>
    </row>
    <row r="408" spans="2:23" ht="30.75" customHeight="1" x14ac:dyDescent="0.25">
      <c r="B408" s="17">
        <v>417</v>
      </c>
      <c r="D408" s="274" t="s">
        <v>819</v>
      </c>
      <c r="E408" s="14" t="s">
        <v>820</v>
      </c>
      <c r="F408" s="14" t="s">
        <v>821</v>
      </c>
      <c r="G408" s="274" t="s">
        <v>822</v>
      </c>
      <c r="H408" s="14" t="s">
        <v>823</v>
      </c>
      <c r="I408" s="14" t="s">
        <v>3915</v>
      </c>
      <c r="J408" s="274" t="s">
        <v>824</v>
      </c>
      <c r="K408" s="14" t="s">
        <v>825</v>
      </c>
      <c r="L408" s="14" t="s">
        <v>3506</v>
      </c>
      <c r="M408" s="14" t="s">
        <v>3507</v>
      </c>
      <c r="N408" s="12" t="s">
        <v>21149</v>
      </c>
      <c r="O408" s="14" t="s">
        <v>826</v>
      </c>
      <c r="P408" s="13" t="s">
        <v>5698</v>
      </c>
      <c r="Q408" s="257" t="s">
        <v>828</v>
      </c>
      <c r="R408" s="14" t="s">
        <v>820</v>
      </c>
      <c r="S408" s="257" t="s">
        <v>828</v>
      </c>
      <c r="T408" s="13" t="s">
        <v>827</v>
      </c>
    </row>
    <row r="409" spans="2:23" ht="30.75" customHeight="1" x14ac:dyDescent="0.25">
      <c r="B409" s="17">
        <v>418</v>
      </c>
      <c r="D409" s="274" t="s">
        <v>829</v>
      </c>
      <c r="E409" s="14" t="s">
        <v>830</v>
      </c>
      <c r="F409" s="14" t="s">
        <v>831</v>
      </c>
      <c r="G409" s="274" t="s">
        <v>832</v>
      </c>
      <c r="H409" s="14" t="s">
        <v>833</v>
      </c>
      <c r="I409" s="14" t="s">
        <v>834</v>
      </c>
      <c r="J409" s="274" t="s">
        <v>835</v>
      </c>
      <c r="K409" s="14" t="s">
        <v>836</v>
      </c>
      <c r="L409" s="14" t="s">
        <v>3293</v>
      </c>
      <c r="M409" s="14" t="s">
        <v>4104</v>
      </c>
      <c r="N409" s="12" t="s">
        <v>21147</v>
      </c>
      <c r="O409" s="14" t="s">
        <v>837</v>
      </c>
      <c r="P409" s="13" t="s">
        <v>838</v>
      </c>
      <c r="Q409" s="257" t="s">
        <v>839</v>
      </c>
      <c r="R409" s="14" t="s">
        <v>840</v>
      </c>
      <c r="S409" s="257" t="s">
        <v>839</v>
      </c>
      <c r="T409" s="13" t="s">
        <v>838</v>
      </c>
    </row>
    <row r="410" spans="2:23" ht="30.75" customHeight="1" x14ac:dyDescent="0.25">
      <c r="B410" s="17">
        <v>419</v>
      </c>
      <c r="D410" s="274" t="s">
        <v>841</v>
      </c>
      <c r="E410" s="14" t="s">
        <v>15790</v>
      </c>
      <c r="G410" s="274" t="s">
        <v>841</v>
      </c>
      <c r="H410" s="14" t="s">
        <v>843</v>
      </c>
      <c r="I410" s="14" t="s">
        <v>3915</v>
      </c>
      <c r="J410" s="274" t="s">
        <v>15791</v>
      </c>
      <c r="K410" s="14" t="s">
        <v>844</v>
      </c>
      <c r="L410" s="14" t="s">
        <v>845</v>
      </c>
      <c r="M410" s="14" t="s">
        <v>3975</v>
      </c>
      <c r="N410" s="12" t="s">
        <v>21147</v>
      </c>
      <c r="O410" s="14" t="s">
        <v>846</v>
      </c>
      <c r="P410" s="13" t="s">
        <v>847</v>
      </c>
      <c r="Q410" s="257" t="s">
        <v>848</v>
      </c>
      <c r="R410" s="14" t="s">
        <v>15793</v>
      </c>
      <c r="S410" s="257" t="s">
        <v>15792</v>
      </c>
      <c r="W410" s="275">
        <v>42646</v>
      </c>
    </row>
    <row r="411" spans="2:23" ht="30.75" customHeight="1" x14ac:dyDescent="0.25">
      <c r="B411" s="17">
        <v>420</v>
      </c>
      <c r="D411" s="274" t="s">
        <v>849</v>
      </c>
      <c r="E411" s="14" t="s">
        <v>850</v>
      </c>
      <c r="G411" s="274" t="s">
        <v>851</v>
      </c>
      <c r="H411" s="14" t="s">
        <v>852</v>
      </c>
      <c r="I411" s="14" t="s">
        <v>853</v>
      </c>
      <c r="J411" s="274" t="s">
        <v>854</v>
      </c>
      <c r="K411" s="14" t="s">
        <v>855</v>
      </c>
      <c r="L411" s="14" t="s">
        <v>4185</v>
      </c>
      <c r="M411" s="14" t="s">
        <v>3975</v>
      </c>
      <c r="N411" s="12" t="s">
        <v>21147</v>
      </c>
      <c r="O411" s="14" t="s">
        <v>856</v>
      </c>
      <c r="P411" s="13" t="s">
        <v>857</v>
      </c>
      <c r="Q411" s="257" t="s">
        <v>858</v>
      </c>
      <c r="R411" s="14" t="s">
        <v>850</v>
      </c>
      <c r="S411" s="257" t="s">
        <v>858</v>
      </c>
      <c r="T411" s="13" t="s">
        <v>857</v>
      </c>
    </row>
    <row r="412" spans="2:23" ht="30.75" customHeight="1" x14ac:dyDescent="0.25">
      <c r="B412" s="17">
        <v>421</v>
      </c>
      <c r="D412" s="274" t="s">
        <v>859</v>
      </c>
      <c r="E412" s="14" t="s">
        <v>860</v>
      </c>
      <c r="G412" s="274" t="s">
        <v>861</v>
      </c>
      <c r="H412" s="14" t="s">
        <v>862</v>
      </c>
      <c r="I412" s="14" t="s">
        <v>3915</v>
      </c>
      <c r="J412" s="274" t="s">
        <v>863</v>
      </c>
      <c r="K412" s="14" t="s">
        <v>3917</v>
      </c>
      <c r="L412" s="14" t="s">
        <v>864</v>
      </c>
      <c r="M412" s="14" t="s">
        <v>3975</v>
      </c>
      <c r="N412" s="12" t="s">
        <v>21147</v>
      </c>
      <c r="O412" s="14" t="s">
        <v>865</v>
      </c>
      <c r="P412" s="13" t="s">
        <v>866</v>
      </c>
      <c r="Q412" s="257" t="s">
        <v>867</v>
      </c>
      <c r="R412" s="14" t="s">
        <v>860</v>
      </c>
    </row>
    <row r="413" spans="2:23" ht="30.75" customHeight="1" x14ac:dyDescent="0.25">
      <c r="B413" s="17">
        <v>422</v>
      </c>
      <c r="D413" s="274" t="s">
        <v>868</v>
      </c>
      <c r="E413" s="14" t="s">
        <v>869</v>
      </c>
      <c r="G413" s="274" t="s">
        <v>870</v>
      </c>
      <c r="H413" s="14" t="s">
        <v>871</v>
      </c>
      <c r="I413" s="14" t="s">
        <v>3915</v>
      </c>
      <c r="J413" s="274" t="s">
        <v>872</v>
      </c>
      <c r="K413" s="14" t="s">
        <v>873</v>
      </c>
      <c r="L413" s="14" t="s">
        <v>874</v>
      </c>
      <c r="M413" s="14" t="s">
        <v>4114</v>
      </c>
      <c r="N413" s="12" t="s">
        <v>21147</v>
      </c>
      <c r="O413" s="14" t="s">
        <v>875</v>
      </c>
      <c r="P413" s="13" t="s">
        <v>876</v>
      </c>
      <c r="Q413" s="257" t="s">
        <v>877</v>
      </c>
    </row>
    <row r="414" spans="2:23" ht="30.75" customHeight="1" x14ac:dyDescent="0.25">
      <c r="B414" s="17">
        <v>423</v>
      </c>
      <c r="D414" s="274" t="s">
        <v>878</v>
      </c>
      <c r="E414" s="14" t="s">
        <v>879</v>
      </c>
      <c r="G414" s="274" t="s">
        <v>878</v>
      </c>
      <c r="H414" s="14" t="s">
        <v>880</v>
      </c>
      <c r="I414" s="14" t="s">
        <v>881</v>
      </c>
      <c r="J414" s="274" t="s">
        <v>882</v>
      </c>
      <c r="K414" s="14" t="s">
        <v>883</v>
      </c>
      <c r="L414" s="14" t="s">
        <v>884</v>
      </c>
      <c r="M414" s="14" t="s">
        <v>3919</v>
      </c>
      <c r="N414" s="12" t="s">
        <v>21147</v>
      </c>
      <c r="O414" s="14" t="s">
        <v>885</v>
      </c>
      <c r="P414" s="13" t="s">
        <v>886</v>
      </c>
      <c r="Q414" s="257" t="s">
        <v>887</v>
      </c>
      <c r="R414" s="14" t="s">
        <v>888</v>
      </c>
      <c r="S414" s="257" t="s">
        <v>887</v>
      </c>
      <c r="T414" s="13" t="s">
        <v>889</v>
      </c>
    </row>
    <row r="415" spans="2:23" ht="30.75" customHeight="1" x14ac:dyDescent="0.25">
      <c r="B415" s="17">
        <v>424</v>
      </c>
      <c r="D415" s="274" t="s">
        <v>890</v>
      </c>
      <c r="E415" s="14" t="s">
        <v>891</v>
      </c>
      <c r="F415" s="14" t="s">
        <v>892</v>
      </c>
      <c r="G415" s="274" t="s">
        <v>893</v>
      </c>
      <c r="H415" s="14" t="s">
        <v>894</v>
      </c>
      <c r="I415" s="14" t="s">
        <v>3915</v>
      </c>
      <c r="J415" s="274" t="s">
        <v>895</v>
      </c>
      <c r="K415" s="14" t="s">
        <v>3917</v>
      </c>
      <c r="L415" s="14" t="s">
        <v>896</v>
      </c>
      <c r="M415" s="14" t="s">
        <v>4114</v>
      </c>
      <c r="N415" s="12" t="s">
        <v>21147</v>
      </c>
      <c r="O415" s="14" t="s">
        <v>897</v>
      </c>
      <c r="P415" s="13" t="s">
        <v>898</v>
      </c>
      <c r="Q415" s="257" t="s">
        <v>899</v>
      </c>
      <c r="R415" s="14" t="s">
        <v>900</v>
      </c>
      <c r="S415" s="257" t="s">
        <v>899</v>
      </c>
      <c r="T415" s="13" t="s">
        <v>898</v>
      </c>
    </row>
    <row r="416" spans="2:23" ht="30.75" customHeight="1" x14ac:dyDescent="0.25">
      <c r="B416" s="17">
        <v>425</v>
      </c>
      <c r="D416" s="274" t="s">
        <v>901</v>
      </c>
      <c r="E416" s="14" t="s">
        <v>902</v>
      </c>
      <c r="F416" s="14" t="s">
        <v>4603</v>
      </c>
      <c r="G416" s="274" t="s">
        <v>903</v>
      </c>
      <c r="H416" s="14" t="s">
        <v>904</v>
      </c>
      <c r="I416" s="14" t="s">
        <v>3915</v>
      </c>
      <c r="J416" s="274" t="s">
        <v>905</v>
      </c>
      <c r="K416" s="14" t="s">
        <v>2176</v>
      </c>
      <c r="L416" s="14" t="s">
        <v>4233</v>
      </c>
      <c r="M416" s="14" t="s">
        <v>3942</v>
      </c>
      <c r="N416" s="12" t="s">
        <v>21135</v>
      </c>
      <c r="O416" s="14" t="s">
        <v>906</v>
      </c>
      <c r="P416" s="13" t="s">
        <v>907</v>
      </c>
      <c r="Q416" s="257" t="s">
        <v>908</v>
      </c>
      <c r="R416" s="14" t="s">
        <v>909</v>
      </c>
      <c r="S416" s="257" t="s">
        <v>908</v>
      </c>
      <c r="T416" s="13" t="s">
        <v>907</v>
      </c>
    </row>
    <row r="417" spans="2:23" ht="30.75" customHeight="1" x14ac:dyDescent="0.25">
      <c r="B417" s="17">
        <v>426</v>
      </c>
      <c r="D417" s="274" t="s">
        <v>910</v>
      </c>
      <c r="E417" s="14" t="s">
        <v>911</v>
      </c>
      <c r="G417" s="274" t="s">
        <v>910</v>
      </c>
      <c r="H417" s="14" t="s">
        <v>912</v>
      </c>
      <c r="I417" s="14">
        <v>3610884</v>
      </c>
      <c r="J417" s="274" t="s">
        <v>913</v>
      </c>
      <c r="K417" s="14" t="s">
        <v>914</v>
      </c>
      <c r="L417" s="14" t="s">
        <v>915</v>
      </c>
      <c r="M417" s="14" t="s">
        <v>3942</v>
      </c>
      <c r="N417" s="12" t="s">
        <v>21135</v>
      </c>
      <c r="O417" s="14" t="s">
        <v>916</v>
      </c>
      <c r="P417" s="13" t="s">
        <v>917</v>
      </c>
      <c r="Q417" s="257" t="s">
        <v>918</v>
      </c>
      <c r="R417" s="14" t="s">
        <v>911</v>
      </c>
      <c r="S417" s="257" t="s">
        <v>918</v>
      </c>
      <c r="T417" s="13" t="s">
        <v>917</v>
      </c>
    </row>
    <row r="418" spans="2:23" ht="30.75" customHeight="1" x14ac:dyDescent="0.25">
      <c r="B418" s="17">
        <v>427</v>
      </c>
      <c r="D418" s="274" t="s">
        <v>919</v>
      </c>
      <c r="E418" s="14" t="s">
        <v>920</v>
      </c>
      <c r="G418" s="274" t="s">
        <v>921</v>
      </c>
      <c r="H418" s="14" t="s">
        <v>922</v>
      </c>
      <c r="I418" s="14" t="s">
        <v>3915</v>
      </c>
      <c r="J418" s="274" t="s">
        <v>923</v>
      </c>
      <c r="K418" s="14" t="s">
        <v>3917</v>
      </c>
      <c r="L418" s="14" t="s">
        <v>4264</v>
      </c>
      <c r="M418" s="14" t="s">
        <v>4265</v>
      </c>
      <c r="N418" s="12" t="s">
        <v>21135</v>
      </c>
      <c r="O418" s="14" t="s">
        <v>4266</v>
      </c>
      <c r="P418" s="13" t="s">
        <v>924</v>
      </c>
      <c r="Q418" s="257" t="s">
        <v>925</v>
      </c>
      <c r="R418" s="14" t="s">
        <v>926</v>
      </c>
      <c r="S418" s="257" t="s">
        <v>927</v>
      </c>
      <c r="T418" s="13" t="s">
        <v>928</v>
      </c>
    </row>
    <row r="419" spans="2:23" ht="30.75" customHeight="1" x14ac:dyDescent="0.25">
      <c r="B419" s="17">
        <v>428</v>
      </c>
      <c r="D419" s="274" t="s">
        <v>929</v>
      </c>
      <c r="E419" s="14" t="s">
        <v>930</v>
      </c>
      <c r="G419" s="274" t="s">
        <v>931</v>
      </c>
      <c r="H419" s="14" t="s">
        <v>932</v>
      </c>
      <c r="I419" s="14" t="s">
        <v>3915</v>
      </c>
      <c r="J419" s="274" t="s">
        <v>933</v>
      </c>
      <c r="K419" s="14" t="s">
        <v>3917</v>
      </c>
      <c r="L419" s="14" t="s">
        <v>934</v>
      </c>
      <c r="M419" s="14" t="s">
        <v>4114</v>
      </c>
      <c r="N419" s="12" t="s">
        <v>21147</v>
      </c>
      <c r="O419" s="14" t="s">
        <v>935</v>
      </c>
      <c r="P419" s="13" t="s">
        <v>936</v>
      </c>
      <c r="Q419" s="257" t="s">
        <v>937</v>
      </c>
      <c r="R419" s="14" t="s">
        <v>938</v>
      </c>
      <c r="S419" s="257" t="s">
        <v>937</v>
      </c>
      <c r="T419" s="13" t="s">
        <v>936</v>
      </c>
    </row>
    <row r="420" spans="2:23" ht="30.75" customHeight="1" x14ac:dyDescent="0.25">
      <c r="B420" s="17">
        <v>429</v>
      </c>
      <c r="D420" s="274" t="s">
        <v>939</v>
      </c>
      <c r="E420" s="14" t="s">
        <v>940</v>
      </c>
      <c r="G420" s="274" t="s">
        <v>939</v>
      </c>
      <c r="H420" s="14" t="s">
        <v>941</v>
      </c>
      <c r="I420" s="14" t="s">
        <v>3915</v>
      </c>
      <c r="J420" s="274" t="s">
        <v>942</v>
      </c>
      <c r="K420" s="14" t="s">
        <v>3917</v>
      </c>
      <c r="L420" s="14" t="s">
        <v>943</v>
      </c>
      <c r="M420" s="14" t="s">
        <v>4265</v>
      </c>
      <c r="N420" s="12" t="s">
        <v>21135</v>
      </c>
      <c r="O420" s="14" t="s">
        <v>944</v>
      </c>
      <c r="P420" s="13" t="s">
        <v>945</v>
      </c>
      <c r="Q420" s="257" t="s">
        <v>946</v>
      </c>
      <c r="R420" s="14" t="s">
        <v>940</v>
      </c>
      <c r="S420" s="257" t="s">
        <v>946</v>
      </c>
      <c r="T420" s="13" t="s">
        <v>945</v>
      </c>
    </row>
    <row r="421" spans="2:23" ht="30.75" customHeight="1" x14ac:dyDescent="0.25">
      <c r="B421" s="17">
        <v>430</v>
      </c>
      <c r="D421" s="274" t="s">
        <v>947</v>
      </c>
      <c r="E421" s="14" t="s">
        <v>948</v>
      </c>
      <c r="F421" s="14" t="s">
        <v>439</v>
      </c>
      <c r="G421" s="274" t="s">
        <v>949</v>
      </c>
      <c r="H421" s="14" t="s">
        <v>950</v>
      </c>
      <c r="I421" s="14">
        <v>253527309</v>
      </c>
      <c r="J421" s="274" t="s">
        <v>951</v>
      </c>
      <c r="K421" s="14" t="s">
        <v>952</v>
      </c>
      <c r="L421" s="14" t="s">
        <v>2686</v>
      </c>
      <c r="M421" s="14" t="s">
        <v>3942</v>
      </c>
      <c r="N421" s="12" t="s">
        <v>21135</v>
      </c>
      <c r="O421" s="14" t="s">
        <v>953</v>
      </c>
      <c r="P421" s="13" t="s">
        <v>7628</v>
      </c>
      <c r="Q421" s="257" t="s">
        <v>954</v>
      </c>
      <c r="R421" s="14" t="s">
        <v>948</v>
      </c>
      <c r="S421" s="257" t="s">
        <v>954</v>
      </c>
      <c r="T421" s="13" t="s">
        <v>7629</v>
      </c>
    </row>
    <row r="422" spans="2:23" ht="30.75" customHeight="1" x14ac:dyDescent="0.25">
      <c r="B422" s="17">
        <v>431</v>
      </c>
      <c r="D422" s="274" t="s">
        <v>955</v>
      </c>
      <c r="E422" s="14" t="s">
        <v>956</v>
      </c>
      <c r="G422" s="274" t="s">
        <v>957</v>
      </c>
      <c r="H422" s="277" t="s">
        <v>958</v>
      </c>
      <c r="I422" s="14" t="s">
        <v>3915</v>
      </c>
      <c r="J422" s="274" t="s">
        <v>959</v>
      </c>
      <c r="K422" s="14" t="s">
        <v>3917</v>
      </c>
      <c r="L422" s="14" t="s">
        <v>960</v>
      </c>
      <c r="M422" s="14" t="s">
        <v>3919</v>
      </c>
      <c r="N422" s="12" t="s">
        <v>21147</v>
      </c>
      <c r="O422" s="14" t="s">
        <v>961</v>
      </c>
      <c r="P422" s="13" t="s">
        <v>962</v>
      </c>
      <c r="Q422" s="257" t="s">
        <v>963</v>
      </c>
    </row>
    <row r="423" spans="2:23" ht="30.75" customHeight="1" x14ac:dyDescent="0.25">
      <c r="B423" s="17">
        <v>432</v>
      </c>
      <c r="D423" s="274" t="s">
        <v>964</v>
      </c>
      <c r="E423" s="14" t="s">
        <v>965</v>
      </c>
      <c r="G423" s="274" t="s">
        <v>966</v>
      </c>
      <c r="H423" s="14" t="s">
        <v>967</v>
      </c>
      <c r="I423" s="14" t="s">
        <v>3915</v>
      </c>
      <c r="J423" s="274" t="s">
        <v>968</v>
      </c>
      <c r="K423" s="14" t="s">
        <v>969</v>
      </c>
      <c r="L423" s="14" t="s">
        <v>970</v>
      </c>
      <c r="M423" s="14" t="s">
        <v>3975</v>
      </c>
      <c r="N423" s="12" t="s">
        <v>21147</v>
      </c>
      <c r="O423" s="14" t="s">
        <v>971</v>
      </c>
      <c r="P423" s="13" t="s">
        <v>972</v>
      </c>
      <c r="Q423" s="257" t="s">
        <v>2957</v>
      </c>
      <c r="R423" s="14" t="s">
        <v>965</v>
      </c>
      <c r="S423" s="257" t="s">
        <v>2957</v>
      </c>
      <c r="T423" s="13" t="s">
        <v>973</v>
      </c>
    </row>
    <row r="424" spans="2:23" ht="30.75" customHeight="1" x14ac:dyDescent="0.25">
      <c r="B424" s="17">
        <v>433</v>
      </c>
      <c r="D424" s="274" t="s">
        <v>974</v>
      </c>
      <c r="E424" s="14" t="s">
        <v>975</v>
      </c>
      <c r="F424" s="14" t="s">
        <v>976</v>
      </c>
      <c r="G424" s="274" t="s">
        <v>977</v>
      </c>
      <c r="H424" s="14" t="s">
        <v>978</v>
      </c>
      <c r="I424" s="14" t="s">
        <v>3915</v>
      </c>
      <c r="J424" s="274" t="s">
        <v>979</v>
      </c>
      <c r="K424" s="14" t="s">
        <v>3917</v>
      </c>
      <c r="L424" s="14" t="s">
        <v>468</v>
      </c>
      <c r="M424" s="14" t="s">
        <v>3919</v>
      </c>
      <c r="N424" s="12" t="s">
        <v>21147</v>
      </c>
      <c r="O424" s="14" t="s">
        <v>980</v>
      </c>
      <c r="P424" s="13" t="s">
        <v>4948</v>
      </c>
      <c r="Q424" s="257" t="s">
        <v>981</v>
      </c>
      <c r="R424" s="14" t="s">
        <v>982</v>
      </c>
      <c r="S424" s="257" t="s">
        <v>981</v>
      </c>
    </row>
    <row r="425" spans="2:23" ht="30.75" customHeight="1" x14ac:dyDescent="0.25">
      <c r="B425" s="17">
        <v>434</v>
      </c>
      <c r="C425" s="17" t="s">
        <v>5</v>
      </c>
      <c r="D425" s="274" t="s">
        <v>983</v>
      </c>
      <c r="E425" s="14" t="s">
        <v>984</v>
      </c>
      <c r="G425" s="274" t="s">
        <v>985</v>
      </c>
      <c r="H425" s="14" t="s">
        <v>986</v>
      </c>
      <c r="I425" s="14" t="s">
        <v>3915</v>
      </c>
      <c r="J425" s="274" t="s">
        <v>987</v>
      </c>
      <c r="K425" s="14" t="s">
        <v>4090</v>
      </c>
      <c r="L425" s="14" t="s">
        <v>4091</v>
      </c>
      <c r="M425" s="14" t="s">
        <v>4092</v>
      </c>
      <c r="N425" s="12" t="s">
        <v>21150</v>
      </c>
      <c r="O425" s="14" t="s">
        <v>988</v>
      </c>
      <c r="P425" s="13" t="s">
        <v>10918</v>
      </c>
      <c r="Q425" s="257" t="s">
        <v>989</v>
      </c>
    </row>
    <row r="426" spans="2:23" ht="30.75" customHeight="1" x14ac:dyDescent="0.25">
      <c r="B426" s="17">
        <v>435</v>
      </c>
      <c r="D426" s="274" t="s">
        <v>990</v>
      </c>
      <c r="E426" s="14" t="s">
        <v>991</v>
      </c>
      <c r="G426" s="274" t="s">
        <v>990</v>
      </c>
      <c r="H426" s="14" t="s">
        <v>992</v>
      </c>
      <c r="I426" s="14" t="s">
        <v>3915</v>
      </c>
      <c r="J426" s="274" t="s">
        <v>993</v>
      </c>
      <c r="K426" s="14" t="s">
        <v>994</v>
      </c>
      <c r="L426" s="14" t="s">
        <v>995</v>
      </c>
      <c r="M426" s="14" t="s">
        <v>3942</v>
      </c>
      <c r="N426" s="12" t="s">
        <v>21135</v>
      </c>
      <c r="O426" s="14" t="s">
        <v>996</v>
      </c>
      <c r="P426" s="13" t="s">
        <v>997</v>
      </c>
      <c r="Q426" s="257" t="s">
        <v>7606</v>
      </c>
      <c r="R426" s="14" t="s">
        <v>998</v>
      </c>
      <c r="S426" s="257" t="s">
        <v>7606</v>
      </c>
    </row>
    <row r="427" spans="2:23" ht="30.75" customHeight="1" x14ac:dyDescent="0.25">
      <c r="B427" s="17">
        <v>436</v>
      </c>
      <c r="D427" s="289" t="s">
        <v>999</v>
      </c>
      <c r="E427" s="14" t="s">
        <v>1000</v>
      </c>
      <c r="G427" s="289" t="s">
        <v>1001</v>
      </c>
      <c r="H427" s="19" t="s">
        <v>1002</v>
      </c>
      <c r="I427" s="19" t="s">
        <v>1003</v>
      </c>
      <c r="J427" s="289" t="s">
        <v>1004</v>
      </c>
      <c r="K427" s="19" t="s">
        <v>1005</v>
      </c>
      <c r="L427" s="14" t="s">
        <v>4185</v>
      </c>
      <c r="M427" s="14" t="s">
        <v>3975</v>
      </c>
      <c r="N427" s="12" t="s">
        <v>21147</v>
      </c>
      <c r="O427" s="19" t="s">
        <v>1006</v>
      </c>
      <c r="P427" s="13" t="s">
        <v>4949</v>
      </c>
    </row>
    <row r="428" spans="2:23" ht="30.75" customHeight="1" x14ac:dyDescent="0.25">
      <c r="B428" s="17">
        <v>437</v>
      </c>
      <c r="D428" s="274" t="s">
        <v>1007</v>
      </c>
      <c r="E428" s="14" t="s">
        <v>1008</v>
      </c>
      <c r="G428" s="274" t="s">
        <v>1007</v>
      </c>
      <c r="H428" s="14" t="s">
        <v>1009</v>
      </c>
      <c r="I428" s="14" t="s">
        <v>3915</v>
      </c>
      <c r="J428" s="274" t="s">
        <v>1010</v>
      </c>
      <c r="K428" s="14" t="s">
        <v>3917</v>
      </c>
      <c r="L428" s="14" t="s">
        <v>1011</v>
      </c>
      <c r="M428" s="14" t="s">
        <v>4265</v>
      </c>
      <c r="N428" s="12" t="s">
        <v>21135</v>
      </c>
      <c r="O428" s="14" t="s">
        <v>1012</v>
      </c>
      <c r="P428" s="13" t="s">
        <v>1013</v>
      </c>
      <c r="Q428" s="13" t="s">
        <v>1014</v>
      </c>
    </row>
    <row r="429" spans="2:23" ht="30.75" customHeight="1" x14ac:dyDescent="0.25">
      <c r="B429" s="17">
        <v>438</v>
      </c>
      <c r="D429" s="274" t="s">
        <v>1015</v>
      </c>
      <c r="E429" s="14" t="s">
        <v>1016</v>
      </c>
      <c r="G429" s="274" t="s">
        <v>1015</v>
      </c>
      <c r="H429" s="14" t="s">
        <v>1017</v>
      </c>
      <c r="I429" s="277">
        <v>78355140</v>
      </c>
      <c r="J429" s="274" t="s">
        <v>1018</v>
      </c>
      <c r="K429" s="14" t="s">
        <v>1019</v>
      </c>
      <c r="L429" s="14" t="s">
        <v>1020</v>
      </c>
      <c r="M429" s="14" t="s">
        <v>4114</v>
      </c>
      <c r="N429" s="12" t="s">
        <v>21147</v>
      </c>
      <c r="O429" s="14" t="s">
        <v>1021</v>
      </c>
      <c r="P429" s="13" t="s">
        <v>1022</v>
      </c>
      <c r="Q429" s="257" t="s">
        <v>1023</v>
      </c>
      <c r="R429" s="14" t="s">
        <v>1024</v>
      </c>
      <c r="S429" s="257" t="s">
        <v>1025</v>
      </c>
      <c r="T429" s="13" t="s">
        <v>1022</v>
      </c>
    </row>
    <row r="430" spans="2:23" ht="30.75" customHeight="1" x14ac:dyDescent="0.25">
      <c r="B430" s="17">
        <v>439</v>
      </c>
      <c r="D430" s="274" t="s">
        <v>1026</v>
      </c>
      <c r="E430" s="14" t="s">
        <v>1027</v>
      </c>
      <c r="G430" s="274" t="s">
        <v>1028</v>
      </c>
      <c r="H430" s="14" t="s">
        <v>1029</v>
      </c>
      <c r="I430" s="277">
        <v>66689117</v>
      </c>
      <c r="J430" s="274" t="s">
        <v>1030</v>
      </c>
      <c r="K430" s="14" t="s">
        <v>3917</v>
      </c>
      <c r="L430" s="14" t="s">
        <v>3038</v>
      </c>
      <c r="M430" s="14" t="s">
        <v>4006</v>
      </c>
      <c r="N430" s="12" t="s">
        <v>21149</v>
      </c>
      <c r="O430" s="14" t="s">
        <v>3039</v>
      </c>
      <c r="P430" s="13" t="s">
        <v>1031</v>
      </c>
      <c r="Q430" s="257" t="s">
        <v>1032</v>
      </c>
      <c r="R430" s="14" t="s">
        <v>1027</v>
      </c>
      <c r="S430" s="257" t="s">
        <v>1032</v>
      </c>
      <c r="T430" s="13" t="s">
        <v>1031</v>
      </c>
    </row>
    <row r="431" spans="2:23" ht="30.75" customHeight="1" x14ac:dyDescent="0.25">
      <c r="B431" s="17">
        <v>440</v>
      </c>
      <c r="D431" s="274" t="s">
        <v>1033</v>
      </c>
      <c r="E431" s="14" t="s">
        <v>1034</v>
      </c>
      <c r="G431" s="274" t="s">
        <v>1033</v>
      </c>
      <c r="H431" s="14" t="s">
        <v>1035</v>
      </c>
      <c r="I431" s="277">
        <v>79368881</v>
      </c>
      <c r="J431" s="274" t="s">
        <v>1941</v>
      </c>
      <c r="K431" s="14" t="s">
        <v>1942</v>
      </c>
      <c r="L431" s="14" t="s">
        <v>3690</v>
      </c>
      <c r="M431" s="14" t="s">
        <v>4114</v>
      </c>
      <c r="N431" s="12" t="s">
        <v>21147</v>
      </c>
      <c r="O431" s="14" t="s">
        <v>1036</v>
      </c>
      <c r="P431" s="13" t="s">
        <v>15294</v>
      </c>
      <c r="Q431" s="257" t="s">
        <v>1037</v>
      </c>
      <c r="R431" s="14" t="s">
        <v>15296</v>
      </c>
      <c r="S431" s="257" t="s">
        <v>15295</v>
      </c>
      <c r="T431" s="13" t="s">
        <v>15294</v>
      </c>
      <c r="V431" s="275">
        <v>40664</v>
      </c>
      <c r="W431" s="275">
        <v>42541</v>
      </c>
    </row>
    <row r="432" spans="2:23" ht="30.75" customHeight="1" x14ac:dyDescent="0.25">
      <c r="B432" s="17">
        <v>441</v>
      </c>
      <c r="C432" s="17" t="s">
        <v>21122</v>
      </c>
      <c r="D432" s="274" t="s">
        <v>1038</v>
      </c>
      <c r="E432" s="12" t="s">
        <v>16085</v>
      </c>
      <c r="F432" s="12" t="s">
        <v>12627</v>
      </c>
      <c r="G432" s="274" t="s">
        <v>1038</v>
      </c>
      <c r="H432" s="12" t="s">
        <v>23692</v>
      </c>
      <c r="I432" s="14" t="s">
        <v>3915</v>
      </c>
      <c r="J432" s="274" t="s">
        <v>1039</v>
      </c>
      <c r="K432" s="14" t="s">
        <v>3917</v>
      </c>
      <c r="L432" s="14" t="s">
        <v>1040</v>
      </c>
      <c r="M432" s="14" t="s">
        <v>4063</v>
      </c>
      <c r="N432" s="12" t="s">
        <v>21135</v>
      </c>
      <c r="O432" s="14" t="s">
        <v>1041</v>
      </c>
      <c r="P432" s="13" t="s">
        <v>1042</v>
      </c>
      <c r="Q432" s="13" t="s">
        <v>22734</v>
      </c>
      <c r="R432" s="14" t="s">
        <v>22735</v>
      </c>
      <c r="S432" s="13" t="s">
        <v>22734</v>
      </c>
      <c r="T432" s="13" t="s">
        <v>22736</v>
      </c>
      <c r="W432" s="275">
        <v>44851</v>
      </c>
    </row>
    <row r="433" spans="2:20" ht="30.75" customHeight="1" x14ac:dyDescent="0.25">
      <c r="B433" s="17">
        <v>442</v>
      </c>
      <c r="D433" s="274" t="s">
        <v>1043</v>
      </c>
      <c r="E433" s="14" t="s">
        <v>1044</v>
      </c>
      <c r="G433" s="274" t="s">
        <v>1045</v>
      </c>
      <c r="H433" s="14" t="s">
        <v>1046</v>
      </c>
      <c r="I433" s="277">
        <v>214023506111</v>
      </c>
      <c r="J433" s="274" t="s">
        <v>1047</v>
      </c>
      <c r="K433" s="14" t="s">
        <v>1048</v>
      </c>
      <c r="L433" s="14" t="s">
        <v>468</v>
      </c>
      <c r="M433" s="14" t="s">
        <v>3919</v>
      </c>
      <c r="N433" s="12" t="s">
        <v>21147</v>
      </c>
      <c r="O433" s="14" t="s">
        <v>1049</v>
      </c>
      <c r="P433" s="13" t="s">
        <v>1050</v>
      </c>
      <c r="Q433" s="13" t="s">
        <v>1051</v>
      </c>
      <c r="R433" s="14" t="s">
        <v>1052</v>
      </c>
      <c r="S433" s="257" t="s">
        <v>1053</v>
      </c>
      <c r="T433" s="13" t="s">
        <v>1054</v>
      </c>
    </row>
    <row r="434" spans="2:20" ht="30.75" customHeight="1" x14ac:dyDescent="0.25">
      <c r="B434" s="17">
        <v>443</v>
      </c>
      <c r="D434" s="274" t="s">
        <v>1055</v>
      </c>
      <c r="E434" s="14" t="s">
        <v>1056</v>
      </c>
      <c r="F434" s="14" t="s">
        <v>2775</v>
      </c>
      <c r="G434" s="274" t="s">
        <v>1057</v>
      </c>
      <c r="H434" s="14" t="s">
        <v>1058</v>
      </c>
      <c r="I434" s="14" t="s">
        <v>3915</v>
      </c>
      <c r="J434" s="274" t="s">
        <v>1059</v>
      </c>
      <c r="K434" s="14" t="s">
        <v>3917</v>
      </c>
      <c r="L434" s="14" t="s">
        <v>2062</v>
      </c>
      <c r="M434" s="14" t="s">
        <v>3919</v>
      </c>
      <c r="N434" s="12" t="s">
        <v>21147</v>
      </c>
      <c r="O434" s="14" t="s">
        <v>1060</v>
      </c>
      <c r="P434" s="13" t="s">
        <v>1061</v>
      </c>
      <c r="Q434" s="257" t="s">
        <v>1062</v>
      </c>
    </row>
    <row r="435" spans="2:20" ht="30.75" customHeight="1" x14ac:dyDescent="0.25">
      <c r="B435" s="17">
        <v>444</v>
      </c>
      <c r="D435" s="274" t="s">
        <v>1063</v>
      </c>
      <c r="E435" s="14" t="s">
        <v>1064</v>
      </c>
      <c r="G435" s="274" t="s">
        <v>1063</v>
      </c>
      <c r="H435" s="14" t="s">
        <v>1065</v>
      </c>
      <c r="I435" s="14" t="s">
        <v>3915</v>
      </c>
      <c r="J435" s="274" t="s">
        <v>1066</v>
      </c>
      <c r="K435" s="14" t="s">
        <v>3917</v>
      </c>
      <c r="L435" s="14" t="s">
        <v>1067</v>
      </c>
      <c r="M435" s="14" t="s">
        <v>4063</v>
      </c>
      <c r="N435" s="12" t="s">
        <v>21135</v>
      </c>
      <c r="O435" s="14" t="s">
        <v>1068</v>
      </c>
      <c r="P435" s="13" t="s">
        <v>1069</v>
      </c>
      <c r="Q435" s="257" t="s">
        <v>1070</v>
      </c>
      <c r="R435" s="14" t="s">
        <v>1071</v>
      </c>
      <c r="S435" s="257" t="s">
        <v>1072</v>
      </c>
      <c r="T435" s="13" t="s">
        <v>1069</v>
      </c>
    </row>
    <row r="436" spans="2:20" ht="30.75" customHeight="1" x14ac:dyDescent="0.25">
      <c r="B436" s="17">
        <v>445</v>
      </c>
      <c r="D436" s="274" t="s">
        <v>1073</v>
      </c>
      <c r="E436" s="14" t="s">
        <v>1074</v>
      </c>
      <c r="G436" s="274" t="s">
        <v>1075</v>
      </c>
      <c r="H436" s="14" t="s">
        <v>1076</v>
      </c>
      <c r="I436" s="14" t="s">
        <v>3915</v>
      </c>
      <c r="J436" s="274" t="s">
        <v>1077</v>
      </c>
      <c r="K436" s="14" t="s">
        <v>1078</v>
      </c>
      <c r="L436" s="14" t="s">
        <v>4026</v>
      </c>
      <c r="M436" s="14" t="s">
        <v>3919</v>
      </c>
      <c r="N436" s="12" t="s">
        <v>21147</v>
      </c>
      <c r="O436" s="14" t="s">
        <v>1079</v>
      </c>
      <c r="P436" s="13" t="s">
        <v>1080</v>
      </c>
      <c r="Q436" s="13" t="s">
        <v>1081</v>
      </c>
    </row>
    <row r="437" spans="2:20" ht="30.75" customHeight="1" x14ac:dyDescent="0.25">
      <c r="B437" s="17">
        <v>446</v>
      </c>
      <c r="D437" s="274" t="s">
        <v>1082</v>
      </c>
      <c r="E437" s="14" t="s">
        <v>1083</v>
      </c>
      <c r="F437" s="14" t="s">
        <v>3862</v>
      </c>
      <c r="G437" s="274" t="s">
        <v>1082</v>
      </c>
      <c r="H437" s="14" t="s">
        <v>1084</v>
      </c>
      <c r="I437" s="14" t="s">
        <v>3915</v>
      </c>
      <c r="J437" s="274" t="s">
        <v>1085</v>
      </c>
      <c r="K437" s="14" t="s">
        <v>3917</v>
      </c>
      <c r="L437" s="14" t="s">
        <v>970</v>
      </c>
      <c r="M437" s="14" t="s">
        <v>3975</v>
      </c>
      <c r="N437" s="12" t="s">
        <v>21147</v>
      </c>
      <c r="O437" s="14" t="s">
        <v>1086</v>
      </c>
      <c r="P437" s="13" t="s">
        <v>1087</v>
      </c>
      <c r="Q437" s="257" t="s">
        <v>1088</v>
      </c>
      <c r="R437" s="14" t="str">
        <f>E437</f>
        <v>Francisco de Assis Morarotto</v>
      </c>
      <c r="S437" s="13" t="str">
        <f>Q437</f>
        <v>turismo@camanducaia.mg.gov.br</v>
      </c>
      <c r="T437" s="13" t="str">
        <f>P437</f>
        <v>(35) 3433-1323 / 9100-6935</v>
      </c>
    </row>
    <row r="438" spans="2:20" ht="30.75" customHeight="1" x14ac:dyDescent="0.25">
      <c r="B438" s="17">
        <v>447</v>
      </c>
      <c r="D438" s="274" t="s">
        <v>1089</v>
      </c>
      <c r="E438" s="14" t="s">
        <v>1090</v>
      </c>
      <c r="G438" s="274" t="s">
        <v>1089</v>
      </c>
      <c r="H438" s="14" t="s">
        <v>1091</v>
      </c>
      <c r="I438" s="14" t="s">
        <v>3915</v>
      </c>
      <c r="J438" s="274" t="s">
        <v>1092</v>
      </c>
      <c r="K438" s="14" t="s">
        <v>1093</v>
      </c>
      <c r="L438" s="14" t="s">
        <v>3549</v>
      </c>
      <c r="M438" s="14" t="s">
        <v>3942</v>
      </c>
      <c r="N438" s="12" t="s">
        <v>21135</v>
      </c>
      <c r="O438" s="14" t="s">
        <v>3550</v>
      </c>
      <c r="P438" s="13" t="s">
        <v>1094</v>
      </c>
      <c r="Q438" s="257" t="s">
        <v>1095</v>
      </c>
      <c r="R438" s="14" t="s">
        <v>1090</v>
      </c>
      <c r="S438" s="257" t="s">
        <v>1095</v>
      </c>
      <c r="T438" s="13" t="s">
        <v>1094</v>
      </c>
    </row>
    <row r="439" spans="2:20" ht="30.75" customHeight="1" x14ac:dyDescent="0.25">
      <c r="B439" s="17">
        <v>448</v>
      </c>
      <c r="D439" s="274" t="s">
        <v>1096</v>
      </c>
      <c r="E439" s="14" t="s">
        <v>1097</v>
      </c>
      <c r="G439" s="274" t="s">
        <v>1098</v>
      </c>
      <c r="H439" s="14" t="s">
        <v>1099</v>
      </c>
      <c r="I439" s="14" t="s">
        <v>3915</v>
      </c>
      <c r="J439" s="274" t="s">
        <v>1100</v>
      </c>
      <c r="K439" s="14" t="s">
        <v>1101</v>
      </c>
      <c r="L439" s="14" t="s">
        <v>4233</v>
      </c>
      <c r="M439" s="14" t="s">
        <v>3942</v>
      </c>
      <c r="N439" s="12" t="s">
        <v>21135</v>
      </c>
      <c r="O439" s="14" t="s">
        <v>1102</v>
      </c>
      <c r="P439" s="13" t="s">
        <v>1103</v>
      </c>
      <c r="Q439" s="13" t="s">
        <v>1104</v>
      </c>
    </row>
    <row r="440" spans="2:20" ht="30.75" customHeight="1" x14ac:dyDescent="0.25">
      <c r="B440" s="17">
        <v>449</v>
      </c>
      <c r="D440" s="274" t="s">
        <v>1105</v>
      </c>
      <c r="E440" s="14" t="s">
        <v>420</v>
      </c>
      <c r="F440" s="14" t="s">
        <v>1106</v>
      </c>
      <c r="G440" s="274" t="s">
        <v>1105</v>
      </c>
      <c r="H440" s="14" t="s">
        <v>1107</v>
      </c>
      <c r="I440" s="14" t="s">
        <v>3915</v>
      </c>
      <c r="J440" s="274" t="s">
        <v>1108</v>
      </c>
      <c r="L440" s="14" t="s">
        <v>1109</v>
      </c>
      <c r="M440" s="14" t="s">
        <v>3975</v>
      </c>
      <c r="N440" s="12" t="s">
        <v>21147</v>
      </c>
      <c r="O440" s="14" t="s">
        <v>1110</v>
      </c>
      <c r="P440" s="13" t="s">
        <v>1111</v>
      </c>
      <c r="Q440" s="257" t="s">
        <v>1112</v>
      </c>
      <c r="R440" s="14" t="s">
        <v>2706</v>
      </c>
      <c r="S440" s="13" t="str">
        <f>Q440</f>
        <v>compraspmc@coromandel.mg.gov.br</v>
      </c>
      <c r="T440" s="13" t="s">
        <v>1111</v>
      </c>
    </row>
    <row r="441" spans="2:20" ht="30.75" customHeight="1" x14ac:dyDescent="0.25">
      <c r="B441" s="17">
        <v>450</v>
      </c>
      <c r="D441" s="274" t="s">
        <v>1113</v>
      </c>
      <c r="E441" s="14" t="s">
        <v>1114</v>
      </c>
      <c r="F441" s="14" t="s">
        <v>1115</v>
      </c>
      <c r="G441" s="274" t="s">
        <v>1113</v>
      </c>
      <c r="H441" s="14" t="s">
        <v>1116</v>
      </c>
      <c r="I441" s="14" t="s">
        <v>3915</v>
      </c>
      <c r="J441" s="274" t="s">
        <v>1117</v>
      </c>
      <c r="K441" s="14" t="s">
        <v>3917</v>
      </c>
      <c r="L441" s="14" t="s">
        <v>1118</v>
      </c>
      <c r="M441" s="14" t="s">
        <v>4114</v>
      </c>
      <c r="N441" s="12" t="s">
        <v>21147</v>
      </c>
      <c r="O441" s="14" t="s">
        <v>1119</v>
      </c>
      <c r="P441" s="13" t="s">
        <v>1120</v>
      </c>
      <c r="Q441" s="257" t="s">
        <v>1121</v>
      </c>
      <c r="R441" s="14" t="s">
        <v>1122</v>
      </c>
      <c r="S441" s="13" t="str">
        <f>Q441</f>
        <v>rosangelabbud@hotmail.com</v>
      </c>
      <c r="T441" s="13" t="str">
        <f>P441</f>
        <v>(24) 2444-4588 / 2443-2566</v>
      </c>
    </row>
    <row r="442" spans="2:20" ht="30.75" customHeight="1" x14ac:dyDescent="0.25">
      <c r="B442" s="17">
        <v>451</v>
      </c>
      <c r="D442" s="274" t="s">
        <v>1123</v>
      </c>
      <c r="G442" s="274" t="s">
        <v>1123</v>
      </c>
      <c r="H442" s="14" t="s">
        <v>1124</v>
      </c>
      <c r="I442" s="14" t="s">
        <v>3915</v>
      </c>
      <c r="J442" s="274" t="s">
        <v>1125</v>
      </c>
      <c r="K442" s="14" t="s">
        <v>3917</v>
      </c>
      <c r="L442" s="14" t="s">
        <v>1126</v>
      </c>
      <c r="M442" s="14" t="s">
        <v>3738</v>
      </c>
      <c r="N442" s="12" t="s">
        <v>21148</v>
      </c>
      <c r="O442" s="14" t="s">
        <v>1127</v>
      </c>
      <c r="P442" s="13" t="s">
        <v>1128</v>
      </c>
      <c r="Q442" s="13" t="s">
        <v>1129</v>
      </c>
    </row>
    <row r="443" spans="2:20" ht="30.75" customHeight="1" x14ac:dyDescent="0.25">
      <c r="B443" s="17">
        <v>452</v>
      </c>
      <c r="C443" s="17" t="s">
        <v>11992</v>
      </c>
      <c r="D443" s="274" t="s">
        <v>1130</v>
      </c>
      <c r="E443" s="14" t="s">
        <v>12291</v>
      </c>
      <c r="G443" s="274" t="s">
        <v>1132</v>
      </c>
      <c r="H443" s="14" t="s">
        <v>1133</v>
      </c>
      <c r="I443" s="277">
        <v>256310629</v>
      </c>
      <c r="J443" s="274" t="s">
        <v>12290</v>
      </c>
      <c r="K443" s="14" t="s">
        <v>2280</v>
      </c>
      <c r="L443" s="14" t="s">
        <v>4233</v>
      </c>
      <c r="M443" s="14" t="s">
        <v>3942</v>
      </c>
      <c r="N443" s="12" t="s">
        <v>21135</v>
      </c>
      <c r="O443" s="277">
        <v>89203522</v>
      </c>
      <c r="P443" s="13" t="s">
        <v>1134</v>
      </c>
      <c r="Q443" s="257" t="s">
        <v>12292</v>
      </c>
      <c r="R443" s="14" t="s">
        <v>12289</v>
      </c>
      <c r="S443" s="257" t="s">
        <v>12292</v>
      </c>
      <c r="T443" s="13" t="s">
        <v>1134</v>
      </c>
    </row>
    <row r="444" spans="2:20" ht="30.75" customHeight="1" x14ac:dyDescent="0.25">
      <c r="B444" s="17">
        <v>453</v>
      </c>
      <c r="C444" s="17" t="s">
        <v>11017</v>
      </c>
      <c r="D444" s="274" t="s">
        <v>1135</v>
      </c>
      <c r="E444" s="12" t="s">
        <v>11017</v>
      </c>
      <c r="F444" s="12" t="s">
        <v>12627</v>
      </c>
      <c r="G444" s="274" t="s">
        <v>1135</v>
      </c>
      <c r="H444" s="14" t="s">
        <v>1136</v>
      </c>
      <c r="I444" s="14" t="s">
        <v>3915</v>
      </c>
      <c r="J444" s="274" t="s">
        <v>1137</v>
      </c>
      <c r="K444" s="14" t="s">
        <v>3917</v>
      </c>
      <c r="L444" s="14" t="s">
        <v>1138</v>
      </c>
      <c r="M444" s="14" t="s">
        <v>3942</v>
      </c>
      <c r="N444" s="12" t="s">
        <v>21135</v>
      </c>
      <c r="O444" s="14" t="s">
        <v>1139</v>
      </c>
      <c r="P444" s="13" t="s">
        <v>1140</v>
      </c>
      <c r="Q444" s="257" t="s">
        <v>1141</v>
      </c>
      <c r="R444" s="14" t="s">
        <v>6076</v>
      </c>
      <c r="S444" s="257" t="s">
        <v>6077</v>
      </c>
      <c r="T444" s="13" t="s">
        <v>1140</v>
      </c>
    </row>
    <row r="445" spans="2:20" ht="30.75" customHeight="1" x14ac:dyDescent="0.25">
      <c r="B445" s="17">
        <v>454</v>
      </c>
      <c r="D445" s="274" t="s">
        <v>1142</v>
      </c>
      <c r="E445" s="14" t="s">
        <v>1143</v>
      </c>
      <c r="G445" s="274" t="s">
        <v>1142</v>
      </c>
      <c r="H445" s="14" t="s">
        <v>1144</v>
      </c>
      <c r="I445" s="14" t="s">
        <v>3915</v>
      </c>
      <c r="J445" s="274" t="s">
        <v>1145</v>
      </c>
      <c r="K445" s="14" t="s">
        <v>1827</v>
      </c>
      <c r="L445" s="14" t="s">
        <v>1146</v>
      </c>
      <c r="M445" s="14" t="s">
        <v>3975</v>
      </c>
      <c r="N445" s="12" t="s">
        <v>21147</v>
      </c>
      <c r="O445" s="14" t="s">
        <v>1147</v>
      </c>
      <c r="P445" s="13" t="s">
        <v>1148</v>
      </c>
      <c r="Q445" s="13" t="s">
        <v>1149</v>
      </c>
      <c r="R445" s="14" t="s">
        <v>1143</v>
      </c>
      <c r="S445" s="13" t="s">
        <v>1149</v>
      </c>
      <c r="T445" s="13" t="s">
        <v>1150</v>
      </c>
    </row>
    <row r="446" spans="2:20" ht="30.75" customHeight="1" x14ac:dyDescent="0.25">
      <c r="B446" s="17">
        <v>455</v>
      </c>
      <c r="D446" s="274" t="s">
        <v>1151</v>
      </c>
      <c r="E446" s="14" t="s">
        <v>1152</v>
      </c>
      <c r="G446" s="274" t="s">
        <v>1151</v>
      </c>
      <c r="H446" s="14" t="s">
        <v>1153</v>
      </c>
      <c r="I446" s="277">
        <v>116131430116</v>
      </c>
      <c r="J446" s="274" t="s">
        <v>1154</v>
      </c>
      <c r="K446" s="14" t="s">
        <v>1155</v>
      </c>
      <c r="L446" s="14" t="s">
        <v>4026</v>
      </c>
      <c r="M446" s="14" t="s">
        <v>3919</v>
      </c>
      <c r="N446" s="12" t="s">
        <v>21147</v>
      </c>
      <c r="O446" s="14" t="s">
        <v>1156</v>
      </c>
      <c r="P446" s="13" t="s">
        <v>1157</v>
      </c>
      <c r="Q446" s="13" t="s">
        <v>1158</v>
      </c>
      <c r="R446" s="14" t="s">
        <v>1159</v>
      </c>
      <c r="S446" s="257" t="s">
        <v>1158</v>
      </c>
    </row>
    <row r="447" spans="2:20" ht="30.75" customHeight="1" x14ac:dyDescent="0.25">
      <c r="B447" s="17">
        <v>456</v>
      </c>
      <c r="D447" s="274" t="s">
        <v>1160</v>
      </c>
      <c r="G447" s="274" t="s">
        <v>1160</v>
      </c>
      <c r="H447" s="14" t="s">
        <v>1161</v>
      </c>
      <c r="I447" s="14" t="s">
        <v>3915</v>
      </c>
      <c r="J447" s="274" t="s">
        <v>1162</v>
      </c>
      <c r="K447" s="14" t="s">
        <v>1163</v>
      </c>
      <c r="L447" s="14" t="s">
        <v>1164</v>
      </c>
      <c r="M447" s="14" t="s">
        <v>3919</v>
      </c>
      <c r="N447" s="12" t="s">
        <v>21147</v>
      </c>
      <c r="O447" s="14" t="s">
        <v>1165</v>
      </c>
      <c r="P447" s="13" t="s">
        <v>1166</v>
      </c>
      <c r="Q447" s="257" t="s">
        <v>1167</v>
      </c>
      <c r="R447" s="14" t="s">
        <v>1168</v>
      </c>
      <c r="S447" s="13" t="str">
        <f>Q447</f>
        <v>fernando.licitacoes@yahoo.com.br</v>
      </c>
      <c r="T447" s="13" t="str">
        <f>P447</f>
        <v>(19) 3857-8000</v>
      </c>
    </row>
    <row r="448" spans="2:20" ht="30.75" customHeight="1" x14ac:dyDescent="0.25">
      <c r="B448" s="17">
        <v>457</v>
      </c>
      <c r="D448" s="274" t="s">
        <v>1169</v>
      </c>
      <c r="E448" s="14" t="s">
        <v>1170</v>
      </c>
      <c r="G448" s="274" t="s">
        <v>1171</v>
      </c>
      <c r="H448" s="14" t="s">
        <v>1172</v>
      </c>
      <c r="I448" s="14">
        <v>255842813</v>
      </c>
      <c r="J448" s="274" t="s">
        <v>1173</v>
      </c>
      <c r="K448" s="14" t="s">
        <v>2280</v>
      </c>
      <c r="L448" s="14" t="s">
        <v>4233</v>
      </c>
      <c r="M448" s="14" t="s">
        <v>3942</v>
      </c>
      <c r="N448" s="12" t="s">
        <v>21135</v>
      </c>
      <c r="O448" s="14" t="s">
        <v>1174</v>
      </c>
      <c r="P448" s="13" t="s">
        <v>1175</v>
      </c>
      <c r="Q448" s="257" t="s">
        <v>1176</v>
      </c>
    </row>
    <row r="449" spans="2:23" ht="30.75" customHeight="1" x14ac:dyDescent="0.25">
      <c r="B449" s="17">
        <v>458</v>
      </c>
      <c r="D449" s="274" t="s">
        <v>1177</v>
      </c>
      <c r="E449" s="14" t="s">
        <v>1178</v>
      </c>
      <c r="G449" s="274" t="s">
        <v>1177</v>
      </c>
      <c r="H449" s="14" t="s">
        <v>1179</v>
      </c>
      <c r="I449" s="277">
        <v>255192606</v>
      </c>
      <c r="J449" s="274" t="s">
        <v>1180</v>
      </c>
      <c r="L449" s="14" t="s">
        <v>584</v>
      </c>
      <c r="M449" s="14" t="s">
        <v>3942</v>
      </c>
      <c r="N449" s="12" t="s">
        <v>21135</v>
      </c>
      <c r="O449" s="14" t="s">
        <v>585</v>
      </c>
      <c r="P449" s="13" t="s">
        <v>1181</v>
      </c>
      <c r="Q449" s="257" t="s">
        <v>1182</v>
      </c>
      <c r="R449" s="14" t="s">
        <v>1178</v>
      </c>
      <c r="S449" s="13" t="str">
        <f>Q449</f>
        <v>tomazipt@gmail.com</v>
      </c>
      <c r="T449" s="13" t="str">
        <f>P449</f>
        <v>(49) 9106-2421</v>
      </c>
    </row>
    <row r="450" spans="2:23" ht="30.75" customHeight="1" x14ac:dyDescent="0.25">
      <c r="B450" s="17">
        <v>459</v>
      </c>
      <c r="D450" s="274" t="s">
        <v>1183</v>
      </c>
      <c r="E450" s="14" t="s">
        <v>1000</v>
      </c>
      <c r="G450" s="274" t="s">
        <v>1183</v>
      </c>
      <c r="H450" s="14" t="s">
        <v>1184</v>
      </c>
      <c r="I450" s="14">
        <v>7921947</v>
      </c>
      <c r="J450" s="274" t="s">
        <v>1185</v>
      </c>
      <c r="K450" s="14" t="s">
        <v>3119</v>
      </c>
      <c r="L450" s="14" t="s">
        <v>4233</v>
      </c>
      <c r="M450" s="14" t="s">
        <v>3942</v>
      </c>
      <c r="N450" s="12" t="s">
        <v>21135</v>
      </c>
      <c r="O450" s="14" t="s">
        <v>1186</v>
      </c>
      <c r="P450" s="13" t="s">
        <v>1187</v>
      </c>
      <c r="Q450" s="257" t="s">
        <v>1188</v>
      </c>
      <c r="R450" s="14" t="s">
        <v>1000</v>
      </c>
      <c r="S450" s="257" t="s">
        <v>1188</v>
      </c>
      <c r="T450" s="13" t="s">
        <v>1187</v>
      </c>
    </row>
    <row r="451" spans="2:23" ht="30.75" customHeight="1" x14ac:dyDescent="0.25">
      <c r="B451" s="17">
        <v>460</v>
      </c>
      <c r="D451" s="274" t="s">
        <v>1189</v>
      </c>
      <c r="E451" s="14" t="s">
        <v>1190</v>
      </c>
      <c r="G451" s="274" t="s">
        <v>1191</v>
      </c>
      <c r="H451" s="14" t="s">
        <v>1192</v>
      </c>
      <c r="I451" s="14" t="s">
        <v>3915</v>
      </c>
      <c r="J451" s="274" t="s">
        <v>1193</v>
      </c>
      <c r="K451" s="14" t="s">
        <v>1194</v>
      </c>
      <c r="L451" s="14" t="s">
        <v>4082</v>
      </c>
      <c r="M451" s="14" t="s">
        <v>3919</v>
      </c>
      <c r="N451" s="12" t="s">
        <v>21147</v>
      </c>
      <c r="O451" s="14" t="s">
        <v>1195</v>
      </c>
      <c r="P451" s="13" t="s">
        <v>1196</v>
      </c>
    </row>
    <row r="452" spans="2:23" ht="30.75" customHeight="1" x14ac:dyDescent="0.25">
      <c r="B452" s="17">
        <v>461</v>
      </c>
      <c r="D452" s="274" t="s">
        <v>1197</v>
      </c>
      <c r="E452" s="14" t="s">
        <v>1198</v>
      </c>
      <c r="G452" s="274" t="s">
        <v>1199</v>
      </c>
      <c r="H452" s="14" t="s">
        <v>1200</v>
      </c>
      <c r="I452" s="277">
        <v>1149976</v>
      </c>
      <c r="J452" s="274" t="s">
        <v>1201</v>
      </c>
      <c r="K452" s="14" t="s">
        <v>1202</v>
      </c>
      <c r="L452" s="14" t="s">
        <v>3690</v>
      </c>
      <c r="M452" s="14" t="s">
        <v>4114</v>
      </c>
      <c r="N452" s="12" t="s">
        <v>21147</v>
      </c>
      <c r="O452" s="14" t="s">
        <v>1203</v>
      </c>
      <c r="P452" s="13" t="s">
        <v>1204</v>
      </c>
      <c r="Q452" s="257" t="s">
        <v>1205</v>
      </c>
      <c r="R452" s="14" t="s">
        <v>1206</v>
      </c>
      <c r="S452" s="257" t="s">
        <v>1205</v>
      </c>
      <c r="T452" s="13" t="s">
        <v>1204</v>
      </c>
    </row>
    <row r="453" spans="2:23" ht="30.75" customHeight="1" x14ac:dyDescent="0.25">
      <c r="B453" s="17">
        <v>462</v>
      </c>
      <c r="D453" s="274" t="s">
        <v>1207</v>
      </c>
      <c r="E453" s="14" t="s">
        <v>1208</v>
      </c>
      <c r="G453" s="274" t="s">
        <v>1209</v>
      </c>
      <c r="H453" s="14" t="s">
        <v>1210</v>
      </c>
      <c r="I453" s="14" t="s">
        <v>3915</v>
      </c>
      <c r="J453" s="274" t="s">
        <v>1211</v>
      </c>
      <c r="K453" s="14" t="s">
        <v>3917</v>
      </c>
      <c r="L453" s="14" t="s">
        <v>1212</v>
      </c>
      <c r="M453" s="14" t="s">
        <v>4063</v>
      </c>
      <c r="N453" s="12" t="s">
        <v>21135</v>
      </c>
      <c r="O453" s="14" t="s">
        <v>1213</v>
      </c>
      <c r="P453" s="13" t="s">
        <v>1214</v>
      </c>
      <c r="Q453" s="257" t="s">
        <v>1215</v>
      </c>
    </row>
    <row r="454" spans="2:23" ht="30.75" customHeight="1" x14ac:dyDescent="0.25">
      <c r="B454" s="17">
        <v>463</v>
      </c>
      <c r="D454" s="274" t="s">
        <v>1216</v>
      </c>
      <c r="E454" s="14" t="s">
        <v>1217</v>
      </c>
      <c r="G454" s="274" t="s">
        <v>1216</v>
      </c>
      <c r="H454" s="14" t="s">
        <v>1218</v>
      </c>
      <c r="I454" s="14" t="s">
        <v>3915</v>
      </c>
      <c r="J454" s="274" t="s">
        <v>1219</v>
      </c>
      <c r="K454" s="14" t="s">
        <v>1220</v>
      </c>
      <c r="L454" s="14" t="s">
        <v>1221</v>
      </c>
      <c r="M454" s="14" t="s">
        <v>4063</v>
      </c>
      <c r="N454" s="12" t="s">
        <v>21135</v>
      </c>
      <c r="O454" s="14" t="s">
        <v>1222</v>
      </c>
      <c r="P454" s="13" t="s">
        <v>4855</v>
      </c>
    </row>
    <row r="455" spans="2:23" ht="30.75" customHeight="1" x14ac:dyDescent="0.25">
      <c r="B455" s="17">
        <v>464</v>
      </c>
      <c r="C455" s="17" t="s">
        <v>21122</v>
      </c>
      <c r="D455" s="274" t="s">
        <v>1223</v>
      </c>
      <c r="E455" s="12" t="s">
        <v>640</v>
      </c>
      <c r="G455" s="274" t="s">
        <v>1223</v>
      </c>
      <c r="H455" s="14" t="s">
        <v>1224</v>
      </c>
      <c r="I455" s="14" t="s">
        <v>3915</v>
      </c>
      <c r="J455" s="274" t="s">
        <v>1225</v>
      </c>
      <c r="L455" s="14" t="s">
        <v>1226</v>
      </c>
      <c r="M455" s="14" t="s">
        <v>4063</v>
      </c>
      <c r="N455" s="12" t="s">
        <v>21135</v>
      </c>
      <c r="O455" s="14" t="s">
        <v>1227</v>
      </c>
      <c r="P455" s="13" t="s">
        <v>1228</v>
      </c>
      <c r="Q455" s="257" t="s">
        <v>22295</v>
      </c>
      <c r="S455" s="257" t="s">
        <v>22296</v>
      </c>
      <c r="T455" s="13" t="str">
        <f>P455</f>
        <v>(44) 3645-1122</v>
      </c>
      <c r="W455" s="275">
        <v>44232</v>
      </c>
    </row>
    <row r="456" spans="2:23" ht="30.75" customHeight="1" x14ac:dyDescent="0.25">
      <c r="B456" s="17">
        <v>465</v>
      </c>
      <c r="C456" s="17" t="s">
        <v>11992</v>
      </c>
      <c r="D456" s="274" t="s">
        <v>1229</v>
      </c>
      <c r="E456" s="12" t="s">
        <v>10555</v>
      </c>
      <c r="G456" s="274" t="s">
        <v>1230</v>
      </c>
      <c r="H456" s="14" t="s">
        <v>1231</v>
      </c>
      <c r="I456" s="277">
        <v>253401917</v>
      </c>
      <c r="J456" s="274" t="s">
        <v>1232</v>
      </c>
      <c r="K456" s="14" t="s">
        <v>1233</v>
      </c>
      <c r="L456" s="14" t="s">
        <v>3467</v>
      </c>
      <c r="M456" s="14" t="s">
        <v>3942</v>
      </c>
      <c r="N456" s="12" t="s">
        <v>21135</v>
      </c>
      <c r="O456" s="14" t="s">
        <v>1234</v>
      </c>
      <c r="P456" s="13" t="s">
        <v>1235</v>
      </c>
      <c r="Q456" s="257" t="s">
        <v>18981</v>
      </c>
      <c r="R456" s="12" t="s">
        <v>10555</v>
      </c>
      <c r="S456" s="257" t="s">
        <v>18981</v>
      </c>
      <c r="T456" s="13" t="s">
        <v>1235</v>
      </c>
      <c r="W456" s="290">
        <v>43476</v>
      </c>
    </row>
    <row r="457" spans="2:23" ht="30.75" customHeight="1" x14ac:dyDescent="0.25">
      <c r="B457" s="17">
        <v>466</v>
      </c>
      <c r="D457" s="274" t="s">
        <v>1236</v>
      </c>
      <c r="E457" s="14" t="s">
        <v>982</v>
      </c>
      <c r="G457" s="274" t="s">
        <v>1236</v>
      </c>
      <c r="H457" s="14" t="s">
        <v>1237</v>
      </c>
      <c r="I457" s="14" t="s">
        <v>3915</v>
      </c>
      <c r="J457" s="274" t="s">
        <v>1238</v>
      </c>
      <c r="K457" s="14" t="s">
        <v>3917</v>
      </c>
      <c r="L457" s="14" t="s">
        <v>1239</v>
      </c>
      <c r="M457" s="14" t="s">
        <v>3942</v>
      </c>
      <c r="N457" s="12" t="s">
        <v>21135</v>
      </c>
      <c r="P457" s="13" t="s">
        <v>1240</v>
      </c>
      <c r="Q457" s="257" t="s">
        <v>1241</v>
      </c>
    </row>
    <row r="458" spans="2:23" ht="30.75" customHeight="1" x14ac:dyDescent="0.25">
      <c r="B458" s="17">
        <v>467</v>
      </c>
      <c r="C458" s="17" t="s">
        <v>21122</v>
      </c>
      <c r="D458" s="274" t="s">
        <v>1242</v>
      </c>
      <c r="E458" s="12" t="s">
        <v>24259</v>
      </c>
      <c r="G458" s="274" t="s">
        <v>1242</v>
      </c>
      <c r="H458" s="14" t="s">
        <v>1243</v>
      </c>
      <c r="I458" s="14" t="s">
        <v>3915</v>
      </c>
      <c r="J458" s="274" t="s">
        <v>1244</v>
      </c>
      <c r="L458" s="14" t="s">
        <v>1245</v>
      </c>
      <c r="M458" s="14" t="s">
        <v>3942</v>
      </c>
      <c r="N458" s="12" t="s">
        <v>21135</v>
      </c>
      <c r="O458" s="14" t="s">
        <v>1246</v>
      </c>
      <c r="P458" s="13" t="s">
        <v>1247</v>
      </c>
      <c r="Q458" s="257" t="s">
        <v>1248</v>
      </c>
      <c r="R458" s="14" t="s">
        <v>1249</v>
      </c>
      <c r="S458" s="13" t="str">
        <f>Q458</f>
        <v>compraspmp@picarras.sc.gov.br</v>
      </c>
      <c r="T458" s="13" t="str">
        <f>P458</f>
        <v>(47) 3347-4747</v>
      </c>
    </row>
    <row r="459" spans="2:23" ht="30.75" customHeight="1" x14ac:dyDescent="0.25">
      <c r="B459" s="17">
        <v>468</v>
      </c>
      <c r="D459" s="274" t="s">
        <v>1250</v>
      </c>
      <c r="G459" s="274" t="s">
        <v>1250</v>
      </c>
      <c r="H459" s="14" t="s">
        <v>20</v>
      </c>
      <c r="I459" s="14" t="s">
        <v>3915</v>
      </c>
      <c r="J459" s="274" t="s">
        <v>21</v>
      </c>
      <c r="K459" s="14" t="s">
        <v>3917</v>
      </c>
      <c r="L459" s="14" t="s">
        <v>1251</v>
      </c>
      <c r="M459" s="14" t="s">
        <v>3975</v>
      </c>
      <c r="N459" s="12" t="s">
        <v>21147</v>
      </c>
      <c r="O459" s="14" t="s">
        <v>1252</v>
      </c>
      <c r="P459" s="13" t="s">
        <v>4854</v>
      </c>
      <c r="Q459" s="257" t="s">
        <v>1253</v>
      </c>
      <c r="R459" s="14" t="s">
        <v>1254</v>
      </c>
      <c r="S459" s="13" t="str">
        <f>Q459</f>
        <v>mall@sdnet.com.br</v>
      </c>
      <c r="T459" s="13" t="str">
        <f>P459</f>
        <v>(32) 3252-7405 / 3252-7412 / 8808-7433</v>
      </c>
    </row>
    <row r="460" spans="2:23" ht="30.75" customHeight="1" x14ac:dyDescent="0.25">
      <c r="B460" s="17">
        <v>469</v>
      </c>
      <c r="D460" s="274" t="s">
        <v>1255</v>
      </c>
      <c r="E460" s="14" t="s">
        <v>1256</v>
      </c>
      <c r="G460" s="274" t="s">
        <v>1257</v>
      </c>
      <c r="H460" s="14" t="s">
        <v>1258</v>
      </c>
      <c r="I460" s="277">
        <v>177209980113</v>
      </c>
      <c r="J460" s="274" t="s">
        <v>1259</v>
      </c>
      <c r="K460" s="14" t="s">
        <v>1260</v>
      </c>
      <c r="L460" s="14" t="s">
        <v>424</v>
      </c>
      <c r="M460" s="14" t="s">
        <v>3919</v>
      </c>
      <c r="N460" s="12" t="s">
        <v>21147</v>
      </c>
      <c r="O460" s="14" t="s">
        <v>1261</v>
      </c>
      <c r="P460" s="13" t="s">
        <v>1262</v>
      </c>
      <c r="Q460" s="257" t="s">
        <v>1263</v>
      </c>
      <c r="R460" s="14" t="s">
        <v>1256</v>
      </c>
      <c r="S460" s="257" t="s">
        <v>1263</v>
      </c>
      <c r="T460" s="13" t="s">
        <v>1264</v>
      </c>
    </row>
    <row r="461" spans="2:23" ht="30.75" customHeight="1" x14ac:dyDescent="0.25">
      <c r="B461" s="17">
        <v>471</v>
      </c>
      <c r="D461" s="274" t="s">
        <v>5690</v>
      </c>
      <c r="E461" s="14" t="s">
        <v>1272</v>
      </c>
      <c r="G461" s="274" t="s">
        <v>5691</v>
      </c>
      <c r="H461" s="14" t="s">
        <v>1273</v>
      </c>
      <c r="I461" s="14" t="s">
        <v>3915</v>
      </c>
      <c r="J461" s="274" t="s">
        <v>1274</v>
      </c>
      <c r="K461" s="14" t="s">
        <v>3917</v>
      </c>
      <c r="L461" s="14" t="s">
        <v>1606</v>
      </c>
      <c r="M461" s="14" t="s">
        <v>3942</v>
      </c>
      <c r="N461" s="12" t="s">
        <v>21135</v>
      </c>
      <c r="O461" s="14" t="s">
        <v>1607</v>
      </c>
      <c r="P461" s="13" t="s">
        <v>1608</v>
      </c>
      <c r="Q461" s="257" t="s">
        <v>1609</v>
      </c>
    </row>
    <row r="462" spans="2:23" ht="30.75" customHeight="1" x14ac:dyDescent="0.25">
      <c r="B462" s="17">
        <v>472</v>
      </c>
      <c r="D462" s="274" t="s">
        <v>1275</v>
      </c>
      <c r="E462" s="14" t="s">
        <v>1276</v>
      </c>
      <c r="G462" s="274" t="s">
        <v>1275</v>
      </c>
      <c r="H462" s="14" t="s">
        <v>1277</v>
      </c>
      <c r="I462" s="14" t="s">
        <v>3915</v>
      </c>
      <c r="J462" s="274" t="s">
        <v>1278</v>
      </c>
      <c r="K462" s="14" t="s">
        <v>3917</v>
      </c>
      <c r="L462" s="14" t="s">
        <v>1279</v>
      </c>
      <c r="M462" s="14" t="s">
        <v>4265</v>
      </c>
      <c r="N462" s="12" t="s">
        <v>21135</v>
      </c>
      <c r="O462" s="14" t="s">
        <v>1280</v>
      </c>
      <c r="P462" s="13" t="s">
        <v>1281</v>
      </c>
      <c r="Q462" s="257" t="s">
        <v>1282</v>
      </c>
    </row>
    <row r="463" spans="2:23" ht="30.75" customHeight="1" x14ac:dyDescent="0.25">
      <c r="B463" s="17">
        <v>473</v>
      </c>
      <c r="D463" s="274" t="s">
        <v>7</v>
      </c>
      <c r="E463" s="14" t="s">
        <v>8</v>
      </c>
      <c r="F463" s="14" t="s">
        <v>9</v>
      </c>
      <c r="G463" s="274" t="s">
        <v>7</v>
      </c>
      <c r="H463" s="14" t="s">
        <v>10</v>
      </c>
      <c r="I463" s="14" t="s">
        <v>3915</v>
      </c>
      <c r="J463" s="274" t="s">
        <v>11</v>
      </c>
      <c r="K463" s="14" t="s">
        <v>3917</v>
      </c>
      <c r="L463" s="14" t="s">
        <v>12</v>
      </c>
      <c r="M463" s="14" t="s">
        <v>4265</v>
      </c>
      <c r="N463" s="12" t="s">
        <v>21135</v>
      </c>
      <c r="O463" s="14" t="s">
        <v>13</v>
      </c>
      <c r="P463" s="13" t="s">
        <v>14</v>
      </c>
      <c r="Q463" s="257" t="s">
        <v>15</v>
      </c>
      <c r="R463" s="14" t="s">
        <v>16</v>
      </c>
      <c r="S463" s="257" t="s">
        <v>17</v>
      </c>
      <c r="T463" s="13" t="s">
        <v>18</v>
      </c>
    </row>
    <row r="464" spans="2:23" ht="30.75" customHeight="1" x14ac:dyDescent="0.25">
      <c r="B464" s="17">
        <v>474</v>
      </c>
      <c r="D464" s="274" t="s">
        <v>19</v>
      </c>
      <c r="E464" s="19" t="s">
        <v>12618</v>
      </c>
      <c r="G464" s="274" t="s">
        <v>300</v>
      </c>
      <c r="H464" s="14" t="s">
        <v>12616</v>
      </c>
      <c r="I464" s="288" t="s">
        <v>12617</v>
      </c>
      <c r="J464" s="274" t="s">
        <v>12619</v>
      </c>
      <c r="K464" s="14" t="s">
        <v>12620</v>
      </c>
      <c r="L464" s="14" t="s">
        <v>3136</v>
      </c>
      <c r="M464" s="14" t="s">
        <v>3137</v>
      </c>
      <c r="N464" s="12" t="s">
        <v>21150</v>
      </c>
      <c r="O464" s="14" t="s">
        <v>12621</v>
      </c>
      <c r="P464" s="13" t="s">
        <v>12622</v>
      </c>
      <c r="Q464" s="257" t="s">
        <v>12623</v>
      </c>
      <c r="R464" s="19" t="s">
        <v>12618</v>
      </c>
      <c r="S464" s="257" t="s">
        <v>12623</v>
      </c>
      <c r="T464" s="13" t="s">
        <v>12622</v>
      </c>
      <c r="W464" s="275">
        <v>41951</v>
      </c>
    </row>
    <row r="465" spans="2:23" ht="30.75" customHeight="1" x14ac:dyDescent="0.25">
      <c r="B465" s="17">
        <v>475</v>
      </c>
      <c r="D465" s="274" t="s">
        <v>289</v>
      </c>
      <c r="E465" s="14" t="s">
        <v>290</v>
      </c>
      <c r="F465" s="14" t="s">
        <v>23</v>
      </c>
      <c r="G465" s="274" t="s">
        <v>289</v>
      </c>
      <c r="H465" s="14" t="s">
        <v>291</v>
      </c>
      <c r="I465" s="14" t="s">
        <v>3915</v>
      </c>
      <c r="J465" s="274" t="s">
        <v>292</v>
      </c>
      <c r="K465" s="14" t="s">
        <v>3917</v>
      </c>
      <c r="L465" s="14" t="s">
        <v>293</v>
      </c>
      <c r="M465" s="14" t="s">
        <v>4063</v>
      </c>
      <c r="N465" s="12" t="s">
        <v>21135</v>
      </c>
      <c r="O465" s="14" t="s">
        <v>294</v>
      </c>
      <c r="P465" s="13" t="s">
        <v>295</v>
      </c>
      <c r="Q465" s="13" t="s">
        <v>296</v>
      </c>
      <c r="R465" s="14" t="s">
        <v>297</v>
      </c>
      <c r="S465" s="257" t="s">
        <v>298</v>
      </c>
      <c r="T465" s="13" t="s">
        <v>299</v>
      </c>
    </row>
    <row r="466" spans="2:23" ht="30.75" customHeight="1" x14ac:dyDescent="0.25">
      <c r="B466" s="17">
        <v>476</v>
      </c>
      <c r="C466" s="17" t="s">
        <v>11992</v>
      </c>
      <c r="D466" s="274" t="s">
        <v>4856</v>
      </c>
      <c r="E466" s="14" t="s">
        <v>4857</v>
      </c>
      <c r="G466" s="274" t="s">
        <v>4856</v>
      </c>
      <c r="H466" s="14" t="s">
        <v>4858</v>
      </c>
      <c r="I466" s="14" t="s">
        <v>3915</v>
      </c>
      <c r="J466" s="274" t="s">
        <v>4859</v>
      </c>
      <c r="K466" s="14" t="s">
        <v>4860</v>
      </c>
      <c r="L466" s="14" t="s">
        <v>2686</v>
      </c>
      <c r="M466" s="14" t="s">
        <v>3942</v>
      </c>
      <c r="N466" s="12" t="s">
        <v>21135</v>
      </c>
      <c r="O466" s="14" t="s">
        <v>539</v>
      </c>
      <c r="P466" s="13" t="s">
        <v>4862</v>
      </c>
      <c r="Q466" s="13" t="s">
        <v>4861</v>
      </c>
      <c r="R466" s="14" t="s">
        <v>4863</v>
      </c>
      <c r="T466" s="13" t="s">
        <v>4864</v>
      </c>
    </row>
    <row r="467" spans="2:23" ht="30.75" customHeight="1" x14ac:dyDescent="0.25">
      <c r="B467" s="17">
        <v>477</v>
      </c>
      <c r="D467" s="274" t="s">
        <v>5027</v>
      </c>
      <c r="E467" s="14" t="s">
        <v>4857</v>
      </c>
      <c r="G467" s="274" t="s">
        <v>5108</v>
      </c>
      <c r="H467" s="14" t="s">
        <v>5028</v>
      </c>
      <c r="I467" s="277">
        <v>651099826117</v>
      </c>
      <c r="J467" s="274" t="s">
        <v>5029</v>
      </c>
      <c r="K467" s="14" t="s">
        <v>5030</v>
      </c>
      <c r="L467" s="14" t="s">
        <v>5031</v>
      </c>
      <c r="M467" s="14" t="s">
        <v>3919</v>
      </c>
      <c r="N467" s="12" t="s">
        <v>21147</v>
      </c>
      <c r="O467" s="14" t="s">
        <v>5032</v>
      </c>
      <c r="P467" s="13" t="s">
        <v>5033</v>
      </c>
      <c r="Q467" s="257" t="s">
        <v>5034</v>
      </c>
      <c r="R467" s="14" t="s">
        <v>4857</v>
      </c>
      <c r="S467" s="257" t="s">
        <v>5034</v>
      </c>
      <c r="T467" s="13" t="s">
        <v>5035</v>
      </c>
      <c r="V467" s="275">
        <v>41030</v>
      </c>
      <c r="W467" s="275">
        <v>41420</v>
      </c>
    </row>
    <row r="468" spans="2:23" ht="30.75" customHeight="1" x14ac:dyDescent="0.25">
      <c r="B468" s="17">
        <v>478</v>
      </c>
      <c r="D468" s="274" t="s">
        <v>5051</v>
      </c>
      <c r="E468" s="14" t="s">
        <v>5052</v>
      </c>
      <c r="F468" s="14" t="s">
        <v>4222</v>
      </c>
      <c r="G468" s="274" t="s">
        <v>5053</v>
      </c>
      <c r="H468" s="14" t="s">
        <v>5054</v>
      </c>
      <c r="I468" s="14" t="s">
        <v>5055</v>
      </c>
      <c r="J468" s="274" t="s">
        <v>5056</v>
      </c>
      <c r="K468" s="14" t="s">
        <v>5057</v>
      </c>
      <c r="L468" s="14" t="s">
        <v>5058</v>
      </c>
      <c r="M468" s="14" t="s">
        <v>3975</v>
      </c>
      <c r="N468" s="12" t="s">
        <v>21147</v>
      </c>
      <c r="O468" s="14" t="s">
        <v>5059</v>
      </c>
      <c r="P468" s="13" t="s">
        <v>5060</v>
      </c>
      <c r="Q468" s="257" t="s">
        <v>5061</v>
      </c>
      <c r="R468" s="14" t="s">
        <v>5062</v>
      </c>
      <c r="S468" s="257" t="s">
        <v>5061</v>
      </c>
      <c r="T468" s="13" t="s">
        <v>5060</v>
      </c>
    </row>
    <row r="469" spans="2:23" ht="30.75" customHeight="1" x14ac:dyDescent="0.25">
      <c r="B469" s="17">
        <v>479</v>
      </c>
      <c r="D469" s="274" t="s">
        <v>5063</v>
      </c>
      <c r="E469" s="14" t="s">
        <v>5236</v>
      </c>
      <c r="G469" s="274" t="s">
        <v>5237</v>
      </c>
      <c r="H469" s="14" t="s">
        <v>5238</v>
      </c>
      <c r="I469" s="14" t="s">
        <v>3915</v>
      </c>
      <c r="J469" s="274" t="s">
        <v>5239</v>
      </c>
      <c r="K469" s="14" t="s">
        <v>5240</v>
      </c>
      <c r="L469" s="14" t="s">
        <v>4026</v>
      </c>
      <c r="M469" s="14" t="s">
        <v>3919</v>
      </c>
      <c r="N469" s="12" t="s">
        <v>21147</v>
      </c>
      <c r="O469" s="14" t="s">
        <v>5241</v>
      </c>
      <c r="P469" s="13" t="s">
        <v>5245</v>
      </c>
      <c r="Q469" s="257" t="s">
        <v>5242</v>
      </c>
      <c r="R469" s="14" t="s">
        <v>5243</v>
      </c>
      <c r="S469" s="257" t="s">
        <v>5242</v>
      </c>
      <c r="T469" s="13" t="s">
        <v>5244</v>
      </c>
    </row>
    <row r="470" spans="2:23" ht="30.75" customHeight="1" x14ac:dyDescent="0.25">
      <c r="B470" s="17">
        <v>480</v>
      </c>
      <c r="D470" s="274" t="s">
        <v>5064</v>
      </c>
      <c r="E470" s="14" t="s">
        <v>5065</v>
      </c>
      <c r="F470" s="14" t="s">
        <v>4021</v>
      </c>
      <c r="G470" s="274" t="s">
        <v>5066</v>
      </c>
      <c r="H470" s="14" t="s">
        <v>5067</v>
      </c>
      <c r="I470" s="14" t="s">
        <v>3915</v>
      </c>
      <c r="J470" s="274" t="s">
        <v>5068</v>
      </c>
      <c r="K470" s="14" t="s">
        <v>5069</v>
      </c>
      <c r="L470" s="14" t="s">
        <v>3690</v>
      </c>
      <c r="M470" s="14" t="s">
        <v>4114</v>
      </c>
      <c r="N470" s="12" t="s">
        <v>21147</v>
      </c>
      <c r="O470" s="14" t="s">
        <v>5070</v>
      </c>
      <c r="P470" s="13" t="s">
        <v>5071</v>
      </c>
      <c r="Q470" s="257" t="s">
        <v>5072</v>
      </c>
      <c r="R470" s="14" t="s">
        <v>5073</v>
      </c>
      <c r="S470" s="257" t="s">
        <v>5072</v>
      </c>
      <c r="T470" s="13" t="s">
        <v>5071</v>
      </c>
    </row>
    <row r="471" spans="2:23" ht="30.75" customHeight="1" x14ac:dyDescent="0.25">
      <c r="B471" s="17">
        <v>481</v>
      </c>
      <c r="D471" s="274" t="s">
        <v>5074</v>
      </c>
      <c r="E471" s="14" t="s">
        <v>5075</v>
      </c>
      <c r="G471" s="274" t="s">
        <v>5121</v>
      </c>
      <c r="H471" s="14" t="s">
        <v>5122</v>
      </c>
      <c r="I471" s="277">
        <v>639047040110</v>
      </c>
      <c r="J471" s="274" t="s">
        <v>5123</v>
      </c>
      <c r="K471" s="14" t="s">
        <v>3917</v>
      </c>
      <c r="L471" s="14" t="s">
        <v>5124</v>
      </c>
      <c r="M471" s="14" t="s">
        <v>3919</v>
      </c>
      <c r="N471" s="12" t="s">
        <v>21147</v>
      </c>
      <c r="O471" s="14" t="s">
        <v>5125</v>
      </c>
      <c r="P471" s="13" t="s">
        <v>5126</v>
      </c>
      <c r="Q471" s="257" t="s">
        <v>5127</v>
      </c>
      <c r="R471" s="14" t="s">
        <v>5128</v>
      </c>
      <c r="S471" s="257" t="s">
        <v>5127</v>
      </c>
      <c r="T471" s="13" t="s">
        <v>5126</v>
      </c>
    </row>
    <row r="472" spans="2:23" ht="30.75" customHeight="1" x14ac:dyDescent="0.25">
      <c r="B472" s="17">
        <v>482</v>
      </c>
      <c r="D472" s="274" t="s">
        <v>5076</v>
      </c>
      <c r="E472" s="14" t="s">
        <v>5077</v>
      </c>
      <c r="F472" s="14" t="s">
        <v>4222</v>
      </c>
      <c r="G472" s="274" t="s">
        <v>5078</v>
      </c>
      <c r="H472" s="14" t="s">
        <v>5079</v>
      </c>
      <c r="I472" s="14">
        <v>251362574</v>
      </c>
      <c r="J472" s="274" t="s">
        <v>5369</v>
      </c>
      <c r="K472" s="14" t="s">
        <v>3917</v>
      </c>
      <c r="L472" s="14" t="s">
        <v>5080</v>
      </c>
      <c r="M472" s="14" t="s">
        <v>3942</v>
      </c>
      <c r="N472" s="12" t="s">
        <v>21135</v>
      </c>
      <c r="O472" s="14" t="s">
        <v>3550</v>
      </c>
      <c r="P472" s="13" t="s">
        <v>5081</v>
      </c>
      <c r="Q472" s="257" t="s">
        <v>5084</v>
      </c>
      <c r="R472" s="14" t="s">
        <v>5082</v>
      </c>
      <c r="S472" s="257" t="s">
        <v>5083</v>
      </c>
      <c r="T472" s="13" t="s">
        <v>5081</v>
      </c>
    </row>
    <row r="473" spans="2:23" ht="30.75" customHeight="1" x14ac:dyDescent="0.25">
      <c r="B473" s="17">
        <v>483</v>
      </c>
      <c r="D473" s="274" t="s">
        <v>5281</v>
      </c>
      <c r="E473" s="14" t="s">
        <v>5115</v>
      </c>
      <c r="G473" s="274" t="s">
        <v>5282</v>
      </c>
      <c r="H473" s="14" t="s">
        <v>5116</v>
      </c>
      <c r="I473" s="277">
        <v>519000669115</v>
      </c>
      <c r="J473" s="274" t="s">
        <v>5117</v>
      </c>
      <c r="K473" s="14" t="s">
        <v>3917</v>
      </c>
      <c r="L473" s="14" t="s">
        <v>5118</v>
      </c>
      <c r="M473" s="14" t="s">
        <v>3919</v>
      </c>
      <c r="N473" s="12" t="s">
        <v>21147</v>
      </c>
      <c r="O473" s="14" t="s">
        <v>5119</v>
      </c>
      <c r="P473" s="13" t="s">
        <v>5120</v>
      </c>
      <c r="Q473" s="257" t="s">
        <v>5283</v>
      </c>
      <c r="R473" s="14" t="s">
        <v>5115</v>
      </c>
      <c r="S473" s="257" t="s">
        <v>5283</v>
      </c>
      <c r="T473" s="13" t="s">
        <v>5120</v>
      </c>
    </row>
    <row r="474" spans="2:23" ht="30.75" customHeight="1" x14ac:dyDescent="0.25">
      <c r="B474" s="17">
        <v>484</v>
      </c>
      <c r="D474" s="274" t="s">
        <v>5267</v>
      </c>
      <c r="E474" s="14" t="s">
        <v>3119</v>
      </c>
      <c r="G474" s="274" t="s">
        <v>5085</v>
      </c>
      <c r="H474" s="14" t="s">
        <v>5086</v>
      </c>
      <c r="I474" s="277">
        <v>246101511112</v>
      </c>
      <c r="J474" s="274" t="s">
        <v>5087</v>
      </c>
      <c r="K474" s="14" t="s">
        <v>4205</v>
      </c>
      <c r="L474" s="14" t="s">
        <v>4206</v>
      </c>
      <c r="M474" s="14" t="s">
        <v>3919</v>
      </c>
      <c r="N474" s="12" t="s">
        <v>21147</v>
      </c>
      <c r="O474" s="14" t="s">
        <v>4207</v>
      </c>
      <c r="P474" s="13" t="s">
        <v>5088</v>
      </c>
      <c r="Q474" s="257" t="s">
        <v>5222</v>
      </c>
      <c r="R474" s="14" t="s">
        <v>5223</v>
      </c>
      <c r="S474" s="257" t="s">
        <v>5224</v>
      </c>
      <c r="T474" s="13" t="s">
        <v>5088</v>
      </c>
    </row>
    <row r="475" spans="2:23" ht="30.75" customHeight="1" x14ac:dyDescent="0.25">
      <c r="B475" s="17">
        <v>485</v>
      </c>
      <c r="D475" s="274" t="s">
        <v>5090</v>
      </c>
      <c r="E475" s="14" t="s">
        <v>5091</v>
      </c>
      <c r="G475" s="274" t="s">
        <v>5092</v>
      </c>
      <c r="H475" s="14" t="s">
        <v>5093</v>
      </c>
      <c r="I475" s="299" t="s">
        <v>5489</v>
      </c>
      <c r="J475" s="274" t="s">
        <v>5490</v>
      </c>
      <c r="K475" s="14" t="s">
        <v>5491</v>
      </c>
      <c r="L475" s="14" t="s">
        <v>4185</v>
      </c>
      <c r="M475" s="14" t="s">
        <v>3975</v>
      </c>
      <c r="N475" s="12" t="s">
        <v>21147</v>
      </c>
      <c r="O475" s="14" t="s">
        <v>5492</v>
      </c>
      <c r="P475" s="13" t="s">
        <v>5493</v>
      </c>
      <c r="Q475" s="257" t="s">
        <v>5494</v>
      </c>
      <c r="R475" s="14" t="s">
        <v>5091</v>
      </c>
      <c r="S475" s="257" t="s">
        <v>5094</v>
      </c>
      <c r="T475" s="13" t="s">
        <v>5493</v>
      </c>
    </row>
    <row r="476" spans="2:23" ht="30.75" customHeight="1" x14ac:dyDescent="0.25">
      <c r="B476" s="17">
        <v>486</v>
      </c>
      <c r="D476" s="274" t="s">
        <v>5101</v>
      </c>
      <c r="E476" s="14" t="s">
        <v>5095</v>
      </c>
      <c r="F476" s="14" t="s">
        <v>4222</v>
      </c>
      <c r="G476" s="274" t="s">
        <v>5096</v>
      </c>
      <c r="H476" s="14" t="s">
        <v>5097</v>
      </c>
      <c r="I476" s="277">
        <v>260175875116</v>
      </c>
      <c r="J476" s="274" t="s">
        <v>5098</v>
      </c>
      <c r="K476" s="14" t="s">
        <v>3917</v>
      </c>
      <c r="L476" s="14" t="s">
        <v>464</v>
      </c>
      <c r="M476" s="14" t="s">
        <v>3919</v>
      </c>
      <c r="N476" s="12" t="s">
        <v>21147</v>
      </c>
      <c r="O476" s="14" t="s">
        <v>5099</v>
      </c>
      <c r="P476" s="13" t="s">
        <v>5100</v>
      </c>
      <c r="Q476" s="257" t="s">
        <v>5370</v>
      </c>
      <c r="R476" s="14" t="s">
        <v>2277</v>
      </c>
      <c r="S476" s="257" t="s">
        <v>5370</v>
      </c>
      <c r="T476" s="13" t="s">
        <v>5100</v>
      </c>
      <c r="V476" s="275">
        <v>41030</v>
      </c>
      <c r="W476" s="275">
        <v>41419</v>
      </c>
    </row>
    <row r="477" spans="2:23" ht="30.75" customHeight="1" x14ac:dyDescent="0.25">
      <c r="B477" s="17">
        <v>487</v>
      </c>
      <c r="D477" s="274" t="s">
        <v>5132</v>
      </c>
      <c r="E477" s="14" t="s">
        <v>5133</v>
      </c>
      <c r="G477" s="274" t="s">
        <v>5134</v>
      </c>
      <c r="H477" s="14" t="s">
        <v>5135</v>
      </c>
      <c r="I477" s="14" t="s">
        <v>5136</v>
      </c>
      <c r="J477" s="274" t="s">
        <v>5137</v>
      </c>
      <c r="K477" s="14" t="s">
        <v>5138</v>
      </c>
      <c r="L477" s="14" t="s">
        <v>3506</v>
      </c>
      <c r="M477" s="14" t="s">
        <v>3507</v>
      </c>
      <c r="N477" s="12" t="s">
        <v>21149</v>
      </c>
      <c r="O477" s="14" t="s">
        <v>5139</v>
      </c>
      <c r="P477" s="13" t="s">
        <v>5140</v>
      </c>
      <c r="Q477" s="257" t="s">
        <v>5141</v>
      </c>
      <c r="R477" s="14" t="s">
        <v>5133</v>
      </c>
      <c r="S477" s="257" t="s">
        <v>5141</v>
      </c>
      <c r="T477" s="13" t="s">
        <v>5140</v>
      </c>
    </row>
    <row r="478" spans="2:23" ht="30.75" customHeight="1" x14ac:dyDescent="0.25">
      <c r="B478" s="17">
        <v>488</v>
      </c>
      <c r="D478" s="274" t="s">
        <v>5142</v>
      </c>
      <c r="E478" s="14" t="s">
        <v>5143</v>
      </c>
      <c r="G478" s="274" t="s">
        <v>5144</v>
      </c>
      <c r="H478" s="14" t="s">
        <v>5145</v>
      </c>
      <c r="I478" s="14">
        <v>9028655000</v>
      </c>
      <c r="J478" s="274" t="s">
        <v>5146</v>
      </c>
      <c r="K478" s="14" t="s">
        <v>5147</v>
      </c>
      <c r="L478" s="14" t="s">
        <v>5148</v>
      </c>
      <c r="M478" s="14" t="s">
        <v>4063</v>
      </c>
      <c r="N478" s="12" t="s">
        <v>21135</v>
      </c>
      <c r="O478" s="14" t="s">
        <v>5149</v>
      </c>
      <c r="P478" s="13" t="s">
        <v>5150</v>
      </c>
      <c r="Q478" s="257" t="s">
        <v>2536</v>
      </c>
      <c r="R478" s="14" t="s">
        <v>5151</v>
      </c>
      <c r="S478" s="257" t="s">
        <v>17117</v>
      </c>
      <c r="T478" s="13" t="s">
        <v>5150</v>
      </c>
    </row>
    <row r="479" spans="2:23" ht="30.75" customHeight="1" x14ac:dyDescent="0.25">
      <c r="B479" s="17">
        <v>489</v>
      </c>
      <c r="D479" s="274" t="s">
        <v>5152</v>
      </c>
      <c r="E479" s="14" t="s">
        <v>5153</v>
      </c>
      <c r="G479" s="274" t="s">
        <v>5154</v>
      </c>
      <c r="H479" s="14" t="s">
        <v>5155</v>
      </c>
      <c r="I479" s="14" t="s">
        <v>5156</v>
      </c>
      <c r="J479" s="274" t="s">
        <v>5157</v>
      </c>
      <c r="K479" s="14" t="s">
        <v>5158</v>
      </c>
      <c r="L479" s="14" t="s">
        <v>5159</v>
      </c>
      <c r="M479" s="14" t="s">
        <v>4092</v>
      </c>
      <c r="N479" s="12" t="s">
        <v>21150</v>
      </c>
      <c r="O479" s="14" t="s">
        <v>5160</v>
      </c>
      <c r="P479" s="13" t="s">
        <v>5161</v>
      </c>
      <c r="Q479" s="257" t="s">
        <v>5162</v>
      </c>
      <c r="R479" s="14" t="s">
        <v>1478</v>
      </c>
      <c r="S479" s="257" t="s">
        <v>5162</v>
      </c>
      <c r="T479" s="13" t="s">
        <v>5163</v>
      </c>
    </row>
    <row r="480" spans="2:23" ht="30.75" customHeight="1" x14ac:dyDescent="0.25">
      <c r="B480" s="17">
        <v>490</v>
      </c>
      <c r="D480" s="274" t="s">
        <v>5164</v>
      </c>
      <c r="E480" s="14" t="s">
        <v>5165</v>
      </c>
      <c r="G480" s="274" t="s">
        <v>5166</v>
      </c>
      <c r="H480" s="14" t="s">
        <v>5167</v>
      </c>
      <c r="I480" s="14">
        <v>82541918</v>
      </c>
      <c r="J480" s="274" t="s">
        <v>5168</v>
      </c>
      <c r="K480" s="14" t="s">
        <v>529</v>
      </c>
      <c r="L480" s="14" t="s">
        <v>3690</v>
      </c>
      <c r="M480" s="14" t="s">
        <v>4114</v>
      </c>
      <c r="N480" s="12" t="s">
        <v>21147</v>
      </c>
      <c r="O480" s="14" t="s">
        <v>5169</v>
      </c>
      <c r="P480" s="13" t="s">
        <v>5170</v>
      </c>
      <c r="Q480" s="13" t="s">
        <v>5171</v>
      </c>
      <c r="R480" s="14" t="s">
        <v>5172</v>
      </c>
      <c r="S480" s="257" t="s">
        <v>5174</v>
      </c>
      <c r="T480" s="13" t="s">
        <v>5173</v>
      </c>
      <c r="V480" s="275">
        <v>41030</v>
      </c>
      <c r="W480" s="275">
        <v>41419</v>
      </c>
    </row>
    <row r="481" spans="2:23" ht="30.75" customHeight="1" x14ac:dyDescent="0.25">
      <c r="B481" s="17">
        <v>491</v>
      </c>
      <c r="D481" s="274" t="s">
        <v>5175</v>
      </c>
      <c r="E481" s="14" t="s">
        <v>5175</v>
      </c>
      <c r="G481" s="274" t="s">
        <v>5176</v>
      </c>
      <c r="H481" s="14" t="s">
        <v>5177</v>
      </c>
      <c r="I481" s="14" t="s">
        <v>5256</v>
      </c>
      <c r="J481" s="274" t="s">
        <v>5178</v>
      </c>
      <c r="K481" s="14" t="s">
        <v>3917</v>
      </c>
      <c r="L481" s="14" t="s">
        <v>5179</v>
      </c>
      <c r="M481" s="14" t="s">
        <v>4063</v>
      </c>
      <c r="N481" s="12" t="s">
        <v>21135</v>
      </c>
      <c r="O481" s="14" t="s">
        <v>5180</v>
      </c>
      <c r="P481" s="13" t="s">
        <v>5181</v>
      </c>
      <c r="R481" s="14" t="s">
        <v>5175</v>
      </c>
      <c r="S481" s="13" t="s">
        <v>5182</v>
      </c>
      <c r="T481" s="13" t="s">
        <v>5181</v>
      </c>
    </row>
    <row r="482" spans="2:23" ht="30.75" customHeight="1" x14ac:dyDescent="0.25">
      <c r="B482" s="17">
        <v>492</v>
      </c>
      <c r="C482" s="17" t="s">
        <v>5</v>
      </c>
      <c r="D482" s="274" t="s">
        <v>5183</v>
      </c>
      <c r="E482" s="14" t="s">
        <v>900</v>
      </c>
      <c r="G482" s="274" t="s">
        <v>5184</v>
      </c>
      <c r="H482" s="14" t="s">
        <v>5185</v>
      </c>
      <c r="I482" s="14" t="s">
        <v>5186</v>
      </c>
      <c r="J482" s="274" t="s">
        <v>5187</v>
      </c>
      <c r="K482" s="14" t="s">
        <v>5188</v>
      </c>
      <c r="L482" s="14" t="s">
        <v>5189</v>
      </c>
      <c r="M482" s="14" t="s">
        <v>4197</v>
      </c>
      <c r="N482" s="12" t="s">
        <v>21150</v>
      </c>
      <c r="O482" s="14" t="s">
        <v>5190</v>
      </c>
      <c r="P482" s="13" t="s">
        <v>5191</v>
      </c>
      <c r="Q482" s="257" t="s">
        <v>5192</v>
      </c>
      <c r="R482" s="14" t="s">
        <v>900</v>
      </c>
      <c r="S482" s="257" t="s">
        <v>5192</v>
      </c>
      <c r="T482" s="13" t="s">
        <v>5191</v>
      </c>
    </row>
    <row r="483" spans="2:23" ht="30.75" customHeight="1" x14ac:dyDescent="0.25">
      <c r="B483" s="17">
        <v>493</v>
      </c>
      <c r="D483" s="274" t="s">
        <v>1999</v>
      </c>
      <c r="E483" s="14" t="s">
        <v>327</v>
      </c>
      <c r="G483" s="274" t="s">
        <v>5193</v>
      </c>
      <c r="H483" s="14" t="s">
        <v>5194</v>
      </c>
      <c r="I483" s="277">
        <v>78333413</v>
      </c>
      <c r="J483" s="274" t="s">
        <v>5268</v>
      </c>
      <c r="K483" s="14" t="s">
        <v>2004</v>
      </c>
      <c r="L483" s="14" t="s">
        <v>3690</v>
      </c>
      <c r="M483" s="14" t="s">
        <v>4114</v>
      </c>
      <c r="N483" s="12" t="s">
        <v>21147</v>
      </c>
      <c r="O483" s="14" t="s">
        <v>5195</v>
      </c>
      <c r="P483" s="13" t="s">
        <v>5196</v>
      </c>
      <c r="Q483" s="257" t="s">
        <v>5197</v>
      </c>
      <c r="R483" s="14" t="s">
        <v>5198</v>
      </c>
      <c r="S483" s="257" t="s">
        <v>5197</v>
      </c>
      <c r="T483" s="13" t="s">
        <v>5196</v>
      </c>
    </row>
    <row r="484" spans="2:23" ht="30.75" customHeight="1" x14ac:dyDescent="0.25">
      <c r="B484" s="17">
        <v>494</v>
      </c>
      <c r="D484" s="274" t="s">
        <v>1999</v>
      </c>
      <c r="E484" s="14" t="s">
        <v>327</v>
      </c>
      <c r="G484" s="274" t="s">
        <v>5199</v>
      </c>
      <c r="H484" s="14" t="s">
        <v>5200</v>
      </c>
      <c r="I484" s="277">
        <v>79411973</v>
      </c>
      <c r="J484" s="274" t="s">
        <v>5269</v>
      </c>
      <c r="K484" s="14" t="s">
        <v>2004</v>
      </c>
      <c r="L484" s="14" t="s">
        <v>3690</v>
      </c>
      <c r="M484" s="14" t="s">
        <v>4114</v>
      </c>
      <c r="N484" s="12" t="s">
        <v>21147</v>
      </c>
      <c r="O484" s="14" t="s">
        <v>5195</v>
      </c>
      <c r="P484" s="13" t="s">
        <v>5201</v>
      </c>
      <c r="Q484" s="257" t="s">
        <v>5197</v>
      </c>
      <c r="R484" s="14" t="s">
        <v>5198</v>
      </c>
      <c r="S484" s="257" t="s">
        <v>5197</v>
      </c>
      <c r="T484" s="13" t="s">
        <v>5201</v>
      </c>
    </row>
    <row r="485" spans="2:23" ht="30.75" customHeight="1" x14ac:dyDescent="0.25">
      <c r="B485" s="17">
        <v>495</v>
      </c>
      <c r="D485" s="274" t="s">
        <v>5202</v>
      </c>
      <c r="E485" s="14" t="s">
        <v>4108</v>
      </c>
      <c r="G485" s="274" t="s">
        <v>5203</v>
      </c>
      <c r="H485" s="14" t="s">
        <v>5204</v>
      </c>
      <c r="I485" s="14" t="s">
        <v>3915</v>
      </c>
      <c r="J485" s="274" t="s">
        <v>5205</v>
      </c>
      <c r="K485" s="14" t="s">
        <v>5206</v>
      </c>
      <c r="L485" s="14" t="s">
        <v>4026</v>
      </c>
      <c r="M485" s="14" t="s">
        <v>3919</v>
      </c>
      <c r="N485" s="12" t="s">
        <v>21147</v>
      </c>
      <c r="O485" s="14" t="s">
        <v>5207</v>
      </c>
      <c r="P485" s="13" t="s">
        <v>5209</v>
      </c>
      <c r="Q485" s="13" t="s">
        <v>5208</v>
      </c>
      <c r="R485" s="14" t="s">
        <v>4108</v>
      </c>
      <c r="S485" s="13" t="s">
        <v>5208</v>
      </c>
      <c r="T485" s="13" t="s">
        <v>5209</v>
      </c>
    </row>
    <row r="486" spans="2:23" ht="30.75" customHeight="1" x14ac:dyDescent="0.25">
      <c r="B486" s="17">
        <v>496</v>
      </c>
      <c r="D486" s="274" t="s">
        <v>5210</v>
      </c>
      <c r="E486" s="14" t="s">
        <v>5211</v>
      </c>
      <c r="G486" s="274" t="s">
        <v>5212</v>
      </c>
      <c r="H486" s="14" t="s">
        <v>5213</v>
      </c>
      <c r="I486" s="277">
        <v>81245142</v>
      </c>
      <c r="J486" s="274" t="s">
        <v>5214</v>
      </c>
      <c r="K486" s="14" t="s">
        <v>5215</v>
      </c>
      <c r="L486" s="14" t="s">
        <v>5216</v>
      </c>
      <c r="M486" s="14" t="s">
        <v>4114</v>
      </c>
      <c r="N486" s="12" t="s">
        <v>21147</v>
      </c>
      <c r="O486" s="14" t="s">
        <v>5217</v>
      </c>
      <c r="P486" s="13" t="s">
        <v>5218</v>
      </c>
      <c r="Q486" s="257" t="s">
        <v>5219</v>
      </c>
      <c r="R486" s="14" t="s">
        <v>5220</v>
      </c>
      <c r="S486" s="257" t="s">
        <v>5221</v>
      </c>
      <c r="T486" s="13" t="s">
        <v>5218</v>
      </c>
    </row>
    <row r="487" spans="2:23" ht="30.75" customHeight="1" x14ac:dyDescent="0.25">
      <c r="B487" s="17">
        <v>497</v>
      </c>
      <c r="D487" s="274" t="s">
        <v>5225</v>
      </c>
      <c r="E487" s="14" t="s">
        <v>5226</v>
      </c>
      <c r="G487" s="274" t="s">
        <v>5227</v>
      </c>
      <c r="H487" s="14" t="s">
        <v>5228</v>
      </c>
      <c r="I487" s="277">
        <v>626179235119</v>
      </c>
      <c r="J487" s="274" t="s">
        <v>5229</v>
      </c>
      <c r="K487" s="14" t="s">
        <v>5230</v>
      </c>
      <c r="L487" s="14" t="s">
        <v>5231</v>
      </c>
      <c r="M487" s="14" t="s">
        <v>3919</v>
      </c>
      <c r="N487" s="12" t="s">
        <v>21147</v>
      </c>
      <c r="O487" s="14" t="s">
        <v>5232</v>
      </c>
      <c r="P487" s="13" t="s">
        <v>5233</v>
      </c>
      <c r="Q487" s="257" t="s">
        <v>5234</v>
      </c>
      <c r="R487" s="14" t="s">
        <v>5235</v>
      </c>
      <c r="S487" s="257" t="s">
        <v>5234</v>
      </c>
      <c r="T487" s="13" t="s">
        <v>5233</v>
      </c>
    </row>
    <row r="488" spans="2:23" ht="30.75" customHeight="1" x14ac:dyDescent="0.25">
      <c r="B488" s="17">
        <v>498</v>
      </c>
      <c r="D488" s="274" t="s">
        <v>5246</v>
      </c>
      <c r="E488" s="14" t="s">
        <v>5247</v>
      </c>
      <c r="G488" s="274" t="s">
        <v>5248</v>
      </c>
      <c r="H488" s="14" t="s">
        <v>5249</v>
      </c>
      <c r="I488" s="14" t="s">
        <v>5250</v>
      </c>
      <c r="J488" s="274" t="s">
        <v>5251</v>
      </c>
      <c r="K488" s="14" t="s">
        <v>3917</v>
      </c>
      <c r="L488" s="14" t="s">
        <v>5252</v>
      </c>
      <c r="M488" s="14" t="s">
        <v>4197</v>
      </c>
      <c r="N488" s="12" t="s">
        <v>21150</v>
      </c>
      <c r="O488" s="14" t="s">
        <v>5253</v>
      </c>
      <c r="P488" s="13" t="s">
        <v>5254</v>
      </c>
      <c r="Q488" s="257" t="s">
        <v>5255</v>
      </c>
      <c r="R488" s="14" t="s">
        <v>720</v>
      </c>
      <c r="S488" s="257" t="s">
        <v>5255</v>
      </c>
      <c r="T488" s="13" t="s">
        <v>5254</v>
      </c>
    </row>
    <row r="489" spans="2:23" ht="30.75" customHeight="1" x14ac:dyDescent="0.25">
      <c r="B489" s="17">
        <v>499</v>
      </c>
      <c r="D489" s="274" t="s">
        <v>5257</v>
      </c>
      <c r="E489" s="14" t="s">
        <v>5258</v>
      </c>
      <c r="G489" s="274" t="s">
        <v>5259</v>
      </c>
      <c r="H489" s="14" t="s">
        <v>5260</v>
      </c>
      <c r="I489" s="14" t="s">
        <v>5261</v>
      </c>
      <c r="J489" s="274" t="s">
        <v>5262</v>
      </c>
      <c r="K489" s="14" t="s">
        <v>5263</v>
      </c>
      <c r="L489" s="14" t="s">
        <v>3283</v>
      </c>
      <c r="M489" s="14" t="s">
        <v>4265</v>
      </c>
      <c r="N489" s="12" t="s">
        <v>21135</v>
      </c>
      <c r="O489" s="14" t="s">
        <v>5264</v>
      </c>
      <c r="P489" s="13" t="s">
        <v>5265</v>
      </c>
      <c r="Q489" s="257" t="s">
        <v>5266</v>
      </c>
      <c r="R489" s="14" t="s">
        <v>5258</v>
      </c>
      <c r="S489" s="257" t="s">
        <v>5266</v>
      </c>
      <c r="T489" s="13" t="s">
        <v>5265</v>
      </c>
      <c r="V489" s="275">
        <v>41030</v>
      </c>
      <c r="W489" s="275">
        <v>41419</v>
      </c>
    </row>
    <row r="490" spans="2:23" ht="30.75" customHeight="1" x14ac:dyDescent="0.25">
      <c r="B490" s="17">
        <v>500</v>
      </c>
      <c r="D490" s="274" t="s">
        <v>5270</v>
      </c>
      <c r="E490" s="14" t="s">
        <v>809</v>
      </c>
      <c r="G490" s="274" t="s">
        <v>5271</v>
      </c>
      <c r="H490" s="14" t="s">
        <v>5272</v>
      </c>
      <c r="I490" s="14" t="s">
        <v>5273</v>
      </c>
      <c r="J490" s="274" t="s">
        <v>5274</v>
      </c>
      <c r="K490" s="14" t="s">
        <v>5275</v>
      </c>
      <c r="L490" s="14" t="s">
        <v>5276</v>
      </c>
      <c r="M490" s="14" t="s">
        <v>4092</v>
      </c>
      <c r="N490" s="12" t="s">
        <v>21150</v>
      </c>
      <c r="O490" s="14" t="s">
        <v>5277</v>
      </c>
      <c r="P490" s="13" t="s">
        <v>5278</v>
      </c>
      <c r="Q490" s="257" t="s">
        <v>5279</v>
      </c>
      <c r="R490" s="14" t="s">
        <v>5280</v>
      </c>
      <c r="S490" s="257" t="s">
        <v>5279</v>
      </c>
      <c r="T490" s="13" t="s">
        <v>5278</v>
      </c>
    </row>
    <row r="491" spans="2:23" ht="30.75" customHeight="1" x14ac:dyDescent="0.25">
      <c r="B491" s="17">
        <v>501</v>
      </c>
      <c r="D491" s="274" t="s">
        <v>5284</v>
      </c>
      <c r="E491" s="14" t="s">
        <v>3207</v>
      </c>
      <c r="G491" s="274" t="s">
        <v>5285</v>
      </c>
      <c r="H491" s="14" t="s">
        <v>5286</v>
      </c>
      <c r="I491" s="14" t="s">
        <v>5289</v>
      </c>
      <c r="J491" s="274" t="s">
        <v>13847</v>
      </c>
      <c r="K491" s="14" t="s">
        <v>13848</v>
      </c>
      <c r="L491" s="14" t="s">
        <v>3212</v>
      </c>
      <c r="M491" s="14" t="s">
        <v>3942</v>
      </c>
      <c r="N491" s="12" t="s">
        <v>21135</v>
      </c>
      <c r="O491" s="14" t="s">
        <v>13849</v>
      </c>
      <c r="P491" s="13" t="s">
        <v>5288</v>
      </c>
      <c r="Q491" s="257" t="s">
        <v>13850</v>
      </c>
      <c r="R491" s="14" t="s">
        <v>3207</v>
      </c>
      <c r="S491" s="257" t="s">
        <v>13850</v>
      </c>
      <c r="T491" s="13" t="s">
        <v>5288</v>
      </c>
    </row>
    <row r="492" spans="2:23" ht="30.75" customHeight="1" x14ac:dyDescent="0.25">
      <c r="B492" s="17">
        <v>502</v>
      </c>
      <c r="D492" s="274" t="s">
        <v>5290</v>
      </c>
      <c r="E492" s="14" t="s">
        <v>2293</v>
      </c>
      <c r="G492" s="274" t="s">
        <v>5291</v>
      </c>
      <c r="H492" s="14" t="s">
        <v>5292</v>
      </c>
      <c r="I492" s="277">
        <v>255554524</v>
      </c>
      <c r="J492" s="274" t="s">
        <v>5293</v>
      </c>
      <c r="K492" s="14" t="s">
        <v>5294</v>
      </c>
      <c r="L492" s="14" t="s">
        <v>3957</v>
      </c>
      <c r="M492" s="14" t="s">
        <v>3942</v>
      </c>
      <c r="N492" s="12" t="s">
        <v>21135</v>
      </c>
      <c r="O492" s="14" t="s">
        <v>5295</v>
      </c>
      <c r="P492" s="13" t="s">
        <v>5296</v>
      </c>
      <c r="Q492" s="257" t="s">
        <v>5297</v>
      </c>
      <c r="R492" s="14" t="s">
        <v>5567</v>
      </c>
      <c r="S492" s="257" t="s">
        <v>5297</v>
      </c>
      <c r="T492" s="13" t="s">
        <v>5296</v>
      </c>
      <c r="V492" s="275">
        <v>41061</v>
      </c>
      <c r="W492" s="275">
        <v>41419</v>
      </c>
    </row>
    <row r="493" spans="2:23" ht="30.75" customHeight="1" x14ac:dyDescent="0.25">
      <c r="B493" s="17">
        <v>503</v>
      </c>
      <c r="D493" s="274" t="s">
        <v>5298</v>
      </c>
      <c r="E493" s="14" t="s">
        <v>5299</v>
      </c>
      <c r="G493" s="274" t="s">
        <v>5300</v>
      </c>
      <c r="H493" s="14" t="s">
        <v>5301</v>
      </c>
      <c r="I493" s="277">
        <v>78309954</v>
      </c>
      <c r="J493" s="274" t="s">
        <v>5302</v>
      </c>
      <c r="K493" s="14" t="s">
        <v>5303</v>
      </c>
      <c r="L493" s="14" t="s">
        <v>3690</v>
      </c>
      <c r="M493" s="14" t="s">
        <v>4114</v>
      </c>
      <c r="N493" s="12" t="s">
        <v>21147</v>
      </c>
      <c r="O493" s="14" t="s">
        <v>5304</v>
      </c>
      <c r="P493" s="13" t="s">
        <v>5305</v>
      </c>
      <c r="Q493" s="257" t="s">
        <v>5306</v>
      </c>
      <c r="R493" s="14" t="s">
        <v>5299</v>
      </c>
      <c r="S493" s="257" t="s">
        <v>5306</v>
      </c>
      <c r="T493" s="13" t="s">
        <v>5305</v>
      </c>
      <c r="V493" s="275">
        <v>41061</v>
      </c>
      <c r="W493" s="275">
        <v>41431</v>
      </c>
    </row>
    <row r="494" spans="2:23" ht="30.75" customHeight="1" x14ac:dyDescent="0.25">
      <c r="B494" s="17">
        <v>504</v>
      </c>
      <c r="D494" s="274" t="s">
        <v>5310</v>
      </c>
      <c r="E494" s="14" t="s">
        <v>5311</v>
      </c>
      <c r="G494" s="274" t="s">
        <v>5312</v>
      </c>
      <c r="H494" s="14" t="s">
        <v>5313</v>
      </c>
      <c r="I494" s="277">
        <v>77402560</v>
      </c>
      <c r="J494" s="274" t="s">
        <v>5314</v>
      </c>
      <c r="K494" s="14" t="s">
        <v>5315</v>
      </c>
      <c r="L494" s="14" t="s">
        <v>5316</v>
      </c>
      <c r="M494" s="14" t="s">
        <v>4114</v>
      </c>
      <c r="N494" s="12" t="s">
        <v>21147</v>
      </c>
      <c r="O494" s="14" t="s">
        <v>5317</v>
      </c>
      <c r="P494" s="13" t="s">
        <v>5318</v>
      </c>
      <c r="Q494" s="257" t="s">
        <v>5319</v>
      </c>
      <c r="R494" s="14" t="s">
        <v>5599</v>
      </c>
      <c r="S494" s="257" t="s">
        <v>5320</v>
      </c>
      <c r="T494" s="13" t="s">
        <v>5321</v>
      </c>
      <c r="V494" s="275">
        <v>41061</v>
      </c>
      <c r="W494" s="275">
        <v>41431</v>
      </c>
    </row>
    <row r="495" spans="2:23" ht="30.75" customHeight="1" x14ac:dyDescent="0.25">
      <c r="B495" s="17">
        <v>505</v>
      </c>
      <c r="D495" s="274" t="s">
        <v>5322</v>
      </c>
      <c r="E495" s="14" t="s">
        <v>5323</v>
      </c>
      <c r="F495" s="14" t="s">
        <v>4307</v>
      </c>
      <c r="G495" s="274" t="s">
        <v>5324</v>
      </c>
      <c r="H495" s="14" t="s">
        <v>5325</v>
      </c>
      <c r="I495" s="14" t="s">
        <v>3915</v>
      </c>
      <c r="J495" s="274" t="s">
        <v>5326</v>
      </c>
      <c r="K495" s="14" t="s">
        <v>5327</v>
      </c>
      <c r="L495" s="14" t="s">
        <v>2704</v>
      </c>
      <c r="M495" s="14" t="s">
        <v>3942</v>
      </c>
      <c r="N495" s="12" t="s">
        <v>21135</v>
      </c>
      <c r="O495" s="14" t="s">
        <v>5328</v>
      </c>
      <c r="P495" s="13" t="s">
        <v>5329</v>
      </c>
      <c r="Q495" s="257" t="s">
        <v>5330</v>
      </c>
      <c r="R495" s="14" t="s">
        <v>5331</v>
      </c>
      <c r="S495" s="257" t="s">
        <v>5332</v>
      </c>
      <c r="T495" s="13" t="s">
        <v>5333</v>
      </c>
    </row>
    <row r="496" spans="2:23" ht="30.75" customHeight="1" x14ac:dyDescent="0.25">
      <c r="B496" s="17">
        <v>506</v>
      </c>
      <c r="D496" s="274" t="s">
        <v>5345</v>
      </c>
      <c r="E496" s="14" t="s">
        <v>5335</v>
      </c>
      <c r="G496" s="274" t="s">
        <v>5346</v>
      </c>
      <c r="H496" s="14" t="s">
        <v>5336</v>
      </c>
      <c r="I496" s="277">
        <v>115327395114</v>
      </c>
      <c r="J496" s="274" t="s">
        <v>5337</v>
      </c>
      <c r="K496" s="14" t="s">
        <v>5338</v>
      </c>
      <c r="L496" s="14" t="s">
        <v>4026</v>
      </c>
      <c r="M496" s="14" t="s">
        <v>3919</v>
      </c>
      <c r="N496" s="12" t="s">
        <v>21147</v>
      </c>
      <c r="O496" s="14" t="s">
        <v>5339</v>
      </c>
      <c r="P496" s="13" t="s">
        <v>5340</v>
      </c>
      <c r="Q496" s="257" t="s">
        <v>5341</v>
      </c>
      <c r="R496" s="14" t="s">
        <v>5344</v>
      </c>
      <c r="S496" s="257" t="s">
        <v>5342</v>
      </c>
      <c r="T496" s="13" t="s">
        <v>5343</v>
      </c>
    </row>
    <row r="497" spans="2:23" ht="30.75" customHeight="1" x14ac:dyDescent="0.25">
      <c r="B497" s="17">
        <v>507</v>
      </c>
      <c r="D497" s="274" t="s">
        <v>5347</v>
      </c>
      <c r="E497" s="14" t="s">
        <v>5348</v>
      </c>
      <c r="F497" s="14" t="s">
        <v>5349</v>
      </c>
      <c r="G497" s="274" t="s">
        <v>5350</v>
      </c>
      <c r="H497" s="14" t="s">
        <v>5351</v>
      </c>
      <c r="I497" s="14" t="s">
        <v>3915</v>
      </c>
      <c r="J497" s="274" t="s">
        <v>5352</v>
      </c>
      <c r="K497" s="14" t="s">
        <v>5353</v>
      </c>
      <c r="L497" s="14" t="s">
        <v>3690</v>
      </c>
      <c r="M497" s="14" t="s">
        <v>4114</v>
      </c>
      <c r="N497" s="12" t="s">
        <v>21147</v>
      </c>
      <c r="O497" s="14" t="s">
        <v>5354</v>
      </c>
      <c r="P497" s="13" t="s">
        <v>5355</v>
      </c>
      <c r="Q497" s="257" t="s">
        <v>5356</v>
      </c>
      <c r="R497" s="14" t="s">
        <v>5357</v>
      </c>
      <c r="S497" s="257" t="s">
        <v>5356</v>
      </c>
      <c r="T497" s="13" t="s">
        <v>5355</v>
      </c>
    </row>
    <row r="498" spans="2:23" ht="30.75" customHeight="1" x14ac:dyDescent="0.25">
      <c r="B498" s="17">
        <v>508</v>
      </c>
      <c r="D498" s="274" t="s">
        <v>5358</v>
      </c>
      <c r="E498" s="14" t="s">
        <v>5366</v>
      </c>
      <c r="G498" s="274" t="s">
        <v>5368</v>
      </c>
      <c r="H498" s="14" t="s">
        <v>5359</v>
      </c>
      <c r="I498" s="14">
        <v>242569609</v>
      </c>
      <c r="J498" s="274" t="s">
        <v>5360</v>
      </c>
      <c r="K498" s="14" t="s">
        <v>5361</v>
      </c>
      <c r="L498" s="14" t="s">
        <v>5362</v>
      </c>
      <c r="M498" s="14" t="s">
        <v>5363</v>
      </c>
      <c r="N498" s="12" t="s">
        <v>21149</v>
      </c>
      <c r="O498" s="14" t="s">
        <v>5364</v>
      </c>
      <c r="P498" s="13" t="s">
        <v>5365</v>
      </c>
      <c r="Q498" s="13" t="s">
        <v>5367</v>
      </c>
      <c r="R498" s="14" t="s">
        <v>5366</v>
      </c>
      <c r="S498" s="13" t="s">
        <v>5367</v>
      </c>
      <c r="T498" s="13" t="s">
        <v>5365</v>
      </c>
    </row>
    <row r="499" spans="2:23" ht="30.75" customHeight="1" x14ac:dyDescent="0.25">
      <c r="B499" s="17">
        <v>509</v>
      </c>
      <c r="D499" s="274" t="s">
        <v>5371</v>
      </c>
      <c r="E499" s="14" t="s">
        <v>5372</v>
      </c>
      <c r="G499" s="274" t="s">
        <v>5373</v>
      </c>
      <c r="H499" s="14" t="s">
        <v>5374</v>
      </c>
      <c r="I499" s="14" t="s">
        <v>5379</v>
      </c>
      <c r="J499" s="274" t="s">
        <v>5375</v>
      </c>
      <c r="K499" s="14" t="s">
        <v>5376</v>
      </c>
      <c r="L499" s="14" t="s">
        <v>3957</v>
      </c>
      <c r="M499" s="14" t="s">
        <v>3942</v>
      </c>
      <c r="N499" s="12" t="s">
        <v>21135</v>
      </c>
      <c r="O499" s="14" t="s">
        <v>5377</v>
      </c>
      <c r="P499" s="13" t="s">
        <v>5378</v>
      </c>
      <c r="Q499" s="257" t="s">
        <v>5380</v>
      </c>
      <c r="R499" s="14" t="s">
        <v>5381</v>
      </c>
      <c r="S499" s="257" t="s">
        <v>5380</v>
      </c>
      <c r="T499" s="13" t="s">
        <v>5378</v>
      </c>
    </row>
    <row r="500" spans="2:23" ht="30.75" customHeight="1" x14ac:dyDescent="0.25">
      <c r="B500" s="17">
        <v>510</v>
      </c>
      <c r="D500" s="274" t="s">
        <v>5310</v>
      </c>
      <c r="E500" s="14" t="s">
        <v>5382</v>
      </c>
      <c r="G500" s="274" t="s">
        <v>5383</v>
      </c>
      <c r="H500" s="14" t="s">
        <v>5384</v>
      </c>
      <c r="I500" s="277">
        <v>77748504</v>
      </c>
      <c r="J500" s="274" t="s">
        <v>5385</v>
      </c>
      <c r="K500" s="14" t="s">
        <v>5386</v>
      </c>
      <c r="L500" s="14" t="s">
        <v>5316</v>
      </c>
      <c r="M500" s="14" t="s">
        <v>4114</v>
      </c>
      <c r="N500" s="12" t="s">
        <v>21147</v>
      </c>
      <c r="O500" s="14" t="s">
        <v>5387</v>
      </c>
      <c r="P500" s="13" t="s">
        <v>5388</v>
      </c>
      <c r="Q500" s="257" t="s">
        <v>5389</v>
      </c>
      <c r="R500" s="14" t="s">
        <v>5390</v>
      </c>
      <c r="S500" s="257" t="s">
        <v>5391</v>
      </c>
      <c r="T500" s="13" t="s">
        <v>5392</v>
      </c>
    </row>
    <row r="501" spans="2:23" ht="30.75" customHeight="1" x14ac:dyDescent="0.25">
      <c r="B501" s="17">
        <v>511</v>
      </c>
      <c r="C501" s="413" t="s">
        <v>21129</v>
      </c>
      <c r="D501" s="274" t="s">
        <v>5400</v>
      </c>
      <c r="E501" s="14" t="s">
        <v>5401</v>
      </c>
      <c r="L501" s="14" t="s">
        <v>5402</v>
      </c>
      <c r="M501" s="14" t="s">
        <v>3942</v>
      </c>
      <c r="N501" s="12" t="s">
        <v>21135</v>
      </c>
      <c r="O501" s="14" t="s">
        <v>5403</v>
      </c>
      <c r="P501" s="13" t="s">
        <v>5404</v>
      </c>
      <c r="Q501" s="257" t="s">
        <v>5405</v>
      </c>
    </row>
    <row r="502" spans="2:23" ht="30.75" customHeight="1" x14ac:dyDescent="0.25">
      <c r="B502" s="17">
        <v>512</v>
      </c>
      <c r="D502" s="274" t="s">
        <v>5406</v>
      </c>
      <c r="E502" s="14" t="s">
        <v>5407</v>
      </c>
      <c r="G502" s="274" t="s">
        <v>5408</v>
      </c>
      <c r="H502" s="14" t="s">
        <v>5409</v>
      </c>
      <c r="I502" s="14" t="s">
        <v>5410</v>
      </c>
      <c r="J502" s="274" t="s">
        <v>5411</v>
      </c>
      <c r="K502" s="14" t="s">
        <v>3037</v>
      </c>
      <c r="L502" s="14" t="s">
        <v>2379</v>
      </c>
      <c r="M502" s="14" t="s">
        <v>4265</v>
      </c>
      <c r="N502" s="12" t="s">
        <v>21135</v>
      </c>
      <c r="O502" s="14" t="s">
        <v>2380</v>
      </c>
      <c r="P502" s="13" t="s">
        <v>5412</v>
      </c>
      <c r="Q502" s="257" t="s">
        <v>11812</v>
      </c>
      <c r="R502" s="14" t="s">
        <v>5413</v>
      </c>
      <c r="S502" s="257" t="s">
        <v>5414</v>
      </c>
      <c r="T502" s="13" t="s">
        <v>5415</v>
      </c>
    </row>
    <row r="503" spans="2:23" ht="30.75" customHeight="1" x14ac:dyDescent="0.25">
      <c r="B503" s="17">
        <v>513</v>
      </c>
      <c r="D503" s="274" t="s">
        <v>5416</v>
      </c>
      <c r="E503" s="14" t="s">
        <v>688</v>
      </c>
      <c r="G503" s="274" t="s">
        <v>5417</v>
      </c>
      <c r="H503" s="14" t="s">
        <v>5418</v>
      </c>
      <c r="I503" s="277">
        <v>114248074119</v>
      </c>
      <c r="J503" s="274" t="s">
        <v>5419</v>
      </c>
      <c r="K503" s="14" t="s">
        <v>5420</v>
      </c>
      <c r="L503" s="14" t="s">
        <v>4026</v>
      </c>
      <c r="M503" s="14" t="s">
        <v>3919</v>
      </c>
      <c r="N503" s="12" t="s">
        <v>21147</v>
      </c>
      <c r="O503" s="14" t="s">
        <v>5421</v>
      </c>
      <c r="P503" s="13" t="s">
        <v>687</v>
      </c>
      <c r="Q503" s="257" t="s">
        <v>5488</v>
      </c>
      <c r="R503" s="14" t="s">
        <v>688</v>
      </c>
      <c r="S503" s="257" t="s">
        <v>5488</v>
      </c>
      <c r="T503" s="13" t="s">
        <v>689</v>
      </c>
    </row>
    <row r="504" spans="2:23" ht="30.75" customHeight="1" x14ac:dyDescent="0.25">
      <c r="B504" s="17">
        <v>514</v>
      </c>
      <c r="D504" s="274" t="s">
        <v>5422</v>
      </c>
      <c r="E504" s="14" t="s">
        <v>5423</v>
      </c>
      <c r="G504" s="274" t="s">
        <v>5422</v>
      </c>
      <c r="H504" s="14" t="s">
        <v>5424</v>
      </c>
      <c r="I504" s="14" t="s">
        <v>3915</v>
      </c>
      <c r="J504" s="274" t="s">
        <v>5425</v>
      </c>
      <c r="K504" s="14" t="s">
        <v>3917</v>
      </c>
      <c r="L504" s="14" t="s">
        <v>5426</v>
      </c>
      <c r="M504" s="14" t="s">
        <v>3507</v>
      </c>
      <c r="N504" s="12" t="s">
        <v>21149</v>
      </c>
      <c r="O504" s="14" t="s">
        <v>5427</v>
      </c>
      <c r="P504" s="13" t="s">
        <v>5428</v>
      </c>
      <c r="Q504" s="257" t="s">
        <v>5429</v>
      </c>
      <c r="R504" s="14" t="s">
        <v>5430</v>
      </c>
      <c r="S504" s="257" t="s">
        <v>5429</v>
      </c>
      <c r="T504" s="13" t="s">
        <v>5431</v>
      </c>
    </row>
    <row r="505" spans="2:23" ht="30.75" customHeight="1" x14ac:dyDescent="0.25">
      <c r="B505" s="17">
        <v>515</v>
      </c>
      <c r="D505" s="274" t="s">
        <v>5437</v>
      </c>
      <c r="E505" s="14" t="s">
        <v>5438</v>
      </c>
      <c r="G505" s="274" t="s">
        <v>5439</v>
      </c>
      <c r="H505" s="14" t="s">
        <v>5440</v>
      </c>
      <c r="I505" s="277">
        <v>116267261110</v>
      </c>
      <c r="J505" s="274" t="s">
        <v>5441</v>
      </c>
      <c r="K505" s="14" t="s">
        <v>5442</v>
      </c>
      <c r="L505" s="14" t="s">
        <v>884</v>
      </c>
      <c r="M505" s="14" t="s">
        <v>3919</v>
      </c>
      <c r="N505" s="12" t="s">
        <v>21147</v>
      </c>
      <c r="O505" s="14" t="s">
        <v>5443</v>
      </c>
      <c r="P505" s="13" t="s">
        <v>5444</v>
      </c>
      <c r="Q505" s="257" t="s">
        <v>5445</v>
      </c>
      <c r="R505" s="14" t="s">
        <v>5446</v>
      </c>
      <c r="S505" s="257" t="s">
        <v>5445</v>
      </c>
      <c r="T505" s="13" t="s">
        <v>5444</v>
      </c>
    </row>
    <row r="506" spans="2:23" ht="30.75" customHeight="1" x14ac:dyDescent="0.25">
      <c r="B506" s="17">
        <v>516</v>
      </c>
      <c r="D506" s="274" t="s">
        <v>5448</v>
      </c>
      <c r="E506" s="14" t="s">
        <v>2114</v>
      </c>
      <c r="G506" s="274" t="s">
        <v>5449</v>
      </c>
      <c r="H506" s="14" t="s">
        <v>5450</v>
      </c>
      <c r="I506" s="277">
        <v>255036990</v>
      </c>
      <c r="J506" s="274" t="s">
        <v>5451</v>
      </c>
      <c r="K506" s="14" t="s">
        <v>5452</v>
      </c>
      <c r="L506" s="14" t="s">
        <v>2686</v>
      </c>
      <c r="M506" s="14" t="s">
        <v>3942</v>
      </c>
      <c r="N506" s="12" t="s">
        <v>21135</v>
      </c>
      <c r="O506" s="14" t="s">
        <v>5453</v>
      </c>
      <c r="P506" s="13" t="s">
        <v>5454</v>
      </c>
      <c r="Q506" s="257" t="s">
        <v>5455</v>
      </c>
      <c r="R506" s="14" t="s">
        <v>2114</v>
      </c>
      <c r="S506" s="257" t="s">
        <v>5455</v>
      </c>
      <c r="T506" s="13" t="s">
        <v>5454</v>
      </c>
    </row>
    <row r="507" spans="2:23" ht="30.75" customHeight="1" x14ac:dyDescent="0.25">
      <c r="B507" s="17">
        <v>517</v>
      </c>
      <c r="D507" s="274" t="s">
        <v>5456</v>
      </c>
      <c r="E507" s="14" t="s">
        <v>5457</v>
      </c>
      <c r="G507" s="274" t="s">
        <v>5458</v>
      </c>
      <c r="H507" s="14" t="s">
        <v>5459</v>
      </c>
      <c r="I507" s="14" t="s">
        <v>5460</v>
      </c>
      <c r="J507" s="274" t="s">
        <v>5461</v>
      </c>
      <c r="K507" s="14" t="s">
        <v>5462</v>
      </c>
      <c r="L507" s="14" t="s">
        <v>2637</v>
      </c>
      <c r="M507" s="14" t="s">
        <v>2638</v>
      </c>
      <c r="N507" s="12" t="s">
        <v>21149</v>
      </c>
      <c r="O507" s="14" t="s">
        <v>5463</v>
      </c>
      <c r="P507" s="13" t="s">
        <v>5467</v>
      </c>
      <c r="Q507" s="13" t="s">
        <v>5464</v>
      </c>
      <c r="R507" s="14" t="s">
        <v>5465</v>
      </c>
      <c r="S507" s="257" t="s">
        <v>5466</v>
      </c>
      <c r="T507" s="13" t="s">
        <v>5467</v>
      </c>
    </row>
    <row r="508" spans="2:23" ht="30.75" customHeight="1" x14ac:dyDescent="0.25">
      <c r="B508" s="17">
        <v>518</v>
      </c>
      <c r="D508" s="274" t="s">
        <v>5468</v>
      </c>
      <c r="E508" s="14" t="s">
        <v>5469</v>
      </c>
      <c r="G508" s="274" t="s">
        <v>5470</v>
      </c>
      <c r="H508" s="14" t="s">
        <v>5471</v>
      </c>
      <c r="I508" s="277">
        <v>116218970110</v>
      </c>
      <c r="J508" s="274" t="s">
        <v>5472</v>
      </c>
      <c r="K508" s="14" t="s">
        <v>5473</v>
      </c>
      <c r="L508" s="14" t="s">
        <v>4026</v>
      </c>
      <c r="M508" s="14" t="s">
        <v>3919</v>
      </c>
      <c r="N508" s="12" t="s">
        <v>21147</v>
      </c>
      <c r="O508" s="14" t="s">
        <v>5474</v>
      </c>
      <c r="P508" s="13" t="s">
        <v>5475</v>
      </c>
      <c r="Q508" s="13" t="s">
        <v>10919</v>
      </c>
      <c r="R508" s="14" t="s">
        <v>5476</v>
      </c>
      <c r="S508" s="13" t="s">
        <v>10920</v>
      </c>
      <c r="T508" s="13" t="s">
        <v>5477</v>
      </c>
    </row>
    <row r="509" spans="2:23" ht="30.75" customHeight="1" x14ac:dyDescent="0.25">
      <c r="B509" s="17">
        <v>519</v>
      </c>
      <c r="D509" s="274" t="s">
        <v>5478</v>
      </c>
      <c r="E509" s="14" t="s">
        <v>5382</v>
      </c>
      <c r="G509" s="274" t="s">
        <v>5479</v>
      </c>
      <c r="H509" s="14" t="s">
        <v>5480</v>
      </c>
      <c r="I509" s="14" t="s">
        <v>5481</v>
      </c>
      <c r="J509" s="274" t="s">
        <v>5482</v>
      </c>
      <c r="K509" s="14" t="s">
        <v>3917</v>
      </c>
      <c r="L509" s="14" t="s">
        <v>5483</v>
      </c>
      <c r="M509" s="14" t="s">
        <v>4104</v>
      </c>
      <c r="N509" s="12" t="s">
        <v>21147</v>
      </c>
      <c r="O509" s="14" t="s">
        <v>5484</v>
      </c>
      <c r="P509" s="13" t="s">
        <v>5485</v>
      </c>
      <c r="Q509" s="257" t="s">
        <v>5486</v>
      </c>
      <c r="R509" s="14" t="s">
        <v>5487</v>
      </c>
      <c r="S509" s="257" t="s">
        <v>5486</v>
      </c>
      <c r="T509" s="13" t="s">
        <v>5485</v>
      </c>
    </row>
    <row r="510" spans="2:23" ht="30.75" customHeight="1" x14ac:dyDescent="0.25">
      <c r="B510" s="17">
        <v>520</v>
      </c>
      <c r="D510" s="274" t="s">
        <v>5495</v>
      </c>
      <c r="E510" s="14" t="s">
        <v>5496</v>
      </c>
      <c r="G510" s="274" t="s">
        <v>5504</v>
      </c>
      <c r="H510" s="14" t="s">
        <v>5497</v>
      </c>
      <c r="I510" s="14" t="s">
        <v>5498</v>
      </c>
      <c r="J510" s="274" t="s">
        <v>5499</v>
      </c>
      <c r="K510" s="14" t="s">
        <v>5500</v>
      </c>
      <c r="L510" s="14" t="s">
        <v>2569</v>
      </c>
      <c r="M510" s="14" t="s">
        <v>2570</v>
      </c>
      <c r="N510" s="12" t="s">
        <v>21148</v>
      </c>
      <c r="O510" s="14" t="s">
        <v>5501</v>
      </c>
      <c r="P510" s="13" t="s">
        <v>5502</v>
      </c>
      <c r="Q510" s="257" t="s">
        <v>5503</v>
      </c>
      <c r="R510" s="14" t="s">
        <v>5496</v>
      </c>
      <c r="S510" s="257" t="s">
        <v>2573</v>
      </c>
      <c r="T510" s="13" t="s">
        <v>5502</v>
      </c>
      <c r="V510" s="275">
        <v>40664</v>
      </c>
      <c r="W510" s="275">
        <v>41432</v>
      </c>
    </row>
    <row r="511" spans="2:23" ht="30.75" customHeight="1" x14ac:dyDescent="0.25">
      <c r="B511" s="17">
        <v>521</v>
      </c>
      <c r="D511" s="274" t="s">
        <v>5505</v>
      </c>
      <c r="E511" s="14" t="s">
        <v>5506</v>
      </c>
      <c r="G511" s="274" t="s">
        <v>5507</v>
      </c>
      <c r="H511" s="14" t="s">
        <v>5508</v>
      </c>
      <c r="I511" s="277">
        <v>304132066111</v>
      </c>
      <c r="J511" s="274" t="s">
        <v>5509</v>
      </c>
      <c r="K511" s="14" t="s">
        <v>3917</v>
      </c>
      <c r="L511" s="14" t="s">
        <v>5510</v>
      </c>
      <c r="M511" s="14" t="s">
        <v>3919</v>
      </c>
      <c r="N511" s="12" t="s">
        <v>21147</v>
      </c>
      <c r="O511" s="14" t="s">
        <v>5511</v>
      </c>
      <c r="P511" s="13" t="s">
        <v>5512</v>
      </c>
      <c r="Q511" s="257" t="s">
        <v>5513</v>
      </c>
      <c r="R511" s="14" t="s">
        <v>5506</v>
      </c>
      <c r="S511" s="257" t="s">
        <v>5513</v>
      </c>
      <c r="T511" s="13" t="s">
        <v>5512</v>
      </c>
    </row>
    <row r="512" spans="2:23" ht="30.75" customHeight="1" x14ac:dyDescent="0.25">
      <c r="B512" s="17">
        <v>522</v>
      </c>
      <c r="D512" s="274" t="s">
        <v>5514</v>
      </c>
      <c r="E512" s="14" t="s">
        <v>5515</v>
      </c>
      <c r="G512" s="274" t="s">
        <v>5516</v>
      </c>
      <c r="H512" s="14" t="s">
        <v>5517</v>
      </c>
      <c r="I512" s="277">
        <v>714012094118</v>
      </c>
      <c r="J512" s="274" t="s">
        <v>5518</v>
      </c>
      <c r="K512" s="14" t="s">
        <v>3917</v>
      </c>
      <c r="L512" s="14" t="s">
        <v>5519</v>
      </c>
      <c r="M512" s="14" t="s">
        <v>3919</v>
      </c>
      <c r="N512" s="12" t="s">
        <v>21147</v>
      </c>
      <c r="O512" s="14" t="s">
        <v>5520</v>
      </c>
      <c r="P512" s="13" t="s">
        <v>5521</v>
      </c>
      <c r="Q512" s="257" t="s">
        <v>5522</v>
      </c>
      <c r="R512" s="14" t="s">
        <v>5515</v>
      </c>
      <c r="S512" s="257" t="s">
        <v>5522</v>
      </c>
      <c r="T512" s="13" t="s">
        <v>5521</v>
      </c>
    </row>
    <row r="513" spans="2:23" ht="30.75" customHeight="1" x14ac:dyDescent="0.25">
      <c r="B513" s="17">
        <v>523</v>
      </c>
      <c r="D513" s="274" t="s">
        <v>5523</v>
      </c>
      <c r="E513" s="14" t="s">
        <v>5524</v>
      </c>
      <c r="F513" s="14" t="s">
        <v>4222</v>
      </c>
      <c r="G513" s="274" t="s">
        <v>5525</v>
      </c>
      <c r="H513" s="14" t="s">
        <v>5526</v>
      </c>
      <c r="I513" s="14" t="s">
        <v>5527</v>
      </c>
      <c r="J513" s="274" t="s">
        <v>5528</v>
      </c>
      <c r="K513" s="14" t="s">
        <v>3917</v>
      </c>
      <c r="L513" s="14" t="s">
        <v>5529</v>
      </c>
      <c r="M513" s="14" t="s">
        <v>3975</v>
      </c>
      <c r="N513" s="12" t="s">
        <v>21147</v>
      </c>
      <c r="O513" s="14" t="s">
        <v>5530</v>
      </c>
      <c r="P513" s="13" t="s">
        <v>5531</v>
      </c>
      <c r="Q513" s="257" t="s">
        <v>13814</v>
      </c>
      <c r="R513" s="14" t="s">
        <v>5524</v>
      </c>
      <c r="S513" s="257" t="s">
        <v>13814</v>
      </c>
      <c r="T513" s="13" t="s">
        <v>5531</v>
      </c>
    </row>
    <row r="514" spans="2:23" ht="30.75" customHeight="1" x14ac:dyDescent="0.25">
      <c r="B514" s="17">
        <v>524</v>
      </c>
      <c r="D514" s="274" t="s">
        <v>5532</v>
      </c>
      <c r="E514" s="14" t="s">
        <v>5533</v>
      </c>
      <c r="G514" s="274" t="s">
        <v>5534</v>
      </c>
      <c r="H514" s="14" t="s">
        <v>5535</v>
      </c>
      <c r="I514" s="299" t="s">
        <v>5536</v>
      </c>
      <c r="J514" s="274" t="s">
        <v>5537</v>
      </c>
      <c r="K514" s="14" t="s">
        <v>2486</v>
      </c>
      <c r="L514" s="14" t="s">
        <v>4073</v>
      </c>
      <c r="M514" s="14" t="s">
        <v>4074</v>
      </c>
      <c r="N514" s="12" t="s">
        <v>21149</v>
      </c>
      <c r="O514" s="14" t="s">
        <v>5538</v>
      </c>
      <c r="P514" s="13" t="s">
        <v>5539</v>
      </c>
      <c r="Q514" s="257" t="s">
        <v>5540</v>
      </c>
      <c r="R514" s="14" t="s">
        <v>5533</v>
      </c>
      <c r="S514" s="257" t="s">
        <v>5540</v>
      </c>
      <c r="T514" s="13" t="s">
        <v>5539</v>
      </c>
    </row>
    <row r="515" spans="2:23" ht="30.75" customHeight="1" x14ac:dyDescent="0.25">
      <c r="B515" s="17">
        <v>525</v>
      </c>
      <c r="D515" s="274" t="s">
        <v>5550</v>
      </c>
      <c r="E515" s="14" t="s">
        <v>5541</v>
      </c>
      <c r="G515" s="274" t="s">
        <v>5542</v>
      </c>
      <c r="H515" s="14" t="s">
        <v>5543</v>
      </c>
      <c r="I515" s="277">
        <v>115138360110</v>
      </c>
      <c r="J515" s="274" t="s">
        <v>5544</v>
      </c>
      <c r="K515" s="14" t="s">
        <v>3350</v>
      </c>
      <c r="L515" s="14" t="s">
        <v>4026</v>
      </c>
      <c r="M515" s="14" t="s">
        <v>3919</v>
      </c>
      <c r="N515" s="12" t="s">
        <v>21147</v>
      </c>
      <c r="O515" s="14" t="s">
        <v>5545</v>
      </c>
      <c r="P515" s="13" t="s">
        <v>5546</v>
      </c>
      <c r="Q515" s="257" t="s">
        <v>5547</v>
      </c>
      <c r="R515" s="14" t="s">
        <v>16</v>
      </c>
      <c r="S515" s="257" t="s">
        <v>5547</v>
      </c>
      <c r="T515" s="13" t="s">
        <v>5546</v>
      </c>
    </row>
    <row r="516" spans="2:23" ht="30.75" customHeight="1" x14ac:dyDescent="0.25">
      <c r="B516" s="17">
        <v>526</v>
      </c>
      <c r="D516" s="274" t="s">
        <v>5587</v>
      </c>
      <c r="E516" s="14" t="s">
        <v>5552</v>
      </c>
      <c r="G516" s="274" t="s">
        <v>5553</v>
      </c>
      <c r="H516" s="14" t="s">
        <v>5554</v>
      </c>
      <c r="I516" s="14" t="s">
        <v>5555</v>
      </c>
      <c r="J516" s="274" t="s">
        <v>5556</v>
      </c>
      <c r="K516" s="14" t="s">
        <v>3917</v>
      </c>
      <c r="L516" s="14" t="s">
        <v>4264</v>
      </c>
      <c r="M516" s="14" t="s">
        <v>4265</v>
      </c>
      <c r="N516" s="12" t="s">
        <v>21135</v>
      </c>
      <c r="O516" s="14" t="s">
        <v>4266</v>
      </c>
      <c r="P516" s="13" t="s">
        <v>5557</v>
      </c>
      <c r="Q516" s="257" t="s">
        <v>5558</v>
      </c>
      <c r="R516" s="14" t="s">
        <v>5551</v>
      </c>
      <c r="S516" s="257" t="s">
        <v>5558</v>
      </c>
      <c r="T516" s="13" t="s">
        <v>5557</v>
      </c>
    </row>
    <row r="517" spans="2:23" ht="30.75" customHeight="1" x14ac:dyDescent="0.25">
      <c r="B517" s="17">
        <v>527</v>
      </c>
      <c r="D517" s="274" t="s">
        <v>5559</v>
      </c>
      <c r="E517" s="14" t="s">
        <v>5560</v>
      </c>
      <c r="G517" s="274" t="s">
        <v>5561</v>
      </c>
      <c r="H517" s="14" t="s">
        <v>5562</v>
      </c>
      <c r="I517" s="14" t="s">
        <v>5563</v>
      </c>
      <c r="J517" s="274" t="s">
        <v>5564</v>
      </c>
      <c r="K517" s="14" t="s">
        <v>3917</v>
      </c>
      <c r="L517" s="14" t="s">
        <v>3930</v>
      </c>
      <c r="M517" s="14" t="s">
        <v>3931</v>
      </c>
      <c r="N517" s="12" t="s">
        <v>21148</v>
      </c>
      <c r="O517" s="14" t="s">
        <v>5565</v>
      </c>
      <c r="P517" s="13" t="s">
        <v>5568</v>
      </c>
      <c r="Q517" s="257" t="s">
        <v>5566</v>
      </c>
      <c r="R517" s="14" t="s">
        <v>5567</v>
      </c>
      <c r="S517" s="257" t="s">
        <v>5566</v>
      </c>
      <c r="T517" s="13" t="s">
        <v>5568</v>
      </c>
    </row>
    <row r="518" spans="2:23" ht="30.75" customHeight="1" x14ac:dyDescent="0.25">
      <c r="B518" s="17">
        <v>528</v>
      </c>
      <c r="D518" s="274" t="s">
        <v>5569</v>
      </c>
      <c r="E518" s="14" t="s">
        <v>5570</v>
      </c>
      <c r="G518" s="274" t="s">
        <v>5571</v>
      </c>
      <c r="H518" s="14" t="s">
        <v>5588</v>
      </c>
      <c r="I518" s="299" t="s">
        <v>5572</v>
      </c>
      <c r="J518" s="274" t="s">
        <v>5573</v>
      </c>
      <c r="K518" s="14" t="s">
        <v>3917</v>
      </c>
      <c r="L518" s="14" t="s">
        <v>5574</v>
      </c>
      <c r="M518" s="14" t="s">
        <v>4006</v>
      </c>
      <c r="N518" s="12" t="s">
        <v>21149</v>
      </c>
      <c r="O518" s="14" t="s">
        <v>5575</v>
      </c>
      <c r="P518" s="13" t="s">
        <v>5576</v>
      </c>
      <c r="Q518" s="257" t="s">
        <v>5577</v>
      </c>
      <c r="R518" s="14" t="s">
        <v>5570</v>
      </c>
      <c r="S518" s="257" t="s">
        <v>5577</v>
      </c>
      <c r="T518" s="13" t="s">
        <v>5576</v>
      </c>
    </row>
    <row r="519" spans="2:23" ht="30.75" customHeight="1" x14ac:dyDescent="0.25">
      <c r="B519" s="17">
        <v>529</v>
      </c>
      <c r="D519" s="274" t="s">
        <v>5578</v>
      </c>
      <c r="E519" s="14" t="s">
        <v>5579</v>
      </c>
      <c r="F519" s="14" t="s">
        <v>4021</v>
      </c>
      <c r="G519" s="274" t="s">
        <v>5580</v>
      </c>
      <c r="H519" s="14" t="s">
        <v>5581</v>
      </c>
      <c r="I519" s="14" t="s">
        <v>5582</v>
      </c>
      <c r="J519" s="274" t="s">
        <v>5583</v>
      </c>
      <c r="K519" s="14" t="s">
        <v>3917</v>
      </c>
      <c r="L519" s="14" t="s">
        <v>1820</v>
      </c>
      <c r="M519" s="14" t="s">
        <v>1679</v>
      </c>
      <c r="N519" s="12" t="s">
        <v>21150</v>
      </c>
      <c r="O519" s="14" t="s">
        <v>5584</v>
      </c>
      <c r="P519" s="13" t="s">
        <v>5585</v>
      </c>
      <c r="Q519" s="257" t="s">
        <v>5586</v>
      </c>
      <c r="R519" s="14" t="s">
        <v>5579</v>
      </c>
      <c r="S519" s="257" t="s">
        <v>5586</v>
      </c>
      <c r="T519" s="13" t="s">
        <v>5585</v>
      </c>
    </row>
    <row r="520" spans="2:23" ht="30.75" customHeight="1" x14ac:dyDescent="0.25">
      <c r="B520" s="17">
        <v>530</v>
      </c>
      <c r="D520" s="274" t="s">
        <v>5589</v>
      </c>
      <c r="E520" s="14" t="s">
        <v>5590</v>
      </c>
      <c r="G520" s="274" t="s">
        <v>5591</v>
      </c>
      <c r="H520" s="14" t="s">
        <v>5592</v>
      </c>
      <c r="I520" s="277">
        <v>626090540071</v>
      </c>
      <c r="J520" s="274" t="s">
        <v>5593</v>
      </c>
      <c r="K520" s="14" t="s">
        <v>5594</v>
      </c>
      <c r="L520" s="14" t="s">
        <v>4185</v>
      </c>
      <c r="M520" s="14" t="s">
        <v>3975</v>
      </c>
      <c r="N520" s="12" t="s">
        <v>21147</v>
      </c>
      <c r="O520" s="14" t="s">
        <v>5595</v>
      </c>
      <c r="P520" s="13" t="s">
        <v>5596</v>
      </c>
      <c r="Q520" s="257" t="s">
        <v>5598</v>
      </c>
      <c r="R520" s="14" t="s">
        <v>5597</v>
      </c>
      <c r="S520" s="257" t="s">
        <v>5598</v>
      </c>
      <c r="T520" s="13" t="s">
        <v>5596</v>
      </c>
    </row>
    <row r="521" spans="2:23" ht="30.75" customHeight="1" x14ac:dyDescent="0.25">
      <c r="B521" s="17">
        <v>531</v>
      </c>
      <c r="D521" s="274" t="s">
        <v>5600</v>
      </c>
      <c r="E521" s="14" t="s">
        <v>5601</v>
      </c>
      <c r="F521" s="14" t="s">
        <v>4222</v>
      </c>
      <c r="G521" s="274" t="s">
        <v>5602</v>
      </c>
      <c r="H521" s="14" t="s">
        <v>5603</v>
      </c>
      <c r="I521" s="14" t="s">
        <v>5604</v>
      </c>
      <c r="J521" s="274" t="s">
        <v>5605</v>
      </c>
      <c r="K521" s="14" t="s">
        <v>5263</v>
      </c>
      <c r="L521" s="14" t="s">
        <v>3283</v>
      </c>
      <c r="M521" s="14" t="s">
        <v>4265</v>
      </c>
      <c r="N521" s="12" t="s">
        <v>21135</v>
      </c>
      <c r="O521" s="14" t="s">
        <v>5606</v>
      </c>
      <c r="P521" s="13" t="s">
        <v>5607</v>
      </c>
      <c r="Q521" s="257" t="s">
        <v>5608</v>
      </c>
      <c r="R521" s="14" t="s">
        <v>5601</v>
      </c>
      <c r="S521" s="257" t="s">
        <v>5608</v>
      </c>
      <c r="T521" s="13" t="s">
        <v>5607</v>
      </c>
    </row>
    <row r="522" spans="2:23" ht="30.75" customHeight="1" x14ac:dyDescent="0.25">
      <c r="B522" s="17">
        <v>532</v>
      </c>
      <c r="D522" s="274" t="s">
        <v>5610</v>
      </c>
      <c r="E522" s="14" t="s">
        <v>18085</v>
      </c>
      <c r="F522" s="14" t="s">
        <v>4307</v>
      </c>
      <c r="G522" s="274" t="s">
        <v>5611</v>
      </c>
      <c r="H522" s="14" t="s">
        <v>5612</v>
      </c>
      <c r="I522" s="14" t="s">
        <v>3915</v>
      </c>
      <c r="J522" s="274" t="s">
        <v>5613</v>
      </c>
      <c r="K522" s="14" t="s">
        <v>5615</v>
      </c>
      <c r="L522" s="14" t="s">
        <v>5614</v>
      </c>
      <c r="M522" s="14" t="s">
        <v>4074</v>
      </c>
      <c r="N522" s="12" t="s">
        <v>21149</v>
      </c>
      <c r="O522" s="14" t="s">
        <v>5616</v>
      </c>
      <c r="P522" s="13" t="s">
        <v>18086</v>
      </c>
      <c r="Q522" s="257" t="s">
        <v>15633</v>
      </c>
      <c r="R522" s="14" t="s">
        <v>15634</v>
      </c>
      <c r="S522" s="257" t="s">
        <v>5617</v>
      </c>
      <c r="T522" s="13" t="s">
        <v>15635</v>
      </c>
      <c r="V522" s="275">
        <v>41061</v>
      </c>
      <c r="W522" s="275">
        <v>43266</v>
      </c>
    </row>
    <row r="523" spans="2:23" ht="30.75" customHeight="1" x14ac:dyDescent="0.25">
      <c r="B523" s="17">
        <v>533</v>
      </c>
      <c r="D523" s="274" t="s">
        <v>5621</v>
      </c>
      <c r="E523" s="14" t="s">
        <v>5622</v>
      </c>
      <c r="G523" s="274" t="s">
        <v>5623</v>
      </c>
      <c r="H523" s="14" t="s">
        <v>5624</v>
      </c>
      <c r="I523" s="14" t="s">
        <v>3915</v>
      </c>
      <c r="J523" s="274" t="s">
        <v>5625</v>
      </c>
      <c r="K523" s="14" t="s">
        <v>5626</v>
      </c>
      <c r="L523" s="14" t="s">
        <v>4026</v>
      </c>
      <c r="M523" s="14" t="s">
        <v>3919</v>
      </c>
      <c r="N523" s="12" t="s">
        <v>21147</v>
      </c>
      <c r="O523" s="14" t="s">
        <v>5627</v>
      </c>
      <c r="P523" s="13" t="s">
        <v>5628</v>
      </c>
      <c r="Q523" s="257" t="s">
        <v>5629</v>
      </c>
      <c r="R523" s="14" t="s">
        <v>5622</v>
      </c>
      <c r="S523" s="257" t="s">
        <v>5629</v>
      </c>
      <c r="T523" s="13" t="s">
        <v>5628</v>
      </c>
    </row>
    <row r="524" spans="2:23" ht="30.75" customHeight="1" x14ac:dyDescent="0.25">
      <c r="B524" s="17">
        <v>534</v>
      </c>
      <c r="D524" s="274" t="s">
        <v>5630</v>
      </c>
      <c r="E524" s="14" t="s">
        <v>5631</v>
      </c>
      <c r="G524" s="274" t="s">
        <v>5632</v>
      </c>
      <c r="H524" s="14" t="s">
        <v>5633</v>
      </c>
      <c r="I524" s="14" t="s">
        <v>5634</v>
      </c>
      <c r="J524" s="274" t="s">
        <v>5635</v>
      </c>
      <c r="K524" s="14" t="s">
        <v>5636</v>
      </c>
      <c r="L524" s="14" t="s">
        <v>5637</v>
      </c>
      <c r="M524" s="14" t="s">
        <v>3975</v>
      </c>
      <c r="N524" s="12" t="s">
        <v>21147</v>
      </c>
      <c r="O524" s="14" t="s">
        <v>5638</v>
      </c>
      <c r="P524" s="13" t="s">
        <v>5639</v>
      </c>
      <c r="Q524" s="257" t="s">
        <v>5640</v>
      </c>
      <c r="R524" s="14" t="s">
        <v>1752</v>
      </c>
      <c r="S524" s="257" t="s">
        <v>5641</v>
      </c>
      <c r="T524" s="13" t="s">
        <v>5639</v>
      </c>
    </row>
    <row r="525" spans="2:23" ht="30.75" customHeight="1" x14ac:dyDescent="0.25">
      <c r="B525" s="17">
        <v>535</v>
      </c>
      <c r="D525" s="274" t="s">
        <v>5646</v>
      </c>
      <c r="E525" s="14" t="s">
        <v>5645</v>
      </c>
      <c r="F525" s="14" t="s">
        <v>4021</v>
      </c>
      <c r="G525" s="274" t="s">
        <v>5644</v>
      </c>
      <c r="H525" s="14" t="s">
        <v>5647</v>
      </c>
      <c r="I525" s="14" t="s">
        <v>5648</v>
      </c>
      <c r="J525" s="274" t="s">
        <v>5649</v>
      </c>
      <c r="K525" s="14" t="s">
        <v>5650</v>
      </c>
      <c r="L525" s="14" t="s">
        <v>5651</v>
      </c>
      <c r="M525" s="14" t="s">
        <v>5363</v>
      </c>
      <c r="N525" s="12" t="s">
        <v>21149</v>
      </c>
      <c r="O525" s="14" t="s">
        <v>5652</v>
      </c>
      <c r="P525" s="13" t="s">
        <v>5653</v>
      </c>
      <c r="Q525" s="257" t="s">
        <v>5654</v>
      </c>
      <c r="R525" s="14" t="s">
        <v>5645</v>
      </c>
      <c r="S525" s="257" t="s">
        <v>5654</v>
      </c>
      <c r="T525" s="13" t="s">
        <v>5653</v>
      </c>
    </row>
    <row r="526" spans="2:23" ht="30.75" customHeight="1" x14ac:dyDescent="0.25">
      <c r="B526" s="17">
        <v>536</v>
      </c>
      <c r="D526" s="274" t="s">
        <v>5655</v>
      </c>
      <c r="E526" s="14" t="s">
        <v>5656</v>
      </c>
      <c r="G526" s="274" t="s">
        <v>5657</v>
      </c>
      <c r="H526" s="14" t="s">
        <v>5658</v>
      </c>
      <c r="I526" s="14" t="s">
        <v>5659</v>
      </c>
      <c r="J526" s="274" t="s">
        <v>5613</v>
      </c>
      <c r="K526" s="14" t="s">
        <v>5615</v>
      </c>
      <c r="L526" s="14" t="s">
        <v>5614</v>
      </c>
      <c r="M526" s="14" t="s">
        <v>4074</v>
      </c>
      <c r="N526" s="12" t="s">
        <v>21149</v>
      </c>
      <c r="O526" s="14" t="s">
        <v>5616</v>
      </c>
      <c r="P526" s="13" t="s">
        <v>5660</v>
      </c>
      <c r="Q526" s="257" t="s">
        <v>5661</v>
      </c>
      <c r="R526" s="14" t="s">
        <v>911</v>
      </c>
      <c r="S526" s="257" t="s">
        <v>5662</v>
      </c>
      <c r="T526" s="13" t="s">
        <v>5663</v>
      </c>
    </row>
    <row r="527" spans="2:23" ht="30.75" customHeight="1" x14ac:dyDescent="0.25">
      <c r="B527" s="17">
        <v>537</v>
      </c>
      <c r="D527" s="274" t="s">
        <v>5674</v>
      </c>
      <c r="E527" s="14" t="s">
        <v>5089</v>
      </c>
      <c r="G527" s="274" t="s">
        <v>5675</v>
      </c>
      <c r="H527" s="14" t="s">
        <v>5676</v>
      </c>
      <c r="I527" s="14" t="s">
        <v>3915</v>
      </c>
      <c r="J527" s="274" t="s">
        <v>5677</v>
      </c>
      <c r="K527" s="14" t="s">
        <v>3917</v>
      </c>
      <c r="L527" s="14" t="s">
        <v>5678</v>
      </c>
      <c r="M527" s="14" t="s">
        <v>3975</v>
      </c>
      <c r="N527" s="12" t="s">
        <v>21147</v>
      </c>
      <c r="O527" s="14" t="s">
        <v>5679</v>
      </c>
      <c r="P527" s="13" t="s">
        <v>5681</v>
      </c>
      <c r="Q527" s="13" t="s">
        <v>5680</v>
      </c>
      <c r="R527" s="14" t="s">
        <v>5089</v>
      </c>
      <c r="S527" s="13" t="s">
        <v>5680</v>
      </c>
      <c r="T527" s="13" t="s">
        <v>5681</v>
      </c>
    </row>
    <row r="528" spans="2:23" ht="30.75" customHeight="1" x14ac:dyDescent="0.25">
      <c r="B528" s="17">
        <v>538</v>
      </c>
      <c r="D528" s="274" t="s">
        <v>5682</v>
      </c>
      <c r="G528" s="274" t="s">
        <v>5683</v>
      </c>
      <c r="H528" s="14" t="s">
        <v>5684</v>
      </c>
      <c r="I528" s="277">
        <v>79250279</v>
      </c>
      <c r="J528" s="274" t="s">
        <v>5685</v>
      </c>
      <c r="K528" s="14" t="s">
        <v>1202</v>
      </c>
      <c r="L528" s="14" t="s">
        <v>3690</v>
      </c>
      <c r="M528" s="14" t="s">
        <v>4114</v>
      </c>
      <c r="N528" s="12" t="s">
        <v>21147</v>
      </c>
      <c r="O528" s="14" t="s">
        <v>5686</v>
      </c>
      <c r="P528" s="13" t="s">
        <v>5687</v>
      </c>
      <c r="Q528" s="257" t="s">
        <v>5688</v>
      </c>
      <c r="R528" s="17" t="s">
        <v>5689</v>
      </c>
      <c r="S528" s="257" t="s">
        <v>5688</v>
      </c>
      <c r="T528" s="13" t="s">
        <v>5687</v>
      </c>
    </row>
    <row r="529" spans="2:23" ht="30.75" customHeight="1" x14ac:dyDescent="0.25">
      <c r="B529" s="17">
        <v>539</v>
      </c>
      <c r="D529" s="274" t="s">
        <v>5692</v>
      </c>
      <c r="E529" s="14" t="s">
        <v>7339</v>
      </c>
      <c r="G529" s="274" t="s">
        <v>5693</v>
      </c>
      <c r="H529" s="14" t="s">
        <v>5694</v>
      </c>
      <c r="I529" s="14" t="s">
        <v>3915</v>
      </c>
      <c r="J529" s="274" t="s">
        <v>5695</v>
      </c>
      <c r="K529" s="14" t="s">
        <v>5696</v>
      </c>
      <c r="L529" s="14" t="s">
        <v>3957</v>
      </c>
      <c r="M529" s="14" t="s">
        <v>3942</v>
      </c>
      <c r="N529" s="12" t="s">
        <v>21135</v>
      </c>
      <c r="O529" s="14" t="s">
        <v>5697</v>
      </c>
      <c r="P529" s="13" t="s">
        <v>11736</v>
      </c>
      <c r="Q529" s="257" t="s">
        <v>4228</v>
      </c>
      <c r="R529" s="17" t="s">
        <v>11737</v>
      </c>
      <c r="S529" s="257" t="s">
        <v>7340</v>
      </c>
      <c r="T529" s="13" t="s">
        <v>11738</v>
      </c>
    </row>
    <row r="530" spans="2:23" ht="30.75" customHeight="1" x14ac:dyDescent="0.25">
      <c r="B530" s="17">
        <v>540</v>
      </c>
      <c r="D530" s="274" t="s">
        <v>5699</v>
      </c>
      <c r="E530" s="14" t="s">
        <v>5705</v>
      </c>
      <c r="F530" s="14" t="s">
        <v>5706</v>
      </c>
      <c r="G530" s="274" t="s">
        <v>5700</v>
      </c>
      <c r="H530" s="14" t="s">
        <v>5701</v>
      </c>
      <c r="I530" s="14" t="s">
        <v>3915</v>
      </c>
      <c r="J530" s="274" t="s">
        <v>5702</v>
      </c>
      <c r="K530" s="14" t="s">
        <v>3917</v>
      </c>
      <c r="L530" s="14" t="s">
        <v>2704</v>
      </c>
      <c r="M530" s="14" t="s">
        <v>3942</v>
      </c>
      <c r="N530" s="12" t="s">
        <v>21135</v>
      </c>
      <c r="O530" s="14" t="s">
        <v>5703</v>
      </c>
      <c r="P530" s="13" t="s">
        <v>5704</v>
      </c>
      <c r="Q530" s="13" t="s">
        <v>5707</v>
      </c>
      <c r="R530" s="14" t="s">
        <v>5705</v>
      </c>
      <c r="S530" s="13" t="s">
        <v>5707</v>
      </c>
      <c r="T530" s="13" t="s">
        <v>5704</v>
      </c>
    </row>
    <row r="531" spans="2:23" ht="30.75" customHeight="1" x14ac:dyDescent="0.25">
      <c r="B531" s="17">
        <v>541</v>
      </c>
      <c r="D531" s="274" t="s">
        <v>5709</v>
      </c>
      <c r="E531" s="14" t="s">
        <v>5710</v>
      </c>
      <c r="G531" s="274" t="s">
        <v>5709</v>
      </c>
      <c r="H531" s="14" t="s">
        <v>5711</v>
      </c>
      <c r="I531" s="14" t="s">
        <v>5712</v>
      </c>
      <c r="J531" s="274" t="s">
        <v>5713</v>
      </c>
      <c r="K531" s="14" t="s">
        <v>3917</v>
      </c>
      <c r="L531" s="14" t="s">
        <v>5714</v>
      </c>
      <c r="M531" s="14" t="s">
        <v>5715</v>
      </c>
      <c r="N531" s="12" t="s">
        <v>21148</v>
      </c>
      <c r="O531" s="14" t="s">
        <v>5716</v>
      </c>
      <c r="P531" s="13" t="s">
        <v>5717</v>
      </c>
      <c r="Q531" s="300" t="s">
        <v>5718</v>
      </c>
      <c r="R531" s="14" t="s">
        <v>5710</v>
      </c>
      <c r="S531" s="300" t="s">
        <v>5718</v>
      </c>
    </row>
    <row r="532" spans="2:23" ht="30.75" customHeight="1" x14ac:dyDescent="0.25">
      <c r="B532" s="17">
        <v>542</v>
      </c>
      <c r="D532" s="274" t="s">
        <v>5719</v>
      </c>
      <c r="E532" s="14" t="s">
        <v>5720</v>
      </c>
      <c r="F532" s="14" t="s">
        <v>4222</v>
      </c>
      <c r="G532" s="274" t="s">
        <v>5721</v>
      </c>
      <c r="H532" s="14" t="s">
        <v>5722</v>
      </c>
      <c r="I532" s="14">
        <v>101578107</v>
      </c>
      <c r="J532" s="274" t="s">
        <v>5723</v>
      </c>
      <c r="K532" s="14" t="s">
        <v>3917</v>
      </c>
      <c r="L532" s="14" t="s">
        <v>5724</v>
      </c>
      <c r="M532" s="14" t="s">
        <v>4006</v>
      </c>
      <c r="N532" s="12" t="s">
        <v>21149</v>
      </c>
      <c r="O532" s="14" t="s">
        <v>5725</v>
      </c>
      <c r="P532" s="13" t="s">
        <v>5726</v>
      </c>
      <c r="Q532" s="257" t="s">
        <v>5727</v>
      </c>
      <c r="R532" s="14" t="s">
        <v>5720</v>
      </c>
      <c r="S532" s="257" t="s">
        <v>5727</v>
      </c>
      <c r="T532" s="13" t="s">
        <v>5726</v>
      </c>
    </row>
    <row r="533" spans="2:23" ht="30.75" customHeight="1" x14ac:dyDescent="0.25">
      <c r="B533" s="17">
        <v>543</v>
      </c>
      <c r="C533" s="17" t="s">
        <v>21122</v>
      </c>
      <c r="D533" s="274" t="s">
        <v>5728</v>
      </c>
      <c r="E533" s="14" t="s">
        <v>5729</v>
      </c>
      <c r="F533" s="14" t="s">
        <v>4021</v>
      </c>
      <c r="G533" s="274" t="s">
        <v>5730</v>
      </c>
      <c r="H533" s="14" t="s">
        <v>5731</v>
      </c>
      <c r="I533" s="14">
        <v>252617347</v>
      </c>
      <c r="J533" s="274" t="s">
        <v>5732</v>
      </c>
      <c r="K533" s="14" t="s">
        <v>3917</v>
      </c>
      <c r="L533" s="14" t="s">
        <v>5733</v>
      </c>
      <c r="M533" s="14" t="s">
        <v>3942</v>
      </c>
      <c r="N533" s="12" t="s">
        <v>21135</v>
      </c>
      <c r="O533" s="14" t="s">
        <v>5734</v>
      </c>
      <c r="P533" s="13" t="s">
        <v>5735</v>
      </c>
      <c r="Q533" s="257" t="s">
        <v>5736</v>
      </c>
      <c r="R533" s="14" t="s">
        <v>5729</v>
      </c>
      <c r="S533" s="257" t="s">
        <v>5736</v>
      </c>
      <c r="T533" s="13" t="s">
        <v>5735</v>
      </c>
    </row>
    <row r="534" spans="2:23" ht="30.75" customHeight="1" x14ac:dyDescent="0.25">
      <c r="B534" s="17">
        <v>544</v>
      </c>
      <c r="D534" s="274" t="s">
        <v>5737</v>
      </c>
      <c r="E534" s="14" t="s">
        <v>5738</v>
      </c>
      <c r="G534" s="274" t="s">
        <v>5739</v>
      </c>
      <c r="H534" s="14" t="s">
        <v>5740</v>
      </c>
      <c r="I534" s="14" t="s">
        <v>3915</v>
      </c>
      <c r="J534" s="274" t="s">
        <v>5741</v>
      </c>
      <c r="K534" s="14" t="s">
        <v>3917</v>
      </c>
      <c r="L534" s="14" t="s">
        <v>4233</v>
      </c>
      <c r="M534" s="14" t="s">
        <v>3942</v>
      </c>
      <c r="N534" s="12" t="s">
        <v>21135</v>
      </c>
      <c r="O534" s="14" t="s">
        <v>3631</v>
      </c>
      <c r="P534" s="13" t="s">
        <v>3632</v>
      </c>
      <c r="Q534" s="13" t="s">
        <v>5742</v>
      </c>
      <c r="R534" s="14" t="s">
        <v>5738</v>
      </c>
      <c r="S534" s="13" t="s">
        <v>5742</v>
      </c>
      <c r="T534" s="13" t="s">
        <v>5743</v>
      </c>
    </row>
    <row r="535" spans="2:23" ht="30.75" customHeight="1" x14ac:dyDescent="0.25">
      <c r="B535" s="17">
        <v>545</v>
      </c>
      <c r="D535" s="274" t="s">
        <v>5737</v>
      </c>
      <c r="E535" s="14" t="s">
        <v>5738</v>
      </c>
      <c r="G535" s="274" t="s">
        <v>5744</v>
      </c>
      <c r="H535" s="14" t="s">
        <v>5745</v>
      </c>
      <c r="I535" s="14" t="s">
        <v>3915</v>
      </c>
      <c r="J535" s="274" t="s">
        <v>5746</v>
      </c>
      <c r="K535" s="14" t="s">
        <v>3917</v>
      </c>
      <c r="L535" s="14" t="s">
        <v>4233</v>
      </c>
      <c r="M535" s="14" t="s">
        <v>3942</v>
      </c>
      <c r="N535" s="12" t="s">
        <v>21135</v>
      </c>
      <c r="O535" s="14" t="s">
        <v>3631</v>
      </c>
      <c r="P535" s="13" t="s">
        <v>3632</v>
      </c>
      <c r="Q535" s="13" t="s">
        <v>5742</v>
      </c>
      <c r="R535" s="14" t="s">
        <v>5738</v>
      </c>
      <c r="S535" s="13" t="s">
        <v>5742</v>
      </c>
      <c r="T535" s="13" t="s">
        <v>5743</v>
      </c>
    </row>
    <row r="536" spans="2:23" ht="30.75" customHeight="1" x14ac:dyDescent="0.25">
      <c r="B536" s="17">
        <v>546</v>
      </c>
      <c r="D536" s="274" t="s">
        <v>5749</v>
      </c>
      <c r="E536" s="14" t="s">
        <v>5750</v>
      </c>
      <c r="G536" s="274" t="s">
        <v>5747</v>
      </c>
      <c r="H536" s="14" t="s">
        <v>5748</v>
      </c>
      <c r="I536" s="14" t="s">
        <v>3915</v>
      </c>
      <c r="J536" s="274" t="s">
        <v>5751</v>
      </c>
      <c r="K536" s="14" t="s">
        <v>5752</v>
      </c>
      <c r="L536" s="14" t="s">
        <v>5753</v>
      </c>
      <c r="M536" s="14" t="s">
        <v>3975</v>
      </c>
      <c r="N536" s="12" t="s">
        <v>21147</v>
      </c>
      <c r="O536" s="14" t="s">
        <v>5754</v>
      </c>
      <c r="P536" s="13" t="s">
        <v>5755</v>
      </c>
      <c r="Q536" s="257" t="s">
        <v>5756</v>
      </c>
      <c r="R536" s="14" t="s">
        <v>5750</v>
      </c>
      <c r="S536" s="257" t="s">
        <v>5756</v>
      </c>
      <c r="T536" s="13" t="s">
        <v>5755</v>
      </c>
    </row>
    <row r="537" spans="2:23" ht="30.75" customHeight="1" x14ac:dyDescent="0.25">
      <c r="B537" s="17">
        <v>547</v>
      </c>
      <c r="D537" s="274" t="s">
        <v>5757</v>
      </c>
      <c r="E537" s="14" t="s">
        <v>5758</v>
      </c>
      <c r="G537" s="274" t="s">
        <v>5759</v>
      </c>
      <c r="H537" s="14" t="s">
        <v>5760</v>
      </c>
      <c r="I537" s="277">
        <v>206241312115</v>
      </c>
      <c r="J537" s="274" t="s">
        <v>5761</v>
      </c>
      <c r="K537" s="14" t="s">
        <v>5762</v>
      </c>
      <c r="L537" s="14" t="s">
        <v>3496</v>
      </c>
      <c r="M537" s="14" t="s">
        <v>3919</v>
      </c>
      <c r="N537" s="12" t="s">
        <v>21147</v>
      </c>
      <c r="O537" s="14" t="s">
        <v>5763</v>
      </c>
      <c r="P537" s="13" t="s">
        <v>5764</v>
      </c>
      <c r="Q537" s="13" t="s">
        <v>5765</v>
      </c>
      <c r="R537" s="14" t="s">
        <v>5758</v>
      </c>
      <c r="S537" s="13" t="s">
        <v>5765</v>
      </c>
      <c r="T537" s="13" t="s">
        <v>5764</v>
      </c>
    </row>
    <row r="538" spans="2:23" ht="30.75" customHeight="1" x14ac:dyDescent="0.25">
      <c r="B538" s="17">
        <v>548</v>
      </c>
      <c r="D538" s="274" t="s">
        <v>7949</v>
      </c>
      <c r="E538" s="14" t="s">
        <v>5766</v>
      </c>
      <c r="G538" s="274" t="s">
        <v>7950</v>
      </c>
      <c r="H538" s="14" t="s">
        <v>7951</v>
      </c>
      <c r="I538" s="277">
        <v>692096636118</v>
      </c>
      <c r="J538" s="274" t="s">
        <v>5767</v>
      </c>
      <c r="K538" s="14" t="s">
        <v>5768</v>
      </c>
      <c r="L538" s="14" t="s">
        <v>5769</v>
      </c>
      <c r="M538" s="14" t="s">
        <v>3919</v>
      </c>
      <c r="N538" s="12" t="s">
        <v>21147</v>
      </c>
      <c r="O538" s="14" t="s">
        <v>5770</v>
      </c>
      <c r="P538" s="13" t="s">
        <v>5771</v>
      </c>
      <c r="Q538" s="257" t="s">
        <v>5772</v>
      </c>
      <c r="R538" s="14" t="s">
        <v>5766</v>
      </c>
      <c r="S538" s="257" t="s">
        <v>5772</v>
      </c>
      <c r="T538" s="13" t="s">
        <v>5771</v>
      </c>
      <c r="V538" s="275">
        <v>41122</v>
      </c>
      <c r="W538" s="275">
        <v>41430</v>
      </c>
    </row>
    <row r="539" spans="2:23" ht="30.75" customHeight="1" x14ac:dyDescent="0.25">
      <c r="B539" s="17">
        <v>549</v>
      </c>
      <c r="D539" s="274" t="s">
        <v>5773</v>
      </c>
      <c r="E539" s="14" t="s">
        <v>5774</v>
      </c>
      <c r="G539" s="274" t="s">
        <v>5775</v>
      </c>
      <c r="H539" s="14" t="s">
        <v>5776</v>
      </c>
      <c r="I539" s="277">
        <v>635252727112</v>
      </c>
      <c r="J539" s="274" t="s">
        <v>5777</v>
      </c>
      <c r="K539" s="14" t="s">
        <v>5778</v>
      </c>
      <c r="L539" s="14" t="s">
        <v>5779</v>
      </c>
      <c r="M539" s="14" t="s">
        <v>3919</v>
      </c>
      <c r="N539" s="12" t="s">
        <v>21147</v>
      </c>
      <c r="O539" s="14" t="s">
        <v>5780</v>
      </c>
      <c r="P539" s="13" t="s">
        <v>5781</v>
      </c>
      <c r="Q539" s="257" t="s">
        <v>5782</v>
      </c>
      <c r="R539" s="14" t="s">
        <v>5774</v>
      </c>
      <c r="S539" s="257" t="s">
        <v>5782</v>
      </c>
      <c r="T539" s="13" t="s">
        <v>5781</v>
      </c>
    </row>
    <row r="540" spans="2:23" ht="30.75" customHeight="1" x14ac:dyDescent="0.25">
      <c r="B540" s="17">
        <v>550</v>
      </c>
      <c r="D540" s="274" t="s">
        <v>5783</v>
      </c>
      <c r="E540" s="14" t="s">
        <v>1777</v>
      </c>
      <c r="G540" s="274" t="s">
        <v>5784</v>
      </c>
      <c r="H540" s="14" t="s">
        <v>5785</v>
      </c>
      <c r="J540" s="274" t="s">
        <v>5786</v>
      </c>
      <c r="K540" s="14" t="s">
        <v>3727</v>
      </c>
      <c r="L540" s="14" t="s">
        <v>4185</v>
      </c>
      <c r="M540" s="14" t="s">
        <v>3975</v>
      </c>
      <c r="N540" s="12" t="s">
        <v>21147</v>
      </c>
      <c r="O540" s="14" t="s">
        <v>5787</v>
      </c>
      <c r="P540" s="13" t="s">
        <v>5788</v>
      </c>
      <c r="Q540" s="257" t="s">
        <v>5789</v>
      </c>
      <c r="R540" s="14" t="s">
        <v>1777</v>
      </c>
    </row>
    <row r="541" spans="2:23" ht="30.75" customHeight="1" x14ac:dyDescent="0.25">
      <c r="B541" s="17">
        <v>551</v>
      </c>
      <c r="D541" s="274" t="s">
        <v>5797</v>
      </c>
      <c r="E541" s="14" t="s">
        <v>5795</v>
      </c>
      <c r="G541" s="274" t="s">
        <v>5796</v>
      </c>
      <c r="H541" s="301" t="s">
        <v>5798</v>
      </c>
      <c r="I541" s="302">
        <v>147805326113</v>
      </c>
      <c r="J541" s="274" t="s">
        <v>5799</v>
      </c>
      <c r="K541" s="14" t="s">
        <v>5800</v>
      </c>
      <c r="L541" s="14" t="s">
        <v>4026</v>
      </c>
      <c r="M541" s="14" t="s">
        <v>3919</v>
      </c>
      <c r="N541" s="12" t="s">
        <v>21147</v>
      </c>
      <c r="O541" s="14" t="s">
        <v>5801</v>
      </c>
      <c r="P541" s="13" t="s">
        <v>5802</v>
      </c>
      <c r="Q541" s="257" t="s">
        <v>5803</v>
      </c>
      <c r="R541" s="14" t="s">
        <v>5795</v>
      </c>
      <c r="S541" s="257" t="s">
        <v>5803</v>
      </c>
      <c r="T541" s="13" t="s">
        <v>5802</v>
      </c>
    </row>
    <row r="542" spans="2:23" ht="30.75" customHeight="1" x14ac:dyDescent="0.25">
      <c r="B542" s="17">
        <v>552</v>
      </c>
      <c r="D542" s="274" t="s">
        <v>5804</v>
      </c>
      <c r="E542" s="14" t="s">
        <v>1256</v>
      </c>
      <c r="G542" s="274" t="s">
        <v>5805</v>
      </c>
      <c r="H542" s="14" t="s">
        <v>5806</v>
      </c>
      <c r="J542" s="274" t="s">
        <v>5807</v>
      </c>
      <c r="K542" s="14" t="s">
        <v>5808</v>
      </c>
      <c r="L542" s="14" t="s">
        <v>424</v>
      </c>
      <c r="M542" s="14" t="s">
        <v>3919</v>
      </c>
      <c r="N542" s="12" t="s">
        <v>21147</v>
      </c>
      <c r="O542" s="14" t="s">
        <v>1261</v>
      </c>
      <c r="P542" s="13" t="s">
        <v>5809</v>
      </c>
      <c r="Q542" s="257" t="s">
        <v>5810</v>
      </c>
      <c r="R542" s="14" t="s">
        <v>1256</v>
      </c>
    </row>
    <row r="543" spans="2:23" ht="30.75" customHeight="1" x14ac:dyDescent="0.25">
      <c r="B543" s="17">
        <v>553</v>
      </c>
      <c r="D543" s="274" t="s">
        <v>5811</v>
      </c>
      <c r="E543" s="14" t="s">
        <v>5812</v>
      </c>
      <c r="G543" s="274" t="s">
        <v>5811</v>
      </c>
      <c r="H543" s="14" t="s">
        <v>5813</v>
      </c>
      <c r="I543" s="14" t="s">
        <v>3915</v>
      </c>
      <c r="J543" s="274" t="s">
        <v>5814</v>
      </c>
      <c r="K543" s="14" t="s">
        <v>5815</v>
      </c>
      <c r="L543" s="14" t="s">
        <v>5816</v>
      </c>
      <c r="M543" s="14" t="s">
        <v>4265</v>
      </c>
      <c r="N543" s="12" t="s">
        <v>21135</v>
      </c>
      <c r="O543" s="14" t="s">
        <v>5817</v>
      </c>
      <c r="P543" s="13" t="s">
        <v>5818</v>
      </c>
      <c r="Q543" s="257" t="s">
        <v>5819</v>
      </c>
      <c r="R543" s="14" t="s">
        <v>5812</v>
      </c>
      <c r="S543" s="257" t="s">
        <v>5819</v>
      </c>
      <c r="T543" s="13" t="s">
        <v>5818</v>
      </c>
    </row>
    <row r="544" spans="2:23" ht="30.75" customHeight="1" x14ac:dyDescent="0.25">
      <c r="B544" s="17">
        <v>554</v>
      </c>
      <c r="D544" s="274" t="s">
        <v>5820</v>
      </c>
      <c r="E544" s="14" t="s">
        <v>5822</v>
      </c>
      <c r="G544" s="274" t="s">
        <v>5823</v>
      </c>
      <c r="H544" s="14" t="s">
        <v>5824</v>
      </c>
      <c r="I544" s="14">
        <v>255608527</v>
      </c>
      <c r="J544" s="274" t="s">
        <v>5825</v>
      </c>
      <c r="K544" s="14" t="s">
        <v>3917</v>
      </c>
      <c r="L544" s="14" t="s">
        <v>1703</v>
      </c>
      <c r="M544" s="14" t="s">
        <v>3942</v>
      </c>
      <c r="N544" s="12" t="s">
        <v>21135</v>
      </c>
      <c r="O544" s="14" t="s">
        <v>1704</v>
      </c>
      <c r="P544" s="13" t="s">
        <v>5826</v>
      </c>
      <c r="Q544" s="257" t="s">
        <v>5827</v>
      </c>
      <c r="R544" s="14" t="s">
        <v>5821</v>
      </c>
      <c r="S544" s="257" t="s">
        <v>5828</v>
      </c>
      <c r="T544" s="13" t="s">
        <v>5826</v>
      </c>
    </row>
    <row r="545" spans="2:20" ht="30.75" customHeight="1" x14ac:dyDescent="0.25">
      <c r="B545" s="17">
        <v>555</v>
      </c>
      <c r="D545" s="274" t="s">
        <v>5829</v>
      </c>
      <c r="E545" s="14" t="s">
        <v>640</v>
      </c>
      <c r="F545" s="14" t="s">
        <v>4307</v>
      </c>
      <c r="G545" s="274" t="s">
        <v>5830</v>
      </c>
      <c r="H545" s="14" t="s">
        <v>5831</v>
      </c>
      <c r="I545" s="14" t="s">
        <v>3915</v>
      </c>
      <c r="J545" s="274" t="s">
        <v>5832</v>
      </c>
      <c r="K545" s="14" t="s">
        <v>3689</v>
      </c>
      <c r="L545" s="14" t="s">
        <v>3690</v>
      </c>
      <c r="M545" s="14" t="s">
        <v>4114</v>
      </c>
      <c r="N545" s="12" t="s">
        <v>21147</v>
      </c>
      <c r="O545" s="14" t="s">
        <v>5833</v>
      </c>
      <c r="P545" s="13" t="s">
        <v>5836</v>
      </c>
      <c r="Q545" s="257" t="s">
        <v>5834</v>
      </c>
      <c r="R545" s="14" t="s">
        <v>9537</v>
      </c>
      <c r="S545" s="257" t="s">
        <v>9538</v>
      </c>
      <c r="T545" s="13" t="s">
        <v>5835</v>
      </c>
    </row>
    <row r="546" spans="2:20" ht="30.75" customHeight="1" x14ac:dyDescent="0.25">
      <c r="B546" s="17">
        <v>556</v>
      </c>
      <c r="D546" s="274" t="s">
        <v>5847</v>
      </c>
      <c r="E546" s="14" t="s">
        <v>5846</v>
      </c>
      <c r="G546" s="274" t="s">
        <v>5845</v>
      </c>
      <c r="H546" s="14" t="s">
        <v>5844</v>
      </c>
      <c r="I546" s="277">
        <v>116304237114</v>
      </c>
      <c r="J546" s="274" t="s">
        <v>5843</v>
      </c>
      <c r="K546" s="14" t="s">
        <v>5842</v>
      </c>
      <c r="L546" s="14" t="s">
        <v>4026</v>
      </c>
      <c r="M546" s="14" t="s">
        <v>3919</v>
      </c>
      <c r="N546" s="12" t="s">
        <v>21147</v>
      </c>
      <c r="O546" s="14" t="s">
        <v>5841</v>
      </c>
      <c r="P546" s="13" t="s">
        <v>5840</v>
      </c>
      <c r="Q546" s="257" t="s">
        <v>5839</v>
      </c>
      <c r="R546" s="14" t="s">
        <v>5838</v>
      </c>
      <c r="S546" s="257" t="s">
        <v>5837</v>
      </c>
      <c r="T546" s="13" t="s">
        <v>5857</v>
      </c>
    </row>
    <row r="547" spans="2:20" ht="30.75" customHeight="1" x14ac:dyDescent="0.25">
      <c r="B547" s="17">
        <v>557</v>
      </c>
      <c r="D547" s="274" t="s">
        <v>5848</v>
      </c>
      <c r="E547" s="14" t="s">
        <v>5849</v>
      </c>
      <c r="G547" s="274" t="s">
        <v>5848</v>
      </c>
      <c r="H547" s="14" t="s">
        <v>5850</v>
      </c>
      <c r="I547" s="14" t="s">
        <v>5851</v>
      </c>
      <c r="J547" s="274" t="s">
        <v>5852</v>
      </c>
      <c r="K547" s="14" t="s">
        <v>5853</v>
      </c>
      <c r="L547" s="14" t="s">
        <v>3957</v>
      </c>
      <c r="M547" s="14" t="s">
        <v>3942</v>
      </c>
      <c r="N547" s="12" t="s">
        <v>21135</v>
      </c>
      <c r="O547" s="14" t="s">
        <v>5854</v>
      </c>
      <c r="P547" s="13" t="s">
        <v>5855</v>
      </c>
      <c r="Q547" s="257" t="s">
        <v>5856</v>
      </c>
      <c r="R547" s="14" t="s">
        <v>5849</v>
      </c>
      <c r="S547" s="257" t="s">
        <v>5856</v>
      </c>
      <c r="T547" s="13" t="s">
        <v>5858</v>
      </c>
    </row>
    <row r="548" spans="2:20" ht="30.75" customHeight="1" x14ac:dyDescent="0.25">
      <c r="B548" s="17">
        <v>558</v>
      </c>
      <c r="D548" s="274" t="s">
        <v>5863</v>
      </c>
      <c r="E548" s="14" t="s">
        <v>5864</v>
      </c>
      <c r="G548" s="274" t="s">
        <v>5865</v>
      </c>
      <c r="H548" s="14" t="s">
        <v>5866</v>
      </c>
      <c r="I548" s="14" t="s">
        <v>5867</v>
      </c>
      <c r="J548" s="274" t="s">
        <v>5868</v>
      </c>
      <c r="K548" s="14" t="s">
        <v>3917</v>
      </c>
      <c r="L548" s="14" t="s">
        <v>5869</v>
      </c>
      <c r="M548" s="14" t="s">
        <v>3975</v>
      </c>
      <c r="N548" s="12" t="s">
        <v>21147</v>
      </c>
      <c r="O548" s="14" t="s">
        <v>5870</v>
      </c>
      <c r="P548" s="13" t="s">
        <v>5871</v>
      </c>
      <c r="Q548" s="257" t="s">
        <v>5872</v>
      </c>
      <c r="R548" s="14" t="s">
        <v>5864</v>
      </c>
      <c r="S548" s="257" t="s">
        <v>5873</v>
      </c>
      <c r="T548" s="13" t="s">
        <v>5871</v>
      </c>
    </row>
    <row r="549" spans="2:20" ht="30.75" customHeight="1" x14ac:dyDescent="0.25">
      <c r="B549" s="17">
        <v>559</v>
      </c>
      <c r="D549" s="274" t="s">
        <v>5874</v>
      </c>
      <c r="E549" s="14" t="s">
        <v>5879</v>
      </c>
      <c r="G549" s="274" t="s">
        <v>5884</v>
      </c>
      <c r="H549" s="14" t="s">
        <v>5875</v>
      </c>
      <c r="I549" s="14" t="s">
        <v>3915</v>
      </c>
      <c r="J549" s="274" t="s">
        <v>5876</v>
      </c>
      <c r="K549" s="14" t="s">
        <v>5877</v>
      </c>
      <c r="L549" s="14" t="s">
        <v>390</v>
      </c>
      <c r="M549" s="14" t="s">
        <v>4104</v>
      </c>
      <c r="N549" s="12" t="s">
        <v>21147</v>
      </c>
      <c r="O549" s="14" t="s">
        <v>5878</v>
      </c>
      <c r="P549" s="13" t="s">
        <v>5880</v>
      </c>
      <c r="Q549" s="257" t="s">
        <v>5881</v>
      </c>
      <c r="R549" s="14" t="s">
        <v>5882</v>
      </c>
      <c r="S549" s="257" t="s">
        <v>5883</v>
      </c>
      <c r="T549" s="13" t="s">
        <v>5880</v>
      </c>
    </row>
    <row r="550" spans="2:20" ht="30.75" customHeight="1" x14ac:dyDescent="0.25">
      <c r="B550" s="17">
        <v>560</v>
      </c>
      <c r="D550" s="274" t="s">
        <v>5885</v>
      </c>
      <c r="E550" s="14" t="s">
        <v>5886</v>
      </c>
      <c r="G550" s="274" t="s">
        <v>5887</v>
      </c>
      <c r="H550" s="14" t="s">
        <v>5888</v>
      </c>
      <c r="I550" s="277">
        <v>272075791117</v>
      </c>
      <c r="J550" s="274" t="s">
        <v>5889</v>
      </c>
      <c r="K550" s="14" t="s">
        <v>3917</v>
      </c>
      <c r="L550" s="14" t="s">
        <v>5890</v>
      </c>
      <c r="M550" s="14" t="s">
        <v>3919</v>
      </c>
      <c r="N550" s="12" t="s">
        <v>21147</v>
      </c>
      <c r="O550" s="14" t="s">
        <v>5891</v>
      </c>
      <c r="P550" s="13" t="s">
        <v>5892</v>
      </c>
      <c r="Q550" s="257" t="s">
        <v>5893</v>
      </c>
      <c r="R550" s="14" t="s">
        <v>5886</v>
      </c>
      <c r="S550" s="257" t="s">
        <v>5893</v>
      </c>
      <c r="T550" s="13" t="s">
        <v>5892</v>
      </c>
    </row>
    <row r="551" spans="2:20" ht="30.75" customHeight="1" x14ac:dyDescent="0.25">
      <c r="B551" s="17">
        <v>561</v>
      </c>
      <c r="D551" s="274" t="s">
        <v>5894</v>
      </c>
      <c r="E551" s="14" t="s">
        <v>5895</v>
      </c>
      <c r="G551" s="274" t="s">
        <v>5896</v>
      </c>
      <c r="H551" s="277" t="s">
        <v>5897</v>
      </c>
      <c r="I551" s="288">
        <v>204057410110</v>
      </c>
      <c r="J551" s="274" t="s">
        <v>5898</v>
      </c>
      <c r="K551" s="14" t="s">
        <v>3917</v>
      </c>
      <c r="L551" s="14" t="s">
        <v>5899</v>
      </c>
      <c r="M551" s="14" t="s">
        <v>3919</v>
      </c>
      <c r="N551" s="12" t="s">
        <v>21147</v>
      </c>
      <c r="O551" s="14" t="s">
        <v>5900</v>
      </c>
      <c r="P551" s="13" t="s">
        <v>5901</v>
      </c>
      <c r="Q551" s="257" t="s">
        <v>5902</v>
      </c>
      <c r="R551" s="14" t="s">
        <v>5895</v>
      </c>
      <c r="S551" s="257" t="s">
        <v>5902</v>
      </c>
      <c r="T551" s="13" t="s">
        <v>5903</v>
      </c>
    </row>
    <row r="552" spans="2:20" ht="30.75" customHeight="1" x14ac:dyDescent="0.25">
      <c r="B552" s="17">
        <v>562</v>
      </c>
      <c r="D552" s="274" t="s">
        <v>5904</v>
      </c>
      <c r="E552" s="14" t="s">
        <v>2293</v>
      </c>
      <c r="G552" s="274" t="s">
        <v>5904</v>
      </c>
      <c r="H552" s="14" t="s">
        <v>5905</v>
      </c>
      <c r="J552" s="274" t="s">
        <v>5906</v>
      </c>
      <c r="K552" s="14" t="s">
        <v>5907</v>
      </c>
      <c r="L552" s="14" t="s">
        <v>3506</v>
      </c>
      <c r="M552" s="14" t="s">
        <v>3507</v>
      </c>
      <c r="N552" s="12" t="s">
        <v>21149</v>
      </c>
      <c r="O552" s="14" t="s">
        <v>5908</v>
      </c>
      <c r="P552" s="13" t="s">
        <v>5909</v>
      </c>
      <c r="Q552" s="257" t="s">
        <v>5910</v>
      </c>
      <c r="R552" s="14" t="s">
        <v>2293</v>
      </c>
      <c r="S552" s="257" t="s">
        <v>5910</v>
      </c>
      <c r="T552" s="13" t="s">
        <v>5911</v>
      </c>
    </row>
    <row r="553" spans="2:20" ht="30.75" customHeight="1" x14ac:dyDescent="0.25">
      <c r="B553" s="17">
        <v>563</v>
      </c>
      <c r="D553" s="274" t="s">
        <v>5919</v>
      </c>
      <c r="E553" s="14" t="s">
        <v>5912</v>
      </c>
      <c r="G553" s="274" t="s">
        <v>5919</v>
      </c>
      <c r="H553" s="14" t="s">
        <v>5913</v>
      </c>
      <c r="J553" s="274" t="s">
        <v>5914</v>
      </c>
      <c r="K553" s="14" t="s">
        <v>5915</v>
      </c>
      <c r="L553" s="14" t="s">
        <v>4044</v>
      </c>
      <c r="M553" s="14" t="s">
        <v>3919</v>
      </c>
      <c r="N553" s="12" t="s">
        <v>21147</v>
      </c>
      <c r="O553" s="14" t="s">
        <v>5916</v>
      </c>
      <c r="P553" s="13" t="s">
        <v>5917</v>
      </c>
      <c r="Q553" s="257" t="s">
        <v>5918</v>
      </c>
      <c r="R553" s="14" t="s">
        <v>5912</v>
      </c>
      <c r="S553" s="257" t="s">
        <v>5918</v>
      </c>
      <c r="T553" s="13" t="s">
        <v>5917</v>
      </c>
    </row>
    <row r="554" spans="2:20" ht="30.75" customHeight="1" x14ac:dyDescent="0.25">
      <c r="B554" s="17">
        <v>564</v>
      </c>
      <c r="C554" s="17" t="s">
        <v>21125</v>
      </c>
      <c r="D554" s="274" t="s">
        <v>5920</v>
      </c>
      <c r="E554" s="14" t="s">
        <v>5921</v>
      </c>
      <c r="F554" s="14" t="s">
        <v>2514</v>
      </c>
      <c r="G554" s="274" t="s">
        <v>5922</v>
      </c>
      <c r="H554" s="14" t="s">
        <v>5923</v>
      </c>
      <c r="I554" s="277">
        <v>253500087</v>
      </c>
      <c r="J554" s="274" t="s">
        <v>5924</v>
      </c>
      <c r="K554" s="14" t="s">
        <v>5925</v>
      </c>
      <c r="L554" s="14" t="s">
        <v>434</v>
      </c>
      <c r="M554" s="14" t="s">
        <v>3942</v>
      </c>
      <c r="N554" s="12" t="s">
        <v>21135</v>
      </c>
      <c r="O554" s="14" t="s">
        <v>435</v>
      </c>
      <c r="P554" s="13" t="s">
        <v>5926</v>
      </c>
      <c r="Q554" s="257" t="s">
        <v>5927</v>
      </c>
      <c r="R554" s="14" t="s">
        <v>5928</v>
      </c>
      <c r="S554" s="257" t="s">
        <v>5929</v>
      </c>
      <c r="T554" s="13" t="s">
        <v>5930</v>
      </c>
    </row>
    <row r="555" spans="2:20" ht="30.75" customHeight="1" x14ac:dyDescent="0.25">
      <c r="B555" s="17">
        <v>565</v>
      </c>
      <c r="D555" s="274" t="s">
        <v>5931</v>
      </c>
      <c r="E555" s="14" t="s">
        <v>911</v>
      </c>
      <c r="G555" s="274" t="s">
        <v>5932</v>
      </c>
      <c r="H555" s="14" t="s">
        <v>5933</v>
      </c>
      <c r="J555" s="274" t="s">
        <v>5934</v>
      </c>
      <c r="K555" s="14" t="s">
        <v>5935</v>
      </c>
      <c r="L555" s="14" t="s">
        <v>4185</v>
      </c>
      <c r="M555" s="14" t="s">
        <v>3975</v>
      </c>
      <c r="N555" s="12" t="s">
        <v>21147</v>
      </c>
      <c r="O555" s="14" t="s">
        <v>5936</v>
      </c>
      <c r="P555" s="13" t="s">
        <v>5937</v>
      </c>
      <c r="Q555" s="13" t="s">
        <v>5938</v>
      </c>
      <c r="R555" s="14" t="s">
        <v>911</v>
      </c>
      <c r="S555" s="13" t="s">
        <v>5938</v>
      </c>
      <c r="T555" s="13" t="s">
        <v>5937</v>
      </c>
    </row>
    <row r="556" spans="2:20" ht="30.75" customHeight="1" x14ac:dyDescent="0.25">
      <c r="B556" s="17">
        <v>566</v>
      </c>
      <c r="D556" s="274" t="s">
        <v>5939</v>
      </c>
      <c r="E556" s="14" t="s">
        <v>5940</v>
      </c>
      <c r="G556" s="274" t="s">
        <v>5939</v>
      </c>
      <c r="H556" s="14" t="s">
        <v>5941</v>
      </c>
      <c r="I556" s="14" t="s">
        <v>3915</v>
      </c>
      <c r="J556" s="274" t="s">
        <v>5942</v>
      </c>
      <c r="K556" s="14" t="s">
        <v>5943</v>
      </c>
      <c r="L556" s="14" t="s">
        <v>5944</v>
      </c>
      <c r="M556" s="14" t="s">
        <v>3919</v>
      </c>
      <c r="N556" s="12" t="s">
        <v>21147</v>
      </c>
      <c r="O556" s="14" t="s">
        <v>5945</v>
      </c>
      <c r="P556" s="13" t="s">
        <v>5946</v>
      </c>
      <c r="Q556" s="257" t="s">
        <v>5947</v>
      </c>
      <c r="R556" s="14" t="s">
        <v>5940</v>
      </c>
      <c r="S556" s="257" t="s">
        <v>5947</v>
      </c>
      <c r="T556" s="13" t="s">
        <v>5946</v>
      </c>
    </row>
    <row r="557" spans="2:20" ht="30.75" customHeight="1" x14ac:dyDescent="0.25">
      <c r="B557" s="17">
        <v>567</v>
      </c>
      <c r="D557" s="274" t="s">
        <v>5948</v>
      </c>
      <c r="E557" s="14" t="s">
        <v>5949</v>
      </c>
      <c r="G557" s="274" t="s">
        <v>5948</v>
      </c>
      <c r="H557" s="14" t="s">
        <v>5950</v>
      </c>
      <c r="I557" s="14" t="s">
        <v>5951</v>
      </c>
      <c r="J557" s="274" t="s">
        <v>5952</v>
      </c>
      <c r="K557" s="14" t="s">
        <v>5953</v>
      </c>
      <c r="L557" s="14" t="s">
        <v>3157</v>
      </c>
      <c r="M557" s="14" t="s">
        <v>4244</v>
      </c>
      <c r="N557" s="12" t="s">
        <v>21148</v>
      </c>
      <c r="O557" s="14" t="s">
        <v>5954</v>
      </c>
      <c r="P557" s="13" t="s">
        <v>5955</v>
      </c>
      <c r="Q557" s="13" t="s">
        <v>5956</v>
      </c>
      <c r="R557" s="14" t="s">
        <v>5949</v>
      </c>
      <c r="S557" s="13" t="s">
        <v>5956</v>
      </c>
      <c r="T557" s="13" t="s">
        <v>5955</v>
      </c>
    </row>
    <row r="558" spans="2:20" ht="30.75" customHeight="1" x14ac:dyDescent="0.25">
      <c r="B558" s="17">
        <v>568</v>
      </c>
      <c r="D558" s="274" t="s">
        <v>5958</v>
      </c>
      <c r="E558" s="14" t="s">
        <v>5959</v>
      </c>
      <c r="G558" s="274" t="s">
        <v>5960</v>
      </c>
      <c r="H558" s="14" t="s">
        <v>5961</v>
      </c>
      <c r="I558" s="14" t="s">
        <v>5962</v>
      </c>
      <c r="J558" s="274" t="s">
        <v>5963</v>
      </c>
      <c r="K558" s="14" t="s">
        <v>3917</v>
      </c>
      <c r="L558" s="14" t="s">
        <v>4123</v>
      </c>
      <c r="M558" s="14" t="s">
        <v>4063</v>
      </c>
      <c r="N558" s="12" t="s">
        <v>21135</v>
      </c>
      <c r="O558" s="14" t="s">
        <v>5964</v>
      </c>
      <c r="P558" s="13" t="s">
        <v>5965</v>
      </c>
      <c r="Q558" s="257" t="s">
        <v>5966</v>
      </c>
      <c r="R558" s="14" t="s">
        <v>5967</v>
      </c>
      <c r="S558" s="257" t="s">
        <v>5968</v>
      </c>
      <c r="T558" s="13" t="s">
        <v>5965</v>
      </c>
    </row>
    <row r="559" spans="2:20" ht="30.75" customHeight="1" x14ac:dyDescent="0.25">
      <c r="B559" s="17">
        <v>569</v>
      </c>
      <c r="D559" s="274" t="s">
        <v>5969</v>
      </c>
      <c r="E559" s="14" t="s">
        <v>5928</v>
      </c>
      <c r="G559" s="274" t="s">
        <v>5970</v>
      </c>
      <c r="H559" s="14" t="s">
        <v>5971</v>
      </c>
      <c r="I559" s="14" t="s">
        <v>5972</v>
      </c>
      <c r="J559" s="274" t="s">
        <v>5973</v>
      </c>
      <c r="K559" s="14" t="s">
        <v>3917</v>
      </c>
      <c r="L559" s="14" t="s">
        <v>5974</v>
      </c>
      <c r="M559" s="14" t="s">
        <v>4265</v>
      </c>
      <c r="N559" s="12" t="s">
        <v>21135</v>
      </c>
      <c r="O559" s="14" t="s">
        <v>5975</v>
      </c>
      <c r="P559" s="13" t="s">
        <v>11603</v>
      </c>
      <c r="Q559" s="257" t="s">
        <v>5976</v>
      </c>
      <c r="R559" s="14" t="s">
        <v>11604</v>
      </c>
      <c r="S559" s="257" t="s">
        <v>5977</v>
      </c>
      <c r="T559" s="13" t="s">
        <v>11603</v>
      </c>
    </row>
    <row r="560" spans="2:20" ht="30.75" customHeight="1" x14ac:dyDescent="0.25">
      <c r="B560" s="17">
        <v>570</v>
      </c>
      <c r="D560" s="274" t="s">
        <v>5978</v>
      </c>
      <c r="E560" s="14" t="s">
        <v>5895</v>
      </c>
      <c r="G560" s="274" t="s">
        <v>5979</v>
      </c>
      <c r="H560" s="14" t="s">
        <v>5980</v>
      </c>
      <c r="J560" s="274" t="s">
        <v>5981</v>
      </c>
      <c r="K560" s="14" t="s">
        <v>3917</v>
      </c>
      <c r="L560" s="14" t="s">
        <v>1146</v>
      </c>
      <c r="M560" s="14" t="s">
        <v>3975</v>
      </c>
      <c r="N560" s="12" t="s">
        <v>21147</v>
      </c>
      <c r="O560" s="14" t="s">
        <v>5982</v>
      </c>
      <c r="P560" s="13" t="s">
        <v>5983</v>
      </c>
      <c r="Q560" s="257" t="s">
        <v>5984</v>
      </c>
    </row>
    <row r="561" spans="2:23" ht="30.75" customHeight="1" x14ac:dyDescent="0.25">
      <c r="B561" s="17">
        <v>571</v>
      </c>
      <c r="D561" s="274" t="s">
        <v>5985</v>
      </c>
      <c r="E561" s="14" t="s">
        <v>1827</v>
      </c>
      <c r="G561" s="274" t="s">
        <v>5986</v>
      </c>
      <c r="H561" s="14" t="s">
        <v>5987</v>
      </c>
      <c r="I561" s="277">
        <v>45613245</v>
      </c>
      <c r="J561" s="274" t="s">
        <v>5988</v>
      </c>
      <c r="K561" s="14" t="s">
        <v>5989</v>
      </c>
      <c r="L561" s="14" t="s">
        <v>4005</v>
      </c>
      <c r="M561" s="14" t="s">
        <v>4006</v>
      </c>
      <c r="N561" s="12" t="s">
        <v>21149</v>
      </c>
      <c r="O561" s="14" t="s">
        <v>5990</v>
      </c>
      <c r="P561" s="13" t="s">
        <v>5991</v>
      </c>
      <c r="Q561" s="257" t="s">
        <v>5992</v>
      </c>
      <c r="R561" s="14" t="s">
        <v>1827</v>
      </c>
      <c r="S561" s="257" t="s">
        <v>5992</v>
      </c>
      <c r="T561" s="13" t="s">
        <v>5991</v>
      </c>
    </row>
    <row r="562" spans="2:23" ht="30.75" customHeight="1" x14ac:dyDescent="0.25">
      <c r="B562" s="17">
        <v>572</v>
      </c>
      <c r="C562" s="17" t="s">
        <v>21125</v>
      </c>
      <c r="D562" s="274" t="s">
        <v>5995</v>
      </c>
      <c r="E562" s="14" t="s">
        <v>15591</v>
      </c>
      <c r="G562" s="274" t="s">
        <v>5996</v>
      </c>
      <c r="H562" s="14" t="s">
        <v>5997</v>
      </c>
      <c r="I562" s="14" t="s">
        <v>5998</v>
      </c>
      <c r="J562" s="274" t="s">
        <v>15592</v>
      </c>
      <c r="K562" s="14" t="s">
        <v>15593</v>
      </c>
      <c r="L562" s="14" t="s">
        <v>1820</v>
      </c>
      <c r="M562" s="14" t="s">
        <v>1679</v>
      </c>
      <c r="N562" s="12" t="s">
        <v>21150</v>
      </c>
      <c r="O562" s="14" t="s">
        <v>15594</v>
      </c>
      <c r="P562" s="13" t="s">
        <v>6000</v>
      </c>
      <c r="Q562" s="257" t="s">
        <v>6001</v>
      </c>
      <c r="R562" s="14" t="s">
        <v>6002</v>
      </c>
      <c r="S562" s="257" t="s">
        <v>6003</v>
      </c>
      <c r="T562" s="13" t="s">
        <v>6004</v>
      </c>
      <c r="W562" s="290">
        <v>42625</v>
      </c>
    </row>
    <row r="563" spans="2:23" ht="30.75" customHeight="1" x14ac:dyDescent="0.25">
      <c r="B563" s="17">
        <v>573</v>
      </c>
      <c r="D563" s="274" t="s">
        <v>6005</v>
      </c>
      <c r="E563" s="14" t="s">
        <v>6006</v>
      </c>
      <c r="G563" s="274" t="s">
        <v>6007</v>
      </c>
      <c r="H563" s="14" t="s">
        <v>6008</v>
      </c>
      <c r="I563" s="14" t="s">
        <v>3915</v>
      </c>
      <c r="J563" s="274" t="s">
        <v>6009</v>
      </c>
      <c r="K563" s="14" t="s">
        <v>2054</v>
      </c>
      <c r="L563" s="14" t="s">
        <v>3283</v>
      </c>
      <c r="M563" s="14" t="s">
        <v>4265</v>
      </c>
      <c r="N563" s="12" t="s">
        <v>21135</v>
      </c>
      <c r="O563" s="14" t="s">
        <v>6010</v>
      </c>
      <c r="P563" s="13" t="s">
        <v>6011</v>
      </c>
      <c r="Q563" s="257" t="s">
        <v>6012</v>
      </c>
      <c r="R563" s="14" t="s">
        <v>6013</v>
      </c>
      <c r="S563" s="257" t="s">
        <v>6012</v>
      </c>
      <c r="T563" s="13" t="s">
        <v>6014</v>
      </c>
    </row>
    <row r="564" spans="2:23" ht="30.75" customHeight="1" x14ac:dyDescent="0.25">
      <c r="B564" s="17">
        <v>574</v>
      </c>
      <c r="D564" s="274" t="s">
        <v>6015</v>
      </c>
      <c r="E564" s="14" t="s">
        <v>6016</v>
      </c>
      <c r="G564" s="274" t="s">
        <v>6017</v>
      </c>
      <c r="H564" s="14" t="s">
        <v>6018</v>
      </c>
      <c r="I564" s="14" t="s">
        <v>3915</v>
      </c>
      <c r="J564" s="274" t="s">
        <v>6019</v>
      </c>
      <c r="K564" s="14" t="s">
        <v>3917</v>
      </c>
      <c r="L564" s="14" t="s">
        <v>1497</v>
      </c>
      <c r="M564" s="14" t="s">
        <v>3942</v>
      </c>
      <c r="N564" s="12" t="s">
        <v>21135</v>
      </c>
      <c r="O564" s="14" t="s">
        <v>1498</v>
      </c>
      <c r="P564" s="13" t="s">
        <v>6020</v>
      </c>
      <c r="Q564" s="257" t="s">
        <v>6105</v>
      </c>
      <c r="R564" s="14" t="s">
        <v>6016</v>
      </c>
      <c r="S564" s="257" t="s">
        <v>6105</v>
      </c>
      <c r="T564" s="13" t="s">
        <v>6020</v>
      </c>
    </row>
    <row r="565" spans="2:23" ht="30.75" customHeight="1" x14ac:dyDescent="0.25">
      <c r="B565" s="17">
        <v>575</v>
      </c>
      <c r="D565" s="274" t="s">
        <v>6021</v>
      </c>
      <c r="E565" s="14" t="s">
        <v>6022</v>
      </c>
      <c r="G565" s="274" t="s">
        <v>6023</v>
      </c>
      <c r="H565" s="14" t="s">
        <v>6024</v>
      </c>
      <c r="I565" s="14">
        <v>48231754</v>
      </c>
      <c r="J565" s="274" t="s">
        <v>6025</v>
      </c>
      <c r="K565" s="14" t="s">
        <v>3119</v>
      </c>
      <c r="L565" s="14" t="s">
        <v>4233</v>
      </c>
      <c r="M565" s="14" t="s">
        <v>3942</v>
      </c>
      <c r="N565" s="12" t="s">
        <v>21135</v>
      </c>
      <c r="O565" s="14" t="s">
        <v>6026</v>
      </c>
      <c r="P565" s="13" t="s">
        <v>6027</v>
      </c>
      <c r="Q565" s="257" t="s">
        <v>6028</v>
      </c>
    </row>
    <row r="566" spans="2:23" ht="30.75" customHeight="1" x14ac:dyDescent="0.25">
      <c r="B566" s="17">
        <v>576</v>
      </c>
      <c r="D566" s="274" t="s">
        <v>6029</v>
      </c>
      <c r="E566" s="14" t="s">
        <v>688</v>
      </c>
      <c r="G566" s="274" t="s">
        <v>6029</v>
      </c>
      <c r="H566" s="14" t="s">
        <v>6030</v>
      </c>
      <c r="I566" s="277">
        <v>3757138</v>
      </c>
      <c r="J566" s="274" t="s">
        <v>6031</v>
      </c>
      <c r="K566" s="14" t="s">
        <v>6032</v>
      </c>
      <c r="L566" s="14" t="s">
        <v>1661</v>
      </c>
      <c r="M566" s="14" t="s">
        <v>3942</v>
      </c>
      <c r="N566" s="12" t="s">
        <v>21135</v>
      </c>
      <c r="O566" s="14" t="s">
        <v>6033</v>
      </c>
      <c r="P566" s="13" t="s">
        <v>6034</v>
      </c>
      <c r="Q566" s="257" t="s">
        <v>6035</v>
      </c>
    </row>
    <row r="567" spans="2:23" ht="30.75" customHeight="1" x14ac:dyDescent="0.25">
      <c r="B567" s="17">
        <v>577</v>
      </c>
      <c r="D567" s="274" t="s">
        <v>6036</v>
      </c>
      <c r="E567" s="14" t="s">
        <v>6037</v>
      </c>
      <c r="G567" s="274" t="s">
        <v>6478</v>
      </c>
      <c r="H567" s="14" t="s">
        <v>6477</v>
      </c>
      <c r="I567" s="14" t="s">
        <v>3915</v>
      </c>
      <c r="J567" s="274" t="s">
        <v>6038</v>
      </c>
      <c r="K567" s="14" t="s">
        <v>6039</v>
      </c>
      <c r="L567" s="14" t="s">
        <v>5148</v>
      </c>
      <c r="M567" s="14" t="s">
        <v>4063</v>
      </c>
      <c r="N567" s="12" t="s">
        <v>21135</v>
      </c>
      <c r="O567" s="14" t="s">
        <v>6040</v>
      </c>
      <c r="P567" s="13" t="s">
        <v>6041</v>
      </c>
      <c r="Q567" s="257" t="s">
        <v>6342</v>
      </c>
      <c r="R567" s="14" t="s">
        <v>2538</v>
      </c>
      <c r="S567" s="257" t="s">
        <v>6341</v>
      </c>
      <c r="T567" s="13" t="s">
        <v>6041</v>
      </c>
    </row>
    <row r="568" spans="2:23" ht="30.75" customHeight="1" x14ac:dyDescent="0.25">
      <c r="B568" s="17">
        <v>578</v>
      </c>
      <c r="D568" s="274" t="s">
        <v>6042</v>
      </c>
      <c r="E568" s="14" t="s">
        <v>5567</v>
      </c>
      <c r="G568" s="274" t="s">
        <v>6042</v>
      </c>
      <c r="H568" s="14" t="s">
        <v>6043</v>
      </c>
      <c r="I568" s="14" t="s">
        <v>6044</v>
      </c>
      <c r="J568" s="274" t="s">
        <v>6045</v>
      </c>
      <c r="K568" s="14" t="s">
        <v>6046</v>
      </c>
      <c r="L568" s="14" t="s">
        <v>6047</v>
      </c>
      <c r="M568" s="14" t="s">
        <v>4114</v>
      </c>
      <c r="N568" s="12" t="s">
        <v>21147</v>
      </c>
      <c r="O568" s="14" t="s">
        <v>6048</v>
      </c>
      <c r="P568" s="13" t="s">
        <v>6049</v>
      </c>
      <c r="Q568" s="257" t="s">
        <v>6050</v>
      </c>
    </row>
    <row r="569" spans="2:23" ht="30.75" customHeight="1" x14ac:dyDescent="0.25">
      <c r="B569" s="17">
        <v>579</v>
      </c>
      <c r="D569" s="274" t="s">
        <v>6051</v>
      </c>
      <c r="E569" s="14" t="s">
        <v>5021</v>
      </c>
      <c r="G569" s="274" t="s">
        <v>6051</v>
      </c>
      <c r="H569" s="14" t="s">
        <v>6052</v>
      </c>
      <c r="I569" s="14" t="s">
        <v>3915</v>
      </c>
      <c r="J569" s="274" t="s">
        <v>6053</v>
      </c>
      <c r="K569" s="14" t="s">
        <v>3917</v>
      </c>
      <c r="L569" s="14" t="s">
        <v>4233</v>
      </c>
      <c r="M569" s="14" t="s">
        <v>3942</v>
      </c>
      <c r="N569" s="12" t="s">
        <v>21135</v>
      </c>
      <c r="O569" s="14" t="s">
        <v>6054</v>
      </c>
      <c r="P569" s="13" t="s">
        <v>6055</v>
      </c>
      <c r="Q569" s="257" t="s">
        <v>6056</v>
      </c>
      <c r="R569" s="14" t="s">
        <v>6057</v>
      </c>
      <c r="S569" s="257" t="s">
        <v>6058</v>
      </c>
      <c r="T569" s="13" t="s">
        <v>6059</v>
      </c>
    </row>
    <row r="570" spans="2:23" ht="30.75" customHeight="1" x14ac:dyDescent="0.25">
      <c r="B570" s="17">
        <v>580</v>
      </c>
      <c r="D570" s="274" t="s">
        <v>6060</v>
      </c>
      <c r="E570" s="14" t="s">
        <v>741</v>
      </c>
      <c r="G570" s="274" t="s">
        <v>6060</v>
      </c>
      <c r="H570" s="14" t="s">
        <v>6061</v>
      </c>
      <c r="I570" s="14">
        <v>3027063209</v>
      </c>
      <c r="J570" s="274" t="s">
        <v>6062</v>
      </c>
      <c r="K570" s="14" t="s">
        <v>6063</v>
      </c>
      <c r="L570" s="14" t="s">
        <v>3283</v>
      </c>
      <c r="M570" s="14" t="s">
        <v>4265</v>
      </c>
      <c r="N570" s="12" t="s">
        <v>21135</v>
      </c>
      <c r="O570" s="14" t="s">
        <v>6064</v>
      </c>
      <c r="P570" s="13" t="s">
        <v>6065</v>
      </c>
      <c r="Q570" s="257" t="s">
        <v>6066</v>
      </c>
    </row>
    <row r="571" spans="2:23" ht="30.75" customHeight="1" x14ac:dyDescent="0.25">
      <c r="B571" s="17">
        <v>581</v>
      </c>
      <c r="D571" s="274" t="s">
        <v>6067</v>
      </c>
      <c r="E571" s="14" t="s">
        <v>6068</v>
      </c>
      <c r="G571" s="274" t="s">
        <v>6069</v>
      </c>
      <c r="H571" s="14" t="s">
        <v>6070</v>
      </c>
      <c r="I571" s="14" t="s">
        <v>6071</v>
      </c>
      <c r="J571" s="274" t="s">
        <v>6072</v>
      </c>
      <c r="K571" s="14" t="s">
        <v>3917</v>
      </c>
      <c r="L571" s="14" t="s">
        <v>349</v>
      </c>
      <c r="M571" s="14" t="s">
        <v>3942</v>
      </c>
      <c r="N571" s="12" t="s">
        <v>21135</v>
      </c>
      <c r="O571" s="14" t="s">
        <v>6073</v>
      </c>
      <c r="P571" s="13" t="s">
        <v>6074</v>
      </c>
      <c r="Q571" s="257" t="s">
        <v>6075</v>
      </c>
    </row>
    <row r="572" spans="2:23" ht="30.75" customHeight="1" x14ac:dyDescent="0.25">
      <c r="B572" s="17">
        <v>582</v>
      </c>
      <c r="D572" s="274" t="s">
        <v>6079</v>
      </c>
      <c r="E572" s="14" t="s">
        <v>6080</v>
      </c>
      <c r="G572" s="274" t="s">
        <v>6078</v>
      </c>
      <c r="H572" s="14" t="s">
        <v>6081</v>
      </c>
      <c r="I572" s="14" t="s">
        <v>3915</v>
      </c>
      <c r="J572" s="274" t="s">
        <v>6082</v>
      </c>
      <c r="K572" s="14" t="s">
        <v>3917</v>
      </c>
      <c r="L572" s="14" t="s">
        <v>2762</v>
      </c>
      <c r="M572" s="14" t="s">
        <v>4063</v>
      </c>
      <c r="N572" s="12" t="s">
        <v>21135</v>
      </c>
      <c r="O572" s="14" t="s">
        <v>1695</v>
      </c>
      <c r="P572" s="13" t="s">
        <v>6083</v>
      </c>
      <c r="Q572" s="257" t="s">
        <v>6084</v>
      </c>
      <c r="R572" s="14" t="s">
        <v>6080</v>
      </c>
      <c r="S572" s="257" t="s">
        <v>6084</v>
      </c>
      <c r="T572" s="13" t="s">
        <v>6083</v>
      </c>
    </row>
    <row r="573" spans="2:23" ht="30.75" customHeight="1" x14ac:dyDescent="0.25">
      <c r="B573" s="17">
        <v>583</v>
      </c>
      <c r="D573" s="274" t="s">
        <v>6085</v>
      </c>
      <c r="E573" s="14" t="s">
        <v>297</v>
      </c>
      <c r="G573" s="274" t="s">
        <v>6086</v>
      </c>
      <c r="H573" s="14" t="s">
        <v>6087</v>
      </c>
      <c r="I573" s="277">
        <v>2016600679370</v>
      </c>
      <c r="J573" s="274" t="s">
        <v>6088</v>
      </c>
      <c r="K573" s="14" t="s">
        <v>6089</v>
      </c>
      <c r="L573" s="14" t="s">
        <v>3283</v>
      </c>
      <c r="M573" s="14" t="s">
        <v>4265</v>
      </c>
      <c r="N573" s="12" t="s">
        <v>21135</v>
      </c>
      <c r="O573" s="14" t="s">
        <v>6090</v>
      </c>
      <c r="P573" s="13" t="s">
        <v>6091</v>
      </c>
      <c r="Q573" s="257" t="s">
        <v>6092</v>
      </c>
      <c r="R573" s="14" t="s">
        <v>297</v>
      </c>
      <c r="S573" s="257" t="s">
        <v>6092</v>
      </c>
      <c r="T573" s="13" t="s">
        <v>6091</v>
      </c>
    </row>
    <row r="574" spans="2:23" ht="30.75" customHeight="1" x14ac:dyDescent="0.25">
      <c r="B574" s="17">
        <v>584</v>
      </c>
      <c r="D574" s="274" t="s">
        <v>6093</v>
      </c>
      <c r="E574" s="14" t="s">
        <v>6094</v>
      </c>
      <c r="G574" s="274" t="s">
        <v>6095</v>
      </c>
      <c r="H574" s="14" t="s">
        <v>6096</v>
      </c>
      <c r="I574" s="14" t="s">
        <v>3915</v>
      </c>
      <c r="J574" s="274" t="s">
        <v>6097</v>
      </c>
      <c r="K574" s="14" t="s">
        <v>6098</v>
      </c>
      <c r="L574" s="14" t="s">
        <v>4026</v>
      </c>
      <c r="M574" s="14" t="s">
        <v>3919</v>
      </c>
      <c r="N574" s="12" t="s">
        <v>21147</v>
      </c>
      <c r="O574" s="14" t="s">
        <v>6099</v>
      </c>
      <c r="P574" s="13" t="s">
        <v>6100</v>
      </c>
      <c r="Q574" s="13" t="s">
        <v>6101</v>
      </c>
      <c r="R574" s="14" t="s">
        <v>6102</v>
      </c>
      <c r="S574" s="13" t="s">
        <v>6103</v>
      </c>
      <c r="T574" s="257" t="s">
        <v>6104</v>
      </c>
    </row>
    <row r="575" spans="2:23" ht="30.75" customHeight="1" x14ac:dyDescent="0.25">
      <c r="B575" s="17">
        <v>585</v>
      </c>
      <c r="D575" s="274" t="s">
        <v>6106</v>
      </c>
      <c r="E575" s="14" t="s">
        <v>6107</v>
      </c>
      <c r="G575" s="274" t="s">
        <v>6108</v>
      </c>
      <c r="H575" s="14" t="s">
        <v>6109</v>
      </c>
      <c r="I575" s="14" t="s">
        <v>3915</v>
      </c>
      <c r="J575" s="274" t="s">
        <v>6110</v>
      </c>
      <c r="K575" s="14" t="s">
        <v>5853</v>
      </c>
      <c r="L575" s="14" t="s">
        <v>3957</v>
      </c>
      <c r="M575" s="14" t="s">
        <v>3942</v>
      </c>
      <c r="N575" s="12" t="s">
        <v>21135</v>
      </c>
      <c r="O575" s="14" t="s">
        <v>6111</v>
      </c>
      <c r="P575" s="13" t="s">
        <v>6112</v>
      </c>
      <c r="Q575" s="257" t="s">
        <v>6113</v>
      </c>
      <c r="R575" s="14" t="s">
        <v>6107</v>
      </c>
      <c r="S575" s="13" t="s">
        <v>6112</v>
      </c>
      <c r="T575" s="257" t="s">
        <v>6113</v>
      </c>
    </row>
    <row r="576" spans="2:23" ht="30.75" customHeight="1" x14ac:dyDescent="0.25">
      <c r="B576" s="17">
        <v>586</v>
      </c>
      <c r="D576" s="274" t="s">
        <v>6114</v>
      </c>
      <c r="E576" s="14" t="s">
        <v>6115</v>
      </c>
      <c r="G576" s="274" t="s">
        <v>6116</v>
      </c>
      <c r="H576" s="14" t="s">
        <v>6117</v>
      </c>
      <c r="I576" s="14" t="s">
        <v>6118</v>
      </c>
      <c r="J576" s="274" t="s">
        <v>6119</v>
      </c>
      <c r="K576" s="14" t="s">
        <v>6120</v>
      </c>
      <c r="L576" s="14" t="s">
        <v>6121</v>
      </c>
      <c r="M576" s="14" t="s">
        <v>4092</v>
      </c>
      <c r="N576" s="12" t="s">
        <v>21150</v>
      </c>
      <c r="O576" s="14" t="s">
        <v>6122</v>
      </c>
      <c r="P576" s="13" t="s">
        <v>6123</v>
      </c>
      <c r="Q576" s="257" t="s">
        <v>6124</v>
      </c>
      <c r="R576" s="14" t="s">
        <v>6115</v>
      </c>
      <c r="S576" s="257" t="s">
        <v>6124</v>
      </c>
      <c r="T576" s="13" t="s">
        <v>6123</v>
      </c>
    </row>
    <row r="577" spans="2:20" ht="30.75" customHeight="1" x14ac:dyDescent="0.25">
      <c r="B577" s="17">
        <v>587</v>
      </c>
      <c r="D577" s="274" t="s">
        <v>6125</v>
      </c>
      <c r="E577" s="14" t="s">
        <v>5895</v>
      </c>
      <c r="G577" s="274" t="s">
        <v>6125</v>
      </c>
      <c r="H577" s="14" t="s">
        <v>6126</v>
      </c>
      <c r="I577" s="14" t="s">
        <v>6127</v>
      </c>
      <c r="J577" s="274" t="s">
        <v>6128</v>
      </c>
      <c r="K577" s="14" t="s">
        <v>6129</v>
      </c>
      <c r="L577" s="14" t="s">
        <v>4185</v>
      </c>
      <c r="M577" s="14" t="s">
        <v>3975</v>
      </c>
      <c r="N577" s="12" t="s">
        <v>21147</v>
      </c>
      <c r="O577" s="14" t="s">
        <v>6130</v>
      </c>
      <c r="P577" s="13" t="s">
        <v>6131</v>
      </c>
      <c r="Q577" s="257" t="s">
        <v>6132</v>
      </c>
    </row>
    <row r="578" spans="2:20" ht="30.75" customHeight="1" x14ac:dyDescent="0.25">
      <c r="B578" s="17">
        <v>588</v>
      </c>
      <c r="D578" s="274" t="s">
        <v>6133</v>
      </c>
      <c r="E578" s="14" t="s">
        <v>6134</v>
      </c>
      <c r="G578" s="274" t="s">
        <v>6133</v>
      </c>
      <c r="H578" s="14" t="s">
        <v>6135</v>
      </c>
      <c r="I578" s="14">
        <v>3580962</v>
      </c>
      <c r="J578" s="274" t="s">
        <v>6136</v>
      </c>
      <c r="K578" s="14" t="s">
        <v>3917</v>
      </c>
      <c r="L578" s="14" t="s">
        <v>4301</v>
      </c>
      <c r="M578" s="14" t="s">
        <v>3942</v>
      </c>
      <c r="N578" s="12" t="s">
        <v>21135</v>
      </c>
      <c r="O578" s="14" t="s">
        <v>6137</v>
      </c>
      <c r="P578" s="13" t="s">
        <v>6138</v>
      </c>
      <c r="Q578" s="257" t="s">
        <v>6139</v>
      </c>
    </row>
    <row r="579" spans="2:20" ht="30.75" customHeight="1" x14ac:dyDescent="0.25">
      <c r="B579" s="17">
        <v>589</v>
      </c>
      <c r="D579" s="274" t="s">
        <v>6140</v>
      </c>
      <c r="E579" s="14" t="s">
        <v>6140</v>
      </c>
      <c r="G579" s="274" t="s">
        <v>6140</v>
      </c>
      <c r="H579" s="14" t="s">
        <v>6141</v>
      </c>
      <c r="I579" s="277">
        <v>962897</v>
      </c>
      <c r="J579" s="274" t="s">
        <v>6142</v>
      </c>
      <c r="K579" s="14" t="s">
        <v>6144</v>
      </c>
      <c r="L579" s="14" t="s">
        <v>6143</v>
      </c>
      <c r="M579" s="14" t="s">
        <v>4197</v>
      </c>
      <c r="N579" s="12" t="s">
        <v>21150</v>
      </c>
      <c r="O579" s="14" t="s">
        <v>6145</v>
      </c>
      <c r="P579" s="13" t="s">
        <v>6146</v>
      </c>
      <c r="Q579" s="257" t="s">
        <v>6147</v>
      </c>
    </row>
    <row r="580" spans="2:20" ht="30.75" customHeight="1" x14ac:dyDescent="0.25">
      <c r="B580" s="17">
        <v>590</v>
      </c>
      <c r="D580" s="274" t="s">
        <v>6148</v>
      </c>
      <c r="E580" s="14" t="s">
        <v>5812</v>
      </c>
      <c r="G580" s="274" t="s">
        <v>6149</v>
      </c>
      <c r="H580" s="14" t="s">
        <v>6150</v>
      </c>
      <c r="I580" s="14" t="s">
        <v>3915</v>
      </c>
      <c r="J580" s="274" t="s">
        <v>6151</v>
      </c>
      <c r="K580" s="14" t="s">
        <v>6152</v>
      </c>
      <c r="L580" s="14" t="s">
        <v>4026</v>
      </c>
      <c r="M580" s="14" t="s">
        <v>3919</v>
      </c>
      <c r="N580" s="12" t="s">
        <v>21147</v>
      </c>
      <c r="O580" s="14" t="s">
        <v>6153</v>
      </c>
      <c r="P580" s="13" t="s">
        <v>6154</v>
      </c>
      <c r="Q580" s="257" t="s">
        <v>6155</v>
      </c>
      <c r="R580" s="14" t="s">
        <v>6156</v>
      </c>
      <c r="S580" s="257" t="s">
        <v>6157</v>
      </c>
      <c r="T580" s="13" t="s">
        <v>6154</v>
      </c>
    </row>
    <row r="581" spans="2:20" ht="30.75" customHeight="1" x14ac:dyDescent="0.25">
      <c r="B581" s="17">
        <v>591</v>
      </c>
      <c r="D581" s="274" t="s">
        <v>6158</v>
      </c>
      <c r="E581" s="14" t="s">
        <v>6159</v>
      </c>
      <c r="G581" s="274" t="s">
        <v>6160</v>
      </c>
      <c r="H581" s="14" t="s">
        <v>6161</v>
      </c>
      <c r="I581" s="14" t="s">
        <v>3915</v>
      </c>
      <c r="J581" s="274" t="s">
        <v>6162</v>
      </c>
      <c r="K581" s="14" t="s">
        <v>6163</v>
      </c>
      <c r="L581" s="14" t="s">
        <v>3957</v>
      </c>
      <c r="M581" s="14" t="s">
        <v>3942</v>
      </c>
      <c r="N581" s="12" t="s">
        <v>21135</v>
      </c>
      <c r="O581" s="14" t="s">
        <v>6164</v>
      </c>
      <c r="P581" s="13" t="s">
        <v>6165</v>
      </c>
      <c r="Q581" s="257" t="s">
        <v>6166</v>
      </c>
      <c r="R581" s="14" t="s">
        <v>6167</v>
      </c>
      <c r="S581" s="257" t="s">
        <v>6168</v>
      </c>
      <c r="T581" s="13" t="s">
        <v>6169</v>
      </c>
    </row>
    <row r="582" spans="2:20" ht="30.75" customHeight="1" x14ac:dyDescent="0.25">
      <c r="B582" s="17">
        <v>592</v>
      </c>
      <c r="D582" s="274" t="s">
        <v>5664</v>
      </c>
      <c r="E582" s="14" t="s">
        <v>6170</v>
      </c>
      <c r="G582" s="274" t="s">
        <v>5664</v>
      </c>
      <c r="H582" s="14" t="s">
        <v>5665</v>
      </c>
      <c r="I582" s="277">
        <v>255810040</v>
      </c>
      <c r="J582" s="274" t="s">
        <v>6171</v>
      </c>
      <c r="K582" s="14" t="s">
        <v>3917</v>
      </c>
      <c r="L582" s="14" t="s">
        <v>349</v>
      </c>
      <c r="M582" s="14" t="s">
        <v>3942</v>
      </c>
      <c r="N582" s="12" t="s">
        <v>21135</v>
      </c>
      <c r="O582" s="14" t="s">
        <v>6073</v>
      </c>
      <c r="P582" s="13" t="s">
        <v>6172</v>
      </c>
      <c r="Q582" s="257" t="s">
        <v>6173</v>
      </c>
      <c r="R582" s="14" t="s">
        <v>2469</v>
      </c>
      <c r="S582" s="257" t="s">
        <v>6174</v>
      </c>
      <c r="T582" s="13" t="s">
        <v>6175</v>
      </c>
    </row>
    <row r="583" spans="2:20" ht="30.75" customHeight="1" x14ac:dyDescent="0.25">
      <c r="B583" s="17">
        <v>593</v>
      </c>
      <c r="D583" s="274" t="s">
        <v>6176</v>
      </c>
      <c r="E583" s="14" t="s">
        <v>6177</v>
      </c>
      <c r="G583" s="274" t="s">
        <v>6178</v>
      </c>
      <c r="H583" s="14" t="s">
        <v>6179</v>
      </c>
      <c r="I583" s="14" t="s">
        <v>6180</v>
      </c>
      <c r="J583" s="274" t="s">
        <v>6181</v>
      </c>
      <c r="K583" s="14" t="s">
        <v>6182</v>
      </c>
      <c r="L583" s="14" t="s">
        <v>3690</v>
      </c>
      <c r="M583" s="14" t="s">
        <v>4114</v>
      </c>
      <c r="N583" s="12" t="s">
        <v>21147</v>
      </c>
      <c r="O583" s="14" t="s">
        <v>6183</v>
      </c>
      <c r="P583" s="13" t="s">
        <v>6184</v>
      </c>
      <c r="Q583" s="257" t="s">
        <v>6185</v>
      </c>
      <c r="R583" s="14" t="s">
        <v>6177</v>
      </c>
      <c r="S583" s="257" t="s">
        <v>6186</v>
      </c>
      <c r="T583" s="13" t="s">
        <v>6184</v>
      </c>
    </row>
    <row r="584" spans="2:20" ht="30.75" customHeight="1" x14ac:dyDescent="0.25">
      <c r="B584" s="17">
        <v>594</v>
      </c>
      <c r="D584" s="274" t="s">
        <v>6187</v>
      </c>
      <c r="E584" s="14" t="s">
        <v>6188</v>
      </c>
      <c r="G584" s="274" t="s">
        <v>6189</v>
      </c>
      <c r="H584" s="14" t="s">
        <v>6190</v>
      </c>
      <c r="I584" s="277">
        <v>251950913</v>
      </c>
      <c r="J584" s="274" t="s">
        <v>6191</v>
      </c>
      <c r="K584" s="14" t="s">
        <v>3438</v>
      </c>
      <c r="L584" s="14" t="s">
        <v>4233</v>
      </c>
      <c r="M584" s="14" t="s">
        <v>3942</v>
      </c>
      <c r="N584" s="12" t="s">
        <v>21135</v>
      </c>
      <c r="O584" s="14" t="s">
        <v>6192</v>
      </c>
      <c r="P584" s="13" t="s">
        <v>6193</v>
      </c>
      <c r="Q584" s="257" t="s">
        <v>6194</v>
      </c>
      <c r="R584" s="14" t="s">
        <v>6188</v>
      </c>
      <c r="S584" s="257" t="s">
        <v>6194</v>
      </c>
      <c r="T584" s="13" t="s">
        <v>6193</v>
      </c>
    </row>
    <row r="585" spans="2:20" ht="30.75" customHeight="1" x14ac:dyDescent="0.25">
      <c r="B585" s="17">
        <v>595</v>
      </c>
      <c r="D585" s="274" t="s">
        <v>6195</v>
      </c>
      <c r="E585" s="14" t="s">
        <v>6196</v>
      </c>
      <c r="G585" s="274" t="s">
        <v>6197</v>
      </c>
      <c r="H585" s="14" t="s">
        <v>6198</v>
      </c>
      <c r="I585" s="299" t="s">
        <v>6199</v>
      </c>
      <c r="J585" s="274" t="s">
        <v>6200</v>
      </c>
      <c r="K585" s="14" t="s">
        <v>6201</v>
      </c>
      <c r="L585" s="14" t="s">
        <v>3136</v>
      </c>
      <c r="M585" s="14" t="s">
        <v>3137</v>
      </c>
      <c r="N585" s="12" t="s">
        <v>21150</v>
      </c>
      <c r="O585" s="14" t="s">
        <v>6202</v>
      </c>
      <c r="P585" s="13" t="s">
        <v>6203</v>
      </c>
      <c r="Q585" s="257" t="s">
        <v>6204</v>
      </c>
      <c r="R585" s="14" t="s">
        <v>6196</v>
      </c>
      <c r="S585" s="257" t="s">
        <v>6204</v>
      </c>
      <c r="T585" s="13" t="s">
        <v>6203</v>
      </c>
    </row>
    <row r="586" spans="2:20" ht="30.75" customHeight="1" x14ac:dyDescent="0.25">
      <c r="B586" s="17">
        <v>596</v>
      </c>
      <c r="D586" s="274" t="s">
        <v>6205</v>
      </c>
      <c r="E586" s="14" t="s">
        <v>6206</v>
      </c>
      <c r="G586" s="274" t="s">
        <v>6207</v>
      </c>
      <c r="H586" s="14" t="s">
        <v>6208</v>
      </c>
      <c r="I586" s="14" t="s">
        <v>3915</v>
      </c>
      <c r="J586" s="274" t="s">
        <v>6209</v>
      </c>
      <c r="K586" s="14" t="s">
        <v>3917</v>
      </c>
      <c r="L586" s="14" t="s">
        <v>6210</v>
      </c>
      <c r="M586" s="14" t="s">
        <v>3975</v>
      </c>
      <c r="N586" s="12" t="s">
        <v>21147</v>
      </c>
      <c r="O586" s="14" t="s">
        <v>6211</v>
      </c>
      <c r="P586" s="13" t="s">
        <v>6212</v>
      </c>
      <c r="Q586" s="257" t="s">
        <v>6213</v>
      </c>
      <c r="R586" s="14" t="s">
        <v>6214</v>
      </c>
      <c r="S586" s="257" t="s">
        <v>6213</v>
      </c>
      <c r="T586" s="13" t="s">
        <v>6212</v>
      </c>
    </row>
    <row r="587" spans="2:20" ht="30.75" customHeight="1" x14ac:dyDescent="0.25">
      <c r="B587" s="17">
        <v>597</v>
      </c>
      <c r="D587" s="274" t="s">
        <v>6215</v>
      </c>
      <c r="E587" s="14" t="s">
        <v>6216</v>
      </c>
      <c r="G587" s="274" t="s">
        <v>6215</v>
      </c>
      <c r="H587" s="14" t="s">
        <v>6217</v>
      </c>
      <c r="I587" s="14" t="s">
        <v>3915</v>
      </c>
      <c r="J587" s="274" t="s">
        <v>6218</v>
      </c>
      <c r="K587" s="14" t="s">
        <v>3917</v>
      </c>
      <c r="L587" s="14" t="s">
        <v>6219</v>
      </c>
      <c r="M587" s="14" t="s">
        <v>4265</v>
      </c>
      <c r="N587" s="12" t="s">
        <v>21135</v>
      </c>
      <c r="O587" s="14" t="s">
        <v>6220</v>
      </c>
      <c r="P587" s="13" t="s">
        <v>6221</v>
      </c>
      <c r="Q587" s="257" t="s">
        <v>6222</v>
      </c>
      <c r="R587" s="14" t="s">
        <v>6223</v>
      </c>
      <c r="S587" s="257" t="s">
        <v>6224</v>
      </c>
      <c r="T587" s="13" t="s">
        <v>6221</v>
      </c>
    </row>
    <row r="588" spans="2:20" ht="30.75" customHeight="1" x14ac:dyDescent="0.25">
      <c r="B588" s="17">
        <v>598</v>
      </c>
      <c r="D588" s="274" t="s">
        <v>6226</v>
      </c>
      <c r="E588" s="14" t="s">
        <v>6227</v>
      </c>
      <c r="G588" s="274" t="s">
        <v>6228</v>
      </c>
      <c r="H588" s="14" t="s">
        <v>6229</v>
      </c>
      <c r="I588" s="14" t="s">
        <v>6230</v>
      </c>
      <c r="J588" s="274" t="s">
        <v>6231</v>
      </c>
      <c r="K588" s="14" t="s">
        <v>6232</v>
      </c>
      <c r="L588" s="14" t="s">
        <v>6233</v>
      </c>
      <c r="M588" s="14" t="s">
        <v>3975</v>
      </c>
      <c r="N588" s="12" t="s">
        <v>21147</v>
      </c>
      <c r="O588" s="14" t="s">
        <v>6234</v>
      </c>
      <c r="P588" s="13" t="s">
        <v>6238</v>
      </c>
      <c r="Q588" s="257" t="s">
        <v>6235</v>
      </c>
      <c r="R588" s="14" t="s">
        <v>2706</v>
      </c>
      <c r="S588" s="257" t="s">
        <v>6236</v>
      </c>
      <c r="T588" s="13" t="s">
        <v>6237</v>
      </c>
    </row>
    <row r="589" spans="2:20" ht="30.75" customHeight="1" x14ac:dyDescent="0.25">
      <c r="B589" s="17">
        <v>599</v>
      </c>
      <c r="D589" s="274" t="s">
        <v>6239</v>
      </c>
      <c r="E589" s="14" t="s">
        <v>6240</v>
      </c>
      <c r="G589" s="274" t="s">
        <v>6241</v>
      </c>
      <c r="H589" s="14" t="s">
        <v>6242</v>
      </c>
      <c r="I589" s="14">
        <v>9054042</v>
      </c>
      <c r="J589" s="274" t="s">
        <v>6243</v>
      </c>
      <c r="K589" s="14" t="s">
        <v>6244</v>
      </c>
      <c r="L589" s="14" t="s">
        <v>4026</v>
      </c>
      <c r="M589" s="14" t="s">
        <v>3919</v>
      </c>
      <c r="N589" s="12" t="s">
        <v>21147</v>
      </c>
      <c r="O589" s="14" t="s">
        <v>6245</v>
      </c>
      <c r="P589" s="13" t="s">
        <v>6246</v>
      </c>
      <c r="Q589" s="257" t="s">
        <v>6247</v>
      </c>
    </row>
    <row r="590" spans="2:20" ht="30.75" customHeight="1" x14ac:dyDescent="0.25">
      <c r="B590" s="17">
        <v>600</v>
      </c>
      <c r="D590" s="274" t="s">
        <v>6248</v>
      </c>
      <c r="E590" s="14" t="s">
        <v>6249</v>
      </c>
      <c r="G590" s="274" t="s">
        <v>6250</v>
      </c>
      <c r="H590" s="14" t="s">
        <v>6251</v>
      </c>
      <c r="J590" s="274" t="s">
        <v>6252</v>
      </c>
      <c r="K590" s="14" t="s">
        <v>6253</v>
      </c>
      <c r="L590" s="14" t="s">
        <v>3690</v>
      </c>
      <c r="M590" s="14" t="s">
        <v>4114</v>
      </c>
      <c r="N590" s="12" t="s">
        <v>21147</v>
      </c>
      <c r="O590" s="14" t="s">
        <v>6254</v>
      </c>
      <c r="P590" s="13" t="s">
        <v>6255</v>
      </c>
      <c r="Q590" s="257" t="s">
        <v>6256</v>
      </c>
    </row>
    <row r="591" spans="2:20" ht="30.75" customHeight="1" x14ac:dyDescent="0.25">
      <c r="B591" s="17">
        <v>601</v>
      </c>
      <c r="D591" s="274" t="s">
        <v>6257</v>
      </c>
      <c r="E591" s="14" t="s">
        <v>6258</v>
      </c>
      <c r="G591" s="274" t="s">
        <v>6259</v>
      </c>
      <c r="H591" s="14" t="s">
        <v>6260</v>
      </c>
      <c r="I591" s="14">
        <v>254550177</v>
      </c>
      <c r="J591" s="274" t="s">
        <v>6261</v>
      </c>
      <c r="K591" s="14" t="s">
        <v>3917</v>
      </c>
      <c r="L591" s="14" t="s">
        <v>6262</v>
      </c>
      <c r="M591" s="14" t="s">
        <v>3942</v>
      </c>
      <c r="N591" s="12" t="s">
        <v>21135</v>
      </c>
      <c r="O591" s="14" t="s">
        <v>6263</v>
      </c>
      <c r="P591" s="13" t="s">
        <v>6264</v>
      </c>
      <c r="Q591" s="257" t="s">
        <v>6265</v>
      </c>
      <c r="R591" s="14" t="s">
        <v>6258</v>
      </c>
      <c r="S591" s="257" t="s">
        <v>6266</v>
      </c>
    </row>
    <row r="592" spans="2:20" ht="30.75" customHeight="1" x14ac:dyDescent="0.25">
      <c r="B592" s="17">
        <v>602</v>
      </c>
      <c r="D592" s="274" t="s">
        <v>6267</v>
      </c>
      <c r="E592" s="14" t="s">
        <v>6268</v>
      </c>
      <c r="G592" s="274" t="s">
        <v>6269</v>
      </c>
      <c r="H592" s="14" t="s">
        <v>6270</v>
      </c>
      <c r="I592" s="14" t="s">
        <v>3915</v>
      </c>
      <c r="J592" s="274" t="s">
        <v>6271</v>
      </c>
      <c r="K592" s="14" t="s">
        <v>3689</v>
      </c>
      <c r="L592" s="14" t="s">
        <v>3690</v>
      </c>
      <c r="M592" s="14" t="s">
        <v>4114</v>
      </c>
      <c r="N592" s="12" t="s">
        <v>21147</v>
      </c>
      <c r="O592" s="14" t="s">
        <v>6272</v>
      </c>
      <c r="P592" s="13" t="s">
        <v>6273</v>
      </c>
      <c r="Q592" s="257" t="s">
        <v>6274</v>
      </c>
      <c r="R592" s="14" t="s">
        <v>688</v>
      </c>
      <c r="S592" s="257" t="s">
        <v>6275</v>
      </c>
      <c r="T592" s="13" t="s">
        <v>6273</v>
      </c>
    </row>
    <row r="593" spans="2:20" ht="30.75" customHeight="1" x14ac:dyDescent="0.25">
      <c r="B593" s="17">
        <v>603</v>
      </c>
      <c r="D593" s="274" t="s">
        <v>6276</v>
      </c>
      <c r="E593" s="14" t="s">
        <v>6277</v>
      </c>
      <c r="G593" s="274" t="s">
        <v>6278</v>
      </c>
      <c r="H593" s="14" t="s">
        <v>6279</v>
      </c>
      <c r="I593" s="14" t="s">
        <v>5712</v>
      </c>
      <c r="J593" s="274" t="s">
        <v>6280</v>
      </c>
      <c r="K593" s="14" t="s">
        <v>3917</v>
      </c>
      <c r="L593" s="14" t="s">
        <v>4233</v>
      </c>
      <c r="M593" s="14" t="s">
        <v>3942</v>
      </c>
      <c r="N593" s="12" t="s">
        <v>21135</v>
      </c>
      <c r="O593" s="14" t="s">
        <v>6281</v>
      </c>
      <c r="P593" s="13" t="s">
        <v>6282</v>
      </c>
      <c r="Q593" s="257" t="s">
        <v>6283</v>
      </c>
    </row>
    <row r="594" spans="2:20" ht="30.75" customHeight="1" x14ac:dyDescent="0.25">
      <c r="B594" s="17">
        <v>604</v>
      </c>
      <c r="D594" s="274" t="s">
        <v>6284</v>
      </c>
      <c r="E594" s="14" t="s">
        <v>6285</v>
      </c>
      <c r="G594" s="274" t="s">
        <v>6284</v>
      </c>
      <c r="H594" s="14" t="s">
        <v>6286</v>
      </c>
      <c r="I594" s="14" t="s">
        <v>3915</v>
      </c>
      <c r="J594" s="274" t="s">
        <v>6287</v>
      </c>
      <c r="K594" s="14" t="s">
        <v>6288</v>
      </c>
      <c r="L594" s="14" t="s">
        <v>6289</v>
      </c>
      <c r="M594" s="14" t="s">
        <v>4063</v>
      </c>
      <c r="N594" s="12" t="s">
        <v>21135</v>
      </c>
      <c r="O594" s="14" t="s">
        <v>6290</v>
      </c>
      <c r="P594" s="13" t="s">
        <v>6291</v>
      </c>
      <c r="Q594" s="257" t="s">
        <v>6292</v>
      </c>
      <c r="R594" s="14" t="s">
        <v>6284</v>
      </c>
      <c r="S594" s="257" t="s">
        <v>6292</v>
      </c>
      <c r="T594" s="13" t="s">
        <v>6291</v>
      </c>
    </row>
    <row r="595" spans="2:20" ht="30.75" customHeight="1" x14ac:dyDescent="0.25">
      <c r="B595" s="17">
        <v>605</v>
      </c>
      <c r="D595" s="274" t="s">
        <v>6293</v>
      </c>
      <c r="E595" s="14" t="s">
        <v>6293</v>
      </c>
      <c r="G595" s="274" t="s">
        <v>6293</v>
      </c>
      <c r="H595" s="14" t="s">
        <v>6294</v>
      </c>
      <c r="I595" s="14" t="s">
        <v>3915</v>
      </c>
      <c r="J595" s="274" t="s">
        <v>6295</v>
      </c>
      <c r="K595" s="14" t="s">
        <v>6296</v>
      </c>
      <c r="L595" s="14" t="s">
        <v>6297</v>
      </c>
      <c r="M595" s="14" t="s">
        <v>3942</v>
      </c>
      <c r="N595" s="12" t="s">
        <v>21135</v>
      </c>
      <c r="O595" s="14" t="s">
        <v>6298</v>
      </c>
      <c r="P595" s="13" t="s">
        <v>6299</v>
      </c>
      <c r="Q595" s="257" t="s">
        <v>6300</v>
      </c>
      <c r="R595" s="14" t="s">
        <v>6293</v>
      </c>
      <c r="S595" s="257" t="s">
        <v>6300</v>
      </c>
      <c r="T595" s="13" t="s">
        <v>6299</v>
      </c>
    </row>
    <row r="596" spans="2:20" ht="30.75" customHeight="1" x14ac:dyDescent="0.25">
      <c r="B596" s="17">
        <v>606</v>
      </c>
      <c r="D596" s="274" t="s">
        <v>6302</v>
      </c>
      <c r="E596" s="14" t="s">
        <v>6134</v>
      </c>
      <c r="G596" s="274" t="s">
        <v>6303</v>
      </c>
      <c r="H596" s="14" t="s">
        <v>6304</v>
      </c>
      <c r="I596" s="14" t="s">
        <v>6305</v>
      </c>
      <c r="J596" s="274" t="s">
        <v>6309</v>
      </c>
      <c r="K596" s="14" t="s">
        <v>6306</v>
      </c>
      <c r="L596" s="14" t="s">
        <v>6307</v>
      </c>
      <c r="M596" s="14" t="s">
        <v>4063</v>
      </c>
      <c r="N596" s="12" t="s">
        <v>21135</v>
      </c>
      <c r="O596" s="14" t="s">
        <v>6308</v>
      </c>
      <c r="P596" s="13" t="s">
        <v>6310</v>
      </c>
      <c r="Q596" s="257" t="s">
        <v>6311</v>
      </c>
      <c r="R596" s="14" t="s">
        <v>6312</v>
      </c>
      <c r="S596" s="257" t="s">
        <v>6313</v>
      </c>
      <c r="T596" s="13" t="s">
        <v>6310</v>
      </c>
    </row>
    <row r="597" spans="2:20" ht="30.75" customHeight="1" x14ac:dyDescent="0.25">
      <c r="B597" s="17">
        <v>607</v>
      </c>
      <c r="C597" s="413" t="s">
        <v>21129</v>
      </c>
      <c r="D597" s="274" t="s">
        <v>6314</v>
      </c>
      <c r="E597" s="14" t="s">
        <v>6315</v>
      </c>
      <c r="G597" s="274" t="s">
        <v>6314</v>
      </c>
      <c r="J597" s="274" t="s">
        <v>6316</v>
      </c>
      <c r="K597" s="14" t="s">
        <v>6317</v>
      </c>
      <c r="L597" s="14" t="s">
        <v>6318</v>
      </c>
      <c r="M597" s="14" t="s">
        <v>3919</v>
      </c>
      <c r="N597" s="12" t="s">
        <v>21147</v>
      </c>
      <c r="O597" s="14" t="s">
        <v>6319</v>
      </c>
      <c r="Q597" s="257" t="s">
        <v>6320</v>
      </c>
    </row>
    <row r="598" spans="2:20" ht="30.75" customHeight="1" x14ac:dyDescent="0.25">
      <c r="B598" s="17">
        <v>608</v>
      </c>
      <c r="D598" s="274" t="s">
        <v>6321</v>
      </c>
      <c r="E598" s="14" t="s">
        <v>6322</v>
      </c>
      <c r="G598" s="274" t="s">
        <v>6323</v>
      </c>
      <c r="H598" s="14" t="s">
        <v>6324</v>
      </c>
      <c r="I598" s="14">
        <v>255773536</v>
      </c>
      <c r="J598" s="274" t="s">
        <v>6325</v>
      </c>
      <c r="K598" s="14" t="s">
        <v>6326</v>
      </c>
      <c r="L598" s="14" t="s">
        <v>6327</v>
      </c>
      <c r="M598" s="14" t="s">
        <v>3942</v>
      </c>
      <c r="N598" s="12" t="s">
        <v>21135</v>
      </c>
      <c r="O598" s="14" t="s">
        <v>6328</v>
      </c>
      <c r="P598" s="13" t="s">
        <v>6329</v>
      </c>
      <c r="Q598" s="257" t="s">
        <v>6330</v>
      </c>
      <c r="R598" s="14" t="s">
        <v>6331</v>
      </c>
      <c r="S598" s="257" t="s">
        <v>6339</v>
      </c>
    </row>
    <row r="599" spans="2:20" ht="30.75" customHeight="1" x14ac:dyDescent="0.25">
      <c r="B599" s="17">
        <v>609</v>
      </c>
      <c r="D599" s="274" t="s">
        <v>6332</v>
      </c>
      <c r="E599" s="14" t="s">
        <v>1722</v>
      </c>
      <c r="G599" s="274" t="s">
        <v>6332</v>
      </c>
      <c r="H599" s="14" t="s">
        <v>6333</v>
      </c>
      <c r="I599" s="277"/>
      <c r="J599" s="274" t="s">
        <v>6334</v>
      </c>
      <c r="K599" s="14" t="s">
        <v>6335</v>
      </c>
      <c r="L599" s="14" t="s">
        <v>5316</v>
      </c>
      <c r="M599" s="14" t="s">
        <v>4114</v>
      </c>
      <c r="N599" s="12" t="s">
        <v>21147</v>
      </c>
      <c r="O599" s="14" t="s">
        <v>6336</v>
      </c>
      <c r="P599" s="13" t="s">
        <v>6337</v>
      </c>
      <c r="Q599" s="257" t="s">
        <v>6338</v>
      </c>
    </row>
    <row r="600" spans="2:20" ht="30.75" customHeight="1" x14ac:dyDescent="0.25">
      <c r="B600" s="17">
        <v>610</v>
      </c>
      <c r="D600" s="274" t="s">
        <v>6343</v>
      </c>
      <c r="E600" s="14" t="s">
        <v>6344</v>
      </c>
      <c r="G600" s="274" t="s">
        <v>6345</v>
      </c>
      <c r="H600" s="14" t="s">
        <v>6346</v>
      </c>
      <c r="I600" s="288">
        <v>145233334112</v>
      </c>
      <c r="J600" s="274" t="s">
        <v>6347</v>
      </c>
      <c r="K600" s="14" t="s">
        <v>6348</v>
      </c>
      <c r="L600" s="14" t="s">
        <v>4026</v>
      </c>
      <c r="M600" s="14" t="s">
        <v>3919</v>
      </c>
      <c r="N600" s="12" t="s">
        <v>21147</v>
      </c>
      <c r="O600" s="14" t="s">
        <v>6349</v>
      </c>
      <c r="P600" s="13" t="s">
        <v>6350</v>
      </c>
      <c r="Q600" s="257" t="s">
        <v>6351</v>
      </c>
      <c r="R600" s="14" t="s">
        <v>3050</v>
      </c>
      <c r="S600" s="257" t="s">
        <v>6352</v>
      </c>
      <c r="T600" s="13" t="s">
        <v>6350</v>
      </c>
    </row>
    <row r="601" spans="2:20" ht="30.75" customHeight="1" x14ac:dyDescent="0.25">
      <c r="B601" s="17">
        <v>611</v>
      </c>
      <c r="D601" s="274" t="s">
        <v>6355</v>
      </c>
      <c r="E601" s="14" t="s">
        <v>6355</v>
      </c>
      <c r="G601" s="274" t="s">
        <v>6356</v>
      </c>
      <c r="H601" s="14" t="s">
        <v>6357</v>
      </c>
      <c r="J601" s="274" t="s">
        <v>6358</v>
      </c>
      <c r="K601" s="14" t="s">
        <v>6359</v>
      </c>
      <c r="L601" s="14" t="s">
        <v>2154</v>
      </c>
      <c r="M601" s="14" t="s">
        <v>3919</v>
      </c>
      <c r="N601" s="12" t="s">
        <v>21147</v>
      </c>
      <c r="O601" s="14" t="s">
        <v>6360</v>
      </c>
      <c r="P601" s="13" t="s">
        <v>6361</v>
      </c>
      <c r="Q601" s="257" t="s">
        <v>6362</v>
      </c>
    </row>
    <row r="602" spans="2:20" ht="30.75" customHeight="1" x14ac:dyDescent="0.25">
      <c r="B602" s="17">
        <v>612</v>
      </c>
      <c r="D602" s="274" t="s">
        <v>6363</v>
      </c>
      <c r="E602" s="14" t="s">
        <v>6364</v>
      </c>
      <c r="G602" s="274" t="s">
        <v>6365</v>
      </c>
      <c r="H602" s="14" t="s">
        <v>6366</v>
      </c>
      <c r="I602" s="14" t="s">
        <v>3915</v>
      </c>
      <c r="J602" s="274" t="s">
        <v>6367</v>
      </c>
      <c r="K602" s="14" t="s">
        <v>2087</v>
      </c>
      <c r="L602" s="14" t="s">
        <v>3690</v>
      </c>
      <c r="M602" s="14" t="s">
        <v>4114</v>
      </c>
      <c r="N602" s="12" t="s">
        <v>21147</v>
      </c>
      <c r="O602" s="14" t="s">
        <v>6368</v>
      </c>
      <c r="P602" s="13" t="s">
        <v>6369</v>
      </c>
      <c r="Q602" s="257" t="s">
        <v>6370</v>
      </c>
      <c r="R602" s="14" t="s">
        <v>6364</v>
      </c>
      <c r="S602" s="257" t="s">
        <v>6370</v>
      </c>
      <c r="T602" s="13" t="s">
        <v>6369</v>
      </c>
    </row>
    <row r="603" spans="2:20" ht="30.75" customHeight="1" x14ac:dyDescent="0.25">
      <c r="B603" s="17">
        <v>613</v>
      </c>
      <c r="D603" s="274" t="s">
        <v>6371</v>
      </c>
      <c r="E603" s="13" t="s">
        <v>6372</v>
      </c>
      <c r="G603" s="274" t="s">
        <v>6371</v>
      </c>
      <c r="H603" s="14" t="s">
        <v>6373</v>
      </c>
      <c r="I603" s="14" t="s">
        <v>3915</v>
      </c>
      <c r="J603" s="274" t="s">
        <v>6375</v>
      </c>
      <c r="K603" s="14" t="s">
        <v>6374</v>
      </c>
      <c r="L603" s="14" t="s">
        <v>3324</v>
      </c>
      <c r="M603" s="14" t="s">
        <v>3919</v>
      </c>
      <c r="N603" s="12" t="s">
        <v>21147</v>
      </c>
      <c r="O603" s="14" t="s">
        <v>6376</v>
      </c>
      <c r="P603" s="13" t="s">
        <v>6377</v>
      </c>
      <c r="Q603" s="257" t="s">
        <v>6378</v>
      </c>
      <c r="R603" s="14" t="s">
        <v>6380</v>
      </c>
      <c r="S603" s="257" t="s">
        <v>6379</v>
      </c>
      <c r="T603" s="13" t="s">
        <v>6381</v>
      </c>
    </row>
    <row r="604" spans="2:20" ht="30.75" customHeight="1" x14ac:dyDescent="0.25">
      <c r="B604" s="17">
        <v>614</v>
      </c>
      <c r="D604" s="274" t="s">
        <v>6382</v>
      </c>
      <c r="E604" s="14" t="s">
        <v>6102</v>
      </c>
      <c r="G604" s="274" t="s">
        <v>6383</v>
      </c>
      <c r="H604" s="14" t="s">
        <v>6384</v>
      </c>
      <c r="I604" s="277">
        <v>250715139</v>
      </c>
      <c r="J604" s="274" t="s">
        <v>6385</v>
      </c>
      <c r="K604" s="14" t="s">
        <v>3917</v>
      </c>
      <c r="L604" s="14" t="s">
        <v>338</v>
      </c>
      <c r="M604" s="14" t="s">
        <v>3942</v>
      </c>
      <c r="N604" s="12" t="s">
        <v>21135</v>
      </c>
      <c r="O604" s="14" t="s">
        <v>6386</v>
      </c>
      <c r="P604" s="13" t="s">
        <v>6387</v>
      </c>
      <c r="Q604" s="257" t="s">
        <v>6388</v>
      </c>
      <c r="R604" s="14" t="s">
        <v>6389</v>
      </c>
      <c r="S604" s="257" t="s">
        <v>6390</v>
      </c>
      <c r="T604" s="13" t="s">
        <v>6387</v>
      </c>
    </row>
    <row r="605" spans="2:20" ht="30.75" customHeight="1" x14ac:dyDescent="0.25">
      <c r="B605" s="17">
        <v>615</v>
      </c>
      <c r="D605" s="274" t="s">
        <v>6391</v>
      </c>
      <c r="E605" s="14" t="s">
        <v>1152</v>
      </c>
      <c r="G605" s="274" t="s">
        <v>6392</v>
      </c>
      <c r="H605" s="14" t="s">
        <v>6393</v>
      </c>
      <c r="I605" s="14" t="s">
        <v>3915</v>
      </c>
      <c r="J605" s="274" t="s">
        <v>6394</v>
      </c>
      <c r="K605" s="14" t="s">
        <v>3917</v>
      </c>
      <c r="L605" s="14" t="s">
        <v>3241</v>
      </c>
      <c r="M605" s="14" t="s">
        <v>3942</v>
      </c>
      <c r="N605" s="12" t="s">
        <v>21135</v>
      </c>
      <c r="O605" s="14" t="s">
        <v>6395</v>
      </c>
      <c r="P605" s="13" t="s">
        <v>6396</v>
      </c>
      <c r="Q605" s="257" t="s">
        <v>6397</v>
      </c>
      <c r="R605" s="14" t="s">
        <v>6398</v>
      </c>
      <c r="S605" s="257" t="s">
        <v>6399</v>
      </c>
      <c r="T605" s="13" t="s">
        <v>6400</v>
      </c>
    </row>
    <row r="606" spans="2:20" ht="30.75" customHeight="1" x14ac:dyDescent="0.25">
      <c r="B606" s="17">
        <v>616</v>
      </c>
      <c r="D606" s="274" t="s">
        <v>6401</v>
      </c>
      <c r="E606" s="14" t="s">
        <v>6402</v>
      </c>
      <c r="G606" s="274" t="s">
        <v>6401</v>
      </c>
      <c r="H606" s="14" t="s">
        <v>6403</v>
      </c>
      <c r="I606" s="14" t="s">
        <v>3915</v>
      </c>
      <c r="J606" s="274" t="s">
        <v>6404</v>
      </c>
      <c r="K606" s="14" t="s">
        <v>6405</v>
      </c>
      <c r="L606" s="14" t="s">
        <v>6406</v>
      </c>
      <c r="M606" s="14" t="s">
        <v>3919</v>
      </c>
      <c r="N606" s="12" t="s">
        <v>21147</v>
      </c>
      <c r="O606" s="14" t="s">
        <v>6407</v>
      </c>
      <c r="P606" s="13" t="s">
        <v>6408</v>
      </c>
      <c r="Q606" s="257" t="s">
        <v>6409</v>
      </c>
      <c r="R606" s="14" t="s">
        <v>6402</v>
      </c>
      <c r="S606" s="257" t="s">
        <v>6409</v>
      </c>
      <c r="T606" s="13" t="s">
        <v>6408</v>
      </c>
    </row>
    <row r="607" spans="2:20" ht="30.75" customHeight="1" x14ac:dyDescent="0.25">
      <c r="B607" s="17">
        <v>617</v>
      </c>
      <c r="D607" s="276" t="s">
        <v>6410</v>
      </c>
      <c r="E607" s="14" t="s">
        <v>2706</v>
      </c>
      <c r="G607" s="274" t="s">
        <v>6410</v>
      </c>
      <c r="H607" s="14" t="s">
        <v>6411</v>
      </c>
      <c r="I607" s="14" t="s">
        <v>3915</v>
      </c>
      <c r="J607" s="274" t="s">
        <v>6412</v>
      </c>
      <c r="K607" s="14" t="s">
        <v>3917</v>
      </c>
      <c r="L607" s="14" t="s">
        <v>6413</v>
      </c>
      <c r="M607" s="14" t="s">
        <v>3942</v>
      </c>
      <c r="N607" s="12" t="s">
        <v>21135</v>
      </c>
      <c r="O607" s="14" t="s">
        <v>6414</v>
      </c>
      <c r="P607" s="13" t="s">
        <v>6416</v>
      </c>
      <c r="Q607" s="257" t="s">
        <v>6415</v>
      </c>
      <c r="R607" s="14" t="s">
        <v>2706</v>
      </c>
      <c r="S607" s="257" t="s">
        <v>6415</v>
      </c>
      <c r="T607" s="13" t="s">
        <v>6416</v>
      </c>
    </row>
    <row r="608" spans="2:20" ht="30.75" customHeight="1" x14ac:dyDescent="0.25">
      <c r="B608" s="17">
        <v>618</v>
      </c>
      <c r="D608" s="274" t="s">
        <v>6417</v>
      </c>
      <c r="E608" s="14" t="s">
        <v>6418</v>
      </c>
      <c r="G608" s="274" t="s">
        <v>6417</v>
      </c>
      <c r="H608" s="14" t="s">
        <v>6419</v>
      </c>
      <c r="I608" s="14" t="s">
        <v>6420</v>
      </c>
      <c r="J608" s="274" t="s">
        <v>6421</v>
      </c>
      <c r="K608" s="14" t="s">
        <v>6422</v>
      </c>
      <c r="L608" s="14" t="s">
        <v>4185</v>
      </c>
      <c r="M608" s="14" t="s">
        <v>3975</v>
      </c>
      <c r="N608" s="12" t="s">
        <v>21147</v>
      </c>
      <c r="O608" s="14" t="s">
        <v>6423</v>
      </c>
      <c r="Q608" s="257" t="s">
        <v>6424</v>
      </c>
    </row>
    <row r="609" spans="2:20" ht="30.75" customHeight="1" x14ac:dyDescent="0.25">
      <c r="B609" s="17">
        <v>619</v>
      </c>
      <c r="D609" s="274" t="s">
        <v>6479</v>
      </c>
      <c r="E609" s="14" t="s">
        <v>6425</v>
      </c>
      <c r="G609" s="274" t="s">
        <v>6426</v>
      </c>
      <c r="H609" s="14" t="s">
        <v>6427</v>
      </c>
      <c r="I609" s="14" t="s">
        <v>3915</v>
      </c>
      <c r="J609" s="274" t="s">
        <v>6428</v>
      </c>
      <c r="K609" s="14" t="s">
        <v>3917</v>
      </c>
      <c r="L609" s="14" t="s">
        <v>3737</v>
      </c>
      <c r="M609" s="14" t="s">
        <v>3738</v>
      </c>
      <c r="N609" s="12" t="s">
        <v>21148</v>
      </c>
      <c r="O609" s="14" t="s">
        <v>6429</v>
      </c>
      <c r="P609" s="13" t="s">
        <v>6430</v>
      </c>
      <c r="Q609" s="13" t="s">
        <v>6431</v>
      </c>
      <c r="R609" s="14" t="s">
        <v>6432</v>
      </c>
      <c r="S609" s="257" t="s">
        <v>6433</v>
      </c>
      <c r="T609" s="13" t="s">
        <v>6434</v>
      </c>
    </row>
    <row r="610" spans="2:20" ht="30.75" customHeight="1" x14ac:dyDescent="0.25">
      <c r="B610" s="17">
        <v>620</v>
      </c>
      <c r="D610" s="274" t="s">
        <v>6443</v>
      </c>
      <c r="E610" s="14" t="s">
        <v>6444</v>
      </c>
      <c r="G610" s="274" t="s">
        <v>6443</v>
      </c>
      <c r="H610" s="14" t="s">
        <v>6445</v>
      </c>
      <c r="J610" s="274" t="s">
        <v>6446</v>
      </c>
      <c r="K610" s="14" t="s">
        <v>6447</v>
      </c>
      <c r="L610" s="14" t="s">
        <v>6448</v>
      </c>
      <c r="M610" s="14" t="s">
        <v>3975</v>
      </c>
      <c r="N610" s="12" t="s">
        <v>21147</v>
      </c>
      <c r="O610" s="14" t="s">
        <v>6449</v>
      </c>
      <c r="P610" s="13" t="s">
        <v>6451</v>
      </c>
      <c r="Q610" s="257" t="s">
        <v>6450</v>
      </c>
    </row>
    <row r="611" spans="2:20" ht="30.75" customHeight="1" x14ac:dyDescent="0.25">
      <c r="B611" s="17">
        <v>621</v>
      </c>
      <c r="D611" s="274" t="s">
        <v>6452</v>
      </c>
      <c r="E611" s="14" t="s">
        <v>6457</v>
      </c>
      <c r="G611" s="274" t="s">
        <v>6453</v>
      </c>
      <c r="H611" s="14" t="s">
        <v>6454</v>
      </c>
      <c r="I611" s="14" t="s">
        <v>6455</v>
      </c>
      <c r="J611" s="274" t="s">
        <v>6456</v>
      </c>
      <c r="K611" s="14" t="s">
        <v>2719</v>
      </c>
      <c r="L611" s="14" t="s">
        <v>6458</v>
      </c>
      <c r="M611" s="14" t="s">
        <v>1679</v>
      </c>
      <c r="N611" s="12" t="s">
        <v>21150</v>
      </c>
      <c r="O611" s="14" t="s">
        <v>6459</v>
      </c>
      <c r="P611" s="13" t="s">
        <v>6460</v>
      </c>
      <c r="Q611" s="257" t="s">
        <v>6461</v>
      </c>
      <c r="R611" s="14" t="s">
        <v>6457</v>
      </c>
      <c r="S611" s="257" t="s">
        <v>6461</v>
      </c>
      <c r="T611" s="13" t="s">
        <v>6460</v>
      </c>
    </row>
    <row r="612" spans="2:20" ht="30.75" customHeight="1" x14ac:dyDescent="0.25">
      <c r="B612" s="17">
        <v>622</v>
      </c>
      <c r="D612" s="274" t="s">
        <v>6462</v>
      </c>
      <c r="E612" s="14" t="s">
        <v>1752</v>
      </c>
      <c r="G612" s="274" t="s">
        <v>6462</v>
      </c>
      <c r="H612" s="14" t="s">
        <v>6463</v>
      </c>
      <c r="J612" s="274" t="s">
        <v>6464</v>
      </c>
      <c r="K612" s="14" t="s">
        <v>3917</v>
      </c>
      <c r="L612" s="14" t="s">
        <v>6465</v>
      </c>
      <c r="M612" s="14" t="s">
        <v>4092</v>
      </c>
      <c r="N612" s="12" t="s">
        <v>21150</v>
      </c>
      <c r="O612" s="14" t="s">
        <v>6466</v>
      </c>
      <c r="P612" s="13" t="s">
        <v>6474</v>
      </c>
      <c r="Q612" s="257" t="s">
        <v>6467</v>
      </c>
    </row>
    <row r="613" spans="2:20" ht="30.75" customHeight="1" x14ac:dyDescent="0.25">
      <c r="B613" s="17">
        <v>623</v>
      </c>
      <c r="D613" s="274" t="s">
        <v>6468</v>
      </c>
      <c r="E613" s="14" t="s">
        <v>6469</v>
      </c>
      <c r="G613" s="274" t="s">
        <v>6468</v>
      </c>
      <c r="H613" s="14" t="s">
        <v>6470</v>
      </c>
      <c r="I613" s="14" t="s">
        <v>6471</v>
      </c>
      <c r="J613" s="274" t="s">
        <v>6472</v>
      </c>
      <c r="K613" s="14" t="s">
        <v>529</v>
      </c>
      <c r="L613" s="14" t="s">
        <v>3690</v>
      </c>
      <c r="M613" s="14" t="s">
        <v>4114</v>
      </c>
      <c r="N613" s="12" t="s">
        <v>21147</v>
      </c>
      <c r="O613" s="14" t="s">
        <v>6473</v>
      </c>
      <c r="P613" s="13" t="s">
        <v>6475</v>
      </c>
      <c r="Q613" s="257" t="s">
        <v>6476</v>
      </c>
    </row>
    <row r="614" spans="2:20" ht="30.75" customHeight="1" x14ac:dyDescent="0.25">
      <c r="B614" s="17">
        <v>624</v>
      </c>
      <c r="D614" s="274" t="s">
        <v>6480</v>
      </c>
      <c r="E614" s="14" t="s">
        <v>6481</v>
      </c>
      <c r="G614" s="274" t="s">
        <v>6480</v>
      </c>
      <c r="H614" s="14" t="s">
        <v>6482</v>
      </c>
      <c r="I614" s="14" t="s">
        <v>6488</v>
      </c>
      <c r="J614" s="274" t="s">
        <v>6483</v>
      </c>
      <c r="K614" s="14" t="s">
        <v>3917</v>
      </c>
      <c r="L614" s="14" t="s">
        <v>6484</v>
      </c>
      <c r="M614" s="14" t="s">
        <v>4114</v>
      </c>
      <c r="N614" s="12" t="s">
        <v>21147</v>
      </c>
      <c r="O614" s="14" t="s">
        <v>6485</v>
      </c>
      <c r="P614" s="13" t="s">
        <v>6486</v>
      </c>
      <c r="Q614" s="257" t="s">
        <v>6487</v>
      </c>
      <c r="R614" s="14" t="s">
        <v>6481</v>
      </c>
      <c r="S614" s="257" t="s">
        <v>6487</v>
      </c>
      <c r="T614" s="13" t="s">
        <v>6486</v>
      </c>
    </row>
    <row r="615" spans="2:20" ht="30.75" customHeight="1" x14ac:dyDescent="0.25">
      <c r="B615" s="17">
        <v>625</v>
      </c>
      <c r="D615" s="274" t="s">
        <v>6489</v>
      </c>
      <c r="E615" s="14" t="s">
        <v>6490</v>
      </c>
      <c r="G615" s="274" t="s">
        <v>6491</v>
      </c>
      <c r="H615" s="14" t="s">
        <v>6492</v>
      </c>
      <c r="I615" s="14" t="s">
        <v>3915</v>
      </c>
      <c r="J615" s="274" t="s">
        <v>6493</v>
      </c>
      <c r="K615" s="14" t="s">
        <v>6494</v>
      </c>
      <c r="L615" s="14" t="s">
        <v>4123</v>
      </c>
      <c r="M615" s="14" t="s">
        <v>4063</v>
      </c>
      <c r="N615" s="12" t="s">
        <v>21135</v>
      </c>
      <c r="O615" s="14" t="s">
        <v>6495</v>
      </c>
      <c r="P615" s="13" t="s">
        <v>6496</v>
      </c>
      <c r="Q615" s="257" t="s">
        <v>6497</v>
      </c>
      <c r="R615" s="14" t="s">
        <v>6498</v>
      </c>
      <c r="S615" s="257" t="s">
        <v>6500</v>
      </c>
      <c r="T615" s="13" t="s">
        <v>6499</v>
      </c>
    </row>
    <row r="616" spans="2:20" ht="30.75" customHeight="1" x14ac:dyDescent="0.25">
      <c r="B616" s="17">
        <v>626</v>
      </c>
      <c r="D616" s="274" t="s">
        <v>6501</v>
      </c>
      <c r="E616" s="14" t="s">
        <v>6502</v>
      </c>
      <c r="G616" s="274" t="s">
        <v>6501</v>
      </c>
      <c r="H616" s="14" t="s">
        <v>6503</v>
      </c>
      <c r="I616" s="14" t="s">
        <v>3915</v>
      </c>
      <c r="J616" s="274" t="s">
        <v>6504</v>
      </c>
      <c r="K616" s="14" t="s">
        <v>6505</v>
      </c>
      <c r="L616" s="14" t="s">
        <v>4233</v>
      </c>
      <c r="M616" s="14" t="s">
        <v>3942</v>
      </c>
      <c r="N616" s="12" t="s">
        <v>21135</v>
      </c>
      <c r="O616" s="14" t="s">
        <v>6506</v>
      </c>
      <c r="P616" s="13" t="s">
        <v>6507</v>
      </c>
      <c r="Q616" s="257" t="s">
        <v>6508</v>
      </c>
      <c r="R616" s="14" t="s">
        <v>6502</v>
      </c>
      <c r="S616" s="257" t="s">
        <v>6508</v>
      </c>
      <c r="T616" s="13" t="s">
        <v>6507</v>
      </c>
    </row>
    <row r="617" spans="2:20" ht="30.75" customHeight="1" x14ac:dyDescent="0.25">
      <c r="B617" s="17">
        <v>627</v>
      </c>
      <c r="D617" s="274" t="s">
        <v>6509</v>
      </c>
      <c r="E617" s="14" t="s">
        <v>6510</v>
      </c>
      <c r="G617" s="274" t="s">
        <v>6509</v>
      </c>
      <c r="H617" s="14" t="s">
        <v>6511</v>
      </c>
      <c r="I617" s="14" t="s">
        <v>3915</v>
      </c>
      <c r="J617" s="274" t="s">
        <v>6512</v>
      </c>
      <c r="K617" s="14" t="s">
        <v>6513</v>
      </c>
      <c r="L617" s="14" t="s">
        <v>2195</v>
      </c>
      <c r="M617" s="14" t="s">
        <v>3975</v>
      </c>
      <c r="N617" s="12" t="s">
        <v>21147</v>
      </c>
      <c r="O617" s="14" t="s">
        <v>6514</v>
      </c>
      <c r="P617" s="13" t="s">
        <v>6515</v>
      </c>
      <c r="Q617" s="257" t="s">
        <v>6516</v>
      </c>
      <c r="R617" s="14" t="s">
        <v>6510</v>
      </c>
      <c r="S617" s="257" t="s">
        <v>6516</v>
      </c>
      <c r="T617" s="13" t="s">
        <v>6515</v>
      </c>
    </row>
    <row r="618" spans="2:20" ht="30.75" customHeight="1" x14ac:dyDescent="0.25">
      <c r="B618" s="17">
        <v>628</v>
      </c>
      <c r="D618" s="274" t="s">
        <v>6517</v>
      </c>
      <c r="E618" s="14" t="s">
        <v>6518</v>
      </c>
      <c r="G618" s="274" t="s">
        <v>6517</v>
      </c>
      <c r="H618" s="14" t="s">
        <v>6519</v>
      </c>
      <c r="I618" s="14">
        <v>334903567</v>
      </c>
      <c r="J618" s="274" t="s">
        <v>6520</v>
      </c>
      <c r="K618" s="14" t="s">
        <v>2940</v>
      </c>
      <c r="L618" s="14" t="s">
        <v>4026</v>
      </c>
      <c r="M618" s="14" t="s">
        <v>3919</v>
      </c>
      <c r="N618" s="12" t="s">
        <v>21147</v>
      </c>
      <c r="O618" s="14" t="s">
        <v>6521</v>
      </c>
      <c r="P618" s="13" t="s">
        <v>6522</v>
      </c>
      <c r="Q618" s="257" t="s">
        <v>6523</v>
      </c>
    </row>
    <row r="619" spans="2:20" ht="30.75" customHeight="1" x14ac:dyDescent="0.25">
      <c r="B619" s="17">
        <v>629</v>
      </c>
      <c r="D619" s="274" t="s">
        <v>6524</v>
      </c>
      <c r="E619" s="14" t="s">
        <v>6525</v>
      </c>
      <c r="G619" s="274" t="s">
        <v>6526</v>
      </c>
      <c r="H619" s="14" t="s">
        <v>6527</v>
      </c>
      <c r="I619" s="14" t="s">
        <v>3915</v>
      </c>
      <c r="J619" s="274" t="s">
        <v>6528</v>
      </c>
      <c r="K619" s="14" t="s">
        <v>4253</v>
      </c>
      <c r="L619" s="14" t="s">
        <v>5779</v>
      </c>
      <c r="M619" s="14" t="s">
        <v>3919</v>
      </c>
      <c r="N619" s="12" t="s">
        <v>21147</v>
      </c>
      <c r="O619" s="14" t="s">
        <v>6529</v>
      </c>
      <c r="P619" s="13" t="s">
        <v>6530</v>
      </c>
      <c r="Q619" s="257" t="s">
        <v>6531</v>
      </c>
      <c r="R619" s="14" t="s">
        <v>5</v>
      </c>
      <c r="S619" s="257" t="s">
        <v>6531</v>
      </c>
    </row>
    <row r="620" spans="2:20" ht="30.75" customHeight="1" x14ac:dyDescent="0.25">
      <c r="B620" s="17">
        <v>630</v>
      </c>
      <c r="D620" s="274" t="s">
        <v>6532</v>
      </c>
      <c r="E620" s="14" t="s">
        <v>6533</v>
      </c>
      <c r="G620" s="274" t="s">
        <v>6534</v>
      </c>
      <c r="H620" s="14" t="s">
        <v>6535</v>
      </c>
      <c r="I620" s="277">
        <v>149690330111</v>
      </c>
      <c r="J620" s="274" t="s">
        <v>9908</v>
      </c>
      <c r="K620" s="14" t="s">
        <v>9909</v>
      </c>
      <c r="L620" s="14" t="s">
        <v>4026</v>
      </c>
      <c r="M620" s="14" t="s">
        <v>3919</v>
      </c>
      <c r="N620" s="12" t="s">
        <v>21147</v>
      </c>
      <c r="O620" s="14" t="s">
        <v>6536</v>
      </c>
      <c r="P620" s="13" t="s">
        <v>6537</v>
      </c>
      <c r="Q620" s="257" t="s">
        <v>6538</v>
      </c>
    </row>
    <row r="621" spans="2:20" ht="30.75" customHeight="1" x14ac:dyDescent="0.25">
      <c r="B621" s="17">
        <v>631</v>
      </c>
      <c r="D621" s="274" t="s">
        <v>6539</v>
      </c>
      <c r="E621" s="14" t="s">
        <v>6539</v>
      </c>
      <c r="G621" s="274" t="s">
        <v>6540</v>
      </c>
      <c r="H621" s="14" t="s">
        <v>6541</v>
      </c>
      <c r="I621" s="14" t="s">
        <v>6542</v>
      </c>
      <c r="J621" s="274" t="s">
        <v>6543</v>
      </c>
      <c r="K621" s="14" t="s">
        <v>6544</v>
      </c>
      <c r="L621" s="14" t="s">
        <v>3439</v>
      </c>
      <c r="M621" s="14" t="s">
        <v>3919</v>
      </c>
      <c r="N621" s="12" t="s">
        <v>21147</v>
      </c>
      <c r="O621" s="14" t="s">
        <v>6545</v>
      </c>
      <c r="Q621" s="257" t="s">
        <v>6546</v>
      </c>
    </row>
    <row r="622" spans="2:20" ht="30.75" customHeight="1" x14ac:dyDescent="0.25">
      <c r="B622" s="17">
        <v>632</v>
      </c>
      <c r="D622" s="274" t="s">
        <v>6547</v>
      </c>
      <c r="E622" s="14" t="s">
        <v>1276</v>
      </c>
      <c r="G622" s="274" t="s">
        <v>6547</v>
      </c>
      <c r="H622" s="14" t="s">
        <v>6548</v>
      </c>
      <c r="I622" s="277">
        <v>2890890</v>
      </c>
      <c r="J622" s="274" t="s">
        <v>6549</v>
      </c>
      <c r="K622" s="14" t="s">
        <v>6550</v>
      </c>
      <c r="L622" s="14" t="s">
        <v>4123</v>
      </c>
      <c r="M622" s="14" t="s">
        <v>4063</v>
      </c>
      <c r="N622" s="12" t="s">
        <v>21135</v>
      </c>
      <c r="O622" s="14" t="s">
        <v>6551</v>
      </c>
      <c r="P622" s="13" t="s">
        <v>6552</v>
      </c>
      <c r="Q622" s="257" t="s">
        <v>6553</v>
      </c>
      <c r="R622" s="14" t="s">
        <v>1276</v>
      </c>
      <c r="S622" s="257" t="s">
        <v>6554</v>
      </c>
    </row>
    <row r="623" spans="2:20" ht="30.75" customHeight="1" x14ac:dyDescent="0.25">
      <c r="B623" s="17">
        <v>633</v>
      </c>
      <c r="C623" s="17" t="s">
        <v>11017</v>
      </c>
      <c r="D623" s="274" t="s">
        <v>6555</v>
      </c>
      <c r="E623" s="12" t="s">
        <v>11017</v>
      </c>
      <c r="F623" s="12" t="s">
        <v>12627</v>
      </c>
      <c r="G623" s="274" t="s">
        <v>6557</v>
      </c>
      <c r="H623" s="14" t="s">
        <v>6558</v>
      </c>
      <c r="I623" s="14" t="s">
        <v>3915</v>
      </c>
      <c r="J623" s="274" t="s">
        <v>6559</v>
      </c>
      <c r="K623" s="14" t="s">
        <v>3917</v>
      </c>
      <c r="L623" s="14" t="s">
        <v>6560</v>
      </c>
      <c r="M623" s="14" t="s">
        <v>3942</v>
      </c>
      <c r="N623" s="12" t="s">
        <v>21135</v>
      </c>
      <c r="O623" s="14" t="s">
        <v>6561</v>
      </c>
      <c r="P623" s="13" t="s">
        <v>6562</v>
      </c>
      <c r="Q623" s="257" t="s">
        <v>6563</v>
      </c>
      <c r="R623" s="14" t="s">
        <v>6556</v>
      </c>
      <c r="S623" s="257" t="s">
        <v>6563</v>
      </c>
      <c r="T623" s="13" t="s">
        <v>6562</v>
      </c>
    </row>
    <row r="624" spans="2:20" ht="30.75" customHeight="1" x14ac:dyDescent="0.25">
      <c r="B624" s="17">
        <v>634</v>
      </c>
      <c r="D624" s="274" t="s">
        <v>6564</v>
      </c>
      <c r="E624" s="14" t="s">
        <v>6565</v>
      </c>
      <c r="G624" s="274" t="s">
        <v>6564</v>
      </c>
      <c r="H624" s="14" t="s">
        <v>6566</v>
      </c>
      <c r="I624" s="277">
        <v>255951051</v>
      </c>
      <c r="J624" s="274" t="s">
        <v>6567</v>
      </c>
      <c r="K624" s="14" t="s">
        <v>597</v>
      </c>
      <c r="L624" s="14" t="s">
        <v>4233</v>
      </c>
      <c r="M624" s="14" t="s">
        <v>3942</v>
      </c>
      <c r="N624" s="12" t="s">
        <v>21135</v>
      </c>
      <c r="O624" s="14" t="s">
        <v>6568</v>
      </c>
      <c r="P624" s="13" t="s">
        <v>6569</v>
      </c>
      <c r="Q624" s="257" t="s">
        <v>7631</v>
      </c>
      <c r="R624" s="14" t="s">
        <v>6565</v>
      </c>
      <c r="S624" s="257" t="s">
        <v>7631</v>
      </c>
      <c r="T624" s="13" t="s">
        <v>6569</v>
      </c>
    </row>
    <row r="625" spans="2:22" ht="30.75" customHeight="1" x14ac:dyDescent="0.25">
      <c r="B625" s="17">
        <v>635</v>
      </c>
      <c r="D625" s="274" t="s">
        <v>6570</v>
      </c>
      <c r="E625" s="14" t="s">
        <v>6570</v>
      </c>
      <c r="G625" s="274" t="s">
        <v>6571</v>
      </c>
      <c r="H625" s="14" t="s">
        <v>6572</v>
      </c>
      <c r="J625" s="274" t="s">
        <v>6573</v>
      </c>
      <c r="K625" s="14" t="s">
        <v>6574</v>
      </c>
      <c r="L625" s="14" t="s">
        <v>3506</v>
      </c>
      <c r="M625" s="14" t="s">
        <v>3507</v>
      </c>
      <c r="N625" s="12" t="s">
        <v>21149</v>
      </c>
      <c r="O625" s="14" t="s">
        <v>6575</v>
      </c>
      <c r="P625" s="13" t="s">
        <v>6576</v>
      </c>
      <c r="Q625" s="257" t="s">
        <v>6577</v>
      </c>
    </row>
    <row r="626" spans="2:22" ht="30.75" customHeight="1" x14ac:dyDescent="0.25">
      <c r="B626" s="17">
        <v>636</v>
      </c>
      <c r="D626" s="274" t="s">
        <v>6579</v>
      </c>
      <c r="E626" s="14" t="s">
        <v>6579</v>
      </c>
      <c r="G626" s="274" t="s">
        <v>6578</v>
      </c>
      <c r="H626" s="14" t="s">
        <v>6580</v>
      </c>
      <c r="I626" s="14">
        <v>13007438</v>
      </c>
      <c r="J626" s="274" t="s">
        <v>6581</v>
      </c>
      <c r="K626" s="14" t="s">
        <v>6582</v>
      </c>
      <c r="L626" s="14" t="s">
        <v>2024</v>
      </c>
      <c r="M626" s="14" t="s">
        <v>3919</v>
      </c>
      <c r="N626" s="12" t="s">
        <v>21147</v>
      </c>
      <c r="O626" s="14" t="s">
        <v>6583</v>
      </c>
      <c r="P626" s="13" t="s">
        <v>6584</v>
      </c>
      <c r="Q626" s="257" t="s">
        <v>6585</v>
      </c>
    </row>
    <row r="627" spans="2:22" ht="30.75" customHeight="1" x14ac:dyDescent="0.25">
      <c r="B627" s="17">
        <v>637</v>
      </c>
      <c r="C627" s="413" t="s">
        <v>21129</v>
      </c>
      <c r="D627" s="274" t="s">
        <v>6586</v>
      </c>
      <c r="E627" s="14" t="s">
        <v>6586</v>
      </c>
      <c r="G627" s="274" t="s">
        <v>6587</v>
      </c>
      <c r="J627" s="274" t="s">
        <v>6588</v>
      </c>
      <c r="K627" s="14" t="s">
        <v>6589</v>
      </c>
      <c r="L627" s="14" t="s">
        <v>4044</v>
      </c>
      <c r="M627" s="14" t="s">
        <v>3919</v>
      </c>
      <c r="N627" s="12" t="s">
        <v>21147</v>
      </c>
      <c r="O627" s="14" t="s">
        <v>6590</v>
      </c>
      <c r="P627" s="13" t="s">
        <v>6591</v>
      </c>
      <c r="Q627" s="257" t="s">
        <v>6592</v>
      </c>
    </row>
    <row r="628" spans="2:22" ht="30.75" customHeight="1" x14ac:dyDescent="0.25">
      <c r="B628" s="17">
        <v>638</v>
      </c>
      <c r="D628" s="274" t="s">
        <v>6593</v>
      </c>
      <c r="E628" s="14" t="s">
        <v>6593</v>
      </c>
      <c r="G628" s="274" t="s">
        <v>6594</v>
      </c>
      <c r="H628" s="14" t="s">
        <v>6595</v>
      </c>
      <c r="J628" s="274" t="s">
        <v>6596</v>
      </c>
      <c r="K628" s="14" t="s">
        <v>6597</v>
      </c>
      <c r="L628" s="14" t="s">
        <v>2729</v>
      </c>
      <c r="M628" s="14" t="s">
        <v>4265</v>
      </c>
      <c r="N628" s="12" t="s">
        <v>21135</v>
      </c>
      <c r="O628" s="14" t="s">
        <v>6598</v>
      </c>
      <c r="P628" s="13" t="s">
        <v>6599</v>
      </c>
      <c r="Q628" s="257" t="s">
        <v>6600</v>
      </c>
    </row>
    <row r="629" spans="2:22" ht="30.75" customHeight="1" x14ac:dyDescent="0.25">
      <c r="B629" s="17">
        <v>639</v>
      </c>
      <c r="D629" s="274" t="s">
        <v>6601</v>
      </c>
      <c r="E629" s="14" t="s">
        <v>6601</v>
      </c>
      <c r="G629" s="274" t="s">
        <v>6602</v>
      </c>
      <c r="H629" s="14" t="s">
        <v>6603</v>
      </c>
      <c r="I629" s="14" t="s">
        <v>6604</v>
      </c>
      <c r="J629" s="274" t="s">
        <v>6605</v>
      </c>
      <c r="K629" s="14" t="s">
        <v>5420</v>
      </c>
      <c r="L629" s="14" t="s">
        <v>4026</v>
      </c>
      <c r="M629" s="14" t="s">
        <v>3919</v>
      </c>
      <c r="N629" s="12" t="s">
        <v>21147</v>
      </c>
      <c r="O629" s="14" t="s">
        <v>6606</v>
      </c>
      <c r="Q629" s="257" t="s">
        <v>6607</v>
      </c>
    </row>
    <row r="630" spans="2:22" ht="30.75" customHeight="1" x14ac:dyDescent="0.25">
      <c r="B630" s="17">
        <v>640</v>
      </c>
      <c r="D630" s="274" t="s">
        <v>6608</v>
      </c>
      <c r="E630" s="14" t="s">
        <v>6609</v>
      </c>
      <c r="G630" s="274" t="s">
        <v>6610</v>
      </c>
      <c r="H630" s="14" t="s">
        <v>6611</v>
      </c>
      <c r="I630" s="14" t="s">
        <v>3915</v>
      </c>
      <c r="J630" s="274" t="s">
        <v>6612</v>
      </c>
      <c r="K630" s="14" t="s">
        <v>2280</v>
      </c>
      <c r="L630" s="14" t="s">
        <v>4233</v>
      </c>
      <c r="M630" s="14" t="s">
        <v>3942</v>
      </c>
      <c r="N630" s="12" t="s">
        <v>21135</v>
      </c>
      <c r="O630" s="14" t="s">
        <v>6613</v>
      </c>
      <c r="P630" s="13" t="s">
        <v>6614</v>
      </c>
      <c r="Q630" s="257" t="s">
        <v>6615</v>
      </c>
      <c r="R630" s="14" t="s">
        <v>6616</v>
      </c>
      <c r="S630" s="257" t="s">
        <v>6615</v>
      </c>
      <c r="T630" s="13" t="s">
        <v>6614</v>
      </c>
    </row>
    <row r="631" spans="2:22" ht="30.75" customHeight="1" x14ac:dyDescent="0.25">
      <c r="B631" s="17">
        <v>641</v>
      </c>
      <c r="C631" s="17" t="s">
        <v>21122</v>
      </c>
      <c r="D631" s="274" t="s">
        <v>6617</v>
      </c>
      <c r="E631" s="14" t="s">
        <v>6618</v>
      </c>
      <c r="G631" s="274" t="s">
        <v>6619</v>
      </c>
      <c r="H631" s="14" t="s">
        <v>6620</v>
      </c>
      <c r="I631" s="14" t="s">
        <v>3915</v>
      </c>
      <c r="J631" s="274" t="s">
        <v>6621</v>
      </c>
      <c r="K631" s="14" t="s">
        <v>3917</v>
      </c>
      <c r="L631" s="14" t="s">
        <v>6622</v>
      </c>
      <c r="M631" s="14" t="s">
        <v>3919</v>
      </c>
      <c r="N631" s="12" t="s">
        <v>21147</v>
      </c>
      <c r="O631" s="14" t="s">
        <v>6623</v>
      </c>
      <c r="P631" s="13" t="s">
        <v>6624</v>
      </c>
      <c r="Q631" s="257" t="s">
        <v>6625</v>
      </c>
      <c r="S631" s="257" t="s">
        <v>9952</v>
      </c>
      <c r="T631" s="13" t="s">
        <v>9953</v>
      </c>
    </row>
    <row r="632" spans="2:22" ht="30.75" customHeight="1" x14ac:dyDescent="0.25">
      <c r="B632" s="17">
        <v>642</v>
      </c>
      <c r="D632" s="274" t="s">
        <v>6631</v>
      </c>
      <c r="E632" s="14" t="s">
        <v>6630</v>
      </c>
      <c r="G632" s="274" t="s">
        <v>6632</v>
      </c>
      <c r="H632" s="14" t="s">
        <v>6626</v>
      </c>
      <c r="J632" s="274" t="s">
        <v>6753</v>
      </c>
      <c r="K632" s="14" t="s">
        <v>1773</v>
      </c>
      <c r="L632" s="14" t="s">
        <v>6627</v>
      </c>
      <c r="M632" s="14" t="s">
        <v>3975</v>
      </c>
      <c r="N632" s="12" t="s">
        <v>21147</v>
      </c>
      <c r="O632" s="14" t="s">
        <v>6628</v>
      </c>
      <c r="P632" s="13" t="s">
        <v>6754</v>
      </c>
      <c r="Q632" s="257" t="s">
        <v>6629</v>
      </c>
    </row>
    <row r="633" spans="2:22" ht="30.75" customHeight="1" x14ac:dyDescent="0.25">
      <c r="B633" s="17">
        <v>643</v>
      </c>
      <c r="D633" s="274" t="s">
        <v>6633</v>
      </c>
      <c r="E633" s="14" t="s">
        <v>6633</v>
      </c>
      <c r="G633" s="274" t="s">
        <v>6634</v>
      </c>
      <c r="H633" s="14" t="s">
        <v>6635</v>
      </c>
      <c r="L633" s="14" t="s">
        <v>6636</v>
      </c>
      <c r="M633" s="14" t="s">
        <v>4265</v>
      </c>
      <c r="N633" s="12" t="s">
        <v>21135</v>
      </c>
      <c r="P633" s="13" t="s">
        <v>6637</v>
      </c>
      <c r="Q633" s="257" t="s">
        <v>6638</v>
      </c>
    </row>
    <row r="634" spans="2:22" ht="30.75" customHeight="1" x14ac:dyDescent="0.25">
      <c r="B634" s="17">
        <v>644</v>
      </c>
      <c r="D634" s="274" t="s">
        <v>6639</v>
      </c>
      <c r="E634" s="14" t="s">
        <v>6640</v>
      </c>
      <c r="G634" s="274" t="s">
        <v>6639</v>
      </c>
      <c r="H634" s="14" t="s">
        <v>6641</v>
      </c>
      <c r="I634" s="14" t="s">
        <v>6642</v>
      </c>
      <c r="J634" s="274" t="s">
        <v>6643</v>
      </c>
      <c r="K634" s="14" t="s">
        <v>3917</v>
      </c>
      <c r="L634" s="14" t="s">
        <v>6644</v>
      </c>
      <c r="M634" s="14" t="s">
        <v>4092</v>
      </c>
      <c r="N634" s="12" t="s">
        <v>21150</v>
      </c>
      <c r="O634" s="14" t="s">
        <v>6645</v>
      </c>
      <c r="P634" s="13" t="s">
        <v>6646</v>
      </c>
      <c r="Q634" s="257" t="s">
        <v>6647</v>
      </c>
    </row>
    <row r="635" spans="2:22" ht="30.75" customHeight="1" x14ac:dyDescent="0.25">
      <c r="B635" s="17">
        <v>645</v>
      </c>
      <c r="D635" s="274" t="s">
        <v>6648</v>
      </c>
      <c r="E635" s="14" t="s">
        <v>6648</v>
      </c>
      <c r="G635" s="274" t="s">
        <v>6649</v>
      </c>
      <c r="H635" s="277" t="s">
        <v>6650</v>
      </c>
      <c r="I635" s="14" t="s">
        <v>6651</v>
      </c>
      <c r="J635" s="274" t="s">
        <v>6652</v>
      </c>
      <c r="K635" s="14" t="s">
        <v>6653</v>
      </c>
      <c r="L635" s="14" t="s">
        <v>1489</v>
      </c>
      <c r="M635" s="14" t="s">
        <v>3919</v>
      </c>
      <c r="N635" s="12" t="s">
        <v>21147</v>
      </c>
      <c r="O635" s="14" t="s">
        <v>6654</v>
      </c>
      <c r="P635" s="13" t="s">
        <v>6655</v>
      </c>
      <c r="Q635" s="257" t="s">
        <v>6656</v>
      </c>
    </row>
    <row r="636" spans="2:22" ht="30.75" customHeight="1" x14ac:dyDescent="0.25">
      <c r="B636" s="17">
        <v>646</v>
      </c>
      <c r="D636" s="274" t="s">
        <v>6657</v>
      </c>
      <c r="E636" s="14" t="s">
        <v>6657</v>
      </c>
      <c r="G636" s="274" t="s">
        <v>6658</v>
      </c>
      <c r="H636" s="14" t="s">
        <v>6659</v>
      </c>
      <c r="I636" s="277">
        <v>342506463</v>
      </c>
      <c r="J636" s="274" t="s">
        <v>6660</v>
      </c>
      <c r="K636" s="14" t="s">
        <v>6661</v>
      </c>
      <c r="L636" s="14" t="s">
        <v>4005</v>
      </c>
      <c r="M636" s="14" t="s">
        <v>4006</v>
      </c>
      <c r="N636" s="12" t="s">
        <v>21149</v>
      </c>
      <c r="O636" s="14" t="s">
        <v>6662</v>
      </c>
      <c r="P636" s="13" t="s">
        <v>6663</v>
      </c>
      <c r="Q636" s="257" t="s">
        <v>6664</v>
      </c>
    </row>
    <row r="637" spans="2:22" ht="30.75" customHeight="1" x14ac:dyDescent="0.25">
      <c r="B637" s="17">
        <v>647</v>
      </c>
      <c r="D637" s="274" t="s">
        <v>6665</v>
      </c>
      <c r="E637" s="14" t="s">
        <v>6666</v>
      </c>
      <c r="G637" s="274" t="s">
        <v>6667</v>
      </c>
      <c r="H637" s="14" t="s">
        <v>6668</v>
      </c>
      <c r="I637" s="277">
        <v>353198058116</v>
      </c>
      <c r="J637" s="274" t="s">
        <v>6669</v>
      </c>
      <c r="K637" s="14" t="s">
        <v>3475</v>
      </c>
      <c r="L637" s="14" t="s">
        <v>6670</v>
      </c>
      <c r="M637" s="14" t="s">
        <v>3919</v>
      </c>
      <c r="N637" s="12" t="s">
        <v>21147</v>
      </c>
      <c r="O637" s="14" t="s">
        <v>6671</v>
      </c>
      <c r="P637" s="13" t="s">
        <v>6672</v>
      </c>
      <c r="Q637" s="257" t="s">
        <v>6673</v>
      </c>
      <c r="R637" s="14" t="s">
        <v>6616</v>
      </c>
      <c r="S637" s="257" t="s">
        <v>6674</v>
      </c>
      <c r="T637" s="13" t="s">
        <v>6672</v>
      </c>
      <c r="V637" s="275">
        <v>41218</v>
      </c>
    </row>
    <row r="638" spans="2:22" ht="30.75" customHeight="1" x14ac:dyDescent="0.25">
      <c r="B638" s="17">
        <v>648</v>
      </c>
      <c r="D638" s="274" t="s">
        <v>6677</v>
      </c>
      <c r="E638" s="14" t="s">
        <v>6678</v>
      </c>
      <c r="G638" s="274" t="s">
        <v>6677</v>
      </c>
      <c r="H638" s="14" t="s">
        <v>6679</v>
      </c>
      <c r="I638" s="14" t="s">
        <v>6680</v>
      </c>
      <c r="J638" s="274" t="s">
        <v>6681</v>
      </c>
      <c r="K638" s="14" t="s">
        <v>6682</v>
      </c>
      <c r="L638" s="14" t="s">
        <v>6683</v>
      </c>
      <c r="M638" s="14" t="s">
        <v>4063</v>
      </c>
      <c r="N638" s="12" t="s">
        <v>21135</v>
      </c>
      <c r="O638" s="14" t="s">
        <v>6684</v>
      </c>
      <c r="P638" s="13" t="s">
        <v>6685</v>
      </c>
      <c r="Q638" s="257" t="s">
        <v>6686</v>
      </c>
    </row>
    <row r="639" spans="2:22" ht="30.75" customHeight="1" x14ac:dyDescent="0.25">
      <c r="B639" s="17">
        <v>649</v>
      </c>
      <c r="D639" s="274" t="s">
        <v>6687</v>
      </c>
      <c r="E639" s="14" t="s">
        <v>6687</v>
      </c>
      <c r="G639" s="274" t="s">
        <v>6688</v>
      </c>
      <c r="H639" s="14" t="s">
        <v>6689</v>
      </c>
      <c r="J639" s="274" t="s">
        <v>6690</v>
      </c>
      <c r="K639" s="14" t="s">
        <v>3917</v>
      </c>
      <c r="L639" s="14" t="s">
        <v>3957</v>
      </c>
      <c r="M639" s="14" t="s">
        <v>3942</v>
      </c>
      <c r="N639" s="12" t="s">
        <v>21135</v>
      </c>
      <c r="O639" s="14" t="s">
        <v>6691</v>
      </c>
      <c r="P639" s="13" t="s">
        <v>6692</v>
      </c>
      <c r="Q639" s="257" t="s">
        <v>6693</v>
      </c>
    </row>
    <row r="640" spans="2:22" ht="30.75" customHeight="1" x14ac:dyDescent="0.25">
      <c r="B640" s="17">
        <v>650</v>
      </c>
      <c r="D640" s="274" t="s">
        <v>6694</v>
      </c>
      <c r="E640" s="14" t="s">
        <v>2293</v>
      </c>
      <c r="G640" s="274" t="s">
        <v>6694</v>
      </c>
      <c r="H640" s="14" t="s">
        <v>6695</v>
      </c>
      <c r="I640" s="14">
        <v>7383068</v>
      </c>
      <c r="J640" s="274" t="s">
        <v>6696</v>
      </c>
      <c r="K640" s="14" t="s">
        <v>3167</v>
      </c>
      <c r="L640" s="14" t="s">
        <v>6697</v>
      </c>
      <c r="M640" s="14" t="s">
        <v>4197</v>
      </c>
      <c r="N640" s="12" t="s">
        <v>21150</v>
      </c>
      <c r="O640" s="14" t="s">
        <v>6698</v>
      </c>
      <c r="P640" s="13" t="s">
        <v>6699</v>
      </c>
      <c r="Q640" s="257" t="s">
        <v>6700</v>
      </c>
    </row>
    <row r="641" spans="2:22" ht="30.75" customHeight="1" x14ac:dyDescent="0.25">
      <c r="B641" s="17">
        <v>651</v>
      </c>
      <c r="D641" s="274" t="s">
        <v>6701</v>
      </c>
      <c r="E641" s="14" t="s">
        <v>6702</v>
      </c>
      <c r="G641" s="274" t="s">
        <v>6703</v>
      </c>
      <c r="H641" s="14" t="s">
        <v>6704</v>
      </c>
      <c r="J641" s="274" t="s">
        <v>6705</v>
      </c>
      <c r="K641" s="14" t="s">
        <v>6706</v>
      </c>
      <c r="L641" s="14" t="s">
        <v>6707</v>
      </c>
      <c r="M641" s="14" t="s">
        <v>3919</v>
      </c>
      <c r="N641" s="12" t="s">
        <v>21147</v>
      </c>
      <c r="O641" s="14" t="s">
        <v>6708</v>
      </c>
      <c r="Q641" s="257" t="s">
        <v>6709</v>
      </c>
    </row>
    <row r="642" spans="2:22" ht="30.75" customHeight="1" x14ac:dyDescent="0.25">
      <c r="B642" s="17">
        <v>652</v>
      </c>
      <c r="D642" s="274" t="s">
        <v>6710</v>
      </c>
      <c r="E642" s="14" t="s">
        <v>6711</v>
      </c>
      <c r="G642" s="274" t="s">
        <v>6712</v>
      </c>
      <c r="H642" s="14" t="s">
        <v>6713</v>
      </c>
      <c r="I642" s="277">
        <v>250167450</v>
      </c>
      <c r="J642" s="274" t="s">
        <v>6714</v>
      </c>
      <c r="K642" s="14" t="s">
        <v>3438</v>
      </c>
      <c r="L642" s="14" t="s">
        <v>6560</v>
      </c>
      <c r="M642" s="14" t="s">
        <v>3942</v>
      </c>
      <c r="N642" s="12" t="s">
        <v>21135</v>
      </c>
      <c r="O642" s="14" t="s">
        <v>6561</v>
      </c>
      <c r="P642" s="13" t="s">
        <v>6715</v>
      </c>
      <c r="Q642" s="257" t="s">
        <v>6716</v>
      </c>
      <c r="R642" s="14" t="s">
        <v>6717</v>
      </c>
      <c r="S642" s="257" t="s">
        <v>6718</v>
      </c>
      <c r="T642" s="13" t="s">
        <v>6719</v>
      </c>
      <c r="V642" s="275">
        <v>41219</v>
      </c>
    </row>
    <row r="643" spans="2:22" ht="30.75" customHeight="1" x14ac:dyDescent="0.25">
      <c r="B643" s="17">
        <v>653</v>
      </c>
      <c r="D643" s="274" t="s">
        <v>10958</v>
      </c>
      <c r="E643" s="14" t="s">
        <v>6177</v>
      </c>
      <c r="G643" s="274" t="s">
        <v>6720</v>
      </c>
      <c r="H643" s="14" t="s">
        <v>10959</v>
      </c>
      <c r="I643" s="14">
        <v>3984473</v>
      </c>
      <c r="L643" s="14" t="s">
        <v>6721</v>
      </c>
      <c r="M643" s="14" t="s">
        <v>3942</v>
      </c>
      <c r="N643" s="12" t="s">
        <v>21135</v>
      </c>
      <c r="P643" s="13" t="s">
        <v>6722</v>
      </c>
    </row>
    <row r="644" spans="2:22" ht="30.75" customHeight="1" x14ac:dyDescent="0.25">
      <c r="B644" s="17">
        <v>654</v>
      </c>
      <c r="D644" s="274" t="s">
        <v>6724</v>
      </c>
      <c r="E644" s="14" t="s">
        <v>6725</v>
      </c>
      <c r="G644" s="274" t="s">
        <v>6726</v>
      </c>
      <c r="H644" s="14" t="s">
        <v>6727</v>
      </c>
      <c r="I644" s="14">
        <v>564231</v>
      </c>
      <c r="J644" s="274" t="s">
        <v>6728</v>
      </c>
      <c r="K644" s="14" t="s">
        <v>6729</v>
      </c>
      <c r="L644" s="14" t="s">
        <v>3737</v>
      </c>
      <c r="M644" s="14" t="s">
        <v>3738</v>
      </c>
      <c r="N644" s="12" t="s">
        <v>21148</v>
      </c>
      <c r="O644" s="14" t="s">
        <v>6730</v>
      </c>
      <c r="P644" s="13" t="s">
        <v>6731</v>
      </c>
      <c r="Q644" s="257" t="s">
        <v>6732</v>
      </c>
      <c r="R644" s="14" t="s">
        <v>6733</v>
      </c>
      <c r="S644" s="257" t="s">
        <v>6734</v>
      </c>
      <c r="T644" s="13" t="s">
        <v>6735</v>
      </c>
      <c r="V644" s="275">
        <v>41219</v>
      </c>
    </row>
    <row r="645" spans="2:22" ht="30.75" customHeight="1" x14ac:dyDescent="0.25">
      <c r="B645" s="17">
        <v>655</v>
      </c>
      <c r="D645" s="274" t="s">
        <v>558</v>
      </c>
      <c r="E645" s="14" t="s">
        <v>5390</v>
      </c>
      <c r="G645" s="274" t="s">
        <v>558</v>
      </c>
      <c r="H645" s="14" t="s">
        <v>4931</v>
      </c>
      <c r="I645" s="14" t="s">
        <v>3915</v>
      </c>
      <c r="J645" s="274" t="s">
        <v>560</v>
      </c>
      <c r="K645" s="14" t="s">
        <v>3917</v>
      </c>
      <c r="L645" s="14" t="s">
        <v>561</v>
      </c>
      <c r="M645" s="14" t="s">
        <v>3919</v>
      </c>
      <c r="N645" s="12" t="s">
        <v>21147</v>
      </c>
      <c r="O645" s="14" t="s">
        <v>6736</v>
      </c>
      <c r="P645" s="13" t="s">
        <v>6737</v>
      </c>
      <c r="Q645" s="257" t="s">
        <v>6738</v>
      </c>
      <c r="R645" s="14" t="s">
        <v>6739</v>
      </c>
      <c r="S645" s="257" t="s">
        <v>6740</v>
      </c>
      <c r="T645" s="13" t="s">
        <v>6741</v>
      </c>
    </row>
    <row r="646" spans="2:22" ht="30.75" customHeight="1" x14ac:dyDescent="0.25">
      <c r="B646" s="17">
        <v>656</v>
      </c>
      <c r="D646" s="274" t="s">
        <v>6742</v>
      </c>
      <c r="E646" s="14" t="s">
        <v>6743</v>
      </c>
      <c r="G646" s="274" t="s">
        <v>6744</v>
      </c>
      <c r="H646" s="14" t="s">
        <v>6745</v>
      </c>
      <c r="I646" s="14" t="s">
        <v>3915</v>
      </c>
      <c r="J646" s="274" t="s">
        <v>6746</v>
      </c>
      <c r="K646" s="14" t="s">
        <v>6747</v>
      </c>
      <c r="L646" s="14" t="s">
        <v>6748</v>
      </c>
      <c r="M646" s="14" t="s">
        <v>4063</v>
      </c>
      <c r="N646" s="12" t="s">
        <v>21135</v>
      </c>
      <c r="O646" s="14" t="s">
        <v>6749</v>
      </c>
      <c r="P646" s="13" t="s">
        <v>7644</v>
      </c>
      <c r="Q646" s="257" t="s">
        <v>6750</v>
      </c>
      <c r="R646" s="14" t="s">
        <v>6751</v>
      </c>
      <c r="S646" s="257" t="s">
        <v>6750</v>
      </c>
      <c r="T646" s="13" t="s">
        <v>6752</v>
      </c>
    </row>
    <row r="647" spans="2:22" ht="30.75" customHeight="1" x14ac:dyDescent="0.25">
      <c r="B647" s="17">
        <v>657</v>
      </c>
      <c r="D647" s="274" t="s">
        <v>6883</v>
      </c>
      <c r="G647" s="274" t="s">
        <v>6755</v>
      </c>
      <c r="H647" s="14" t="s">
        <v>6756</v>
      </c>
      <c r="I647" s="14" t="s">
        <v>3915</v>
      </c>
      <c r="J647" s="274" t="s">
        <v>6757</v>
      </c>
      <c r="K647" s="14" t="s">
        <v>3792</v>
      </c>
      <c r="L647" s="14" t="s">
        <v>4233</v>
      </c>
      <c r="M647" s="14" t="s">
        <v>3942</v>
      </c>
      <c r="N647" s="12" t="s">
        <v>21135</v>
      </c>
      <c r="O647" s="14" t="s">
        <v>6758</v>
      </c>
      <c r="P647" s="13" t="s">
        <v>6759</v>
      </c>
      <c r="Q647" s="257" t="s">
        <v>6760</v>
      </c>
      <c r="R647" s="14" t="s">
        <v>2293</v>
      </c>
      <c r="S647" s="257" t="s">
        <v>6760</v>
      </c>
      <c r="T647" s="13" t="s">
        <v>6759</v>
      </c>
    </row>
    <row r="648" spans="2:22" ht="30.75" customHeight="1" x14ac:dyDescent="0.25">
      <c r="B648" s="17">
        <v>658</v>
      </c>
      <c r="D648" s="274" t="s">
        <v>6761</v>
      </c>
      <c r="E648" s="14" t="s">
        <v>6762</v>
      </c>
      <c r="G648" s="274" t="s">
        <v>6761</v>
      </c>
      <c r="H648" s="14" t="s">
        <v>6763</v>
      </c>
      <c r="L648" s="14" t="s">
        <v>4233</v>
      </c>
      <c r="M648" s="12" t="s">
        <v>3942</v>
      </c>
      <c r="N648" s="12" t="s">
        <v>21135</v>
      </c>
      <c r="P648" s="13">
        <v>-47</v>
      </c>
    </row>
    <row r="649" spans="2:22" ht="30.75" customHeight="1" x14ac:dyDescent="0.25">
      <c r="B649" s="17">
        <v>659</v>
      </c>
      <c r="C649" s="413" t="s">
        <v>21129</v>
      </c>
      <c r="D649" s="274" t="s">
        <v>6764</v>
      </c>
      <c r="E649" s="14" t="s">
        <v>6765</v>
      </c>
      <c r="G649" s="274" t="s">
        <v>6764</v>
      </c>
      <c r="J649" s="274" t="s">
        <v>6766</v>
      </c>
      <c r="K649" s="14" t="s">
        <v>3870</v>
      </c>
      <c r="L649" s="14" t="s">
        <v>4233</v>
      </c>
      <c r="M649" s="14" t="s">
        <v>3942</v>
      </c>
      <c r="N649" s="12" t="s">
        <v>21135</v>
      </c>
      <c r="O649" s="14" t="s">
        <v>6767</v>
      </c>
      <c r="P649" s="13" t="s">
        <v>4869</v>
      </c>
      <c r="Q649" s="257" t="s">
        <v>6768</v>
      </c>
    </row>
    <row r="650" spans="2:22" ht="30.75" customHeight="1" x14ac:dyDescent="0.25">
      <c r="B650" s="17">
        <v>660</v>
      </c>
      <c r="D650" s="274" t="s">
        <v>6769</v>
      </c>
      <c r="E650" s="14" t="s">
        <v>6770</v>
      </c>
      <c r="G650" s="274" t="s">
        <v>6769</v>
      </c>
      <c r="H650" s="14" t="s">
        <v>6771</v>
      </c>
      <c r="I650" s="14">
        <v>4439716</v>
      </c>
      <c r="J650" s="274" t="s">
        <v>6772</v>
      </c>
      <c r="K650" s="14" t="s">
        <v>6773</v>
      </c>
      <c r="L650" s="14" t="s">
        <v>4233</v>
      </c>
      <c r="M650" s="14" t="s">
        <v>3942</v>
      </c>
      <c r="N650" s="12" t="s">
        <v>21135</v>
      </c>
      <c r="O650" s="14" t="s">
        <v>6774</v>
      </c>
      <c r="P650" s="13" t="s">
        <v>6775</v>
      </c>
      <c r="Q650" s="257" t="s">
        <v>6776</v>
      </c>
    </row>
    <row r="651" spans="2:22" ht="30.75" customHeight="1" x14ac:dyDescent="0.25">
      <c r="B651" s="17">
        <v>661</v>
      </c>
      <c r="D651" s="274" t="s">
        <v>6777</v>
      </c>
      <c r="E651" s="14" t="s">
        <v>6777</v>
      </c>
      <c r="G651" s="274" t="s">
        <v>6777</v>
      </c>
      <c r="H651" s="14" t="s">
        <v>6778</v>
      </c>
      <c r="J651" s="274" t="s">
        <v>6779</v>
      </c>
      <c r="K651" s="14" t="s">
        <v>6780</v>
      </c>
      <c r="L651" s="14" t="s">
        <v>3496</v>
      </c>
      <c r="M651" s="14" t="s">
        <v>3919</v>
      </c>
      <c r="N651" s="12" t="s">
        <v>21147</v>
      </c>
      <c r="O651" s="14" t="s">
        <v>6781</v>
      </c>
      <c r="P651" s="13" t="s">
        <v>6782</v>
      </c>
      <c r="Q651" s="257" t="s">
        <v>6783</v>
      </c>
    </row>
    <row r="652" spans="2:22" ht="30.75" customHeight="1" x14ac:dyDescent="0.25">
      <c r="B652" s="17">
        <v>662</v>
      </c>
      <c r="D652" s="274" t="s">
        <v>6784</v>
      </c>
      <c r="E652" s="14" t="s">
        <v>6785</v>
      </c>
      <c r="G652" s="274" t="s">
        <v>6786</v>
      </c>
      <c r="H652" s="14" t="s">
        <v>6787</v>
      </c>
      <c r="I652" s="14" t="s">
        <v>3915</v>
      </c>
      <c r="J652" s="274" t="s">
        <v>6788</v>
      </c>
      <c r="K652" s="14" t="s">
        <v>3917</v>
      </c>
      <c r="L652" s="14" t="s">
        <v>6262</v>
      </c>
      <c r="M652" s="14" t="s">
        <v>3942</v>
      </c>
      <c r="N652" s="12" t="s">
        <v>21135</v>
      </c>
      <c r="O652" s="14" t="s">
        <v>6789</v>
      </c>
      <c r="P652" s="13" t="s">
        <v>6790</v>
      </c>
      <c r="Q652" s="257" t="s">
        <v>6791</v>
      </c>
    </row>
    <row r="653" spans="2:22" ht="30.75" customHeight="1" x14ac:dyDescent="0.25">
      <c r="B653" s="17">
        <v>663</v>
      </c>
      <c r="D653" s="274" t="s">
        <v>6792</v>
      </c>
      <c r="E653" s="14" t="s">
        <v>6793</v>
      </c>
      <c r="G653" s="274" t="s">
        <v>6792</v>
      </c>
      <c r="H653" s="14" t="s">
        <v>6809</v>
      </c>
      <c r="I653" s="14" t="s">
        <v>3915</v>
      </c>
      <c r="J653" s="274" t="s">
        <v>6794</v>
      </c>
      <c r="K653" s="14" t="s">
        <v>3917</v>
      </c>
      <c r="L653" s="14" t="s">
        <v>6795</v>
      </c>
      <c r="M653" s="14" t="s">
        <v>3919</v>
      </c>
      <c r="N653" s="12" t="s">
        <v>21147</v>
      </c>
      <c r="O653" s="14" t="s">
        <v>6796</v>
      </c>
      <c r="P653" s="13" t="s">
        <v>6991</v>
      </c>
      <c r="Q653" s="257" t="s">
        <v>6797</v>
      </c>
      <c r="R653" s="14" t="s">
        <v>6793</v>
      </c>
      <c r="S653" s="257" t="s">
        <v>6797</v>
      </c>
      <c r="T653" s="13" t="s">
        <v>6991</v>
      </c>
    </row>
    <row r="654" spans="2:22" ht="30.75" customHeight="1" x14ac:dyDescent="0.25">
      <c r="B654" s="17">
        <v>664</v>
      </c>
      <c r="D654" s="274" t="s">
        <v>6801</v>
      </c>
      <c r="E654" s="14" t="s">
        <v>3708</v>
      </c>
      <c r="G654" s="274" t="s">
        <v>6801</v>
      </c>
      <c r="H654" s="14" t="s">
        <v>6802</v>
      </c>
      <c r="J654" s="274" t="s">
        <v>6803</v>
      </c>
      <c r="K654" s="14" t="s">
        <v>6804</v>
      </c>
      <c r="L654" s="14" t="s">
        <v>6805</v>
      </c>
      <c r="M654" s="14" t="s">
        <v>3919</v>
      </c>
      <c r="N654" s="12" t="s">
        <v>21147</v>
      </c>
      <c r="O654" s="14" t="s">
        <v>6806</v>
      </c>
      <c r="P654" s="13" t="s">
        <v>6807</v>
      </c>
      <c r="Q654" s="257" t="s">
        <v>6808</v>
      </c>
    </row>
    <row r="655" spans="2:22" ht="30.75" customHeight="1" x14ac:dyDescent="0.25">
      <c r="B655" s="17">
        <v>665</v>
      </c>
      <c r="D655" s="274" t="s">
        <v>6838</v>
      </c>
      <c r="E655" s="14" t="s">
        <v>6502</v>
      </c>
      <c r="G655" s="274" t="s">
        <v>6837</v>
      </c>
      <c r="H655" s="14" t="s">
        <v>6811</v>
      </c>
      <c r="I655" s="14" t="s">
        <v>3915</v>
      </c>
      <c r="J655" s="274" t="s">
        <v>6812</v>
      </c>
      <c r="K655" s="14" t="s">
        <v>3917</v>
      </c>
      <c r="L655" s="14" t="s">
        <v>6813</v>
      </c>
      <c r="M655" s="14" t="s">
        <v>3919</v>
      </c>
      <c r="N655" s="12" t="s">
        <v>21147</v>
      </c>
      <c r="O655" s="14" t="s">
        <v>6814</v>
      </c>
      <c r="P655" s="13" t="s">
        <v>6815</v>
      </c>
      <c r="Q655" s="257" t="s">
        <v>6816</v>
      </c>
      <c r="R655" s="14" t="s">
        <v>5235</v>
      </c>
      <c r="S655" s="257" t="s">
        <v>6816</v>
      </c>
      <c r="T655" s="13" t="s">
        <v>6815</v>
      </c>
    </row>
    <row r="656" spans="2:22" ht="30.75" customHeight="1" x14ac:dyDescent="0.25">
      <c r="B656" s="17">
        <v>666</v>
      </c>
      <c r="D656" s="274" t="s">
        <v>6818</v>
      </c>
      <c r="E656" s="14" t="s">
        <v>6817</v>
      </c>
      <c r="G656" s="274" t="s">
        <v>6818</v>
      </c>
      <c r="H656" s="14" t="s">
        <v>6819</v>
      </c>
      <c r="I656" s="14" t="s">
        <v>3915</v>
      </c>
      <c r="J656" s="274" t="s">
        <v>6820</v>
      </c>
      <c r="K656" s="14" t="s">
        <v>3917</v>
      </c>
      <c r="L656" s="14" t="s">
        <v>6821</v>
      </c>
      <c r="M656" s="14" t="s">
        <v>3919</v>
      </c>
      <c r="N656" s="12" t="s">
        <v>21147</v>
      </c>
      <c r="O656" s="14" t="s">
        <v>6822</v>
      </c>
      <c r="P656" s="13" t="s">
        <v>6823</v>
      </c>
      <c r="Q656" s="257" t="s">
        <v>6824</v>
      </c>
      <c r="R656" s="14" t="s">
        <v>6825</v>
      </c>
      <c r="S656" s="257" t="s">
        <v>6826</v>
      </c>
      <c r="T656" s="13" t="s">
        <v>6827</v>
      </c>
    </row>
    <row r="657" spans="2:20" ht="30.75" customHeight="1" x14ac:dyDescent="0.25">
      <c r="B657" s="17">
        <v>667</v>
      </c>
      <c r="D657" s="276" t="s">
        <v>22903</v>
      </c>
      <c r="E657" s="14" t="s">
        <v>6828</v>
      </c>
      <c r="G657" s="274" t="s">
        <v>6829</v>
      </c>
      <c r="H657" s="14" t="s">
        <v>6830</v>
      </c>
      <c r="I657" s="14" t="s">
        <v>3915</v>
      </c>
      <c r="J657" s="274" t="s">
        <v>6831</v>
      </c>
      <c r="K657" s="14" t="s">
        <v>3917</v>
      </c>
      <c r="L657" s="14" t="s">
        <v>6832</v>
      </c>
      <c r="M657" s="14" t="s">
        <v>4265</v>
      </c>
      <c r="N657" s="12" t="s">
        <v>21135</v>
      </c>
      <c r="O657" s="14" t="s">
        <v>6833</v>
      </c>
      <c r="P657" s="13" t="s">
        <v>6834</v>
      </c>
      <c r="Q657" s="257" t="s">
        <v>6835</v>
      </c>
      <c r="R657" s="14" t="s">
        <v>6285</v>
      </c>
      <c r="S657" s="257" t="s">
        <v>7072</v>
      </c>
      <c r="T657" s="13" t="s">
        <v>6836</v>
      </c>
    </row>
    <row r="658" spans="2:20" ht="30.75" customHeight="1" x14ac:dyDescent="0.25">
      <c r="B658" s="17">
        <v>668</v>
      </c>
      <c r="D658" s="274" t="s">
        <v>6839</v>
      </c>
      <c r="E658" s="14" t="s">
        <v>1541</v>
      </c>
      <c r="G658" s="274" t="s">
        <v>6840</v>
      </c>
      <c r="H658" s="14" t="s">
        <v>6841</v>
      </c>
      <c r="I658" s="14">
        <v>256402434</v>
      </c>
      <c r="J658" s="274" t="s">
        <v>6842</v>
      </c>
      <c r="K658" s="14" t="s">
        <v>3917</v>
      </c>
      <c r="L658" s="14" t="s">
        <v>3864</v>
      </c>
      <c r="M658" s="14" t="s">
        <v>3942</v>
      </c>
      <c r="N658" s="12" t="s">
        <v>21135</v>
      </c>
      <c r="O658" s="14" t="s">
        <v>3865</v>
      </c>
      <c r="P658" s="13" t="s">
        <v>6843</v>
      </c>
      <c r="Q658" s="257" t="s">
        <v>6844</v>
      </c>
      <c r="R658" s="14" t="s">
        <v>1541</v>
      </c>
      <c r="S658" s="257" t="s">
        <v>6844</v>
      </c>
      <c r="T658" s="13" t="s">
        <v>6843</v>
      </c>
    </row>
    <row r="659" spans="2:20" ht="30.75" customHeight="1" x14ac:dyDescent="0.25">
      <c r="B659" s="17">
        <v>669</v>
      </c>
      <c r="D659" s="274" t="s">
        <v>6845</v>
      </c>
      <c r="E659" s="14" t="s">
        <v>6846</v>
      </c>
      <c r="G659" s="274" t="s">
        <v>6847</v>
      </c>
      <c r="H659" s="14" t="s">
        <v>6848</v>
      </c>
      <c r="I659" s="277">
        <v>392013560119</v>
      </c>
      <c r="J659" s="274" t="s">
        <v>6849</v>
      </c>
      <c r="K659" s="14" t="s">
        <v>3917</v>
      </c>
      <c r="L659" s="14" t="s">
        <v>6850</v>
      </c>
      <c r="M659" s="14" t="s">
        <v>3919</v>
      </c>
      <c r="N659" s="12" t="s">
        <v>21147</v>
      </c>
      <c r="O659" s="14" t="s">
        <v>6851</v>
      </c>
      <c r="P659" s="13" t="s">
        <v>6852</v>
      </c>
      <c r="Q659" s="257" t="s">
        <v>6853</v>
      </c>
      <c r="R659" s="14" t="s">
        <v>6854</v>
      </c>
      <c r="S659" s="257" t="s">
        <v>6855</v>
      </c>
      <c r="T659" s="13" t="s">
        <v>6856</v>
      </c>
    </row>
    <row r="660" spans="2:20" ht="30.75" customHeight="1" x14ac:dyDescent="0.25">
      <c r="B660" s="17">
        <v>670</v>
      </c>
      <c r="D660" s="274" t="s">
        <v>6857</v>
      </c>
      <c r="E660" s="14" t="s">
        <v>6857</v>
      </c>
      <c r="G660" s="274" t="s">
        <v>6858</v>
      </c>
      <c r="H660" s="14" t="s">
        <v>6859</v>
      </c>
      <c r="J660" s="274" t="s">
        <v>6860</v>
      </c>
      <c r="K660" s="14" t="s">
        <v>3438</v>
      </c>
      <c r="L660" s="14" t="s">
        <v>6861</v>
      </c>
      <c r="M660" s="14" t="s">
        <v>3919</v>
      </c>
      <c r="N660" s="12" t="s">
        <v>21147</v>
      </c>
      <c r="O660" s="14" t="s">
        <v>6862</v>
      </c>
      <c r="P660" s="13" t="s">
        <v>6864</v>
      </c>
      <c r="Q660" s="257" t="s">
        <v>6863</v>
      </c>
    </row>
    <row r="661" spans="2:20" ht="30.75" customHeight="1" x14ac:dyDescent="0.25">
      <c r="B661" s="17">
        <v>671</v>
      </c>
      <c r="D661" s="274" t="s">
        <v>6865</v>
      </c>
      <c r="E661" s="14" t="s">
        <v>6866</v>
      </c>
      <c r="G661" s="274" t="s">
        <v>6865</v>
      </c>
      <c r="H661" s="14" t="s">
        <v>6867</v>
      </c>
      <c r="J661" s="274" t="s">
        <v>6868</v>
      </c>
      <c r="K661" s="14" t="s">
        <v>405</v>
      </c>
      <c r="L661" s="14" t="s">
        <v>4026</v>
      </c>
      <c r="M661" s="14" t="s">
        <v>3919</v>
      </c>
      <c r="N661" s="12" t="s">
        <v>21147</v>
      </c>
      <c r="O661" s="14" t="s">
        <v>6869</v>
      </c>
      <c r="P661" s="13" t="s">
        <v>6870</v>
      </c>
      <c r="Q661" s="257" t="s">
        <v>6871</v>
      </c>
    </row>
    <row r="662" spans="2:20" ht="30.75" customHeight="1" x14ac:dyDescent="0.25">
      <c r="B662" s="17">
        <v>672</v>
      </c>
      <c r="D662" s="274" t="s">
        <v>6907</v>
      </c>
      <c r="E662" s="14" t="s">
        <v>6872</v>
      </c>
      <c r="G662" s="274" t="s">
        <v>6907</v>
      </c>
      <c r="H662" s="14" t="s">
        <v>6873</v>
      </c>
      <c r="J662" s="274" t="s">
        <v>6906</v>
      </c>
      <c r="K662" s="14" t="s">
        <v>3917</v>
      </c>
      <c r="L662" s="14" t="s">
        <v>6881</v>
      </c>
      <c r="M662" s="14" t="s">
        <v>3919</v>
      </c>
      <c r="N662" s="12" t="s">
        <v>21147</v>
      </c>
      <c r="O662" s="14" t="s">
        <v>6882</v>
      </c>
      <c r="P662" s="13" t="s">
        <v>6908</v>
      </c>
      <c r="Q662" s="257" t="s">
        <v>6909</v>
      </c>
    </row>
    <row r="663" spans="2:20" ht="30.75" customHeight="1" x14ac:dyDescent="0.25">
      <c r="B663" s="17">
        <v>673</v>
      </c>
      <c r="D663" s="274" t="s">
        <v>6874</v>
      </c>
      <c r="E663" s="14" t="s">
        <v>2114</v>
      </c>
      <c r="G663" s="274" t="s">
        <v>6875</v>
      </c>
      <c r="H663" s="14" t="s">
        <v>6876</v>
      </c>
      <c r="I663" s="277">
        <v>252073363</v>
      </c>
      <c r="J663" s="274" t="s">
        <v>6877</v>
      </c>
      <c r="K663" s="14" t="s">
        <v>5263</v>
      </c>
      <c r="L663" s="14" t="s">
        <v>4233</v>
      </c>
      <c r="M663" s="14" t="s">
        <v>3942</v>
      </c>
      <c r="N663" s="12" t="s">
        <v>21135</v>
      </c>
      <c r="O663" s="14" t="s">
        <v>6878</v>
      </c>
      <c r="P663" s="13" t="s">
        <v>6879</v>
      </c>
      <c r="Q663" s="257" t="s">
        <v>6880</v>
      </c>
      <c r="R663" s="14" t="s">
        <v>551</v>
      </c>
      <c r="S663" s="257" t="s">
        <v>6880</v>
      </c>
      <c r="T663" s="13" t="s">
        <v>6879</v>
      </c>
    </row>
    <row r="664" spans="2:20" ht="30.75" customHeight="1" x14ac:dyDescent="0.25">
      <c r="B664" s="17">
        <v>674</v>
      </c>
      <c r="D664" s="274" t="s">
        <v>6884</v>
      </c>
      <c r="E664" s="14" t="s">
        <v>6884</v>
      </c>
      <c r="G664" s="274" t="s">
        <v>6884</v>
      </c>
      <c r="H664" s="14" t="s">
        <v>6885</v>
      </c>
      <c r="I664" s="277">
        <v>2983128</v>
      </c>
      <c r="J664" s="274" t="s">
        <v>6886</v>
      </c>
      <c r="K664" s="14" t="s">
        <v>3917</v>
      </c>
      <c r="L664" s="14" t="s">
        <v>349</v>
      </c>
      <c r="M664" s="14" t="s">
        <v>3942</v>
      </c>
      <c r="N664" s="12" t="s">
        <v>21135</v>
      </c>
      <c r="O664" s="14" t="s">
        <v>350</v>
      </c>
      <c r="P664" s="13" t="s">
        <v>6887</v>
      </c>
      <c r="Q664" s="257" t="s">
        <v>6888</v>
      </c>
    </row>
    <row r="665" spans="2:20" ht="30.75" customHeight="1" x14ac:dyDescent="0.25">
      <c r="B665" s="17">
        <v>675</v>
      </c>
      <c r="C665" s="413" t="s">
        <v>21129</v>
      </c>
      <c r="D665" s="274" t="s">
        <v>6889</v>
      </c>
      <c r="E665" s="14" t="s">
        <v>6889</v>
      </c>
      <c r="G665" s="274" t="s">
        <v>6889</v>
      </c>
      <c r="J665" s="274" t="s">
        <v>6890</v>
      </c>
      <c r="K665" s="14" t="s">
        <v>6891</v>
      </c>
      <c r="L665" s="14" t="s">
        <v>6892</v>
      </c>
      <c r="M665" s="14" t="s">
        <v>3919</v>
      </c>
      <c r="N665" s="12" t="s">
        <v>21147</v>
      </c>
      <c r="O665" s="14" t="s">
        <v>6893</v>
      </c>
      <c r="Q665" s="257" t="s">
        <v>6894</v>
      </c>
    </row>
    <row r="666" spans="2:20" ht="30.75" customHeight="1" x14ac:dyDescent="0.25">
      <c r="B666" s="17">
        <v>676</v>
      </c>
      <c r="C666" s="17" t="s">
        <v>21122</v>
      </c>
      <c r="D666" s="274" t="s">
        <v>6895</v>
      </c>
      <c r="E666" s="14" t="s">
        <v>6896</v>
      </c>
      <c r="G666" s="274" t="s">
        <v>6897</v>
      </c>
      <c r="H666" s="14" t="s">
        <v>6898</v>
      </c>
      <c r="I666" s="277">
        <v>255517815</v>
      </c>
      <c r="J666" s="274" t="s">
        <v>6899</v>
      </c>
      <c r="K666" s="14" t="s">
        <v>6900</v>
      </c>
      <c r="L666" s="14" t="s">
        <v>4131</v>
      </c>
      <c r="M666" s="14" t="s">
        <v>3942</v>
      </c>
      <c r="N666" s="12" t="s">
        <v>21135</v>
      </c>
      <c r="O666" s="14" t="s">
        <v>4132</v>
      </c>
      <c r="P666" s="13" t="s">
        <v>6901</v>
      </c>
      <c r="Q666" s="257" t="s">
        <v>6902</v>
      </c>
      <c r="R666" s="14" t="s">
        <v>6896</v>
      </c>
    </row>
    <row r="667" spans="2:20" ht="30.75" customHeight="1" x14ac:dyDescent="0.25">
      <c r="B667" s="17">
        <v>677</v>
      </c>
      <c r="D667" s="274" t="s">
        <v>6903</v>
      </c>
      <c r="E667" s="14" t="s">
        <v>1114</v>
      </c>
      <c r="G667" s="274" t="s">
        <v>6903</v>
      </c>
      <c r="H667" s="14" t="s">
        <v>6904</v>
      </c>
      <c r="I667" s="14" t="s">
        <v>3915</v>
      </c>
      <c r="J667" s="274" t="s">
        <v>6995</v>
      </c>
      <c r="K667" s="14" t="s">
        <v>3917</v>
      </c>
      <c r="L667" s="14" t="s">
        <v>1118</v>
      </c>
      <c r="M667" s="14" t="s">
        <v>4114</v>
      </c>
      <c r="N667" s="12" t="s">
        <v>21147</v>
      </c>
      <c r="O667" s="14" t="s">
        <v>6905</v>
      </c>
      <c r="P667" s="13" t="s">
        <v>1120</v>
      </c>
      <c r="Q667" s="13" t="s">
        <v>1121</v>
      </c>
      <c r="R667" s="14" t="s">
        <v>718</v>
      </c>
      <c r="S667" s="13" t="s">
        <v>1121</v>
      </c>
      <c r="T667" s="13" t="s">
        <v>1120</v>
      </c>
    </row>
    <row r="668" spans="2:20" ht="30.75" customHeight="1" x14ac:dyDescent="0.25">
      <c r="B668" s="17">
        <v>678</v>
      </c>
      <c r="D668" s="274" t="s">
        <v>6910</v>
      </c>
      <c r="E668" s="14" t="s">
        <v>6911</v>
      </c>
      <c r="G668" s="274" t="s">
        <v>6910</v>
      </c>
      <c r="H668" s="14" t="s">
        <v>6912</v>
      </c>
      <c r="J668" s="274" t="s">
        <v>6913</v>
      </c>
      <c r="K668" s="14" t="s">
        <v>6914</v>
      </c>
      <c r="L668" s="14" t="s">
        <v>6318</v>
      </c>
      <c r="M668" s="14" t="s">
        <v>3919</v>
      </c>
      <c r="N668" s="12" t="s">
        <v>21147</v>
      </c>
      <c r="O668" s="14" t="s">
        <v>6915</v>
      </c>
      <c r="P668" s="13" t="s">
        <v>6916</v>
      </c>
      <c r="Q668" s="257" t="s">
        <v>6917</v>
      </c>
    </row>
    <row r="669" spans="2:20" ht="30.75" customHeight="1" x14ac:dyDescent="0.25">
      <c r="B669" s="17">
        <v>679</v>
      </c>
      <c r="D669" s="274" t="s">
        <v>6918</v>
      </c>
      <c r="E669" s="14" t="s">
        <v>6918</v>
      </c>
      <c r="G669" s="274" t="s">
        <v>6918</v>
      </c>
      <c r="H669" s="14" t="s">
        <v>6919</v>
      </c>
      <c r="J669" s="274" t="s">
        <v>6920</v>
      </c>
      <c r="K669" s="14" t="s">
        <v>2126</v>
      </c>
      <c r="L669" s="14" t="s">
        <v>6644</v>
      </c>
      <c r="M669" s="14" t="s">
        <v>4092</v>
      </c>
      <c r="N669" s="12" t="s">
        <v>21150</v>
      </c>
      <c r="O669" s="14" t="s">
        <v>6645</v>
      </c>
      <c r="Q669" s="257" t="s">
        <v>6921</v>
      </c>
    </row>
    <row r="670" spans="2:20" ht="30.75" customHeight="1" x14ac:dyDescent="0.25">
      <c r="B670" s="17">
        <v>680</v>
      </c>
      <c r="D670" s="274" t="s">
        <v>6922</v>
      </c>
      <c r="E670" s="14" t="s">
        <v>6922</v>
      </c>
      <c r="G670" s="274" t="s">
        <v>6922</v>
      </c>
      <c r="H670" s="14" t="s">
        <v>6923</v>
      </c>
      <c r="J670" s="274" t="s">
        <v>6924</v>
      </c>
      <c r="K670" s="14" t="s">
        <v>6405</v>
      </c>
      <c r="L670" s="14" t="s">
        <v>6925</v>
      </c>
      <c r="M670" s="14" t="s">
        <v>4006</v>
      </c>
      <c r="N670" s="12" t="s">
        <v>21149</v>
      </c>
      <c r="O670" s="14" t="s">
        <v>6926</v>
      </c>
      <c r="P670" s="13" t="s">
        <v>6927</v>
      </c>
      <c r="Q670" s="257" t="s">
        <v>6928</v>
      </c>
    </row>
    <row r="671" spans="2:20" ht="30.75" customHeight="1" x14ac:dyDescent="0.25">
      <c r="B671" s="17">
        <v>681</v>
      </c>
      <c r="D671" s="274" t="s">
        <v>6929</v>
      </c>
      <c r="E671" s="14" t="s">
        <v>6930</v>
      </c>
      <c r="G671" s="274" t="s">
        <v>6929</v>
      </c>
      <c r="H671" s="14" t="s">
        <v>6931</v>
      </c>
      <c r="I671" s="14" t="s">
        <v>3915</v>
      </c>
      <c r="J671" s="274" t="s">
        <v>6932</v>
      </c>
      <c r="K671" s="14" t="s">
        <v>3689</v>
      </c>
      <c r="L671" s="14" t="s">
        <v>6933</v>
      </c>
      <c r="M671" s="14" t="s">
        <v>4114</v>
      </c>
      <c r="N671" s="12" t="s">
        <v>21147</v>
      </c>
      <c r="O671" s="14" t="s">
        <v>6934</v>
      </c>
      <c r="P671" s="13" t="s">
        <v>6935</v>
      </c>
      <c r="Q671" s="257" t="s">
        <v>6936</v>
      </c>
    </row>
    <row r="672" spans="2:20" ht="30.75" customHeight="1" x14ac:dyDescent="0.25">
      <c r="B672" s="17">
        <v>682</v>
      </c>
      <c r="D672" s="274" t="s">
        <v>6937</v>
      </c>
      <c r="E672" s="14" t="s">
        <v>6938</v>
      </c>
      <c r="G672" s="274" t="s">
        <v>6939</v>
      </c>
      <c r="H672" s="14" t="s">
        <v>6940</v>
      </c>
      <c r="I672" s="14" t="s">
        <v>6941</v>
      </c>
      <c r="J672" s="274" t="s">
        <v>6942</v>
      </c>
      <c r="K672" s="14" t="s">
        <v>3917</v>
      </c>
      <c r="L672" s="14" t="s">
        <v>6943</v>
      </c>
      <c r="M672" s="14" t="s">
        <v>4063</v>
      </c>
      <c r="N672" s="12" t="s">
        <v>21135</v>
      </c>
      <c r="O672" s="14" t="s">
        <v>6944</v>
      </c>
      <c r="P672" s="13" t="s">
        <v>6945</v>
      </c>
      <c r="Q672" s="257" t="s">
        <v>6946</v>
      </c>
      <c r="R672" s="14" t="s">
        <v>6947</v>
      </c>
      <c r="S672" s="257" t="s">
        <v>6948</v>
      </c>
      <c r="T672" s="13" t="s">
        <v>6949</v>
      </c>
    </row>
    <row r="673" spans="2:20" ht="30.75" customHeight="1" x14ac:dyDescent="0.25">
      <c r="B673" s="17">
        <v>683</v>
      </c>
      <c r="C673" s="413" t="s">
        <v>21129</v>
      </c>
      <c r="D673" s="274" t="s">
        <v>6950</v>
      </c>
      <c r="E673" s="14" t="s">
        <v>6951</v>
      </c>
      <c r="J673" s="274" t="s">
        <v>6952</v>
      </c>
      <c r="K673" s="14" t="s">
        <v>3119</v>
      </c>
      <c r="L673" s="14" t="s">
        <v>4233</v>
      </c>
      <c r="M673" s="14" t="s">
        <v>3942</v>
      </c>
      <c r="N673" s="12" t="s">
        <v>21135</v>
      </c>
      <c r="O673" s="14" t="s">
        <v>1186</v>
      </c>
    </row>
    <row r="674" spans="2:20" ht="30.75" customHeight="1" x14ac:dyDescent="0.25">
      <c r="B674" s="17">
        <v>684</v>
      </c>
      <c r="D674" s="274" t="s">
        <v>6957</v>
      </c>
      <c r="E674" s="14" t="s">
        <v>6958</v>
      </c>
      <c r="G674" s="274" t="s">
        <v>6957</v>
      </c>
      <c r="H674" s="14" t="s">
        <v>6959</v>
      </c>
      <c r="I674" s="14" t="s">
        <v>3915</v>
      </c>
      <c r="J674" s="274" t="s">
        <v>6960</v>
      </c>
      <c r="K674" s="14" t="s">
        <v>6961</v>
      </c>
      <c r="L674" s="14" t="s">
        <v>3838</v>
      </c>
      <c r="M674" s="14" t="s">
        <v>3919</v>
      </c>
      <c r="N674" s="12" t="s">
        <v>21147</v>
      </c>
      <c r="O674" s="14" t="s">
        <v>6962</v>
      </c>
      <c r="P674" s="13" t="s">
        <v>6964</v>
      </c>
      <c r="Q674" s="257" t="s">
        <v>6963</v>
      </c>
      <c r="R674" s="14" t="s">
        <v>6958</v>
      </c>
      <c r="S674" s="257" t="s">
        <v>6963</v>
      </c>
      <c r="T674" s="13" t="s">
        <v>6964</v>
      </c>
    </row>
    <row r="675" spans="2:20" ht="30.75" customHeight="1" x14ac:dyDescent="0.25">
      <c r="B675" s="17">
        <v>685</v>
      </c>
      <c r="D675" s="274" t="s">
        <v>6965</v>
      </c>
      <c r="E675" s="14" t="s">
        <v>6966</v>
      </c>
      <c r="G675" s="274" t="s">
        <v>6967</v>
      </c>
      <c r="H675" s="14" t="s">
        <v>6968</v>
      </c>
      <c r="I675" s="14" t="s">
        <v>6969</v>
      </c>
      <c r="J675" s="274" t="s">
        <v>6970</v>
      </c>
      <c r="K675" s="14" t="s">
        <v>3282</v>
      </c>
      <c r="L675" s="14" t="s">
        <v>3283</v>
      </c>
      <c r="M675" s="14" t="s">
        <v>4265</v>
      </c>
      <c r="N675" s="12" t="s">
        <v>21135</v>
      </c>
      <c r="O675" s="14" t="s">
        <v>6971</v>
      </c>
      <c r="P675" s="13" t="s">
        <v>6972</v>
      </c>
      <c r="Q675" s="257" t="s">
        <v>6973</v>
      </c>
      <c r="R675" s="14" t="s">
        <v>6966</v>
      </c>
      <c r="S675" s="257" t="s">
        <v>6973</v>
      </c>
      <c r="T675" s="13" t="s">
        <v>6972</v>
      </c>
    </row>
    <row r="676" spans="2:20" ht="30.75" customHeight="1" x14ac:dyDescent="0.25">
      <c r="B676" s="17">
        <v>686</v>
      </c>
      <c r="D676" s="274" t="s">
        <v>6974</v>
      </c>
      <c r="E676" s="14" t="s">
        <v>6974</v>
      </c>
      <c r="G676" s="274" t="s">
        <v>6974</v>
      </c>
      <c r="H676" s="14" t="s">
        <v>6975</v>
      </c>
      <c r="J676" s="274" t="s">
        <v>6976</v>
      </c>
      <c r="K676" s="14" t="s">
        <v>3917</v>
      </c>
      <c r="L676" s="14" t="s">
        <v>6977</v>
      </c>
      <c r="M676" s="14" t="s">
        <v>4265</v>
      </c>
      <c r="N676" s="12" t="s">
        <v>21135</v>
      </c>
      <c r="O676" s="14" t="s">
        <v>6978</v>
      </c>
      <c r="Q676" s="257" t="s">
        <v>6979</v>
      </c>
    </row>
    <row r="677" spans="2:20" ht="30.75" customHeight="1" x14ac:dyDescent="0.25">
      <c r="B677" s="17">
        <v>687</v>
      </c>
      <c r="D677" s="274" t="s">
        <v>6980</v>
      </c>
      <c r="E677" s="14" t="s">
        <v>6981</v>
      </c>
      <c r="G677" s="274" t="s">
        <v>6982</v>
      </c>
      <c r="H677" s="14" t="s">
        <v>6983</v>
      </c>
      <c r="I677" s="277">
        <v>250254670</v>
      </c>
      <c r="J677" s="274" t="s">
        <v>6984</v>
      </c>
      <c r="K677" s="14" t="s">
        <v>6985</v>
      </c>
      <c r="L677" s="14" t="s">
        <v>3957</v>
      </c>
      <c r="M677" s="14" t="s">
        <v>3942</v>
      </c>
      <c r="N677" s="12" t="s">
        <v>21135</v>
      </c>
      <c r="O677" s="14" t="s">
        <v>6986</v>
      </c>
      <c r="P677" s="13" t="s">
        <v>6987</v>
      </c>
      <c r="Q677" s="257" t="s">
        <v>6988</v>
      </c>
      <c r="R677" s="14" t="s">
        <v>6989</v>
      </c>
      <c r="S677" s="257" t="s">
        <v>6988</v>
      </c>
      <c r="T677" s="13" t="s">
        <v>6990</v>
      </c>
    </row>
    <row r="678" spans="2:20" ht="30.75" customHeight="1" x14ac:dyDescent="0.25">
      <c r="B678" s="17">
        <v>688</v>
      </c>
      <c r="D678" s="274" t="s">
        <v>6998</v>
      </c>
      <c r="E678" s="14" t="s">
        <v>6996</v>
      </c>
      <c r="G678" s="274" t="s">
        <v>6997</v>
      </c>
      <c r="H678" s="14" t="s">
        <v>6999</v>
      </c>
      <c r="J678" s="274" t="s">
        <v>7000</v>
      </c>
      <c r="K678" s="14" t="s">
        <v>3689</v>
      </c>
      <c r="L678" s="14" t="s">
        <v>3690</v>
      </c>
      <c r="M678" s="14" t="s">
        <v>4114</v>
      </c>
      <c r="N678" s="12" t="s">
        <v>21147</v>
      </c>
      <c r="O678" s="14" t="s">
        <v>6934</v>
      </c>
      <c r="P678" s="13" t="s">
        <v>7001</v>
      </c>
      <c r="Q678" s="257" t="s">
        <v>7002</v>
      </c>
    </row>
    <row r="679" spans="2:20" ht="30.75" customHeight="1" x14ac:dyDescent="0.25">
      <c r="B679" s="17">
        <v>689</v>
      </c>
      <c r="D679" s="274" t="s">
        <v>7003</v>
      </c>
      <c r="E679" s="14" t="s">
        <v>7004</v>
      </c>
      <c r="G679" s="274" t="s">
        <v>7003</v>
      </c>
      <c r="H679" s="14" t="s">
        <v>7005</v>
      </c>
      <c r="J679" s="274" t="s">
        <v>7008</v>
      </c>
      <c r="K679" s="14" t="s">
        <v>7006</v>
      </c>
      <c r="L679" s="14" t="s">
        <v>2416</v>
      </c>
      <c r="M679" s="14" t="s">
        <v>3114</v>
      </c>
      <c r="N679" s="12" t="s">
        <v>21149</v>
      </c>
      <c r="O679" s="14" t="s">
        <v>7007</v>
      </c>
      <c r="P679" s="13" t="s">
        <v>7009</v>
      </c>
      <c r="Q679" s="257" t="s">
        <v>7010</v>
      </c>
    </row>
    <row r="680" spans="2:20" ht="30.75" customHeight="1" x14ac:dyDescent="0.25">
      <c r="B680" s="17">
        <v>690</v>
      </c>
      <c r="D680" s="274" t="s">
        <v>7011</v>
      </c>
      <c r="E680" s="14" t="s">
        <v>1024</v>
      </c>
      <c r="G680" s="274" t="s">
        <v>7011</v>
      </c>
      <c r="H680" s="14" t="s">
        <v>7012</v>
      </c>
      <c r="J680" s="274" t="s">
        <v>7013</v>
      </c>
      <c r="K680" s="14" t="s">
        <v>3917</v>
      </c>
      <c r="L680" s="14" t="s">
        <v>1118</v>
      </c>
      <c r="M680" s="14" t="s">
        <v>4114</v>
      </c>
      <c r="N680" s="12" t="s">
        <v>21147</v>
      </c>
      <c r="O680" s="14" t="s">
        <v>7014</v>
      </c>
      <c r="P680" s="13" t="s">
        <v>7015</v>
      </c>
      <c r="Q680" s="257" t="s">
        <v>7016</v>
      </c>
    </row>
    <row r="681" spans="2:20" ht="30.75" customHeight="1" x14ac:dyDescent="0.25">
      <c r="B681" s="17">
        <v>691</v>
      </c>
      <c r="D681" s="274" t="s">
        <v>7017</v>
      </c>
      <c r="E681" s="14" t="s">
        <v>7018</v>
      </c>
      <c r="G681" s="274" t="s">
        <v>7019</v>
      </c>
      <c r="H681" s="14" t="s">
        <v>7020</v>
      </c>
      <c r="I681" s="14" t="s">
        <v>3915</v>
      </c>
      <c r="J681" s="274" t="s">
        <v>7021</v>
      </c>
      <c r="K681" s="14" t="s">
        <v>3917</v>
      </c>
      <c r="L681" s="14" t="s">
        <v>2369</v>
      </c>
      <c r="M681" s="14" t="s">
        <v>5715</v>
      </c>
      <c r="N681" s="12" t="s">
        <v>21148</v>
      </c>
      <c r="O681" s="14" t="s">
        <v>7022</v>
      </c>
      <c r="P681" s="13" t="s">
        <v>7023</v>
      </c>
      <c r="Q681" s="257" t="s">
        <v>7024</v>
      </c>
    </row>
    <row r="682" spans="2:20" ht="30.75" customHeight="1" x14ac:dyDescent="0.25">
      <c r="B682" s="17">
        <v>692</v>
      </c>
      <c r="D682" s="274" t="s">
        <v>7026</v>
      </c>
      <c r="E682" s="14" t="s">
        <v>7025</v>
      </c>
      <c r="G682" s="274" t="s">
        <v>7027</v>
      </c>
      <c r="H682" s="14" t="s">
        <v>7028</v>
      </c>
      <c r="I682" s="14" t="s">
        <v>3915</v>
      </c>
      <c r="J682" s="274" t="s">
        <v>7029</v>
      </c>
      <c r="K682" s="14" t="s">
        <v>7030</v>
      </c>
      <c r="L682" s="14" t="s">
        <v>4091</v>
      </c>
      <c r="M682" s="14" t="s">
        <v>4092</v>
      </c>
      <c r="N682" s="12" t="s">
        <v>21150</v>
      </c>
      <c r="O682" s="14" t="s">
        <v>7031</v>
      </c>
      <c r="P682" s="13" t="s">
        <v>7032</v>
      </c>
      <c r="Q682" s="257" t="s">
        <v>7033</v>
      </c>
    </row>
    <row r="683" spans="2:20" ht="30.75" customHeight="1" x14ac:dyDescent="0.25">
      <c r="B683" s="17">
        <v>693</v>
      </c>
      <c r="D683" s="274" t="s">
        <v>7034</v>
      </c>
      <c r="E683" s="14" t="s">
        <v>7034</v>
      </c>
      <c r="G683" s="274" t="s">
        <v>7034</v>
      </c>
      <c r="H683" s="14" t="s">
        <v>7035</v>
      </c>
      <c r="J683" s="274" t="s">
        <v>7036</v>
      </c>
      <c r="K683" s="14" t="s">
        <v>2838</v>
      </c>
      <c r="L683" s="14" t="s">
        <v>7037</v>
      </c>
      <c r="M683" s="14" t="s">
        <v>3975</v>
      </c>
      <c r="N683" s="12" t="s">
        <v>21147</v>
      </c>
      <c r="O683" s="14" t="s">
        <v>7038</v>
      </c>
      <c r="Q683" s="257" t="s">
        <v>7039</v>
      </c>
    </row>
    <row r="684" spans="2:20" ht="30.75" customHeight="1" x14ac:dyDescent="0.25">
      <c r="B684" s="17">
        <v>694</v>
      </c>
      <c r="D684" s="274" t="s">
        <v>7040</v>
      </c>
      <c r="E684" s="14" t="s">
        <v>6938</v>
      </c>
      <c r="G684" s="274" t="s">
        <v>7041</v>
      </c>
      <c r="H684" s="14" t="s">
        <v>7042</v>
      </c>
      <c r="I684" s="14" t="s">
        <v>7043</v>
      </c>
      <c r="J684" s="274" t="s">
        <v>7044</v>
      </c>
      <c r="K684" s="14" t="s">
        <v>7045</v>
      </c>
      <c r="L684" s="14" t="s">
        <v>4062</v>
      </c>
      <c r="M684" s="14" t="s">
        <v>4063</v>
      </c>
      <c r="N684" s="12" t="s">
        <v>21135</v>
      </c>
      <c r="O684" s="14" t="s">
        <v>4064</v>
      </c>
      <c r="P684" s="13" t="s">
        <v>6945</v>
      </c>
      <c r="Q684" s="257" t="s">
        <v>6946</v>
      </c>
      <c r="R684" s="14" t="s">
        <v>6947</v>
      </c>
      <c r="S684" s="257" t="s">
        <v>6948</v>
      </c>
      <c r="T684" s="13" t="s">
        <v>6949</v>
      </c>
    </row>
    <row r="685" spans="2:20" ht="30.75" customHeight="1" x14ac:dyDescent="0.25">
      <c r="B685" s="17">
        <v>695</v>
      </c>
      <c r="D685" s="276" t="s">
        <v>5636</v>
      </c>
      <c r="G685" s="276" t="s">
        <v>5636</v>
      </c>
      <c r="M685" s="14" t="s">
        <v>3942</v>
      </c>
      <c r="N685" s="12" t="s">
        <v>21135</v>
      </c>
    </row>
    <row r="686" spans="2:20" ht="30.75" customHeight="1" x14ac:dyDescent="0.25">
      <c r="B686" s="17">
        <v>696</v>
      </c>
      <c r="D686" s="274" t="s">
        <v>7046</v>
      </c>
      <c r="E686" s="14" t="s">
        <v>7046</v>
      </c>
      <c r="G686" s="274" t="s">
        <v>7046</v>
      </c>
      <c r="H686" s="14" t="s">
        <v>7047</v>
      </c>
      <c r="L686" s="14" t="s">
        <v>4233</v>
      </c>
      <c r="M686" s="14" t="s">
        <v>3942</v>
      </c>
      <c r="N686" s="12" t="s">
        <v>21135</v>
      </c>
    </row>
    <row r="687" spans="2:20" ht="30.75" customHeight="1" x14ac:dyDescent="0.25">
      <c r="B687" s="17">
        <v>697</v>
      </c>
      <c r="D687" s="274" t="s">
        <v>7048</v>
      </c>
      <c r="E687" s="14" t="s">
        <v>7048</v>
      </c>
      <c r="F687" s="14" t="s">
        <v>7048</v>
      </c>
      <c r="H687" s="14" t="s">
        <v>7049</v>
      </c>
      <c r="L687" s="14" t="s">
        <v>4233</v>
      </c>
      <c r="M687" s="14" t="s">
        <v>3942</v>
      </c>
      <c r="N687" s="12" t="s">
        <v>21135</v>
      </c>
    </row>
    <row r="688" spans="2:20" ht="30.75" customHeight="1" x14ac:dyDescent="0.25">
      <c r="B688" s="17">
        <v>698</v>
      </c>
      <c r="D688" s="274" t="s">
        <v>7050</v>
      </c>
      <c r="E688" s="14" t="s">
        <v>7050</v>
      </c>
      <c r="F688" s="14" t="s">
        <v>7050</v>
      </c>
      <c r="H688" s="14" t="s">
        <v>7051</v>
      </c>
      <c r="L688" s="14" t="s">
        <v>3515</v>
      </c>
      <c r="M688" s="14" t="s">
        <v>3942</v>
      </c>
      <c r="N688" s="12" t="s">
        <v>21135</v>
      </c>
      <c r="P688" s="13" t="s">
        <v>7052</v>
      </c>
    </row>
    <row r="689" spans="2:23" ht="30.75" customHeight="1" x14ac:dyDescent="0.25">
      <c r="B689" s="17">
        <v>699</v>
      </c>
      <c r="D689" s="274" t="s">
        <v>7053</v>
      </c>
      <c r="E689" s="14" t="s">
        <v>982</v>
      </c>
      <c r="G689" s="274" t="s">
        <v>7054</v>
      </c>
      <c r="H689" s="14" t="s">
        <v>7055</v>
      </c>
      <c r="I689" s="277">
        <v>250594838</v>
      </c>
      <c r="J689" s="274" t="s">
        <v>7056</v>
      </c>
      <c r="K689" s="14" t="s">
        <v>3917</v>
      </c>
      <c r="L689" s="14" t="s">
        <v>3241</v>
      </c>
      <c r="M689" s="14" t="s">
        <v>3942</v>
      </c>
      <c r="N689" s="12" t="s">
        <v>21135</v>
      </c>
      <c r="O689" s="14">
        <v>88</v>
      </c>
      <c r="P689" s="13" t="s">
        <v>7057</v>
      </c>
      <c r="Q689" s="257" t="s">
        <v>7058</v>
      </c>
      <c r="R689" s="14" t="s">
        <v>982</v>
      </c>
      <c r="S689" s="257" t="s">
        <v>7058</v>
      </c>
      <c r="T689" s="13" t="s">
        <v>7057</v>
      </c>
    </row>
    <row r="690" spans="2:23" ht="30.75" customHeight="1" x14ac:dyDescent="0.25">
      <c r="B690" s="17">
        <v>700</v>
      </c>
      <c r="D690" s="274" t="s">
        <v>7059</v>
      </c>
      <c r="E690" s="14" t="s">
        <v>7060</v>
      </c>
      <c r="G690" s="274" t="s">
        <v>7059</v>
      </c>
      <c r="H690" s="14" t="s">
        <v>7061</v>
      </c>
      <c r="J690" s="274" t="s">
        <v>7062</v>
      </c>
      <c r="K690" s="14" t="s">
        <v>7063</v>
      </c>
      <c r="L690" s="14" t="s">
        <v>4026</v>
      </c>
      <c r="M690" s="14" t="s">
        <v>3919</v>
      </c>
      <c r="N690" s="12" t="s">
        <v>21147</v>
      </c>
      <c r="O690" s="14" t="s">
        <v>9314</v>
      </c>
      <c r="P690" s="13" t="s">
        <v>7064</v>
      </c>
      <c r="Q690" s="257" t="s">
        <v>7065</v>
      </c>
      <c r="R690" s="14" t="s">
        <v>9315</v>
      </c>
      <c r="S690" s="257" t="s">
        <v>7065</v>
      </c>
      <c r="T690" s="13" t="s">
        <v>7064</v>
      </c>
      <c r="V690" s="275">
        <v>41183</v>
      </c>
      <c r="W690" s="275">
        <v>41420</v>
      </c>
    </row>
    <row r="691" spans="2:23" ht="30.75" customHeight="1" x14ac:dyDescent="0.25">
      <c r="B691" s="17">
        <v>701</v>
      </c>
      <c r="D691" s="274" t="s">
        <v>7066</v>
      </c>
      <c r="E691" s="14" t="s">
        <v>640</v>
      </c>
      <c r="G691" s="274" t="s">
        <v>7066</v>
      </c>
      <c r="H691" s="14" t="s">
        <v>7125</v>
      </c>
      <c r="I691" s="14" t="s">
        <v>3915</v>
      </c>
      <c r="J691" s="274" t="s">
        <v>7067</v>
      </c>
      <c r="K691" s="14" t="s">
        <v>3917</v>
      </c>
      <c r="L691" s="14" t="s">
        <v>7068</v>
      </c>
      <c r="M691" s="14" t="s">
        <v>4104</v>
      </c>
      <c r="N691" s="12" t="s">
        <v>21147</v>
      </c>
      <c r="O691" s="14" t="s">
        <v>7069</v>
      </c>
      <c r="P691" s="13" t="s">
        <v>7071</v>
      </c>
      <c r="Q691" s="257" t="s">
        <v>7070</v>
      </c>
      <c r="R691" s="14" t="s">
        <v>640</v>
      </c>
      <c r="S691" s="257" t="s">
        <v>7070</v>
      </c>
      <c r="T691" s="13" t="s">
        <v>7071</v>
      </c>
    </row>
    <row r="692" spans="2:23" ht="30.75" customHeight="1" x14ac:dyDescent="0.25">
      <c r="B692" s="17">
        <v>702</v>
      </c>
      <c r="D692" s="274" t="s">
        <v>7073</v>
      </c>
      <c r="E692" s="14" t="s">
        <v>7073</v>
      </c>
      <c r="F692" s="14" t="s">
        <v>7073</v>
      </c>
      <c r="G692" s="274" t="s">
        <v>7073</v>
      </c>
      <c r="H692" s="14" t="s">
        <v>7074</v>
      </c>
      <c r="K692" s="14" t="s">
        <v>1268</v>
      </c>
      <c r="L692" s="14" t="s">
        <v>1703</v>
      </c>
      <c r="M692" s="14" t="s">
        <v>3942</v>
      </c>
      <c r="N692" s="12" t="s">
        <v>21135</v>
      </c>
      <c r="P692" s="13" t="s">
        <v>7075</v>
      </c>
    </row>
    <row r="693" spans="2:23" ht="30.75" customHeight="1" x14ac:dyDescent="0.25">
      <c r="B693" s="17">
        <v>703</v>
      </c>
      <c r="D693" s="274" t="s">
        <v>7076</v>
      </c>
      <c r="E693" s="14" t="s">
        <v>7077</v>
      </c>
      <c r="G693" s="274" t="s">
        <v>7078</v>
      </c>
      <c r="H693" s="14" t="s">
        <v>7079</v>
      </c>
      <c r="I693" s="14" t="s">
        <v>3915</v>
      </c>
      <c r="J693" s="274" t="s">
        <v>7080</v>
      </c>
      <c r="K693" s="14" t="s">
        <v>2280</v>
      </c>
      <c r="L693" s="14" t="s">
        <v>4233</v>
      </c>
      <c r="M693" s="14" t="s">
        <v>3942</v>
      </c>
      <c r="N693" s="12" t="s">
        <v>21135</v>
      </c>
      <c r="O693" s="14" t="s">
        <v>7081</v>
      </c>
      <c r="P693" s="13" t="s">
        <v>7082</v>
      </c>
      <c r="Q693" s="257" t="s">
        <v>7083</v>
      </c>
      <c r="R693" s="14" t="s">
        <v>7084</v>
      </c>
      <c r="S693" s="257" t="s">
        <v>7085</v>
      </c>
      <c r="T693" s="13" t="s">
        <v>7086</v>
      </c>
    </row>
    <row r="694" spans="2:23" ht="30.75" customHeight="1" x14ac:dyDescent="0.25">
      <c r="B694" s="17">
        <v>704</v>
      </c>
      <c r="D694" s="274" t="s">
        <v>7087</v>
      </c>
      <c r="E694" s="14" t="s">
        <v>7087</v>
      </c>
      <c r="G694" s="274" t="s">
        <v>7087</v>
      </c>
      <c r="H694" s="14" t="s">
        <v>7088</v>
      </c>
      <c r="J694" s="274" t="s">
        <v>7089</v>
      </c>
      <c r="K694" s="14" t="s">
        <v>3917</v>
      </c>
      <c r="L694" s="14" t="s">
        <v>4185</v>
      </c>
      <c r="M694" s="14" t="s">
        <v>3975</v>
      </c>
      <c r="N694" s="12" t="s">
        <v>21147</v>
      </c>
      <c r="O694" s="14" t="s">
        <v>7090</v>
      </c>
      <c r="P694" s="13" t="s">
        <v>7091</v>
      </c>
      <c r="Q694" s="257" t="s">
        <v>6424</v>
      </c>
    </row>
    <row r="695" spans="2:23" ht="30.75" customHeight="1" x14ac:dyDescent="0.25">
      <c r="B695" s="17">
        <v>705</v>
      </c>
      <c r="D695" s="274" t="s">
        <v>7092</v>
      </c>
      <c r="E695" s="14" t="s">
        <v>7093</v>
      </c>
      <c r="G695" s="274" t="s">
        <v>7092</v>
      </c>
      <c r="H695" s="14" t="s">
        <v>7094</v>
      </c>
      <c r="I695" s="14" t="s">
        <v>3915</v>
      </c>
      <c r="J695" s="274" t="s">
        <v>7095</v>
      </c>
      <c r="K695" s="14" t="s">
        <v>3917</v>
      </c>
      <c r="L695" s="14" t="s">
        <v>7096</v>
      </c>
      <c r="M695" s="14" t="s">
        <v>3919</v>
      </c>
      <c r="N695" s="12" t="s">
        <v>21147</v>
      </c>
      <c r="O695" s="14" t="s">
        <v>7097</v>
      </c>
      <c r="P695" s="13" t="s">
        <v>7098</v>
      </c>
      <c r="Q695" s="257" t="s">
        <v>7099</v>
      </c>
      <c r="R695" s="14" t="s">
        <v>7093</v>
      </c>
      <c r="S695" s="257" t="s">
        <v>7099</v>
      </c>
      <c r="T695" s="13" t="s">
        <v>7098</v>
      </c>
    </row>
    <row r="696" spans="2:23" ht="30.75" customHeight="1" x14ac:dyDescent="0.25">
      <c r="B696" s="17">
        <v>706</v>
      </c>
      <c r="D696" s="274" t="s">
        <v>7100</v>
      </c>
      <c r="E696" s="14" t="s">
        <v>7100</v>
      </c>
      <c r="G696" s="274" t="s">
        <v>7100</v>
      </c>
      <c r="H696" s="14" t="s">
        <v>7101</v>
      </c>
      <c r="J696" s="274" t="s">
        <v>7102</v>
      </c>
      <c r="K696" s="14" t="s">
        <v>7103</v>
      </c>
      <c r="L696" s="14" t="s">
        <v>674</v>
      </c>
      <c r="M696" s="14" t="s">
        <v>4197</v>
      </c>
      <c r="N696" s="12" t="s">
        <v>21150</v>
      </c>
      <c r="O696" s="14" t="s">
        <v>7104</v>
      </c>
      <c r="Q696" s="257" t="s">
        <v>7105</v>
      </c>
    </row>
    <row r="697" spans="2:23" ht="30.75" customHeight="1" x14ac:dyDescent="0.25">
      <c r="B697" s="17">
        <v>707</v>
      </c>
      <c r="D697" s="274" t="s">
        <v>7106</v>
      </c>
      <c r="E697" s="14" t="s">
        <v>7106</v>
      </c>
      <c r="G697" s="274" t="s">
        <v>7106</v>
      </c>
      <c r="H697" s="14" t="s">
        <v>7107</v>
      </c>
      <c r="J697" s="274" t="s">
        <v>7108</v>
      </c>
      <c r="K697" s="14" t="s">
        <v>7109</v>
      </c>
      <c r="L697" s="14" t="s">
        <v>2398</v>
      </c>
      <c r="M697" s="14" t="s">
        <v>3919</v>
      </c>
      <c r="N697" s="12" t="s">
        <v>21147</v>
      </c>
      <c r="O697" s="14" t="s">
        <v>7110</v>
      </c>
      <c r="P697" s="13" t="s">
        <v>7111</v>
      </c>
      <c r="Q697" s="257" t="s">
        <v>7112</v>
      </c>
    </row>
    <row r="698" spans="2:23" ht="30.75" customHeight="1" x14ac:dyDescent="0.25">
      <c r="B698" s="17">
        <v>708</v>
      </c>
      <c r="D698" s="274" t="s">
        <v>7113</v>
      </c>
      <c r="E698" s="14" t="s">
        <v>7077</v>
      </c>
      <c r="G698" s="274" t="s">
        <v>7113</v>
      </c>
      <c r="H698" s="14" t="s">
        <v>7114</v>
      </c>
      <c r="I698" s="14" t="s">
        <v>3915</v>
      </c>
      <c r="J698" s="274" t="s">
        <v>7115</v>
      </c>
      <c r="K698" s="14" t="s">
        <v>3438</v>
      </c>
      <c r="L698" s="14" t="s">
        <v>4233</v>
      </c>
      <c r="M698" s="14" t="s">
        <v>3942</v>
      </c>
      <c r="N698" s="12" t="s">
        <v>21135</v>
      </c>
      <c r="O698" s="14" t="s">
        <v>7116</v>
      </c>
      <c r="P698" s="13" t="s">
        <v>7082</v>
      </c>
      <c r="Q698" s="257" t="s">
        <v>7083</v>
      </c>
      <c r="R698" s="14" t="s">
        <v>7084</v>
      </c>
      <c r="S698" s="257" t="s">
        <v>7085</v>
      </c>
      <c r="T698" s="13" t="s">
        <v>7086</v>
      </c>
    </row>
    <row r="699" spans="2:23" ht="30.75" customHeight="1" x14ac:dyDescent="0.25">
      <c r="B699" s="17">
        <v>709</v>
      </c>
      <c r="D699" s="274" t="s">
        <v>7117</v>
      </c>
      <c r="E699" s="14" t="s">
        <v>7118</v>
      </c>
      <c r="G699" s="274" t="s">
        <v>7119</v>
      </c>
      <c r="H699" s="14" t="s">
        <v>7120</v>
      </c>
      <c r="I699" s="14">
        <v>86183749</v>
      </c>
      <c r="J699" s="274" t="s">
        <v>7121</v>
      </c>
      <c r="K699" s="14" t="s">
        <v>7122</v>
      </c>
      <c r="L699" s="14" t="s">
        <v>6933</v>
      </c>
      <c r="M699" s="14" t="s">
        <v>4114</v>
      </c>
      <c r="N699" s="12" t="s">
        <v>21147</v>
      </c>
      <c r="O699" s="14" t="s">
        <v>7123</v>
      </c>
      <c r="Q699" s="257" t="s">
        <v>7124</v>
      </c>
      <c r="R699" s="14" t="s">
        <v>1541</v>
      </c>
      <c r="S699" s="257" t="s">
        <v>7124</v>
      </c>
    </row>
    <row r="700" spans="2:23" ht="30.75" customHeight="1" x14ac:dyDescent="0.25">
      <c r="B700" s="17">
        <v>710</v>
      </c>
      <c r="D700" s="274" t="s">
        <v>7126</v>
      </c>
      <c r="E700" s="14" t="s">
        <v>7127</v>
      </c>
      <c r="G700" s="274" t="s">
        <v>7128</v>
      </c>
      <c r="H700" s="14" t="s">
        <v>7129</v>
      </c>
      <c r="I700" s="14" t="s">
        <v>3915</v>
      </c>
      <c r="J700" s="274" t="s">
        <v>7130</v>
      </c>
      <c r="K700" s="14" t="s">
        <v>7131</v>
      </c>
      <c r="L700" s="14" t="s">
        <v>7132</v>
      </c>
      <c r="M700" s="14" t="s">
        <v>3919</v>
      </c>
      <c r="N700" s="12" t="s">
        <v>21147</v>
      </c>
      <c r="O700" s="14" t="s">
        <v>7133</v>
      </c>
      <c r="P700" s="13" t="s">
        <v>7134</v>
      </c>
      <c r="Q700" s="257" t="s">
        <v>7135</v>
      </c>
      <c r="R700" s="14" t="s">
        <v>7127</v>
      </c>
      <c r="S700" s="257" t="s">
        <v>7204</v>
      </c>
      <c r="T700" s="13" t="s">
        <v>7134</v>
      </c>
    </row>
    <row r="701" spans="2:23" ht="30.75" customHeight="1" x14ac:dyDescent="0.25">
      <c r="B701" s="17">
        <v>711</v>
      </c>
      <c r="D701" s="274" t="s">
        <v>7137</v>
      </c>
      <c r="E701" s="14" t="s">
        <v>1920</v>
      </c>
      <c r="G701" s="274" t="s">
        <v>7139</v>
      </c>
      <c r="H701" s="14" t="s">
        <v>7138</v>
      </c>
      <c r="I701" s="14" t="s">
        <v>3915</v>
      </c>
      <c r="J701" s="274" t="s">
        <v>7140</v>
      </c>
      <c r="K701" s="14" t="s">
        <v>3917</v>
      </c>
      <c r="L701" s="14" t="s">
        <v>3584</v>
      </c>
      <c r="M701" s="14" t="s">
        <v>3942</v>
      </c>
      <c r="N701" s="12" t="s">
        <v>21135</v>
      </c>
      <c r="O701" s="14" t="s">
        <v>7141</v>
      </c>
      <c r="P701" s="13" t="s">
        <v>7142</v>
      </c>
      <c r="Q701" s="257" t="s">
        <v>7143</v>
      </c>
      <c r="R701" s="14" t="s">
        <v>7144</v>
      </c>
      <c r="S701" s="257" t="s">
        <v>7145</v>
      </c>
      <c r="T701" s="13" t="s">
        <v>7146</v>
      </c>
    </row>
    <row r="702" spans="2:23" ht="30.75" customHeight="1" x14ac:dyDescent="0.25">
      <c r="B702" s="17">
        <v>712</v>
      </c>
      <c r="C702" s="413" t="s">
        <v>21129</v>
      </c>
      <c r="D702" s="274" t="s">
        <v>7147</v>
      </c>
      <c r="E702" s="14" t="s">
        <v>7147</v>
      </c>
      <c r="G702" s="274" t="s">
        <v>7147</v>
      </c>
      <c r="L702" s="14" t="s">
        <v>7150</v>
      </c>
      <c r="M702" s="14" t="s">
        <v>3942</v>
      </c>
      <c r="N702" s="12" t="s">
        <v>21135</v>
      </c>
      <c r="P702" s="13" t="s">
        <v>7148</v>
      </c>
      <c r="Q702" s="257" t="s">
        <v>7149</v>
      </c>
    </row>
    <row r="703" spans="2:23" ht="30.75" customHeight="1" x14ac:dyDescent="0.25">
      <c r="B703" s="17">
        <v>713</v>
      </c>
      <c r="D703" s="274" t="s">
        <v>7151</v>
      </c>
      <c r="E703" s="14" t="s">
        <v>7152</v>
      </c>
      <c r="G703" s="274" t="s">
        <v>7153</v>
      </c>
      <c r="H703" s="14" t="s">
        <v>7154</v>
      </c>
      <c r="I703" s="14">
        <v>82614296</v>
      </c>
      <c r="J703" s="274" t="s">
        <v>7155</v>
      </c>
      <c r="K703" s="14" t="s">
        <v>7156</v>
      </c>
      <c r="L703" s="14" t="s">
        <v>390</v>
      </c>
      <c r="M703" s="14" t="s">
        <v>4104</v>
      </c>
      <c r="N703" s="12" t="s">
        <v>21147</v>
      </c>
      <c r="O703" s="14" t="s">
        <v>7157</v>
      </c>
      <c r="P703" s="13" t="s">
        <v>7158</v>
      </c>
      <c r="Q703" s="257" t="s">
        <v>7159</v>
      </c>
      <c r="R703" s="14" t="s">
        <v>7160</v>
      </c>
      <c r="S703" s="257" t="s">
        <v>7161</v>
      </c>
      <c r="T703" s="13" t="s">
        <v>7162</v>
      </c>
    </row>
    <row r="704" spans="2:23" ht="30.75" customHeight="1" x14ac:dyDescent="0.25">
      <c r="B704" s="17">
        <v>714</v>
      </c>
      <c r="D704" s="274" t="s">
        <v>7165</v>
      </c>
      <c r="E704" s="14" t="s">
        <v>7167</v>
      </c>
      <c r="G704" s="274" t="s">
        <v>7166</v>
      </c>
      <c r="H704" s="14" t="s">
        <v>7168</v>
      </c>
      <c r="I704" s="277">
        <v>251190366</v>
      </c>
      <c r="J704" s="274" t="s">
        <v>7169</v>
      </c>
      <c r="K704" s="14" t="s">
        <v>6296</v>
      </c>
      <c r="L704" s="14" t="s">
        <v>6297</v>
      </c>
      <c r="M704" s="14" t="s">
        <v>3942</v>
      </c>
      <c r="N704" s="12" t="s">
        <v>21135</v>
      </c>
      <c r="O704" s="14" t="s">
        <v>7170</v>
      </c>
      <c r="P704" s="13" t="s">
        <v>7171</v>
      </c>
      <c r="Q704" s="257" t="s">
        <v>7172</v>
      </c>
      <c r="R704" s="14" t="s">
        <v>6958</v>
      </c>
      <c r="S704" s="257" t="s">
        <v>7173</v>
      </c>
      <c r="T704" s="13" t="s">
        <v>7171</v>
      </c>
    </row>
    <row r="705" spans="2:20" ht="30.75" customHeight="1" x14ac:dyDescent="0.25">
      <c r="B705" s="17">
        <v>715</v>
      </c>
      <c r="D705" s="274" t="s">
        <v>7174</v>
      </c>
      <c r="E705" s="14" t="s">
        <v>7174</v>
      </c>
      <c r="G705" s="274" t="s">
        <v>7174</v>
      </c>
      <c r="H705" s="14" t="s">
        <v>7175</v>
      </c>
      <c r="J705" s="274" t="s">
        <v>7176</v>
      </c>
      <c r="K705" s="14" t="s">
        <v>1827</v>
      </c>
      <c r="L705" s="14" t="s">
        <v>4185</v>
      </c>
      <c r="M705" s="14" t="s">
        <v>3975</v>
      </c>
      <c r="N705" s="12" t="s">
        <v>21147</v>
      </c>
      <c r="O705" s="14" t="s">
        <v>7177</v>
      </c>
      <c r="P705" s="13" t="s">
        <v>7179</v>
      </c>
      <c r="Q705" s="257" t="s">
        <v>7178</v>
      </c>
    </row>
    <row r="706" spans="2:20" ht="30.75" customHeight="1" x14ac:dyDescent="0.25">
      <c r="B706" s="17">
        <v>716</v>
      </c>
      <c r="D706" s="274" t="s">
        <v>7183</v>
      </c>
      <c r="E706" s="14" t="s">
        <v>7182</v>
      </c>
      <c r="G706" s="274" t="s">
        <v>7180</v>
      </c>
      <c r="H706" s="14" t="s">
        <v>7184</v>
      </c>
      <c r="I706" s="14" t="s">
        <v>3915</v>
      </c>
      <c r="J706" s="274" t="s">
        <v>7185</v>
      </c>
      <c r="K706" s="14" t="s">
        <v>7186</v>
      </c>
      <c r="L706" s="14" t="s">
        <v>4123</v>
      </c>
      <c r="M706" s="14" t="s">
        <v>4063</v>
      </c>
      <c r="N706" s="12" t="s">
        <v>21135</v>
      </c>
      <c r="O706" s="14" t="s">
        <v>7187</v>
      </c>
      <c r="P706" s="13" t="s">
        <v>7188</v>
      </c>
      <c r="Q706" s="257" t="s">
        <v>7189</v>
      </c>
      <c r="R706" s="14" t="s">
        <v>7181</v>
      </c>
      <c r="S706" s="257" t="s">
        <v>7189</v>
      </c>
      <c r="T706" s="13" t="s">
        <v>7188</v>
      </c>
    </row>
    <row r="707" spans="2:20" ht="30.75" customHeight="1" x14ac:dyDescent="0.25">
      <c r="B707" s="17">
        <v>717</v>
      </c>
      <c r="D707" s="274" t="s">
        <v>7190</v>
      </c>
      <c r="E707" s="14" t="s">
        <v>6846</v>
      </c>
      <c r="G707" s="274" t="s">
        <v>7191</v>
      </c>
      <c r="H707" s="14" t="s">
        <v>7192</v>
      </c>
      <c r="J707" s="274" t="s">
        <v>7193</v>
      </c>
      <c r="K707" s="14" t="s">
        <v>4205</v>
      </c>
      <c r="L707" s="14" t="s">
        <v>4206</v>
      </c>
      <c r="M707" s="14" t="s">
        <v>3919</v>
      </c>
      <c r="N707" s="12" t="s">
        <v>21147</v>
      </c>
      <c r="O707" s="14" t="s">
        <v>7194</v>
      </c>
      <c r="P707" s="13" t="s">
        <v>7195</v>
      </c>
      <c r="Q707" s="257" t="s">
        <v>7196</v>
      </c>
    </row>
    <row r="708" spans="2:20" ht="30.75" customHeight="1" x14ac:dyDescent="0.25">
      <c r="B708" s="17">
        <v>718</v>
      </c>
      <c r="D708" s="274" t="s">
        <v>7197</v>
      </c>
      <c r="E708" s="14" t="s">
        <v>6418</v>
      </c>
      <c r="G708" s="274" t="s">
        <v>7197</v>
      </c>
      <c r="H708" s="14" t="s">
        <v>7198</v>
      </c>
      <c r="I708" s="14" t="s">
        <v>5712</v>
      </c>
      <c r="J708" s="274" t="s">
        <v>7199</v>
      </c>
      <c r="K708" s="14" t="s">
        <v>5636</v>
      </c>
      <c r="L708" s="14" t="s">
        <v>4185</v>
      </c>
      <c r="M708" s="14" t="s">
        <v>3975</v>
      </c>
      <c r="N708" s="12" t="s">
        <v>21147</v>
      </c>
      <c r="O708" s="14" t="s">
        <v>5638</v>
      </c>
      <c r="P708" s="13" t="s">
        <v>7200</v>
      </c>
      <c r="Q708" s="257" t="s">
        <v>7202</v>
      </c>
      <c r="R708" s="14" t="s">
        <v>7201</v>
      </c>
      <c r="S708" s="257" t="s">
        <v>7202</v>
      </c>
      <c r="T708" s="13" t="s">
        <v>7203</v>
      </c>
    </row>
    <row r="709" spans="2:20" ht="30.75" customHeight="1" x14ac:dyDescent="0.25">
      <c r="B709" s="17">
        <v>719</v>
      </c>
      <c r="D709" s="274" t="s">
        <v>7205</v>
      </c>
      <c r="E709" s="14" t="s">
        <v>7206</v>
      </c>
      <c r="G709" s="274" t="s">
        <v>7207</v>
      </c>
      <c r="H709" s="14" t="s">
        <v>7208</v>
      </c>
      <c r="I709" s="277">
        <v>254176917</v>
      </c>
      <c r="J709" s="274" t="s">
        <v>7209</v>
      </c>
      <c r="K709" s="14" t="s">
        <v>3917</v>
      </c>
      <c r="L709" s="14" t="s">
        <v>7210</v>
      </c>
      <c r="M709" s="14" t="s">
        <v>3942</v>
      </c>
      <c r="N709" s="12" t="s">
        <v>21135</v>
      </c>
      <c r="O709" s="14" t="s">
        <v>7211</v>
      </c>
      <c r="P709" s="13" t="s">
        <v>7212</v>
      </c>
      <c r="Q709" s="257" t="s">
        <v>7213</v>
      </c>
      <c r="R709" s="14" t="s">
        <v>7214</v>
      </c>
      <c r="S709" s="257" t="s">
        <v>7213</v>
      </c>
      <c r="T709" s="13" t="s">
        <v>7212</v>
      </c>
    </row>
    <row r="710" spans="2:20" ht="30.75" customHeight="1" x14ac:dyDescent="0.25">
      <c r="B710" s="17">
        <v>720</v>
      </c>
      <c r="D710" s="274" t="s">
        <v>7331</v>
      </c>
      <c r="E710" s="14" t="s">
        <v>7215</v>
      </c>
      <c r="G710" s="274" t="s">
        <v>7332</v>
      </c>
      <c r="H710" s="14" t="s">
        <v>7216</v>
      </c>
      <c r="I710" s="14" t="s">
        <v>3915</v>
      </c>
      <c r="J710" s="274" t="s">
        <v>7217</v>
      </c>
      <c r="K710" s="14" t="s">
        <v>2280</v>
      </c>
      <c r="L710" s="14" t="s">
        <v>4233</v>
      </c>
      <c r="M710" s="14" t="s">
        <v>3942</v>
      </c>
      <c r="N710" s="12" t="s">
        <v>21135</v>
      </c>
      <c r="O710" s="277" t="s">
        <v>7218</v>
      </c>
      <c r="P710" s="13" t="s">
        <v>7219</v>
      </c>
      <c r="Q710" s="257" t="s">
        <v>7220</v>
      </c>
      <c r="R710" s="14" t="s">
        <v>7221</v>
      </c>
      <c r="S710" s="257" t="s">
        <v>7222</v>
      </c>
      <c r="T710" s="13" t="s">
        <v>7219</v>
      </c>
    </row>
    <row r="711" spans="2:20" ht="30.75" customHeight="1" x14ac:dyDescent="0.25">
      <c r="B711" s="17">
        <v>721</v>
      </c>
      <c r="D711" s="274" t="s">
        <v>7223</v>
      </c>
      <c r="E711" s="14" t="s">
        <v>7223</v>
      </c>
      <c r="G711" s="274" t="s">
        <v>7223</v>
      </c>
      <c r="H711" s="14" t="s">
        <v>7224</v>
      </c>
      <c r="J711" s="274" t="s">
        <v>7225</v>
      </c>
      <c r="K711" s="14" t="s">
        <v>3917</v>
      </c>
      <c r="L711" s="14" t="s">
        <v>521</v>
      </c>
      <c r="M711" s="14" t="s">
        <v>4114</v>
      </c>
      <c r="N711" s="12" t="s">
        <v>21147</v>
      </c>
      <c r="O711" s="14" t="s">
        <v>7226</v>
      </c>
      <c r="P711" s="13" t="s">
        <v>7227</v>
      </c>
      <c r="Q711" s="257" t="s">
        <v>7228</v>
      </c>
    </row>
    <row r="712" spans="2:20" ht="30.75" customHeight="1" x14ac:dyDescent="0.25">
      <c r="B712" s="17">
        <v>722</v>
      </c>
      <c r="D712" s="274" t="s">
        <v>7229</v>
      </c>
      <c r="E712" s="14" t="s">
        <v>7229</v>
      </c>
      <c r="G712" s="274" t="s">
        <v>7229</v>
      </c>
      <c r="H712" s="14" t="s">
        <v>7230</v>
      </c>
      <c r="J712" s="274" t="s">
        <v>7231</v>
      </c>
      <c r="K712" s="14" t="s">
        <v>1268</v>
      </c>
      <c r="L712" s="14" t="s">
        <v>7232</v>
      </c>
      <c r="M712" s="14" t="s">
        <v>4265</v>
      </c>
      <c r="N712" s="12" t="s">
        <v>21135</v>
      </c>
      <c r="O712" s="14" t="s">
        <v>7260</v>
      </c>
      <c r="P712" s="13" t="s">
        <v>7233</v>
      </c>
      <c r="Q712" s="257" t="s">
        <v>7234</v>
      </c>
    </row>
    <row r="713" spans="2:20" ht="30.75" customHeight="1" x14ac:dyDescent="0.25">
      <c r="B713" s="17">
        <v>723</v>
      </c>
      <c r="D713" s="274" t="s">
        <v>7235</v>
      </c>
      <c r="E713" s="14" t="s">
        <v>7236</v>
      </c>
      <c r="G713" s="274" t="s">
        <v>7237</v>
      </c>
      <c r="H713" s="14" t="s">
        <v>7238</v>
      </c>
      <c r="I713" s="14" t="s">
        <v>3915</v>
      </c>
      <c r="J713" s="274" t="s">
        <v>7239</v>
      </c>
      <c r="K713" s="14" t="s">
        <v>7240</v>
      </c>
      <c r="L713" s="14" t="s">
        <v>4123</v>
      </c>
      <c r="M713" s="14" t="s">
        <v>4063</v>
      </c>
      <c r="N713" s="12" t="s">
        <v>21135</v>
      </c>
      <c r="O713" s="14" t="s">
        <v>7241</v>
      </c>
      <c r="P713" s="13" t="s">
        <v>7242</v>
      </c>
      <c r="Q713" s="257" t="s">
        <v>7243</v>
      </c>
      <c r="R713" s="14" t="s">
        <v>7236</v>
      </c>
      <c r="S713" s="257" t="s">
        <v>7243</v>
      </c>
      <c r="T713" s="13" t="s">
        <v>7242</v>
      </c>
    </row>
    <row r="714" spans="2:20" ht="30.75" customHeight="1" x14ac:dyDescent="0.25">
      <c r="B714" s="17">
        <v>724</v>
      </c>
      <c r="D714" s="274" t="s">
        <v>7244</v>
      </c>
      <c r="E714" s="14" t="s">
        <v>7252</v>
      </c>
      <c r="G714" s="274" t="s">
        <v>7244</v>
      </c>
      <c r="H714" s="14" t="s">
        <v>7245</v>
      </c>
      <c r="I714" s="14" t="s">
        <v>7246</v>
      </c>
      <c r="J714" s="274" t="s">
        <v>7247</v>
      </c>
      <c r="K714" s="14" t="s">
        <v>7248</v>
      </c>
      <c r="L714" s="14" t="s">
        <v>4123</v>
      </c>
      <c r="M714" s="14" t="s">
        <v>4063</v>
      </c>
      <c r="N714" s="12" t="s">
        <v>21135</v>
      </c>
      <c r="O714" s="14" t="s">
        <v>7249</v>
      </c>
      <c r="P714" s="13" t="s">
        <v>7250</v>
      </c>
      <c r="Q714" s="257" t="s">
        <v>7251</v>
      </c>
      <c r="R714" s="14" t="s">
        <v>7252</v>
      </c>
      <c r="S714" s="257" t="s">
        <v>7251</v>
      </c>
      <c r="T714" s="13" t="s">
        <v>7250</v>
      </c>
    </row>
    <row r="715" spans="2:20" ht="30.75" customHeight="1" x14ac:dyDescent="0.25">
      <c r="B715" s="17">
        <v>725</v>
      </c>
      <c r="D715" s="274" t="s">
        <v>7253</v>
      </c>
      <c r="E715" s="14" t="s">
        <v>7253</v>
      </c>
      <c r="G715" s="274" t="s">
        <v>7253</v>
      </c>
      <c r="H715" s="14" t="s">
        <v>7254</v>
      </c>
      <c r="L715" s="14" t="s">
        <v>4123</v>
      </c>
      <c r="M715" s="14" t="s">
        <v>4063</v>
      </c>
      <c r="N715" s="12" t="s">
        <v>21135</v>
      </c>
    </row>
    <row r="716" spans="2:20" ht="30.75" customHeight="1" x14ac:dyDescent="0.25">
      <c r="B716" s="17">
        <v>726</v>
      </c>
      <c r="D716" s="276" t="s">
        <v>17118</v>
      </c>
      <c r="E716" s="14" t="s">
        <v>7255</v>
      </c>
      <c r="G716" s="276" t="s">
        <v>17119</v>
      </c>
      <c r="H716" s="12" t="s">
        <v>7256</v>
      </c>
      <c r="I716" s="14">
        <v>255883625</v>
      </c>
      <c r="J716" s="276" t="s">
        <v>17120</v>
      </c>
      <c r="K716" s="12" t="s">
        <v>17121</v>
      </c>
      <c r="L716" s="14" t="s">
        <v>7258</v>
      </c>
      <c r="M716" s="14" t="s">
        <v>3942</v>
      </c>
      <c r="N716" s="12" t="s">
        <v>21135</v>
      </c>
      <c r="O716" s="14" t="s">
        <v>7259</v>
      </c>
      <c r="P716" s="171" t="s">
        <v>17122</v>
      </c>
      <c r="Q716" s="257" t="s">
        <v>17123</v>
      </c>
      <c r="R716" s="12" t="s">
        <v>7255</v>
      </c>
      <c r="S716" s="257" t="s">
        <v>17123</v>
      </c>
      <c r="T716" s="171" t="s">
        <v>17122</v>
      </c>
    </row>
    <row r="717" spans="2:20" ht="30.75" customHeight="1" x14ac:dyDescent="0.25">
      <c r="B717" s="17">
        <v>727</v>
      </c>
      <c r="D717" s="274" t="s">
        <v>7261</v>
      </c>
      <c r="E717" s="14" t="s">
        <v>7266</v>
      </c>
      <c r="G717" s="274" t="s">
        <v>7261</v>
      </c>
      <c r="H717" s="14" t="s">
        <v>7262</v>
      </c>
      <c r="I717" s="14" t="s">
        <v>3915</v>
      </c>
      <c r="J717" s="274" t="s">
        <v>7263</v>
      </c>
      <c r="K717" s="14" t="s">
        <v>2280</v>
      </c>
      <c r="L717" s="14" t="s">
        <v>4233</v>
      </c>
      <c r="M717" s="14" t="s">
        <v>3942</v>
      </c>
      <c r="N717" s="12" t="s">
        <v>21135</v>
      </c>
      <c r="O717" s="14" t="s">
        <v>7264</v>
      </c>
      <c r="P717" s="13" t="s">
        <v>7268</v>
      </c>
      <c r="Q717" s="257" t="s">
        <v>7265</v>
      </c>
      <c r="R717" s="14" t="s">
        <v>5506</v>
      </c>
      <c r="T717" s="13" t="s">
        <v>7267</v>
      </c>
    </row>
    <row r="718" spans="2:20" ht="30.75" customHeight="1" x14ac:dyDescent="0.25">
      <c r="B718" s="17">
        <v>728</v>
      </c>
      <c r="D718" s="274" t="s">
        <v>7269</v>
      </c>
      <c r="E718" s="14" t="s">
        <v>7270</v>
      </c>
      <c r="G718" s="274" t="s">
        <v>7271</v>
      </c>
      <c r="H718" s="14" t="s">
        <v>7272</v>
      </c>
      <c r="I718" s="277">
        <v>253876583</v>
      </c>
      <c r="J718" s="274" t="s">
        <v>7273</v>
      </c>
      <c r="K718" s="14" t="s">
        <v>7274</v>
      </c>
      <c r="L718" s="14" t="s">
        <v>1955</v>
      </c>
      <c r="M718" s="14" t="s">
        <v>3942</v>
      </c>
      <c r="N718" s="12" t="s">
        <v>21135</v>
      </c>
      <c r="O718" s="14" t="s">
        <v>7275</v>
      </c>
      <c r="P718" s="13" t="s">
        <v>7276</v>
      </c>
      <c r="Q718" s="257" t="s">
        <v>7277</v>
      </c>
      <c r="R718" s="14" t="s">
        <v>6107</v>
      </c>
      <c r="S718" s="257" t="s">
        <v>7278</v>
      </c>
      <c r="T718" s="13" t="s">
        <v>7279</v>
      </c>
    </row>
    <row r="719" spans="2:20" ht="30.75" customHeight="1" x14ac:dyDescent="0.25">
      <c r="B719" s="17">
        <v>729</v>
      </c>
      <c r="D719" s="274" t="s">
        <v>7280</v>
      </c>
      <c r="E719" s="14" t="s">
        <v>7281</v>
      </c>
      <c r="G719" s="274" t="s">
        <v>7282</v>
      </c>
      <c r="H719" s="277" t="s">
        <v>7283</v>
      </c>
      <c r="I719" s="14" t="s">
        <v>7284</v>
      </c>
      <c r="J719" s="274" t="s">
        <v>7285</v>
      </c>
      <c r="K719" s="14" t="s">
        <v>7286</v>
      </c>
      <c r="L719" s="14" t="s">
        <v>5899</v>
      </c>
      <c r="M719" s="14" t="s">
        <v>3919</v>
      </c>
      <c r="N719" s="12" t="s">
        <v>21147</v>
      </c>
      <c r="O719" s="14" t="s">
        <v>7287</v>
      </c>
      <c r="P719" s="13" t="s">
        <v>7288</v>
      </c>
      <c r="Q719" s="257" t="s">
        <v>7289</v>
      </c>
      <c r="R719" s="14" t="s">
        <v>7281</v>
      </c>
      <c r="S719" s="257" t="s">
        <v>7289</v>
      </c>
      <c r="T719" s="13" t="s">
        <v>7288</v>
      </c>
    </row>
    <row r="720" spans="2:20" ht="30.75" customHeight="1" x14ac:dyDescent="0.25">
      <c r="B720" s="17">
        <v>730</v>
      </c>
      <c r="D720" s="274" t="s">
        <v>7290</v>
      </c>
      <c r="E720" s="14" t="s">
        <v>7290</v>
      </c>
      <c r="G720" s="274" t="s">
        <v>7290</v>
      </c>
      <c r="H720" s="14" t="s">
        <v>7291</v>
      </c>
      <c r="L720" s="14" t="s">
        <v>4233</v>
      </c>
      <c r="M720" s="14" t="s">
        <v>3942</v>
      </c>
      <c r="N720" s="12" t="s">
        <v>21135</v>
      </c>
      <c r="P720" s="13" t="s">
        <v>7292</v>
      </c>
    </row>
    <row r="721" spans="2:20" ht="30.75" customHeight="1" x14ac:dyDescent="0.25">
      <c r="B721" s="17">
        <v>731</v>
      </c>
      <c r="D721" s="274" t="s">
        <v>7293</v>
      </c>
      <c r="E721" s="14" t="s">
        <v>7293</v>
      </c>
      <c r="G721" s="274" t="s">
        <v>7293</v>
      </c>
      <c r="H721" s="14" t="s">
        <v>7294</v>
      </c>
      <c r="J721" s="274" t="s">
        <v>7295</v>
      </c>
      <c r="K721" s="14" t="s">
        <v>7296</v>
      </c>
      <c r="L721" s="14" t="s">
        <v>1221</v>
      </c>
      <c r="M721" s="14" t="s">
        <v>4063</v>
      </c>
      <c r="N721" s="12" t="s">
        <v>21135</v>
      </c>
      <c r="O721" s="14" t="s">
        <v>7297</v>
      </c>
      <c r="P721" s="13" t="s">
        <v>7298</v>
      </c>
      <c r="Q721" s="257" t="s">
        <v>7299</v>
      </c>
    </row>
    <row r="722" spans="2:20" ht="30.75" customHeight="1" x14ac:dyDescent="0.25">
      <c r="B722" s="17">
        <v>732</v>
      </c>
      <c r="D722" s="274" t="s">
        <v>7300</v>
      </c>
      <c r="E722" s="14" t="s">
        <v>7300</v>
      </c>
      <c r="G722" s="274" t="s">
        <v>7300</v>
      </c>
      <c r="H722" s="14" t="s">
        <v>7301</v>
      </c>
      <c r="J722" s="274" t="s">
        <v>7302</v>
      </c>
      <c r="L722" s="14" t="s">
        <v>7303</v>
      </c>
      <c r="M722" s="14" t="s">
        <v>4063</v>
      </c>
      <c r="N722" s="12" t="s">
        <v>21135</v>
      </c>
      <c r="O722" s="14" t="s">
        <v>7304</v>
      </c>
      <c r="P722" s="13" t="s">
        <v>7305</v>
      </c>
      <c r="Q722" s="257" t="s">
        <v>7306</v>
      </c>
    </row>
    <row r="723" spans="2:20" ht="30.75" customHeight="1" x14ac:dyDescent="0.25">
      <c r="B723" s="17">
        <v>733</v>
      </c>
      <c r="D723" s="274" t="s">
        <v>7307</v>
      </c>
      <c r="E723" s="14" t="s">
        <v>7308</v>
      </c>
      <c r="G723" s="274" t="s">
        <v>7307</v>
      </c>
      <c r="H723" s="14" t="s">
        <v>7309</v>
      </c>
      <c r="I723" s="14" t="s">
        <v>3915</v>
      </c>
      <c r="J723" s="274" t="s">
        <v>7310</v>
      </c>
      <c r="K723" s="14" t="s">
        <v>7311</v>
      </c>
      <c r="L723" s="14" t="s">
        <v>4026</v>
      </c>
      <c r="M723" s="14" t="s">
        <v>3919</v>
      </c>
      <c r="N723" s="12" t="s">
        <v>21147</v>
      </c>
      <c r="O723" s="14" t="s">
        <v>7312</v>
      </c>
      <c r="P723" s="13" t="s">
        <v>7313</v>
      </c>
      <c r="Q723" s="257" t="s">
        <v>7314</v>
      </c>
      <c r="R723" s="14" t="s">
        <v>3803</v>
      </c>
      <c r="S723" s="257" t="s">
        <v>7398</v>
      </c>
      <c r="T723" s="13" t="s">
        <v>7399</v>
      </c>
    </row>
    <row r="724" spans="2:20" ht="30.75" customHeight="1" x14ac:dyDescent="0.25">
      <c r="B724" s="17">
        <v>734</v>
      </c>
      <c r="D724" s="303" t="s">
        <v>7315</v>
      </c>
      <c r="E724" s="14" t="s">
        <v>7316</v>
      </c>
      <c r="G724" s="274" t="s">
        <v>7317</v>
      </c>
      <c r="H724" s="14" t="s">
        <v>7318</v>
      </c>
      <c r="I724" s="277">
        <v>254827586</v>
      </c>
      <c r="J724" s="274" t="s">
        <v>7319</v>
      </c>
      <c r="K724" s="14" t="s">
        <v>3917</v>
      </c>
      <c r="L724" s="14" t="s">
        <v>7320</v>
      </c>
      <c r="M724" s="14" t="s">
        <v>3942</v>
      </c>
      <c r="N724" s="12" t="s">
        <v>21135</v>
      </c>
      <c r="O724" s="14" t="s">
        <v>7321</v>
      </c>
      <c r="P724" s="13" t="s">
        <v>7322</v>
      </c>
      <c r="Q724" s="257" t="s">
        <v>7323</v>
      </c>
      <c r="R724" s="14" t="s">
        <v>3708</v>
      </c>
      <c r="S724" s="257" t="s">
        <v>7324</v>
      </c>
      <c r="T724" s="13" t="s">
        <v>7322</v>
      </c>
    </row>
    <row r="725" spans="2:20" ht="30.75" customHeight="1" x14ac:dyDescent="0.25">
      <c r="B725" s="17">
        <v>735</v>
      </c>
      <c r="D725" s="274" t="s">
        <v>7325</v>
      </c>
      <c r="E725" s="14" t="s">
        <v>7325</v>
      </c>
      <c r="G725" s="274" t="s">
        <v>7325</v>
      </c>
      <c r="H725" s="14" t="s">
        <v>7326</v>
      </c>
      <c r="J725" s="274" t="s">
        <v>7327</v>
      </c>
      <c r="K725" s="14" t="s">
        <v>1942</v>
      </c>
      <c r="L725" s="14" t="s">
        <v>3690</v>
      </c>
      <c r="M725" s="14" t="s">
        <v>4114</v>
      </c>
      <c r="N725" s="12" t="s">
        <v>21147</v>
      </c>
      <c r="O725" s="14" t="s">
        <v>7328</v>
      </c>
      <c r="P725" s="13" t="s">
        <v>7329</v>
      </c>
      <c r="Q725" s="257" t="s">
        <v>7330</v>
      </c>
    </row>
    <row r="726" spans="2:20" ht="30.75" customHeight="1" x14ac:dyDescent="0.25">
      <c r="B726" s="17">
        <v>736</v>
      </c>
      <c r="D726" s="274" t="s">
        <v>7336</v>
      </c>
      <c r="E726" s="14" t="s">
        <v>7339</v>
      </c>
      <c r="G726" s="274" t="s">
        <v>7337</v>
      </c>
      <c r="H726" s="14" t="s">
        <v>7338</v>
      </c>
      <c r="I726" s="277">
        <v>255060424</v>
      </c>
      <c r="J726" s="274" t="s">
        <v>5695</v>
      </c>
      <c r="K726" s="14" t="s">
        <v>5696</v>
      </c>
      <c r="L726" s="14" t="s">
        <v>3957</v>
      </c>
      <c r="M726" s="14" t="s">
        <v>3942</v>
      </c>
      <c r="N726" s="12" t="s">
        <v>21135</v>
      </c>
      <c r="O726" s="14" t="s">
        <v>5697</v>
      </c>
      <c r="P726" s="13" t="s">
        <v>11735</v>
      </c>
      <c r="Q726" s="257" t="s">
        <v>4228</v>
      </c>
      <c r="R726" s="14" t="s">
        <v>11733</v>
      </c>
      <c r="S726" s="257" t="s">
        <v>11734</v>
      </c>
      <c r="T726" s="13" t="s">
        <v>7341</v>
      </c>
    </row>
    <row r="727" spans="2:20" ht="30.75" customHeight="1" x14ac:dyDescent="0.25">
      <c r="B727" s="17">
        <v>737</v>
      </c>
      <c r="C727" s="413" t="s">
        <v>21129</v>
      </c>
      <c r="D727" s="274" t="s">
        <v>7342</v>
      </c>
      <c r="E727" s="14" t="s">
        <v>7342</v>
      </c>
      <c r="G727" s="274" t="s">
        <v>7342</v>
      </c>
      <c r="J727" s="274" t="s">
        <v>7343</v>
      </c>
      <c r="K727" s="14" t="s">
        <v>7248</v>
      </c>
      <c r="L727" s="14" t="s">
        <v>4123</v>
      </c>
      <c r="M727" s="14" t="s">
        <v>4063</v>
      </c>
      <c r="N727" s="12" t="s">
        <v>21135</v>
      </c>
      <c r="O727" s="14" t="s">
        <v>7344</v>
      </c>
      <c r="P727" s="13" t="s">
        <v>7345</v>
      </c>
      <c r="Q727" s="257" t="s">
        <v>7346</v>
      </c>
    </row>
    <row r="728" spans="2:20" ht="30.75" customHeight="1" x14ac:dyDescent="0.25">
      <c r="B728" s="17">
        <v>738</v>
      </c>
      <c r="D728" s="274" t="s">
        <v>7347</v>
      </c>
      <c r="E728" s="14" t="s">
        <v>7347</v>
      </c>
      <c r="G728" s="274" t="s">
        <v>7347</v>
      </c>
      <c r="H728" s="14" t="s">
        <v>7348</v>
      </c>
      <c r="J728" s="274" t="s">
        <v>7349</v>
      </c>
      <c r="K728" s="14" t="s">
        <v>7350</v>
      </c>
      <c r="L728" s="14" t="s">
        <v>5779</v>
      </c>
      <c r="M728" s="14" t="s">
        <v>3919</v>
      </c>
      <c r="N728" s="12" t="s">
        <v>21147</v>
      </c>
      <c r="O728" s="14" t="s">
        <v>7351</v>
      </c>
      <c r="P728" s="13" t="s">
        <v>7352</v>
      </c>
      <c r="Q728" s="257" t="s">
        <v>7353</v>
      </c>
    </row>
    <row r="729" spans="2:20" ht="30.75" customHeight="1" x14ac:dyDescent="0.25">
      <c r="B729" s="17">
        <v>739</v>
      </c>
      <c r="C729" s="413" t="s">
        <v>21129</v>
      </c>
      <c r="D729" s="274" t="s">
        <v>7354</v>
      </c>
      <c r="E729" s="14" t="s">
        <v>7354</v>
      </c>
      <c r="G729" s="274" t="s">
        <v>7354</v>
      </c>
      <c r="J729" s="274" t="s">
        <v>7355</v>
      </c>
      <c r="K729" s="14" t="s">
        <v>7356</v>
      </c>
      <c r="L729" s="14" t="s">
        <v>7357</v>
      </c>
      <c r="M729" s="14" t="s">
        <v>3919</v>
      </c>
      <c r="N729" s="12" t="s">
        <v>21147</v>
      </c>
      <c r="O729" s="14" t="s">
        <v>7358</v>
      </c>
      <c r="P729" s="13" t="s">
        <v>7359</v>
      </c>
      <c r="Q729" s="257" t="s">
        <v>7360</v>
      </c>
    </row>
    <row r="730" spans="2:20" ht="30.75" customHeight="1" x14ac:dyDescent="0.25">
      <c r="B730" s="17">
        <v>740</v>
      </c>
      <c r="D730" s="274" t="s">
        <v>7361</v>
      </c>
      <c r="E730" s="14" t="s">
        <v>6966</v>
      </c>
      <c r="G730" s="274" t="s">
        <v>7362</v>
      </c>
      <c r="H730" s="14" t="s">
        <v>7363</v>
      </c>
      <c r="I730" s="277">
        <v>252188276</v>
      </c>
      <c r="J730" s="274" t="s">
        <v>7364</v>
      </c>
      <c r="K730" s="14" t="s">
        <v>5263</v>
      </c>
      <c r="L730" s="14" t="s">
        <v>4233</v>
      </c>
      <c r="M730" s="14" t="s">
        <v>3942</v>
      </c>
      <c r="N730" s="12" t="s">
        <v>21135</v>
      </c>
      <c r="O730" s="14" t="s">
        <v>7365</v>
      </c>
      <c r="P730" s="13" t="s">
        <v>7366</v>
      </c>
      <c r="Q730" s="257" t="s">
        <v>7367</v>
      </c>
      <c r="R730" s="14" t="s">
        <v>2444</v>
      </c>
      <c r="S730" s="257" t="s">
        <v>7368</v>
      </c>
      <c r="T730" s="13" t="s">
        <v>7369</v>
      </c>
    </row>
    <row r="731" spans="2:20" ht="30.75" customHeight="1" x14ac:dyDescent="0.25">
      <c r="B731" s="17">
        <v>741</v>
      </c>
      <c r="D731" s="274" t="s">
        <v>7370</v>
      </c>
      <c r="E731" s="14" t="s">
        <v>7370</v>
      </c>
      <c r="G731" s="274" t="s">
        <v>7370</v>
      </c>
      <c r="H731" s="14" t="s">
        <v>7371</v>
      </c>
      <c r="J731" s="274" t="s">
        <v>7372</v>
      </c>
      <c r="K731" s="14" t="s">
        <v>3293</v>
      </c>
      <c r="L731" s="14" t="s">
        <v>4185</v>
      </c>
      <c r="M731" s="14" t="s">
        <v>3975</v>
      </c>
      <c r="N731" s="12" t="s">
        <v>21147</v>
      </c>
      <c r="O731" s="14" t="s">
        <v>7373</v>
      </c>
      <c r="P731" s="13" t="s">
        <v>7374</v>
      </c>
      <c r="Q731" s="257" t="s">
        <v>7375</v>
      </c>
    </row>
    <row r="732" spans="2:20" ht="30.75" customHeight="1" x14ac:dyDescent="0.25">
      <c r="B732" s="17">
        <v>742</v>
      </c>
      <c r="C732" s="413" t="s">
        <v>21129</v>
      </c>
      <c r="D732" s="274" t="s">
        <v>7307</v>
      </c>
      <c r="G732" s="274" t="s">
        <v>7307</v>
      </c>
    </row>
    <row r="733" spans="2:20" ht="30.75" customHeight="1" x14ac:dyDescent="0.25">
      <c r="B733" s="17">
        <v>743</v>
      </c>
      <c r="C733" s="413" t="s">
        <v>21129</v>
      </c>
      <c r="D733" s="274" t="s">
        <v>7376</v>
      </c>
      <c r="E733" s="14" t="s">
        <v>7376</v>
      </c>
      <c r="G733" s="274" t="s">
        <v>7376</v>
      </c>
      <c r="J733" s="274" t="s">
        <v>7377</v>
      </c>
      <c r="L733" s="14" t="s">
        <v>7150</v>
      </c>
      <c r="M733" s="14" t="s">
        <v>3942</v>
      </c>
      <c r="N733" s="12" t="s">
        <v>21135</v>
      </c>
      <c r="P733" s="13" t="s">
        <v>7378</v>
      </c>
      <c r="Q733" s="257" t="s">
        <v>7379</v>
      </c>
    </row>
    <row r="734" spans="2:20" ht="30.75" customHeight="1" x14ac:dyDescent="0.25">
      <c r="B734" s="17">
        <v>744</v>
      </c>
      <c r="D734" s="274" t="s">
        <v>7380</v>
      </c>
      <c r="E734" s="14" t="s">
        <v>7381</v>
      </c>
      <c r="G734" s="274" t="s">
        <v>7382</v>
      </c>
      <c r="H734" s="14" t="s">
        <v>7383</v>
      </c>
      <c r="I734" s="14" t="s">
        <v>7388</v>
      </c>
      <c r="J734" s="274" t="s">
        <v>7384</v>
      </c>
      <c r="K734" s="14" t="s">
        <v>7385</v>
      </c>
      <c r="L734" s="14" t="s">
        <v>4233</v>
      </c>
      <c r="M734" s="14" t="s">
        <v>3942</v>
      </c>
      <c r="N734" s="12" t="s">
        <v>21135</v>
      </c>
      <c r="O734" s="14" t="s">
        <v>7386</v>
      </c>
      <c r="P734" s="13" t="s">
        <v>7387</v>
      </c>
      <c r="Q734" s="257" t="s">
        <v>7389</v>
      </c>
    </row>
    <row r="735" spans="2:20" ht="30.75" customHeight="1" x14ac:dyDescent="0.25">
      <c r="B735" s="17">
        <v>745</v>
      </c>
      <c r="C735" s="413" t="s">
        <v>21129</v>
      </c>
      <c r="D735" s="274" t="s">
        <v>7390</v>
      </c>
      <c r="E735" s="14" t="s">
        <v>7390</v>
      </c>
      <c r="G735" s="274" t="s">
        <v>7390</v>
      </c>
      <c r="L735" s="14" t="s">
        <v>4233</v>
      </c>
      <c r="M735" s="14" t="s">
        <v>3942</v>
      </c>
      <c r="N735" s="12" t="s">
        <v>21135</v>
      </c>
      <c r="P735" s="13" t="s">
        <v>7391</v>
      </c>
    </row>
    <row r="736" spans="2:20" ht="30.75" customHeight="1" x14ac:dyDescent="0.25">
      <c r="B736" s="17">
        <v>746</v>
      </c>
      <c r="D736" s="274" t="s">
        <v>6276</v>
      </c>
      <c r="E736" s="14" t="s">
        <v>7392</v>
      </c>
      <c r="G736" s="274" t="s">
        <v>7393</v>
      </c>
      <c r="H736" s="14" t="s">
        <v>7394</v>
      </c>
      <c r="I736" s="14" t="s">
        <v>3915</v>
      </c>
      <c r="J736" s="274" t="s">
        <v>7395</v>
      </c>
      <c r="K736" s="14" t="s">
        <v>3917</v>
      </c>
      <c r="L736" s="14" t="s">
        <v>4233</v>
      </c>
      <c r="M736" s="14" t="s">
        <v>3942</v>
      </c>
      <c r="N736" s="12" t="s">
        <v>21135</v>
      </c>
      <c r="O736" s="14" t="s">
        <v>6281</v>
      </c>
      <c r="P736" s="13" t="s">
        <v>7396</v>
      </c>
      <c r="Q736" s="257" t="s">
        <v>7397</v>
      </c>
    </row>
    <row r="737" spans="2:23" ht="30.75" customHeight="1" x14ac:dyDescent="0.25">
      <c r="B737" s="17">
        <v>747</v>
      </c>
      <c r="C737" s="413" t="s">
        <v>21129</v>
      </c>
      <c r="D737" s="274" t="s">
        <v>7400</v>
      </c>
      <c r="E737" s="14" t="s">
        <v>7400</v>
      </c>
      <c r="G737" s="274" t="s">
        <v>7400</v>
      </c>
    </row>
    <row r="738" spans="2:23" ht="30.75" customHeight="1" x14ac:dyDescent="0.25">
      <c r="B738" s="17">
        <v>748</v>
      </c>
      <c r="D738" s="274" t="s">
        <v>7401</v>
      </c>
      <c r="E738" s="14" t="s">
        <v>7402</v>
      </c>
      <c r="G738" s="274" t="s">
        <v>7401</v>
      </c>
      <c r="H738" s="14" t="s">
        <v>7403</v>
      </c>
      <c r="I738" s="14" t="s">
        <v>3915</v>
      </c>
      <c r="J738" s="274" t="s">
        <v>7404</v>
      </c>
      <c r="L738" s="14" t="s">
        <v>4233</v>
      </c>
      <c r="M738" s="14" t="s">
        <v>3942</v>
      </c>
      <c r="N738" s="12" t="s">
        <v>21135</v>
      </c>
      <c r="O738" s="14" t="s">
        <v>7405</v>
      </c>
      <c r="P738" s="13" t="s">
        <v>7406</v>
      </c>
      <c r="Q738" s="257" t="s">
        <v>7407</v>
      </c>
    </row>
    <row r="739" spans="2:23" ht="30.75" customHeight="1" x14ac:dyDescent="0.25">
      <c r="B739" s="17">
        <v>749</v>
      </c>
      <c r="D739" s="274" t="s">
        <v>7408</v>
      </c>
      <c r="E739" s="14" t="s">
        <v>7409</v>
      </c>
      <c r="G739" s="274" t="s">
        <v>7408</v>
      </c>
      <c r="H739" s="14" t="s">
        <v>7410</v>
      </c>
      <c r="J739" s="274" t="s">
        <v>7411</v>
      </c>
      <c r="K739" s="14" t="s">
        <v>3917</v>
      </c>
      <c r="L739" s="14" t="s">
        <v>6977</v>
      </c>
      <c r="M739" s="14" t="s">
        <v>4265</v>
      </c>
      <c r="N739" s="12" t="s">
        <v>21135</v>
      </c>
      <c r="O739" s="14" t="s">
        <v>7412</v>
      </c>
      <c r="P739" s="13" t="s">
        <v>7413</v>
      </c>
      <c r="Q739" s="257" t="s">
        <v>7414</v>
      </c>
    </row>
    <row r="740" spans="2:23" ht="30.75" customHeight="1" x14ac:dyDescent="0.25">
      <c r="B740" s="17">
        <v>750</v>
      </c>
      <c r="D740" s="274" t="s">
        <v>7415</v>
      </c>
      <c r="E740" s="14" t="s">
        <v>7415</v>
      </c>
      <c r="G740" s="274" t="s">
        <v>7415</v>
      </c>
      <c r="H740" s="14" t="s">
        <v>7416</v>
      </c>
      <c r="J740" s="274" t="s">
        <v>7417</v>
      </c>
      <c r="K740" s="14" t="s">
        <v>3917</v>
      </c>
      <c r="L740" s="14" t="s">
        <v>7418</v>
      </c>
      <c r="M740" s="14" t="s">
        <v>3975</v>
      </c>
      <c r="N740" s="12" t="s">
        <v>21147</v>
      </c>
      <c r="O740" s="14" t="s">
        <v>7419</v>
      </c>
      <c r="Q740" s="257" t="s">
        <v>7420</v>
      </c>
    </row>
    <row r="741" spans="2:23" ht="30.75" customHeight="1" x14ac:dyDescent="0.25">
      <c r="B741" s="17">
        <v>751</v>
      </c>
      <c r="D741" s="274" t="s">
        <v>3782</v>
      </c>
      <c r="E741" s="14" t="s">
        <v>7421</v>
      </c>
      <c r="G741" s="274" t="s">
        <v>3782</v>
      </c>
      <c r="H741" s="14" t="s">
        <v>7422</v>
      </c>
      <c r="I741" s="14" t="s">
        <v>3915</v>
      </c>
      <c r="J741" s="274" t="s">
        <v>7423</v>
      </c>
      <c r="K741" s="14" t="s">
        <v>3917</v>
      </c>
      <c r="L741" s="14" t="s">
        <v>1497</v>
      </c>
      <c r="M741" s="14" t="s">
        <v>3942</v>
      </c>
      <c r="N741" s="12" t="s">
        <v>21135</v>
      </c>
      <c r="O741" s="14" t="s">
        <v>1498</v>
      </c>
      <c r="P741" s="13" t="s">
        <v>7424</v>
      </c>
      <c r="Q741" s="257" t="s">
        <v>7425</v>
      </c>
      <c r="R741" s="14" t="s">
        <v>7426</v>
      </c>
      <c r="S741" s="257" t="s">
        <v>7428</v>
      </c>
      <c r="T741" s="13" t="s">
        <v>7427</v>
      </c>
    </row>
    <row r="742" spans="2:23" ht="30.75" customHeight="1" x14ac:dyDescent="0.25">
      <c r="B742" s="17">
        <v>752</v>
      </c>
      <c r="C742" s="413" t="s">
        <v>21129</v>
      </c>
      <c r="D742" s="274" t="s">
        <v>7433</v>
      </c>
      <c r="E742" s="14" t="s">
        <v>965</v>
      </c>
      <c r="G742" s="274" t="s">
        <v>7433</v>
      </c>
      <c r="K742" s="14" t="s">
        <v>3119</v>
      </c>
      <c r="L742" s="14" t="s">
        <v>4233</v>
      </c>
      <c r="M742" s="14" t="s">
        <v>3942</v>
      </c>
      <c r="N742" s="12" t="s">
        <v>21135</v>
      </c>
      <c r="Q742" s="257"/>
    </row>
    <row r="743" spans="2:23" ht="30.75" customHeight="1" x14ac:dyDescent="0.25">
      <c r="B743" s="17">
        <v>753</v>
      </c>
      <c r="D743" s="274" t="s">
        <v>7434</v>
      </c>
      <c r="E743" s="14" t="s">
        <v>6846</v>
      </c>
      <c r="G743" s="274" t="s">
        <v>7435</v>
      </c>
      <c r="H743" s="14" t="s">
        <v>7436</v>
      </c>
      <c r="I743" s="14">
        <v>688293811111</v>
      </c>
      <c r="J743" s="274" t="s">
        <v>7437</v>
      </c>
      <c r="K743" s="14" t="s">
        <v>7438</v>
      </c>
      <c r="L743" s="14" t="s">
        <v>3486</v>
      </c>
      <c r="M743" s="14" t="s">
        <v>3919</v>
      </c>
      <c r="N743" s="12" t="s">
        <v>21147</v>
      </c>
      <c r="O743" s="14" t="s">
        <v>7439</v>
      </c>
      <c r="P743" s="13" t="s">
        <v>7440</v>
      </c>
      <c r="Q743" s="257" t="s">
        <v>7441</v>
      </c>
    </row>
    <row r="744" spans="2:23" ht="30.75" customHeight="1" x14ac:dyDescent="0.25">
      <c r="B744" s="17">
        <v>754</v>
      </c>
      <c r="C744" s="17" t="s">
        <v>16380</v>
      </c>
      <c r="D744" s="274" t="s">
        <v>22914</v>
      </c>
      <c r="E744" s="14" t="s">
        <v>22913</v>
      </c>
      <c r="G744" s="274" t="s">
        <v>7442</v>
      </c>
      <c r="H744" s="14" t="s">
        <v>7443</v>
      </c>
      <c r="I744" s="297" t="s">
        <v>3915</v>
      </c>
      <c r="J744" s="274" t="s">
        <v>7444</v>
      </c>
      <c r="K744" s="14" t="s">
        <v>3917</v>
      </c>
      <c r="L744" s="14" t="s">
        <v>4233</v>
      </c>
      <c r="M744" s="14" t="s">
        <v>3942</v>
      </c>
      <c r="N744" s="12" t="s">
        <v>21135</v>
      </c>
      <c r="O744" s="14" t="s">
        <v>7445</v>
      </c>
      <c r="P744" s="13" t="s">
        <v>22915</v>
      </c>
      <c r="Q744" s="257" t="s">
        <v>22916</v>
      </c>
      <c r="R744" s="14" t="s">
        <v>10462</v>
      </c>
      <c r="S744" s="257" t="s">
        <v>22917</v>
      </c>
      <c r="T744" s="13" t="s">
        <v>22918</v>
      </c>
      <c r="W744" s="275">
        <v>44524</v>
      </c>
    </row>
    <row r="745" spans="2:23" ht="30.75" customHeight="1" x14ac:dyDescent="0.25">
      <c r="B745" s="17">
        <v>755</v>
      </c>
      <c r="D745" s="274" t="s">
        <v>7446</v>
      </c>
      <c r="E745" s="14" t="s">
        <v>7447</v>
      </c>
      <c r="G745" s="274" t="s">
        <v>7448</v>
      </c>
      <c r="H745" s="14" t="s">
        <v>7449</v>
      </c>
      <c r="I745" s="14" t="s">
        <v>3915</v>
      </c>
      <c r="J745" s="274" t="s">
        <v>7450</v>
      </c>
      <c r="K745" s="14" t="s">
        <v>6039</v>
      </c>
      <c r="L745" s="14" t="s">
        <v>1820</v>
      </c>
      <c r="M745" s="14" t="s">
        <v>1679</v>
      </c>
      <c r="N745" s="12" t="s">
        <v>21150</v>
      </c>
      <c r="O745" s="14" t="s">
        <v>7451</v>
      </c>
      <c r="P745" s="13" t="s">
        <v>7452</v>
      </c>
      <c r="Q745" s="257" t="s">
        <v>7455</v>
      </c>
      <c r="R745" s="14" t="s">
        <v>7453</v>
      </c>
      <c r="S745" s="257" t="s">
        <v>7454</v>
      </c>
      <c r="T745" s="13" t="s">
        <v>7456</v>
      </c>
    </row>
    <row r="746" spans="2:23" ht="30.75" customHeight="1" x14ac:dyDescent="0.25">
      <c r="B746" s="17">
        <v>756</v>
      </c>
      <c r="D746" s="274" t="s">
        <v>7457</v>
      </c>
      <c r="E746" s="14" t="s">
        <v>7457</v>
      </c>
      <c r="G746" s="274" t="s">
        <v>7457</v>
      </c>
      <c r="H746" s="14" t="s">
        <v>7458</v>
      </c>
      <c r="J746" s="274" t="s">
        <v>7459</v>
      </c>
      <c r="K746" s="14" t="s">
        <v>7460</v>
      </c>
      <c r="L746" s="14" t="s">
        <v>6933</v>
      </c>
      <c r="M746" s="14" t="s">
        <v>4114</v>
      </c>
      <c r="N746" s="12" t="s">
        <v>21147</v>
      </c>
      <c r="O746" s="14">
        <v>20735060</v>
      </c>
      <c r="P746" s="13" t="s">
        <v>7461</v>
      </c>
      <c r="Q746" s="257" t="s">
        <v>7462</v>
      </c>
    </row>
    <row r="747" spans="2:23" ht="30.75" customHeight="1" x14ac:dyDescent="0.25">
      <c r="B747" s="17">
        <v>757</v>
      </c>
      <c r="D747" s="274" t="s">
        <v>7463</v>
      </c>
      <c r="E747" s="14" t="s">
        <v>7464</v>
      </c>
      <c r="G747" s="274" t="s">
        <v>7465</v>
      </c>
      <c r="H747" s="14" t="s">
        <v>7466</v>
      </c>
      <c r="I747" s="14" t="s">
        <v>3915</v>
      </c>
      <c r="J747" s="274" t="s">
        <v>7467</v>
      </c>
      <c r="K747" s="14" t="s">
        <v>3917</v>
      </c>
      <c r="L747" s="14" t="s">
        <v>7468</v>
      </c>
      <c r="M747" s="14" t="s">
        <v>3919</v>
      </c>
      <c r="N747" s="12" t="s">
        <v>21147</v>
      </c>
      <c r="O747" s="14" t="s">
        <v>7469</v>
      </c>
      <c r="P747" s="13" t="s">
        <v>7470</v>
      </c>
      <c r="Q747" s="257" t="s">
        <v>7473</v>
      </c>
      <c r="R747" s="14" t="s">
        <v>7471</v>
      </c>
      <c r="S747" s="257" t="s">
        <v>7472</v>
      </c>
      <c r="T747" s="13" t="s">
        <v>7474</v>
      </c>
    </row>
    <row r="748" spans="2:23" ht="30.75" customHeight="1" x14ac:dyDescent="0.25">
      <c r="B748" s="17">
        <v>758</v>
      </c>
      <c r="D748" s="274" t="s">
        <v>7475</v>
      </c>
      <c r="E748" s="14" t="s">
        <v>7476</v>
      </c>
      <c r="F748" s="14" t="s">
        <v>375</v>
      </c>
      <c r="G748" s="274" t="s">
        <v>7475</v>
      </c>
      <c r="H748" s="14" t="s">
        <v>7477</v>
      </c>
      <c r="I748" s="14" t="s">
        <v>3915</v>
      </c>
      <c r="J748" s="274" t="s">
        <v>7478</v>
      </c>
      <c r="K748" s="14" t="s">
        <v>3917</v>
      </c>
      <c r="L748" s="14" t="s">
        <v>3957</v>
      </c>
      <c r="M748" s="14" t="s">
        <v>3942</v>
      </c>
      <c r="N748" s="12" t="s">
        <v>21135</v>
      </c>
      <c r="O748" s="14" t="s">
        <v>7479</v>
      </c>
      <c r="P748" s="13" t="s">
        <v>7480</v>
      </c>
      <c r="Q748" s="257" t="s">
        <v>7481</v>
      </c>
      <c r="R748" s="14" t="s">
        <v>7476</v>
      </c>
      <c r="S748" s="257" t="s">
        <v>7481</v>
      </c>
      <c r="T748" s="13" t="s">
        <v>7480</v>
      </c>
    </row>
    <row r="749" spans="2:23" ht="30.75" customHeight="1" x14ac:dyDescent="0.25">
      <c r="B749" s="17">
        <v>759</v>
      </c>
      <c r="D749" s="274" t="s">
        <v>7482</v>
      </c>
      <c r="E749" s="14" t="s">
        <v>7483</v>
      </c>
      <c r="G749" s="274" t="s">
        <v>7484</v>
      </c>
      <c r="H749" s="14" t="s">
        <v>7497</v>
      </c>
      <c r="I749" s="277">
        <v>251482987</v>
      </c>
      <c r="J749" s="274" t="s">
        <v>7485</v>
      </c>
      <c r="K749" s="14" t="s">
        <v>3790</v>
      </c>
      <c r="L749" s="14" t="s">
        <v>3957</v>
      </c>
      <c r="M749" s="14" t="s">
        <v>3942</v>
      </c>
      <c r="N749" s="12" t="s">
        <v>21135</v>
      </c>
      <c r="O749" s="14" t="s">
        <v>7486</v>
      </c>
      <c r="P749" s="13" t="s">
        <v>7489</v>
      </c>
      <c r="Q749" s="257" t="s">
        <v>7487</v>
      </c>
      <c r="R749" s="14" t="s">
        <v>7488</v>
      </c>
      <c r="S749" s="257" t="s">
        <v>7498</v>
      </c>
      <c r="T749" s="13" t="s">
        <v>7490</v>
      </c>
    </row>
    <row r="750" spans="2:23" ht="30.75" customHeight="1" x14ac:dyDescent="0.25">
      <c r="B750" s="17">
        <v>760</v>
      </c>
      <c r="D750" s="274" t="s">
        <v>7491</v>
      </c>
      <c r="E750" s="14" t="s">
        <v>5091</v>
      </c>
      <c r="G750" s="274" t="s">
        <v>7492</v>
      </c>
      <c r="H750" s="14" t="s">
        <v>7493</v>
      </c>
      <c r="I750" s="277">
        <v>254873588</v>
      </c>
      <c r="J750" s="274" t="s">
        <v>7494</v>
      </c>
      <c r="K750" s="14" t="s">
        <v>2280</v>
      </c>
      <c r="L750" s="14" t="s">
        <v>4233</v>
      </c>
      <c r="M750" s="14" t="s">
        <v>3942</v>
      </c>
      <c r="N750" s="12" t="s">
        <v>21135</v>
      </c>
      <c r="O750" s="14" t="s">
        <v>7495</v>
      </c>
      <c r="P750" s="13" t="s">
        <v>7496</v>
      </c>
      <c r="Q750" s="257" t="s">
        <v>22737</v>
      </c>
      <c r="R750" s="12" t="s">
        <v>9238</v>
      </c>
      <c r="S750" s="257" t="s">
        <v>22738</v>
      </c>
      <c r="T750" s="171" t="s">
        <v>22739</v>
      </c>
      <c r="W750" s="275">
        <v>44480</v>
      </c>
    </row>
    <row r="751" spans="2:23" ht="30.75" customHeight="1" x14ac:dyDescent="0.25">
      <c r="B751" s="17">
        <v>761</v>
      </c>
      <c r="C751" s="17" t="s">
        <v>11017</v>
      </c>
      <c r="D751" s="274" t="s">
        <v>7499</v>
      </c>
      <c r="E751" s="12" t="s">
        <v>11017</v>
      </c>
      <c r="F751" s="12" t="s">
        <v>12627</v>
      </c>
      <c r="G751" s="274" t="s">
        <v>7500</v>
      </c>
      <c r="H751" s="14" t="s">
        <v>7501</v>
      </c>
      <c r="I751" s="14" t="s">
        <v>3915</v>
      </c>
      <c r="J751" s="274" t="s">
        <v>7502</v>
      </c>
      <c r="K751" s="14" t="s">
        <v>3917</v>
      </c>
      <c r="L751" s="14" t="s">
        <v>7503</v>
      </c>
      <c r="M751" s="14" t="s">
        <v>4265</v>
      </c>
      <c r="N751" s="12" t="s">
        <v>21135</v>
      </c>
      <c r="O751" s="14" t="s">
        <v>7504</v>
      </c>
      <c r="P751" s="171" t="s">
        <v>20900</v>
      </c>
      <c r="Q751" s="257" t="s">
        <v>20901</v>
      </c>
      <c r="R751" s="12" t="s">
        <v>20899</v>
      </c>
      <c r="S751" s="257" t="s">
        <v>20901</v>
      </c>
      <c r="T751" s="171" t="s">
        <v>20900</v>
      </c>
    </row>
    <row r="752" spans="2:23" ht="30.75" customHeight="1" x14ac:dyDescent="0.25">
      <c r="B752" s="17">
        <v>762</v>
      </c>
      <c r="D752" s="274" t="s">
        <v>7505</v>
      </c>
      <c r="E752" s="14" t="s">
        <v>7506</v>
      </c>
      <c r="G752" s="274" t="s">
        <v>7507</v>
      </c>
      <c r="H752" s="14" t="s">
        <v>7508</v>
      </c>
      <c r="I752" s="14" t="s">
        <v>3915</v>
      </c>
      <c r="J752" s="274" t="s">
        <v>7509</v>
      </c>
      <c r="K752" s="14" t="s">
        <v>3917</v>
      </c>
      <c r="L752" s="14" t="s">
        <v>7510</v>
      </c>
      <c r="M752" s="14" t="s">
        <v>3975</v>
      </c>
      <c r="N752" s="12" t="s">
        <v>21147</v>
      </c>
      <c r="O752" s="14" t="s">
        <v>7511</v>
      </c>
      <c r="P752" s="13" t="s">
        <v>7512</v>
      </c>
      <c r="Q752" s="257" t="s">
        <v>7513</v>
      </c>
      <c r="R752" s="14" t="s">
        <v>7506</v>
      </c>
      <c r="S752" s="257" t="s">
        <v>7513</v>
      </c>
      <c r="T752" s="13" t="s">
        <v>7512</v>
      </c>
    </row>
    <row r="753" spans="2:20" ht="30.75" customHeight="1" x14ac:dyDescent="0.25">
      <c r="B753" s="17">
        <v>763</v>
      </c>
      <c r="C753" s="413" t="s">
        <v>21129</v>
      </c>
      <c r="D753" s="274" t="s">
        <v>7514</v>
      </c>
      <c r="E753" s="14" t="s">
        <v>7514</v>
      </c>
      <c r="G753" s="274" t="s">
        <v>7514</v>
      </c>
      <c r="J753" s="274" t="s">
        <v>7515</v>
      </c>
      <c r="K753" s="14" t="s">
        <v>3917</v>
      </c>
      <c r="L753" s="14" t="s">
        <v>7516</v>
      </c>
      <c r="M753" s="14" t="s">
        <v>4006</v>
      </c>
      <c r="N753" s="12" t="s">
        <v>21149</v>
      </c>
      <c r="O753" s="14" t="s">
        <v>7517</v>
      </c>
    </row>
    <row r="754" spans="2:20" ht="30.75" customHeight="1" x14ac:dyDescent="0.25">
      <c r="B754" s="17">
        <v>764</v>
      </c>
      <c r="D754" s="274" t="s">
        <v>7526</v>
      </c>
      <c r="E754" s="14" t="s">
        <v>5390</v>
      </c>
      <c r="G754" s="274" t="s">
        <v>7525</v>
      </c>
      <c r="H754" s="14" t="s">
        <v>7524</v>
      </c>
      <c r="I754" s="277">
        <v>256352313</v>
      </c>
      <c r="J754" s="274" t="s">
        <v>7523</v>
      </c>
      <c r="K754" s="14" t="s">
        <v>7522</v>
      </c>
      <c r="L754" s="14" t="s">
        <v>4233</v>
      </c>
      <c r="M754" s="14" t="s">
        <v>3942</v>
      </c>
      <c r="N754" s="12" t="s">
        <v>21135</v>
      </c>
      <c r="O754" s="14" t="s">
        <v>7521</v>
      </c>
      <c r="P754" s="13" t="s">
        <v>7518</v>
      </c>
      <c r="Q754" s="257" t="s">
        <v>7520</v>
      </c>
      <c r="R754" s="14" t="s">
        <v>5390</v>
      </c>
      <c r="S754" s="257" t="s">
        <v>7519</v>
      </c>
      <c r="T754" s="13" t="s">
        <v>7518</v>
      </c>
    </row>
    <row r="755" spans="2:20" ht="30.75" customHeight="1" x14ac:dyDescent="0.25">
      <c r="B755" s="17">
        <v>765</v>
      </c>
      <c r="D755" s="274" t="s">
        <v>7532</v>
      </c>
      <c r="E755" s="14" t="s">
        <v>7531</v>
      </c>
      <c r="G755" s="274" t="s">
        <v>7530</v>
      </c>
      <c r="H755" s="14" t="s">
        <v>7533</v>
      </c>
      <c r="I755" s="14" t="s">
        <v>3915</v>
      </c>
      <c r="J755" s="274" t="s">
        <v>7534</v>
      </c>
      <c r="K755" s="14" t="s">
        <v>3917</v>
      </c>
      <c r="L755" s="14" t="s">
        <v>4301</v>
      </c>
      <c r="M755" s="14" t="s">
        <v>3942</v>
      </c>
      <c r="N755" s="12" t="s">
        <v>21135</v>
      </c>
      <c r="O755" s="14" t="s">
        <v>7535</v>
      </c>
      <c r="P755" s="13" t="s">
        <v>7536</v>
      </c>
      <c r="Q755" s="257" t="s">
        <v>7537</v>
      </c>
      <c r="R755" s="14" t="s">
        <v>7181</v>
      </c>
      <c r="S755" s="257" t="s">
        <v>7538</v>
      </c>
      <c r="T755" s="13" t="s">
        <v>7539</v>
      </c>
    </row>
    <row r="756" spans="2:20" ht="30.75" customHeight="1" x14ac:dyDescent="0.25">
      <c r="B756" s="17">
        <v>766</v>
      </c>
      <c r="D756" s="274" t="s">
        <v>7540</v>
      </c>
      <c r="E756" s="14" t="s">
        <v>7541</v>
      </c>
      <c r="G756" s="274" t="s">
        <v>7540</v>
      </c>
      <c r="H756" s="14" t="s">
        <v>7542</v>
      </c>
      <c r="I756" s="14" t="s">
        <v>3915</v>
      </c>
      <c r="J756" s="274" t="s">
        <v>7543</v>
      </c>
      <c r="K756" s="14" t="s">
        <v>3917</v>
      </c>
      <c r="L756" s="14" t="s">
        <v>4233</v>
      </c>
      <c r="M756" s="14" t="s">
        <v>3942</v>
      </c>
      <c r="N756" s="12" t="s">
        <v>21135</v>
      </c>
      <c r="O756" s="14" t="s">
        <v>7544</v>
      </c>
      <c r="P756" s="13" t="s">
        <v>7545</v>
      </c>
      <c r="Q756" s="257" t="s">
        <v>7546</v>
      </c>
      <c r="R756" s="14" t="s">
        <v>7541</v>
      </c>
      <c r="S756" s="257" t="s">
        <v>7546</v>
      </c>
      <c r="T756" s="13" t="s">
        <v>7545</v>
      </c>
    </row>
    <row r="757" spans="2:20" ht="30.75" customHeight="1" x14ac:dyDescent="0.25">
      <c r="B757" s="17">
        <v>767</v>
      </c>
      <c r="D757" s="274" t="s">
        <v>7547</v>
      </c>
      <c r="E757" s="14" t="s">
        <v>7547</v>
      </c>
      <c r="G757" s="274" t="s">
        <v>7547</v>
      </c>
      <c r="H757" s="14" t="s">
        <v>7548</v>
      </c>
      <c r="J757" s="274" t="s">
        <v>7549</v>
      </c>
      <c r="K757" s="14" t="s">
        <v>7550</v>
      </c>
      <c r="L757" s="14" t="s">
        <v>7551</v>
      </c>
      <c r="M757" s="14" t="s">
        <v>3919</v>
      </c>
      <c r="N757" s="12" t="s">
        <v>21147</v>
      </c>
      <c r="P757" s="13" t="s">
        <v>7552</v>
      </c>
      <c r="Q757" s="257" t="s">
        <v>7553</v>
      </c>
    </row>
    <row r="758" spans="2:20" ht="30.75" customHeight="1" x14ac:dyDescent="0.25">
      <c r="B758" s="17">
        <v>768</v>
      </c>
      <c r="D758" s="274" t="s">
        <v>7554</v>
      </c>
      <c r="E758" s="14" t="s">
        <v>7554</v>
      </c>
      <c r="G758" s="274" t="s">
        <v>7554</v>
      </c>
      <c r="H758" s="14" t="s">
        <v>7555</v>
      </c>
      <c r="I758" s="277">
        <v>549939</v>
      </c>
      <c r="J758" s="274" t="s">
        <v>7557</v>
      </c>
      <c r="L758" s="14" t="s">
        <v>7556</v>
      </c>
      <c r="M758" s="14" t="s">
        <v>3942</v>
      </c>
      <c r="N758" s="12" t="s">
        <v>21135</v>
      </c>
      <c r="O758" s="14" t="s">
        <v>7558</v>
      </c>
      <c r="Q758" s="257" t="s">
        <v>7559</v>
      </c>
    </row>
    <row r="759" spans="2:20" ht="30.75" customHeight="1" x14ac:dyDescent="0.25">
      <c r="B759" s="17">
        <v>769</v>
      </c>
      <c r="C759" s="413" t="s">
        <v>21129</v>
      </c>
      <c r="D759" s="274" t="s">
        <v>7560</v>
      </c>
      <c r="E759" s="14" t="s">
        <v>7561</v>
      </c>
      <c r="J759" s="274" t="s">
        <v>7562</v>
      </c>
      <c r="K759" s="14" t="s">
        <v>3917</v>
      </c>
      <c r="L759" s="14" t="s">
        <v>4233</v>
      </c>
      <c r="M759" s="14" t="s">
        <v>3942</v>
      </c>
      <c r="N759" s="12" t="s">
        <v>21135</v>
      </c>
      <c r="O759" s="14" t="s">
        <v>7563</v>
      </c>
      <c r="P759" s="13" t="s">
        <v>7565</v>
      </c>
      <c r="Q759" s="257" t="s">
        <v>7564</v>
      </c>
      <c r="R759" s="14" t="s">
        <v>7561</v>
      </c>
      <c r="S759" s="257" t="s">
        <v>7564</v>
      </c>
      <c r="T759" s="13" t="s">
        <v>7565</v>
      </c>
    </row>
    <row r="760" spans="2:20" ht="30.75" customHeight="1" x14ac:dyDescent="0.25">
      <c r="B760" s="17">
        <v>770</v>
      </c>
      <c r="D760" s="274" t="s">
        <v>7566</v>
      </c>
      <c r="E760" s="14" t="s">
        <v>7567</v>
      </c>
      <c r="G760" s="274" t="s">
        <v>7568</v>
      </c>
      <c r="H760" s="14" t="s">
        <v>7569</v>
      </c>
      <c r="I760" s="277">
        <v>253588138</v>
      </c>
      <c r="J760" s="274" t="s">
        <v>7570</v>
      </c>
      <c r="K760" s="14" t="s">
        <v>7571</v>
      </c>
      <c r="L760" s="14" t="s">
        <v>4233</v>
      </c>
      <c r="M760" s="14" t="s">
        <v>3942</v>
      </c>
      <c r="N760" s="12" t="s">
        <v>21135</v>
      </c>
      <c r="O760" s="14" t="s">
        <v>1629</v>
      </c>
      <c r="P760" s="13" t="s">
        <v>7572</v>
      </c>
      <c r="Q760" s="13" t="s">
        <v>7573</v>
      </c>
      <c r="R760" s="14" t="s">
        <v>7574</v>
      </c>
      <c r="S760" s="257" t="s">
        <v>7576</v>
      </c>
      <c r="T760" s="13" t="s">
        <v>7575</v>
      </c>
    </row>
    <row r="761" spans="2:20" ht="30.75" customHeight="1" x14ac:dyDescent="0.25">
      <c r="B761" s="17">
        <v>771</v>
      </c>
      <c r="D761" s="274" t="s">
        <v>7577</v>
      </c>
      <c r="E761" s="14" t="s">
        <v>7578</v>
      </c>
      <c r="G761" s="274" t="s">
        <v>7579</v>
      </c>
      <c r="H761" s="14" t="s">
        <v>7580</v>
      </c>
      <c r="I761" s="304">
        <v>746354500158</v>
      </c>
      <c r="J761" s="274" t="s">
        <v>7581</v>
      </c>
      <c r="K761" s="14" t="s">
        <v>7582</v>
      </c>
      <c r="L761" s="14" t="s">
        <v>7583</v>
      </c>
      <c r="M761" s="14" t="s">
        <v>3137</v>
      </c>
      <c r="N761" s="12" t="s">
        <v>21150</v>
      </c>
      <c r="O761" s="14" t="s">
        <v>7584</v>
      </c>
      <c r="P761" s="13" t="s">
        <v>7588</v>
      </c>
      <c r="Q761" s="257" t="s">
        <v>7585</v>
      </c>
      <c r="R761" s="14" t="s">
        <v>7586</v>
      </c>
      <c r="S761" s="257" t="s">
        <v>7587</v>
      </c>
      <c r="T761" s="13" t="s">
        <v>7589</v>
      </c>
    </row>
    <row r="762" spans="2:20" ht="30.75" customHeight="1" x14ac:dyDescent="0.25">
      <c r="B762" s="17">
        <v>772</v>
      </c>
      <c r="C762" s="413" t="s">
        <v>21129</v>
      </c>
      <c r="D762" s="274" t="s">
        <v>7590</v>
      </c>
      <c r="E762" s="14" t="s">
        <v>7590</v>
      </c>
      <c r="G762" s="274" t="s">
        <v>7590</v>
      </c>
      <c r="L762" s="14" t="s">
        <v>7591</v>
      </c>
      <c r="M762" s="14" t="s">
        <v>3942</v>
      </c>
      <c r="N762" s="12" t="s">
        <v>21135</v>
      </c>
    </row>
    <row r="763" spans="2:20" ht="30.75" customHeight="1" x14ac:dyDescent="0.25">
      <c r="B763" s="17">
        <v>773</v>
      </c>
      <c r="D763" s="274" t="s">
        <v>7592</v>
      </c>
      <c r="E763" s="14" t="s">
        <v>5570</v>
      </c>
      <c r="G763" s="274" t="s">
        <v>7592</v>
      </c>
      <c r="H763" s="14" t="s">
        <v>7593</v>
      </c>
      <c r="I763" s="14" t="s">
        <v>3915</v>
      </c>
      <c r="J763" s="274" t="s">
        <v>7594</v>
      </c>
      <c r="K763" s="14" t="s">
        <v>3917</v>
      </c>
      <c r="L763" s="14" t="s">
        <v>7591</v>
      </c>
      <c r="M763" s="14" t="s">
        <v>3942</v>
      </c>
      <c r="N763" s="12" t="s">
        <v>21135</v>
      </c>
      <c r="O763" s="14" t="s">
        <v>7595</v>
      </c>
      <c r="P763" s="13" t="s">
        <v>7596</v>
      </c>
      <c r="Q763" s="257" t="s">
        <v>7597</v>
      </c>
      <c r="R763" s="14" t="s">
        <v>5570</v>
      </c>
      <c r="S763" s="257" t="s">
        <v>7597</v>
      </c>
      <c r="T763" s="13" t="s">
        <v>7596</v>
      </c>
    </row>
    <row r="764" spans="2:20" ht="30.75" customHeight="1" x14ac:dyDescent="0.25">
      <c r="B764" s="17">
        <v>774</v>
      </c>
      <c r="D764" s="274" t="s">
        <v>7598</v>
      </c>
      <c r="E764" s="14" t="s">
        <v>7599</v>
      </c>
      <c r="G764" s="274" t="s">
        <v>7600</v>
      </c>
      <c r="H764" s="14" t="s">
        <v>7601</v>
      </c>
      <c r="I764" s="14" t="s">
        <v>3915</v>
      </c>
      <c r="J764" s="274" t="s">
        <v>7602</v>
      </c>
      <c r="K764" s="14" t="s">
        <v>3917</v>
      </c>
      <c r="L764" s="14" t="s">
        <v>6484</v>
      </c>
      <c r="M764" s="14" t="s">
        <v>4063</v>
      </c>
      <c r="N764" s="12" t="s">
        <v>21135</v>
      </c>
      <c r="O764" s="14" t="s">
        <v>7603</v>
      </c>
      <c r="P764" s="13" t="s">
        <v>7605</v>
      </c>
      <c r="Q764" s="257" t="s">
        <v>7604</v>
      </c>
    </row>
    <row r="765" spans="2:20" ht="30.75" customHeight="1" x14ac:dyDescent="0.25">
      <c r="B765" s="17">
        <v>775</v>
      </c>
      <c r="D765" s="274" t="s">
        <v>7607</v>
      </c>
      <c r="E765" s="14" t="s">
        <v>7608</v>
      </c>
      <c r="G765" s="274" t="s">
        <v>7609</v>
      </c>
      <c r="H765" s="14" t="s">
        <v>7610</v>
      </c>
      <c r="I765" s="14" t="s">
        <v>3915</v>
      </c>
      <c r="J765" s="274" t="s">
        <v>7611</v>
      </c>
      <c r="K765" s="14" t="s">
        <v>3917</v>
      </c>
      <c r="L765" s="14" t="s">
        <v>7612</v>
      </c>
      <c r="M765" s="14" t="s">
        <v>4006</v>
      </c>
      <c r="N765" s="12" t="s">
        <v>21149</v>
      </c>
      <c r="O765" s="14" t="s">
        <v>7613</v>
      </c>
      <c r="P765" s="13" t="s">
        <v>7614</v>
      </c>
      <c r="Q765" s="257" t="s">
        <v>7615</v>
      </c>
      <c r="R765" s="14" t="s">
        <v>7608</v>
      </c>
      <c r="S765" s="257" t="s">
        <v>7615</v>
      </c>
      <c r="T765" s="13" t="s">
        <v>7614</v>
      </c>
    </row>
    <row r="766" spans="2:20" ht="30.75" customHeight="1" x14ac:dyDescent="0.25">
      <c r="B766" s="17">
        <v>776</v>
      </c>
      <c r="D766" s="274" t="s">
        <v>7620</v>
      </c>
      <c r="E766" s="14" t="s">
        <v>5506</v>
      </c>
      <c r="G766" s="274" t="s">
        <v>7621</v>
      </c>
      <c r="H766" s="14" t="s">
        <v>7622</v>
      </c>
      <c r="I766" s="14" t="s">
        <v>7630</v>
      </c>
      <c r="J766" s="274" t="s">
        <v>7623</v>
      </c>
      <c r="K766" s="14" t="s">
        <v>7624</v>
      </c>
      <c r="L766" s="14" t="s">
        <v>7625</v>
      </c>
      <c r="M766" s="14" t="s">
        <v>3942</v>
      </c>
      <c r="N766" s="12" t="s">
        <v>21135</v>
      </c>
      <c r="O766" s="14" t="s">
        <v>7626</v>
      </c>
      <c r="P766" s="13" t="s">
        <v>7632</v>
      </c>
      <c r="Q766" s="257" t="s">
        <v>7627</v>
      </c>
      <c r="R766" s="14" t="s">
        <v>5506</v>
      </c>
      <c r="S766" s="257" t="s">
        <v>7627</v>
      </c>
      <c r="T766" s="13" t="s">
        <v>7632</v>
      </c>
    </row>
    <row r="767" spans="2:20" ht="30.75" customHeight="1" x14ac:dyDescent="0.25">
      <c r="B767" s="17">
        <v>777</v>
      </c>
      <c r="D767" s="274" t="s">
        <v>7633</v>
      </c>
      <c r="E767" s="14" t="s">
        <v>7634</v>
      </c>
      <c r="G767" s="274" t="s">
        <v>7633</v>
      </c>
      <c r="H767" s="14" t="s">
        <v>7635</v>
      </c>
      <c r="I767" s="14" t="s">
        <v>3915</v>
      </c>
      <c r="J767" s="274" t="s">
        <v>7636</v>
      </c>
      <c r="K767" s="14" t="s">
        <v>3917</v>
      </c>
      <c r="L767" s="14" t="s">
        <v>7637</v>
      </c>
      <c r="M767" s="14" t="s">
        <v>3975</v>
      </c>
      <c r="N767" s="12" t="s">
        <v>21147</v>
      </c>
      <c r="O767" s="14" t="s">
        <v>7638</v>
      </c>
      <c r="P767" s="13" t="s">
        <v>7639</v>
      </c>
      <c r="Q767" s="257" t="s">
        <v>7640</v>
      </c>
      <c r="R767" s="14" t="s">
        <v>7641</v>
      </c>
      <c r="S767" s="257" t="s">
        <v>7642</v>
      </c>
      <c r="T767" s="13" t="s">
        <v>7643</v>
      </c>
    </row>
    <row r="768" spans="2:20" ht="30.75" customHeight="1" x14ac:dyDescent="0.25">
      <c r="B768" s="17">
        <v>778</v>
      </c>
      <c r="D768" s="274" t="s">
        <v>7645</v>
      </c>
      <c r="E768" s="14" t="s">
        <v>7646</v>
      </c>
      <c r="G768" s="274" t="s">
        <v>7645</v>
      </c>
      <c r="H768" s="14" t="s">
        <v>7647</v>
      </c>
      <c r="I768" s="14" t="s">
        <v>3915</v>
      </c>
      <c r="J768" s="274" t="s">
        <v>7648</v>
      </c>
      <c r="K768" s="14" t="s">
        <v>3917</v>
      </c>
      <c r="L768" s="14" t="s">
        <v>7649</v>
      </c>
      <c r="M768" s="14" t="s">
        <v>4265</v>
      </c>
      <c r="N768" s="12" t="s">
        <v>21135</v>
      </c>
      <c r="O768" s="14" t="s">
        <v>7650</v>
      </c>
      <c r="P768" s="13" t="s">
        <v>7651</v>
      </c>
      <c r="Q768" s="257" t="s">
        <v>7652</v>
      </c>
      <c r="R768" s="14" t="s">
        <v>7653</v>
      </c>
      <c r="T768" s="13" t="s">
        <v>7651</v>
      </c>
    </row>
    <row r="769" spans="2:23" ht="30.75" customHeight="1" x14ac:dyDescent="0.25">
      <c r="B769" s="17">
        <v>779</v>
      </c>
      <c r="D769" s="274" t="s">
        <v>7654</v>
      </c>
      <c r="E769" s="14" t="s">
        <v>7655</v>
      </c>
      <c r="G769" s="274" t="s">
        <v>7654</v>
      </c>
      <c r="H769" s="14" t="s">
        <v>7656</v>
      </c>
      <c r="J769" s="274" t="s">
        <v>7657</v>
      </c>
      <c r="K769" s="14" t="s">
        <v>7658</v>
      </c>
      <c r="L769" s="14" t="s">
        <v>5779</v>
      </c>
      <c r="M769" s="14" t="s">
        <v>3919</v>
      </c>
      <c r="N769" s="12" t="s">
        <v>21147</v>
      </c>
      <c r="O769" s="14" t="s">
        <v>7659</v>
      </c>
      <c r="P769" s="13" t="s">
        <v>7660</v>
      </c>
      <c r="Q769" s="257" t="s">
        <v>7652</v>
      </c>
    </row>
    <row r="770" spans="2:23" ht="30.75" customHeight="1" x14ac:dyDescent="0.25">
      <c r="B770" s="17">
        <v>780</v>
      </c>
      <c r="D770" s="274" t="s">
        <v>7661</v>
      </c>
      <c r="E770" s="14" t="s">
        <v>5089</v>
      </c>
      <c r="G770" s="274" t="s">
        <v>12781</v>
      </c>
      <c r="H770" s="14" t="s">
        <v>7662</v>
      </c>
      <c r="I770" s="14" t="s">
        <v>3915</v>
      </c>
      <c r="J770" s="274" t="s">
        <v>7663</v>
      </c>
      <c r="K770" s="14" t="s">
        <v>3917</v>
      </c>
      <c r="L770" s="14" t="s">
        <v>7664</v>
      </c>
      <c r="M770" s="14" t="s">
        <v>4063</v>
      </c>
      <c r="N770" s="12" t="s">
        <v>21135</v>
      </c>
      <c r="O770" s="14" t="s">
        <v>6414</v>
      </c>
      <c r="P770" s="13" t="s">
        <v>7665</v>
      </c>
      <c r="Q770" s="257" t="s">
        <v>12782</v>
      </c>
      <c r="R770" s="14" t="s">
        <v>5089</v>
      </c>
      <c r="S770" s="257" t="s">
        <v>12782</v>
      </c>
      <c r="T770" s="13" t="s">
        <v>7665</v>
      </c>
      <c r="V770" s="275">
        <v>41334</v>
      </c>
      <c r="W770" s="275">
        <v>41969</v>
      </c>
    </row>
    <row r="771" spans="2:23" ht="30.75" customHeight="1" x14ac:dyDescent="0.25">
      <c r="B771" s="17">
        <v>781</v>
      </c>
      <c r="C771" s="413" t="s">
        <v>21129</v>
      </c>
      <c r="D771" s="274" t="s">
        <v>7666</v>
      </c>
      <c r="E771" s="14" t="s">
        <v>6966</v>
      </c>
      <c r="G771" s="274" t="s">
        <v>7667</v>
      </c>
      <c r="J771" s="274" t="s">
        <v>7668</v>
      </c>
      <c r="K771" s="14" t="s">
        <v>3119</v>
      </c>
      <c r="L771" s="14" t="s">
        <v>4233</v>
      </c>
      <c r="M771" s="14" t="s">
        <v>3942</v>
      </c>
      <c r="N771" s="12" t="s">
        <v>21135</v>
      </c>
      <c r="P771" s="13" t="s">
        <v>7669</v>
      </c>
      <c r="Q771" s="257" t="s">
        <v>7670</v>
      </c>
    </row>
    <row r="772" spans="2:23" ht="30.75" customHeight="1" x14ac:dyDescent="0.25">
      <c r="B772" s="17">
        <v>782</v>
      </c>
      <c r="D772" s="274" t="s">
        <v>7671</v>
      </c>
      <c r="E772" s="14" t="s">
        <v>7679</v>
      </c>
      <c r="G772" s="274" t="s">
        <v>7673</v>
      </c>
      <c r="H772" s="14" t="s">
        <v>7674</v>
      </c>
      <c r="I772" s="14">
        <v>9055888423</v>
      </c>
      <c r="J772" s="274" t="s">
        <v>7675</v>
      </c>
      <c r="K772" s="14" t="s">
        <v>1279</v>
      </c>
      <c r="L772" s="14" t="s">
        <v>2696</v>
      </c>
      <c r="M772" s="14" t="s">
        <v>4063</v>
      </c>
      <c r="N772" s="12" t="s">
        <v>21135</v>
      </c>
      <c r="O772" s="14" t="s">
        <v>7676</v>
      </c>
      <c r="P772" s="13" t="s">
        <v>7677</v>
      </c>
      <c r="Q772" s="257" t="s">
        <v>7678</v>
      </c>
      <c r="R772" s="14" t="s">
        <v>7672</v>
      </c>
      <c r="T772" s="13" t="s">
        <v>7677</v>
      </c>
    </row>
    <row r="773" spans="2:23" ht="30.75" customHeight="1" x14ac:dyDescent="0.25">
      <c r="B773" s="17">
        <v>783</v>
      </c>
      <c r="D773" s="274" t="s">
        <v>7686</v>
      </c>
      <c r="E773" s="14" t="s">
        <v>7541</v>
      </c>
      <c r="G773" s="274" t="s">
        <v>7687</v>
      </c>
      <c r="H773" s="14" t="s">
        <v>7688</v>
      </c>
      <c r="I773" s="14" t="s">
        <v>7689</v>
      </c>
      <c r="J773" s="274" t="s">
        <v>7690</v>
      </c>
      <c r="K773" s="14" t="s">
        <v>7691</v>
      </c>
      <c r="L773" s="14" t="s">
        <v>1221</v>
      </c>
      <c r="M773" s="14" t="s">
        <v>4063</v>
      </c>
      <c r="N773" s="12" t="s">
        <v>21135</v>
      </c>
      <c r="O773" s="14" t="s">
        <v>7692</v>
      </c>
      <c r="P773" s="13" t="s">
        <v>7693</v>
      </c>
      <c r="Q773" s="257" t="s">
        <v>7694</v>
      </c>
    </row>
    <row r="774" spans="2:23" ht="30.75" customHeight="1" x14ac:dyDescent="0.25">
      <c r="B774" s="17">
        <v>784</v>
      </c>
      <c r="D774" s="274" t="s">
        <v>7695</v>
      </c>
      <c r="E774" s="14" t="s">
        <v>7696</v>
      </c>
      <c r="H774" s="14" t="s">
        <v>7697</v>
      </c>
      <c r="J774" s="274" t="s">
        <v>7698</v>
      </c>
      <c r="K774" s="14" t="s">
        <v>7699</v>
      </c>
      <c r="L774" s="14" t="s">
        <v>3957</v>
      </c>
      <c r="M774" s="14" t="s">
        <v>3942</v>
      </c>
      <c r="N774" s="12" t="s">
        <v>21135</v>
      </c>
      <c r="U774" s="14" t="s">
        <v>7700</v>
      </c>
      <c r="V774" s="275">
        <v>41415</v>
      </c>
    </row>
    <row r="775" spans="2:23" ht="30.75" customHeight="1" x14ac:dyDescent="0.25">
      <c r="B775" s="17">
        <v>785</v>
      </c>
      <c r="D775" s="274" t="s">
        <v>7702</v>
      </c>
      <c r="E775" s="14" t="s">
        <v>7703</v>
      </c>
      <c r="G775" s="274" t="s">
        <v>7704</v>
      </c>
      <c r="H775" s="14" t="s">
        <v>7705</v>
      </c>
      <c r="I775" s="14" t="s">
        <v>7706</v>
      </c>
      <c r="J775" s="274" t="s">
        <v>7707</v>
      </c>
      <c r="K775" s="14" t="s">
        <v>7708</v>
      </c>
      <c r="L775" s="14" t="s">
        <v>7709</v>
      </c>
      <c r="M775" s="14" t="s">
        <v>4092</v>
      </c>
      <c r="N775" s="12" t="s">
        <v>21150</v>
      </c>
      <c r="O775" s="14" t="s">
        <v>7710</v>
      </c>
      <c r="P775" s="13" t="s">
        <v>7711</v>
      </c>
      <c r="Q775" s="257" t="s">
        <v>7712</v>
      </c>
      <c r="V775" s="275">
        <v>41431</v>
      </c>
    </row>
    <row r="776" spans="2:23" ht="30.75" customHeight="1" x14ac:dyDescent="0.25">
      <c r="B776" s="17">
        <v>786</v>
      </c>
      <c r="D776" s="274" t="s">
        <v>7713</v>
      </c>
      <c r="E776" s="14" t="s">
        <v>7714</v>
      </c>
      <c r="G776" s="274" t="s">
        <v>7715</v>
      </c>
      <c r="H776" s="14" t="s">
        <v>7716</v>
      </c>
      <c r="I776" s="277">
        <v>85677322</v>
      </c>
      <c r="J776" s="274" t="s">
        <v>7717</v>
      </c>
      <c r="K776" s="14" t="s">
        <v>7718</v>
      </c>
      <c r="L776" s="14" t="s">
        <v>5316</v>
      </c>
      <c r="M776" s="14" t="s">
        <v>4114</v>
      </c>
      <c r="N776" s="12" t="s">
        <v>21147</v>
      </c>
      <c r="O776" s="14" t="s">
        <v>7719</v>
      </c>
      <c r="P776" s="13" t="s">
        <v>7721</v>
      </c>
      <c r="Q776" s="257" t="s">
        <v>7720</v>
      </c>
      <c r="R776" s="14" t="s">
        <v>7722</v>
      </c>
      <c r="S776" s="257" t="s">
        <v>7723</v>
      </c>
      <c r="T776" s="13" t="s">
        <v>7721</v>
      </c>
      <c r="V776" s="275">
        <v>41418</v>
      </c>
    </row>
    <row r="777" spans="2:23" ht="30.75" customHeight="1" x14ac:dyDescent="0.25">
      <c r="B777" s="17">
        <v>787</v>
      </c>
      <c r="D777" s="274" t="s">
        <v>7724</v>
      </c>
      <c r="E777" s="14" t="s">
        <v>7725</v>
      </c>
      <c r="G777" s="274" t="s">
        <v>7726</v>
      </c>
      <c r="H777" s="288" t="s">
        <v>7727</v>
      </c>
      <c r="I777" s="14" t="s">
        <v>7728</v>
      </c>
      <c r="J777" s="274" t="s">
        <v>7729</v>
      </c>
      <c r="K777" s="14" t="s">
        <v>7730</v>
      </c>
      <c r="L777" s="14" t="s">
        <v>7731</v>
      </c>
      <c r="M777" s="14" t="s">
        <v>4265</v>
      </c>
      <c r="N777" s="12" t="s">
        <v>21135</v>
      </c>
      <c r="O777" s="14" t="s">
        <v>7732</v>
      </c>
      <c r="P777" s="13" t="s">
        <v>7733</v>
      </c>
      <c r="Q777" s="257" t="s">
        <v>7734</v>
      </c>
      <c r="R777" s="14" t="s">
        <v>7735</v>
      </c>
      <c r="S777" s="257" t="s">
        <v>7734</v>
      </c>
      <c r="T777" s="13" t="s">
        <v>7736</v>
      </c>
      <c r="V777" s="275">
        <v>41432</v>
      </c>
    </row>
    <row r="778" spans="2:23" ht="30.75" customHeight="1" x14ac:dyDescent="0.25">
      <c r="B778" s="17">
        <v>788</v>
      </c>
      <c r="D778" s="274" t="s">
        <v>7737</v>
      </c>
      <c r="E778" s="14" t="s">
        <v>7738</v>
      </c>
      <c r="G778" s="274" t="s">
        <v>7742</v>
      </c>
      <c r="H778" s="14" t="s">
        <v>7740</v>
      </c>
      <c r="I778" s="14" t="s">
        <v>7741</v>
      </c>
      <c r="J778" s="274" t="s">
        <v>7739</v>
      </c>
      <c r="K778" s="14" t="s">
        <v>7743</v>
      </c>
      <c r="L778" s="14" t="s">
        <v>5637</v>
      </c>
      <c r="M778" s="14" t="s">
        <v>3975</v>
      </c>
      <c r="N778" s="12" t="s">
        <v>21147</v>
      </c>
      <c r="O778" s="14" t="s">
        <v>7744</v>
      </c>
      <c r="P778" s="13" t="s">
        <v>7745</v>
      </c>
      <c r="Q778" s="257" t="s">
        <v>7746</v>
      </c>
      <c r="R778" s="14" t="s">
        <v>7747</v>
      </c>
      <c r="S778" s="257" t="s">
        <v>7746</v>
      </c>
      <c r="T778" s="13" t="s">
        <v>7748</v>
      </c>
      <c r="V778" s="275">
        <v>41420</v>
      </c>
    </row>
    <row r="779" spans="2:23" ht="30.75" customHeight="1" x14ac:dyDescent="0.25">
      <c r="B779" s="17">
        <v>789</v>
      </c>
      <c r="D779" s="274" t="s">
        <v>7749</v>
      </c>
      <c r="E779" s="14" t="s">
        <v>5</v>
      </c>
      <c r="G779" s="274" t="s">
        <v>7750</v>
      </c>
      <c r="H779" s="14" t="s">
        <v>7751</v>
      </c>
      <c r="I779" s="277">
        <v>146463876112</v>
      </c>
      <c r="J779" s="274" t="s">
        <v>7752</v>
      </c>
      <c r="K779" s="14" t="s">
        <v>3917</v>
      </c>
      <c r="L779" s="14" t="s">
        <v>4026</v>
      </c>
      <c r="M779" s="14" t="s">
        <v>3919</v>
      </c>
      <c r="N779" s="12" t="s">
        <v>21147</v>
      </c>
      <c r="O779" s="14" t="s">
        <v>7753</v>
      </c>
      <c r="P779" s="13" t="s">
        <v>7754</v>
      </c>
      <c r="Q779" s="257" t="s">
        <v>7756</v>
      </c>
      <c r="R779" s="14" t="s">
        <v>5</v>
      </c>
      <c r="S779" s="257" t="s">
        <v>7755</v>
      </c>
      <c r="T779" s="13" t="s">
        <v>7757</v>
      </c>
      <c r="V779" s="275">
        <v>41433</v>
      </c>
    </row>
    <row r="780" spans="2:23" ht="30.75" customHeight="1" x14ac:dyDescent="0.25">
      <c r="B780" s="17">
        <v>790</v>
      </c>
      <c r="D780" s="274" t="s">
        <v>7758</v>
      </c>
      <c r="E780" s="14" t="s">
        <v>7759</v>
      </c>
      <c r="G780" s="274" t="s">
        <v>7760</v>
      </c>
      <c r="H780" s="14" t="s">
        <v>7765</v>
      </c>
      <c r="I780" s="277">
        <v>177276303117</v>
      </c>
      <c r="J780" s="274" t="s">
        <v>7761</v>
      </c>
      <c r="K780" s="14" t="s">
        <v>5808</v>
      </c>
      <c r="L780" s="14" t="s">
        <v>424</v>
      </c>
      <c r="M780" s="14" t="s">
        <v>3919</v>
      </c>
      <c r="N780" s="12" t="s">
        <v>21147</v>
      </c>
      <c r="O780" s="14" t="s">
        <v>1261</v>
      </c>
      <c r="P780" s="13" t="s">
        <v>7762</v>
      </c>
      <c r="Q780" s="257" t="s">
        <v>7763</v>
      </c>
      <c r="R780" s="14" t="s">
        <v>7759</v>
      </c>
      <c r="S780" s="257" t="s">
        <v>7763</v>
      </c>
      <c r="T780" s="13" t="s">
        <v>7764</v>
      </c>
      <c r="V780" s="275">
        <v>41433</v>
      </c>
    </row>
    <row r="781" spans="2:23" ht="30.75" customHeight="1" x14ac:dyDescent="0.25">
      <c r="B781" s="17">
        <v>791</v>
      </c>
      <c r="D781" s="274" t="s">
        <v>7766</v>
      </c>
      <c r="E781" s="14" t="s">
        <v>7767</v>
      </c>
      <c r="F781" s="14" t="s">
        <v>4021</v>
      </c>
      <c r="G781" s="274" t="s">
        <v>7768</v>
      </c>
      <c r="H781" s="14" t="s">
        <v>7769</v>
      </c>
      <c r="I781" s="277">
        <v>165116556110</v>
      </c>
      <c r="J781" s="274" t="s">
        <v>7770</v>
      </c>
      <c r="K781" s="14" t="s">
        <v>3917</v>
      </c>
      <c r="L781" s="14" t="s">
        <v>725</v>
      </c>
      <c r="M781" s="14" t="s">
        <v>3919</v>
      </c>
      <c r="N781" s="12" t="s">
        <v>21147</v>
      </c>
      <c r="O781" s="14" t="s">
        <v>7771</v>
      </c>
      <c r="P781" s="13" t="s">
        <v>7772</v>
      </c>
      <c r="Q781" s="257" t="s">
        <v>7773</v>
      </c>
      <c r="R781" s="14" t="s">
        <v>7774</v>
      </c>
      <c r="S781" s="257" t="s">
        <v>7773</v>
      </c>
      <c r="T781" s="13" t="s">
        <v>7775</v>
      </c>
      <c r="V781" s="275">
        <v>41430</v>
      </c>
    </row>
    <row r="782" spans="2:23" ht="30.75" customHeight="1" x14ac:dyDescent="0.25">
      <c r="B782" s="17">
        <v>792</v>
      </c>
      <c r="D782" s="274" t="s">
        <v>7776</v>
      </c>
      <c r="E782" s="14" t="s">
        <v>7777</v>
      </c>
      <c r="G782" s="274" t="s">
        <v>7778</v>
      </c>
      <c r="H782" s="14" t="s">
        <v>7780</v>
      </c>
      <c r="I782" s="14" t="s">
        <v>7779</v>
      </c>
      <c r="J782" s="274" t="s">
        <v>7781</v>
      </c>
      <c r="K782" s="14" t="s">
        <v>7782</v>
      </c>
      <c r="L782" s="14" t="s">
        <v>725</v>
      </c>
      <c r="M782" s="14" t="s">
        <v>3919</v>
      </c>
      <c r="N782" s="12" t="s">
        <v>21147</v>
      </c>
      <c r="O782" s="14" t="s">
        <v>7783</v>
      </c>
      <c r="P782" s="13" t="s">
        <v>7784</v>
      </c>
      <c r="Q782" s="257" t="s">
        <v>7785</v>
      </c>
      <c r="R782" s="14" t="s">
        <v>3708</v>
      </c>
      <c r="S782" s="257" t="s">
        <v>7785</v>
      </c>
      <c r="T782" s="13" t="s">
        <v>7786</v>
      </c>
      <c r="V782" s="275">
        <v>41419</v>
      </c>
    </row>
    <row r="783" spans="2:23" ht="30.75" customHeight="1" x14ac:dyDescent="0.25">
      <c r="B783" s="17">
        <v>793</v>
      </c>
      <c r="D783" s="274" t="s">
        <v>7787</v>
      </c>
      <c r="E783" s="14" t="s">
        <v>7789</v>
      </c>
      <c r="G783" s="274" t="s">
        <v>7788</v>
      </c>
      <c r="H783" s="14" t="s">
        <v>7790</v>
      </c>
      <c r="I783" s="277">
        <v>77108009</v>
      </c>
      <c r="J783" s="274" t="s">
        <v>7791</v>
      </c>
      <c r="K783" s="14" t="s">
        <v>7792</v>
      </c>
      <c r="L783" s="14" t="s">
        <v>3690</v>
      </c>
      <c r="M783" s="14" t="s">
        <v>4114</v>
      </c>
      <c r="N783" s="12" t="s">
        <v>21147</v>
      </c>
      <c r="O783" s="14" t="s">
        <v>7793</v>
      </c>
      <c r="P783" s="13" t="s">
        <v>7794</v>
      </c>
      <c r="Q783" s="257" t="s">
        <v>7795</v>
      </c>
      <c r="T783" s="13" t="s">
        <v>7794</v>
      </c>
      <c r="V783" s="275">
        <v>41419</v>
      </c>
    </row>
    <row r="784" spans="2:23" ht="30.75" customHeight="1" x14ac:dyDescent="0.25">
      <c r="B784" s="17">
        <v>794</v>
      </c>
      <c r="D784" s="274" t="s">
        <v>7796</v>
      </c>
      <c r="E784" s="14" t="s">
        <v>7797</v>
      </c>
      <c r="G784" s="274" t="s">
        <v>7798</v>
      </c>
      <c r="H784" s="14" t="s">
        <v>7799</v>
      </c>
      <c r="I784" s="14" t="s">
        <v>7800</v>
      </c>
      <c r="J784" s="274" t="s">
        <v>7801</v>
      </c>
      <c r="K784" s="14" t="s">
        <v>2485</v>
      </c>
      <c r="L784" s="14" t="s">
        <v>2486</v>
      </c>
      <c r="M784" s="14" t="s">
        <v>2476</v>
      </c>
      <c r="N784" s="12" t="s">
        <v>21149</v>
      </c>
      <c r="O784" s="14" t="s">
        <v>7802</v>
      </c>
      <c r="P784" s="13" t="s">
        <v>7803</v>
      </c>
      <c r="Q784" s="257" t="s">
        <v>7804</v>
      </c>
      <c r="V784" s="275">
        <v>41419</v>
      </c>
    </row>
    <row r="785" spans="2:22" ht="30.75" customHeight="1" x14ac:dyDescent="0.25">
      <c r="B785" s="17">
        <v>795</v>
      </c>
      <c r="D785" s="274" t="s">
        <v>7805</v>
      </c>
      <c r="E785" s="14" t="s">
        <v>7806</v>
      </c>
      <c r="G785" s="274" t="s">
        <v>7807</v>
      </c>
      <c r="H785" s="14" t="s">
        <v>7808</v>
      </c>
      <c r="I785" s="14" t="s">
        <v>7809</v>
      </c>
      <c r="J785" s="274" t="s">
        <v>7810</v>
      </c>
      <c r="K785" s="14" t="s">
        <v>7811</v>
      </c>
      <c r="L785" s="14" t="s">
        <v>7812</v>
      </c>
      <c r="M785" s="14" t="s">
        <v>2476</v>
      </c>
      <c r="N785" s="12" t="s">
        <v>21149</v>
      </c>
      <c r="O785" s="14" t="s">
        <v>7813</v>
      </c>
      <c r="P785" s="13" t="s">
        <v>7814</v>
      </c>
      <c r="Q785" s="257" t="s">
        <v>7815</v>
      </c>
      <c r="R785" s="14" t="s">
        <v>7816</v>
      </c>
      <c r="S785" s="257" t="s">
        <v>7815</v>
      </c>
      <c r="T785" s="13" t="s">
        <v>7814</v>
      </c>
      <c r="V785" s="275">
        <v>41419</v>
      </c>
    </row>
    <row r="786" spans="2:22" ht="30.75" customHeight="1" x14ac:dyDescent="0.25">
      <c r="B786" s="17">
        <v>796</v>
      </c>
      <c r="D786" s="274" t="s">
        <v>7817</v>
      </c>
      <c r="E786" s="14" t="s">
        <v>307</v>
      </c>
      <c r="G786" s="274" t="s">
        <v>7818</v>
      </c>
      <c r="H786" s="14" t="s">
        <v>7819</v>
      </c>
      <c r="I786" s="277">
        <v>152021046116</v>
      </c>
      <c r="J786" s="274" t="s">
        <v>7820</v>
      </c>
      <c r="K786" s="14" t="s">
        <v>7821</v>
      </c>
      <c r="L786" s="14" t="s">
        <v>7822</v>
      </c>
      <c r="M786" s="14" t="s">
        <v>3919</v>
      </c>
      <c r="N786" s="12" t="s">
        <v>21147</v>
      </c>
      <c r="O786" s="14" t="s">
        <v>2502</v>
      </c>
      <c r="P786" s="13" t="s">
        <v>7823</v>
      </c>
      <c r="Q786" s="257" t="s">
        <v>7824</v>
      </c>
      <c r="V786" s="275">
        <v>41431</v>
      </c>
    </row>
    <row r="787" spans="2:22" ht="30.75" customHeight="1" x14ac:dyDescent="0.25">
      <c r="B787" s="17">
        <v>797</v>
      </c>
      <c r="D787" s="274" t="s">
        <v>7825</v>
      </c>
      <c r="E787" s="14" t="s">
        <v>7826</v>
      </c>
      <c r="G787" s="274" t="s">
        <v>7827</v>
      </c>
      <c r="H787" s="14" t="s">
        <v>7828</v>
      </c>
      <c r="I787" s="14" t="s">
        <v>3915</v>
      </c>
      <c r="J787" s="274" t="s">
        <v>7829</v>
      </c>
      <c r="K787" s="14" t="s">
        <v>7830</v>
      </c>
      <c r="L787" s="14" t="s">
        <v>7831</v>
      </c>
      <c r="M787" s="14" t="s">
        <v>4197</v>
      </c>
      <c r="N787" s="12" t="s">
        <v>21150</v>
      </c>
      <c r="O787" s="14" t="s">
        <v>7832</v>
      </c>
      <c r="P787" s="13" t="s">
        <v>7833</v>
      </c>
      <c r="Q787" s="257" t="s">
        <v>7834</v>
      </c>
      <c r="R787" s="14" t="s">
        <v>7826</v>
      </c>
      <c r="S787" s="257" t="s">
        <v>9289</v>
      </c>
      <c r="T787" s="13" t="s">
        <v>9290</v>
      </c>
      <c r="V787" s="275">
        <v>41433</v>
      </c>
    </row>
    <row r="788" spans="2:22" ht="30.75" customHeight="1" x14ac:dyDescent="0.25">
      <c r="B788" s="17">
        <v>798</v>
      </c>
      <c r="D788" s="274" t="s">
        <v>7835</v>
      </c>
      <c r="E788" s="14" t="s">
        <v>7836</v>
      </c>
      <c r="G788" s="274" t="s">
        <v>7837</v>
      </c>
      <c r="H788" s="14" t="s">
        <v>7838</v>
      </c>
      <c r="I788" s="14" t="s">
        <v>7839</v>
      </c>
      <c r="J788" s="274" t="s">
        <v>7840</v>
      </c>
      <c r="K788" s="14" t="s">
        <v>3917</v>
      </c>
      <c r="L788" s="14" t="s">
        <v>7841</v>
      </c>
      <c r="M788" s="14" t="s">
        <v>4092</v>
      </c>
      <c r="N788" s="12" t="s">
        <v>21150</v>
      </c>
      <c r="O788" s="14" t="s">
        <v>7842</v>
      </c>
      <c r="P788" s="13" t="s">
        <v>7843</v>
      </c>
      <c r="Q788" s="257" t="s">
        <v>7844</v>
      </c>
      <c r="V788" s="275">
        <v>41431</v>
      </c>
    </row>
    <row r="789" spans="2:22" ht="30.75" customHeight="1" x14ac:dyDescent="0.25">
      <c r="B789" s="17">
        <v>799</v>
      </c>
      <c r="D789" s="274" t="s">
        <v>7845</v>
      </c>
      <c r="E789" s="14" t="s">
        <v>7846</v>
      </c>
      <c r="G789" s="274" t="s">
        <v>7847</v>
      </c>
      <c r="H789" s="14" t="s">
        <v>7848</v>
      </c>
      <c r="I789" s="14" t="s">
        <v>7849</v>
      </c>
      <c r="J789" s="274" t="s">
        <v>7850</v>
      </c>
      <c r="K789" s="14" t="s">
        <v>7851</v>
      </c>
      <c r="L789" s="14" t="s">
        <v>3690</v>
      </c>
      <c r="M789" s="14" t="s">
        <v>4114</v>
      </c>
      <c r="N789" s="12" t="s">
        <v>21147</v>
      </c>
      <c r="O789" s="14" t="s">
        <v>7852</v>
      </c>
      <c r="P789" s="13" t="s">
        <v>7853</v>
      </c>
      <c r="Q789" s="257" t="s">
        <v>7854</v>
      </c>
      <c r="V789" s="275">
        <v>41418</v>
      </c>
    </row>
    <row r="790" spans="2:22" ht="30.75" customHeight="1" x14ac:dyDescent="0.25">
      <c r="B790" s="17">
        <v>800</v>
      </c>
      <c r="D790" s="274" t="s">
        <v>7859</v>
      </c>
      <c r="E790" s="14" t="s">
        <v>7860</v>
      </c>
      <c r="G790" s="274" t="s">
        <v>7861</v>
      </c>
      <c r="H790" s="14" t="s">
        <v>7862</v>
      </c>
      <c r="I790" s="14" t="s">
        <v>7863</v>
      </c>
      <c r="J790" s="274" t="s">
        <v>7864</v>
      </c>
      <c r="K790" s="14" t="s">
        <v>1827</v>
      </c>
      <c r="L790" s="14" t="s">
        <v>4185</v>
      </c>
      <c r="M790" s="14" t="s">
        <v>3975</v>
      </c>
      <c r="N790" s="12" t="s">
        <v>21147</v>
      </c>
      <c r="O790" s="14" t="s">
        <v>7865</v>
      </c>
      <c r="P790" s="13" t="s">
        <v>7866</v>
      </c>
      <c r="Q790" s="257" t="s">
        <v>7867</v>
      </c>
      <c r="V790" s="275">
        <v>41420</v>
      </c>
    </row>
    <row r="791" spans="2:22" ht="30.75" customHeight="1" x14ac:dyDescent="0.25">
      <c r="B791" s="17">
        <v>801</v>
      </c>
      <c r="D791" s="274" t="s">
        <v>7868</v>
      </c>
      <c r="E791" s="14" t="s">
        <v>7869</v>
      </c>
      <c r="G791" s="274" t="s">
        <v>7870</v>
      </c>
      <c r="H791" s="14" t="s">
        <v>7871</v>
      </c>
      <c r="I791" s="14">
        <v>36687898</v>
      </c>
      <c r="J791" s="274" t="s">
        <v>7872</v>
      </c>
      <c r="K791" s="14" t="s">
        <v>7873</v>
      </c>
      <c r="L791" s="14" t="s">
        <v>2388</v>
      </c>
      <c r="M791" s="14" t="s">
        <v>4074</v>
      </c>
      <c r="N791" s="12" t="s">
        <v>21149</v>
      </c>
      <c r="O791" s="14" t="s">
        <v>2389</v>
      </c>
      <c r="P791" s="13" t="s">
        <v>7874</v>
      </c>
      <c r="Q791" s="257" t="s">
        <v>7875</v>
      </c>
      <c r="V791" s="275">
        <v>41419</v>
      </c>
    </row>
    <row r="792" spans="2:22" ht="30.75" customHeight="1" x14ac:dyDescent="0.25">
      <c r="B792" s="17">
        <v>802</v>
      </c>
      <c r="D792" s="274" t="s">
        <v>7876</v>
      </c>
      <c r="E792" s="14" t="s">
        <v>7877</v>
      </c>
      <c r="G792" s="274" t="s">
        <v>7878</v>
      </c>
      <c r="H792" s="14" t="s">
        <v>7879</v>
      </c>
      <c r="I792" s="14" t="s">
        <v>3915</v>
      </c>
      <c r="J792" s="274" t="s">
        <v>7880</v>
      </c>
      <c r="K792" s="14" t="s">
        <v>7881</v>
      </c>
      <c r="L792" s="14" t="s">
        <v>7882</v>
      </c>
      <c r="M792" s="14" t="s">
        <v>4244</v>
      </c>
      <c r="N792" s="12" t="s">
        <v>21148</v>
      </c>
      <c r="O792" s="14" t="s">
        <v>7883</v>
      </c>
      <c r="P792" s="13" t="s">
        <v>7884</v>
      </c>
      <c r="Q792" s="257" t="s">
        <v>7885</v>
      </c>
      <c r="V792" s="275">
        <v>41431</v>
      </c>
    </row>
    <row r="793" spans="2:22" ht="30.75" customHeight="1" x14ac:dyDescent="0.25">
      <c r="B793" s="17">
        <v>803</v>
      </c>
      <c r="D793" s="274" t="s">
        <v>7886</v>
      </c>
      <c r="E793" s="14" t="s">
        <v>7886</v>
      </c>
      <c r="G793" s="274" t="s">
        <v>7886</v>
      </c>
      <c r="H793" s="14" t="s">
        <v>7887</v>
      </c>
      <c r="M793" s="14" t="s">
        <v>3942</v>
      </c>
      <c r="N793" s="12" t="s">
        <v>21135</v>
      </c>
      <c r="P793" s="13" t="s">
        <v>7888</v>
      </c>
      <c r="V793" s="275">
        <v>41420</v>
      </c>
    </row>
    <row r="794" spans="2:22" ht="30.75" customHeight="1" x14ac:dyDescent="0.25">
      <c r="B794" s="17">
        <v>804</v>
      </c>
      <c r="D794" s="274" t="s">
        <v>7889</v>
      </c>
      <c r="E794" s="14" t="s">
        <v>7890</v>
      </c>
      <c r="G794" s="274" t="s">
        <v>7891</v>
      </c>
      <c r="H794" s="14" t="s">
        <v>7892</v>
      </c>
      <c r="I794" s="277">
        <v>74571398</v>
      </c>
      <c r="J794" s="274" t="s">
        <v>7893</v>
      </c>
      <c r="K794" s="14" t="s">
        <v>7894</v>
      </c>
      <c r="L794" s="14" t="s">
        <v>4005</v>
      </c>
      <c r="M794" s="14" t="s">
        <v>4006</v>
      </c>
      <c r="N794" s="12" t="s">
        <v>21149</v>
      </c>
      <c r="O794" s="14" t="s">
        <v>7895</v>
      </c>
      <c r="P794" s="13" t="s">
        <v>7896</v>
      </c>
      <c r="Q794" s="257" t="s">
        <v>7897</v>
      </c>
      <c r="V794" s="275">
        <v>41419</v>
      </c>
    </row>
    <row r="795" spans="2:22" ht="30.75" customHeight="1" x14ac:dyDescent="0.25">
      <c r="B795" s="17">
        <v>805</v>
      </c>
      <c r="D795" s="274" t="s">
        <v>7898</v>
      </c>
      <c r="E795" s="14" t="s">
        <v>1016</v>
      </c>
      <c r="G795" s="274" t="s">
        <v>7899</v>
      </c>
      <c r="H795" s="14" t="s">
        <v>7900</v>
      </c>
      <c r="I795" s="14">
        <v>255049838</v>
      </c>
      <c r="J795" s="274" t="s">
        <v>7901</v>
      </c>
      <c r="K795" s="14" t="s">
        <v>3917</v>
      </c>
      <c r="L795" s="14" t="s">
        <v>3957</v>
      </c>
      <c r="M795" s="14" t="s">
        <v>3942</v>
      </c>
      <c r="N795" s="12" t="s">
        <v>21135</v>
      </c>
      <c r="O795" s="14" t="s">
        <v>7902</v>
      </c>
      <c r="P795" s="13" t="s">
        <v>7903</v>
      </c>
      <c r="Q795" s="257" t="s">
        <v>7904</v>
      </c>
      <c r="V795" s="275">
        <v>41418</v>
      </c>
    </row>
    <row r="796" spans="2:22" ht="30.75" customHeight="1" x14ac:dyDescent="0.25">
      <c r="B796" s="17">
        <v>806</v>
      </c>
      <c r="D796" s="274" t="s">
        <v>7905</v>
      </c>
      <c r="E796" s="14" t="s">
        <v>7906</v>
      </c>
      <c r="G796" s="274" t="s">
        <v>7907</v>
      </c>
      <c r="H796" s="14" t="s">
        <v>7908</v>
      </c>
      <c r="I796" s="277">
        <v>77789294</v>
      </c>
      <c r="J796" s="274" t="s">
        <v>7909</v>
      </c>
      <c r="K796" s="14" t="s">
        <v>3917</v>
      </c>
      <c r="L796" s="14" t="s">
        <v>7910</v>
      </c>
      <c r="M796" s="14" t="s">
        <v>4114</v>
      </c>
      <c r="N796" s="12" t="s">
        <v>21147</v>
      </c>
      <c r="O796" s="14" t="s">
        <v>7911</v>
      </c>
      <c r="P796" s="13" t="s">
        <v>7912</v>
      </c>
      <c r="Q796" s="257" t="s">
        <v>7913</v>
      </c>
      <c r="V796" s="275">
        <v>41420</v>
      </c>
    </row>
    <row r="797" spans="2:22" ht="30.75" customHeight="1" x14ac:dyDescent="0.25">
      <c r="B797" s="17">
        <v>807</v>
      </c>
      <c r="D797" s="274" t="s">
        <v>7914</v>
      </c>
      <c r="E797" s="14" t="s">
        <v>7915</v>
      </c>
      <c r="G797" s="274" t="s">
        <v>7916</v>
      </c>
      <c r="H797" s="14" t="s">
        <v>7917</v>
      </c>
      <c r="I797" s="277">
        <v>79393118</v>
      </c>
      <c r="J797" s="274" t="s">
        <v>7918</v>
      </c>
      <c r="K797" s="14" t="s">
        <v>7919</v>
      </c>
      <c r="L797" s="14" t="s">
        <v>7920</v>
      </c>
      <c r="M797" s="14" t="s">
        <v>4114</v>
      </c>
      <c r="N797" s="12" t="s">
        <v>21147</v>
      </c>
      <c r="O797" s="14" t="s">
        <v>7921</v>
      </c>
      <c r="P797" s="13" t="s">
        <v>7922</v>
      </c>
      <c r="Q797" s="257" t="s">
        <v>7923</v>
      </c>
      <c r="R797" s="14" t="s">
        <v>9299</v>
      </c>
      <c r="S797" s="257" t="s">
        <v>7923</v>
      </c>
      <c r="T797" s="13" t="s">
        <v>7922</v>
      </c>
      <c r="V797" s="275">
        <v>41420</v>
      </c>
    </row>
    <row r="798" spans="2:22" ht="30.75" customHeight="1" x14ac:dyDescent="0.25">
      <c r="B798" s="17">
        <v>808</v>
      </c>
      <c r="D798" s="274" t="s">
        <v>7924</v>
      </c>
      <c r="E798" s="14" t="s">
        <v>3701</v>
      </c>
      <c r="G798" s="274" t="s">
        <v>7925</v>
      </c>
      <c r="H798" s="14" t="s">
        <v>7926</v>
      </c>
      <c r="I798" s="14">
        <v>252690087</v>
      </c>
      <c r="J798" s="274" t="s">
        <v>7927</v>
      </c>
      <c r="K798" s="14" t="s">
        <v>7928</v>
      </c>
      <c r="L798" s="14" t="s">
        <v>3941</v>
      </c>
      <c r="M798" s="14" t="s">
        <v>3942</v>
      </c>
      <c r="N798" s="12" t="s">
        <v>21135</v>
      </c>
      <c r="O798" s="14" t="s">
        <v>3943</v>
      </c>
      <c r="P798" s="13" t="s">
        <v>7929</v>
      </c>
      <c r="Q798" s="257" t="s">
        <v>7930</v>
      </c>
      <c r="R798" s="14" t="s">
        <v>9274</v>
      </c>
      <c r="S798" s="257" t="s">
        <v>7930</v>
      </c>
      <c r="T798" s="13" t="s">
        <v>9275</v>
      </c>
      <c r="V798" s="275">
        <v>41420</v>
      </c>
    </row>
    <row r="799" spans="2:22" ht="30.75" customHeight="1" x14ac:dyDescent="0.25">
      <c r="B799" s="17">
        <v>809</v>
      </c>
      <c r="D799" s="274" t="s">
        <v>7931</v>
      </c>
      <c r="E799" s="14" t="s">
        <v>7932</v>
      </c>
      <c r="G799" s="274" t="s">
        <v>7933</v>
      </c>
      <c r="H799" s="14" t="s">
        <v>7934</v>
      </c>
      <c r="I799" s="14" t="s">
        <v>7935</v>
      </c>
      <c r="J799" s="274" t="s">
        <v>7936</v>
      </c>
      <c r="K799" s="14" t="s">
        <v>3917</v>
      </c>
      <c r="L799" s="14" t="s">
        <v>7937</v>
      </c>
      <c r="M799" s="14" t="s">
        <v>4197</v>
      </c>
      <c r="N799" s="12" t="s">
        <v>21150</v>
      </c>
      <c r="O799" s="14" t="s">
        <v>7938</v>
      </c>
      <c r="P799" s="13" t="s">
        <v>7939</v>
      </c>
      <c r="Q799" s="257" t="s">
        <v>7940</v>
      </c>
      <c r="V799" s="275">
        <v>41420</v>
      </c>
    </row>
    <row r="800" spans="2:22" ht="30.75" customHeight="1" x14ac:dyDescent="0.25">
      <c r="B800" s="17">
        <v>810</v>
      </c>
      <c r="D800" s="274" t="s">
        <v>7941</v>
      </c>
      <c r="E800" s="14" t="s">
        <v>7426</v>
      </c>
      <c r="G800" s="274" t="s">
        <v>7942</v>
      </c>
      <c r="H800" s="14" t="s">
        <v>7943</v>
      </c>
      <c r="I800" s="277">
        <v>147240602114</v>
      </c>
      <c r="J800" s="274" t="s">
        <v>7944</v>
      </c>
      <c r="K800" s="14" t="s">
        <v>3917</v>
      </c>
      <c r="L800" s="14" t="s">
        <v>4026</v>
      </c>
      <c r="M800" s="14" t="s">
        <v>3919</v>
      </c>
      <c r="N800" s="12" t="s">
        <v>21147</v>
      </c>
      <c r="O800" s="14" t="s">
        <v>7945</v>
      </c>
      <c r="P800" s="13" t="s">
        <v>7946</v>
      </c>
      <c r="Q800" s="257" t="s">
        <v>7947</v>
      </c>
      <c r="R800" s="14" t="s">
        <v>1788</v>
      </c>
      <c r="S800" s="257" t="s">
        <v>7947</v>
      </c>
      <c r="T800" s="13" t="s">
        <v>7948</v>
      </c>
      <c r="V800" s="275">
        <v>41420</v>
      </c>
    </row>
    <row r="801" spans="2:22" ht="30.75" customHeight="1" x14ac:dyDescent="0.25">
      <c r="B801" s="17">
        <v>811</v>
      </c>
      <c r="D801" s="274" t="s">
        <v>7952</v>
      </c>
      <c r="E801" s="14" t="s">
        <v>7953</v>
      </c>
      <c r="G801" s="274" t="s">
        <v>7954</v>
      </c>
      <c r="H801" s="14" t="s">
        <v>7955</v>
      </c>
      <c r="I801" s="277">
        <v>170044745110</v>
      </c>
      <c r="J801" s="274" t="s">
        <v>7956</v>
      </c>
      <c r="K801" s="14" t="s">
        <v>3917</v>
      </c>
      <c r="L801" s="14" t="s">
        <v>7957</v>
      </c>
      <c r="M801" s="14" t="s">
        <v>3919</v>
      </c>
      <c r="N801" s="12" t="s">
        <v>21147</v>
      </c>
      <c r="O801" s="14" t="s">
        <v>7958</v>
      </c>
      <c r="P801" s="13" t="s">
        <v>7959</v>
      </c>
      <c r="Q801" s="257" t="s">
        <v>7960</v>
      </c>
      <c r="V801" s="275">
        <v>41419</v>
      </c>
    </row>
    <row r="802" spans="2:22" ht="30.75" customHeight="1" x14ac:dyDescent="0.25">
      <c r="B802" s="17">
        <v>812</v>
      </c>
      <c r="D802" s="274" t="s">
        <v>7961</v>
      </c>
      <c r="E802" s="14" t="s">
        <v>7963</v>
      </c>
      <c r="G802" s="274" t="s">
        <v>7962</v>
      </c>
      <c r="H802" s="14" t="s">
        <v>7964</v>
      </c>
      <c r="I802" s="14" t="s">
        <v>7965</v>
      </c>
      <c r="J802" s="274" t="s">
        <v>7966</v>
      </c>
      <c r="K802" s="14" t="s">
        <v>643</v>
      </c>
      <c r="L802" s="14" t="s">
        <v>3157</v>
      </c>
      <c r="M802" s="14" t="s">
        <v>4244</v>
      </c>
      <c r="N802" s="12" t="s">
        <v>21148</v>
      </c>
      <c r="O802" s="14" t="s">
        <v>7967</v>
      </c>
      <c r="P802" s="13" t="s">
        <v>7968</v>
      </c>
      <c r="Q802" s="257" t="s">
        <v>7969</v>
      </c>
      <c r="R802" s="14" t="s">
        <v>7970</v>
      </c>
      <c r="S802" s="257" t="s">
        <v>7969</v>
      </c>
      <c r="T802" s="13" t="s">
        <v>7968</v>
      </c>
      <c r="V802" s="275">
        <v>41421</v>
      </c>
    </row>
    <row r="803" spans="2:22" ht="30.75" customHeight="1" x14ac:dyDescent="0.25">
      <c r="B803" s="17">
        <v>813</v>
      </c>
      <c r="D803" s="274" t="s">
        <v>7971</v>
      </c>
      <c r="E803" s="14" t="s">
        <v>7972</v>
      </c>
      <c r="G803" s="274" t="s">
        <v>7973</v>
      </c>
      <c r="H803" s="14" t="s">
        <v>7974</v>
      </c>
      <c r="I803" s="299" t="s">
        <v>7975</v>
      </c>
      <c r="J803" s="274" t="s">
        <v>7976</v>
      </c>
      <c r="K803" s="14" t="s">
        <v>7977</v>
      </c>
      <c r="L803" s="14" t="s">
        <v>4073</v>
      </c>
      <c r="M803" s="14" t="s">
        <v>4074</v>
      </c>
      <c r="N803" s="12" t="s">
        <v>21149</v>
      </c>
      <c r="O803" s="14" t="s">
        <v>7978</v>
      </c>
      <c r="P803" s="13" t="s">
        <v>9287</v>
      </c>
      <c r="Q803" s="257" t="s">
        <v>7979</v>
      </c>
      <c r="R803" s="14" t="s">
        <v>9286</v>
      </c>
      <c r="S803" s="257" t="s">
        <v>9288</v>
      </c>
      <c r="T803" s="13" t="s">
        <v>7980</v>
      </c>
      <c r="V803" s="275">
        <v>41421</v>
      </c>
    </row>
    <row r="804" spans="2:22" ht="30.75" customHeight="1" x14ac:dyDescent="0.25">
      <c r="B804" s="17">
        <v>814</v>
      </c>
      <c r="D804" s="274" t="s">
        <v>9317</v>
      </c>
      <c r="E804" s="14" t="s">
        <v>7981</v>
      </c>
      <c r="G804" s="274" t="s">
        <v>7982</v>
      </c>
      <c r="H804" s="14" t="s">
        <v>7983</v>
      </c>
      <c r="I804" s="14" t="s">
        <v>7984</v>
      </c>
      <c r="J804" s="274" t="s">
        <v>7985</v>
      </c>
      <c r="K804" s="14" t="s">
        <v>2194</v>
      </c>
      <c r="L804" s="14" t="s">
        <v>2195</v>
      </c>
      <c r="M804" s="14" t="s">
        <v>3975</v>
      </c>
      <c r="N804" s="12" t="s">
        <v>21147</v>
      </c>
      <c r="O804" s="14" t="s">
        <v>7986</v>
      </c>
      <c r="P804" s="13" t="s">
        <v>7989</v>
      </c>
      <c r="Q804" s="257" t="s">
        <v>9318</v>
      </c>
      <c r="R804" s="14" t="s">
        <v>7988</v>
      </c>
      <c r="S804" s="257" t="s">
        <v>7987</v>
      </c>
      <c r="T804" s="13" t="s">
        <v>9319</v>
      </c>
      <c r="V804" s="275">
        <v>41421</v>
      </c>
    </row>
    <row r="805" spans="2:22" ht="30.75" customHeight="1" x14ac:dyDescent="0.25">
      <c r="B805" s="17">
        <v>815</v>
      </c>
      <c r="D805" s="274" t="s">
        <v>7990</v>
      </c>
      <c r="E805" s="14" t="s">
        <v>7991</v>
      </c>
      <c r="G805" s="274" t="s">
        <v>11692</v>
      </c>
      <c r="H805" s="14" t="s">
        <v>7992</v>
      </c>
      <c r="I805" s="14" t="s">
        <v>7993</v>
      </c>
      <c r="J805" s="274" t="s">
        <v>7994</v>
      </c>
      <c r="K805" s="14" t="s">
        <v>2194</v>
      </c>
      <c r="L805" s="14" t="s">
        <v>5529</v>
      </c>
      <c r="M805" s="14" t="s">
        <v>3975</v>
      </c>
      <c r="N805" s="12" t="s">
        <v>21147</v>
      </c>
      <c r="O805" s="14" t="s">
        <v>7995</v>
      </c>
      <c r="P805" s="13" t="s">
        <v>7996</v>
      </c>
      <c r="Q805" s="257" t="s">
        <v>7997</v>
      </c>
      <c r="V805" s="275">
        <v>41419</v>
      </c>
    </row>
    <row r="806" spans="2:22" ht="30.75" customHeight="1" x14ac:dyDescent="0.25">
      <c r="B806" s="17">
        <v>816</v>
      </c>
      <c r="D806" s="274" t="s">
        <v>7998</v>
      </c>
      <c r="E806" s="14" t="s">
        <v>7999</v>
      </c>
      <c r="G806" s="274" t="s">
        <v>8000</v>
      </c>
      <c r="H806" s="14" t="s">
        <v>8001</v>
      </c>
      <c r="I806" s="14" t="s">
        <v>8002</v>
      </c>
      <c r="J806" s="274" t="s">
        <v>8003</v>
      </c>
      <c r="K806" s="14" t="s">
        <v>3917</v>
      </c>
      <c r="L806" s="14" t="s">
        <v>8004</v>
      </c>
      <c r="M806" s="14" t="s">
        <v>4197</v>
      </c>
      <c r="N806" s="12" t="s">
        <v>21150</v>
      </c>
      <c r="O806" s="14" t="s">
        <v>8005</v>
      </c>
      <c r="P806" s="13" t="s">
        <v>8006</v>
      </c>
      <c r="Q806" s="257" t="s">
        <v>8007</v>
      </c>
      <c r="R806" s="14" t="s">
        <v>8008</v>
      </c>
      <c r="S806" s="257" t="s">
        <v>8007</v>
      </c>
      <c r="T806" s="13" t="s">
        <v>8006</v>
      </c>
      <c r="V806" s="275">
        <v>41420</v>
      </c>
    </row>
    <row r="807" spans="2:22" ht="30.75" customHeight="1" x14ac:dyDescent="0.25">
      <c r="B807" s="17">
        <v>817</v>
      </c>
      <c r="D807" s="274" t="s">
        <v>8009</v>
      </c>
      <c r="E807" s="14" t="s">
        <v>8010</v>
      </c>
      <c r="G807" s="274" t="s">
        <v>8009</v>
      </c>
      <c r="H807" s="14" t="s">
        <v>9297</v>
      </c>
      <c r="I807" s="14" t="s">
        <v>3915</v>
      </c>
      <c r="J807" s="274" t="s">
        <v>8011</v>
      </c>
      <c r="K807" s="14" t="s">
        <v>1155</v>
      </c>
      <c r="L807" s="14" t="s">
        <v>4026</v>
      </c>
      <c r="M807" s="14" t="s">
        <v>3919</v>
      </c>
      <c r="N807" s="12" t="s">
        <v>21147</v>
      </c>
      <c r="O807" s="14" t="s">
        <v>8012</v>
      </c>
      <c r="P807" s="13" t="s">
        <v>8013</v>
      </c>
      <c r="Q807" s="257" t="s">
        <v>8014</v>
      </c>
      <c r="V807" s="275">
        <v>41418</v>
      </c>
    </row>
    <row r="808" spans="2:22" ht="30.75" customHeight="1" x14ac:dyDescent="0.25">
      <c r="B808" s="17">
        <v>818</v>
      </c>
      <c r="D808" s="274" t="s">
        <v>8015</v>
      </c>
      <c r="E808" s="14" t="s">
        <v>9301</v>
      </c>
      <c r="G808" s="274" t="s">
        <v>8016</v>
      </c>
      <c r="H808" s="14" t="s">
        <v>8017</v>
      </c>
      <c r="I808" s="277">
        <v>206249651117</v>
      </c>
      <c r="J808" s="274" t="s">
        <v>8018</v>
      </c>
      <c r="K808" s="14" t="s">
        <v>3495</v>
      </c>
      <c r="L808" s="14" t="s">
        <v>3496</v>
      </c>
      <c r="M808" s="14" t="s">
        <v>3919</v>
      </c>
      <c r="N808" s="12" t="s">
        <v>21147</v>
      </c>
      <c r="O808" s="14" t="s">
        <v>8019</v>
      </c>
      <c r="P808" s="13" t="s">
        <v>8020</v>
      </c>
      <c r="Q808" s="257" t="s">
        <v>8021</v>
      </c>
      <c r="R808" s="14" t="s">
        <v>6353</v>
      </c>
      <c r="S808" s="257" t="s">
        <v>9300</v>
      </c>
      <c r="T808" s="13" t="s">
        <v>8020</v>
      </c>
      <c r="V808" s="275">
        <v>41419</v>
      </c>
    </row>
    <row r="809" spans="2:22" ht="30.75" customHeight="1" x14ac:dyDescent="0.25">
      <c r="B809" s="17">
        <v>819</v>
      </c>
      <c r="D809" s="274" t="s">
        <v>8022</v>
      </c>
      <c r="E809" s="14" t="s">
        <v>8023</v>
      </c>
      <c r="G809" s="274" t="s">
        <v>8025</v>
      </c>
      <c r="H809" s="14" t="s">
        <v>8024</v>
      </c>
      <c r="I809" s="277">
        <v>647652826115</v>
      </c>
      <c r="J809" s="274" t="s">
        <v>8026</v>
      </c>
      <c r="K809" s="14" t="s">
        <v>8027</v>
      </c>
      <c r="L809" s="14" t="s">
        <v>3439</v>
      </c>
      <c r="M809" s="14" t="s">
        <v>3919</v>
      </c>
      <c r="N809" s="12" t="s">
        <v>21147</v>
      </c>
      <c r="O809" s="14" t="s">
        <v>8028</v>
      </c>
      <c r="P809" s="13" t="s">
        <v>7764</v>
      </c>
      <c r="Q809" s="257" t="s">
        <v>7763</v>
      </c>
      <c r="V809" s="275">
        <v>41433</v>
      </c>
    </row>
    <row r="810" spans="2:22" ht="30.75" customHeight="1" x14ac:dyDescent="0.25">
      <c r="B810" s="17">
        <v>820</v>
      </c>
      <c r="D810" s="274" t="s">
        <v>8029</v>
      </c>
      <c r="E810" s="14" t="s">
        <v>8030</v>
      </c>
      <c r="G810" s="274" t="s">
        <v>8031</v>
      </c>
      <c r="H810" s="14" t="s">
        <v>8032</v>
      </c>
      <c r="I810" s="277">
        <v>148836810111</v>
      </c>
      <c r="J810" s="274" t="s">
        <v>8033</v>
      </c>
      <c r="K810" s="14" t="s">
        <v>8034</v>
      </c>
      <c r="L810" s="14" t="s">
        <v>4026</v>
      </c>
      <c r="M810" s="14" t="s">
        <v>3919</v>
      </c>
      <c r="N810" s="12" t="s">
        <v>21147</v>
      </c>
      <c r="O810" s="14" t="s">
        <v>8035</v>
      </c>
      <c r="P810" s="13" t="s">
        <v>8036</v>
      </c>
      <c r="Q810" s="257" t="s">
        <v>8037</v>
      </c>
      <c r="R810" s="14" t="s">
        <v>8030</v>
      </c>
      <c r="S810" s="257" t="s">
        <v>9276</v>
      </c>
      <c r="T810" s="13" t="s">
        <v>8036</v>
      </c>
      <c r="V810" s="275">
        <v>41420</v>
      </c>
    </row>
    <row r="811" spans="2:22" ht="30.75" customHeight="1" x14ac:dyDescent="0.25">
      <c r="B811" s="17">
        <v>821</v>
      </c>
      <c r="D811" s="274" t="s">
        <v>8038</v>
      </c>
      <c r="E811" s="14" t="s">
        <v>9298</v>
      </c>
      <c r="G811" s="274" t="s">
        <v>8039</v>
      </c>
      <c r="H811" s="14" t="s">
        <v>8040</v>
      </c>
      <c r="I811" s="14" t="s">
        <v>8041</v>
      </c>
      <c r="J811" s="274" t="s">
        <v>8042</v>
      </c>
      <c r="K811" s="14" t="s">
        <v>8043</v>
      </c>
      <c r="L811" s="14" t="s">
        <v>3136</v>
      </c>
      <c r="M811" s="14" t="s">
        <v>3137</v>
      </c>
      <c r="N811" s="12" t="s">
        <v>21150</v>
      </c>
      <c r="O811" s="14" t="s">
        <v>8044</v>
      </c>
      <c r="P811" s="13" t="s">
        <v>8045</v>
      </c>
      <c r="Q811" s="257" t="s">
        <v>8046</v>
      </c>
      <c r="R811" s="14" t="s">
        <v>2706</v>
      </c>
      <c r="S811" s="257" t="s">
        <v>8047</v>
      </c>
      <c r="T811" s="13" t="s">
        <v>8045</v>
      </c>
      <c r="V811" s="275">
        <v>41431</v>
      </c>
    </row>
    <row r="812" spans="2:22" ht="30.75" customHeight="1" x14ac:dyDescent="0.25">
      <c r="B812" s="17">
        <v>822</v>
      </c>
      <c r="D812" s="274" t="s">
        <v>8048</v>
      </c>
      <c r="E812" s="14" t="s">
        <v>850</v>
      </c>
      <c r="G812" s="274" t="s">
        <v>8049</v>
      </c>
      <c r="H812" s="14" t="s">
        <v>8050</v>
      </c>
      <c r="I812" s="277">
        <v>521034423110</v>
      </c>
      <c r="J812" s="274" t="s">
        <v>8051</v>
      </c>
      <c r="K812" s="14" t="s">
        <v>3917</v>
      </c>
      <c r="L812" s="14" t="s">
        <v>8052</v>
      </c>
      <c r="M812" s="14" t="s">
        <v>3919</v>
      </c>
      <c r="N812" s="12" t="s">
        <v>21147</v>
      </c>
      <c r="O812" s="14" t="s">
        <v>8053</v>
      </c>
      <c r="P812" s="13" t="s">
        <v>8054</v>
      </c>
      <c r="Q812" s="257" t="s">
        <v>8055</v>
      </c>
      <c r="R812" s="14" t="s">
        <v>5940</v>
      </c>
      <c r="S812" s="257" t="s">
        <v>9291</v>
      </c>
      <c r="T812" s="13" t="s">
        <v>9292</v>
      </c>
      <c r="V812" s="275">
        <v>41420</v>
      </c>
    </row>
    <row r="813" spans="2:22" ht="30.75" customHeight="1" x14ac:dyDescent="0.25">
      <c r="B813" s="17">
        <v>823</v>
      </c>
      <c r="D813" s="274" t="s">
        <v>8056</v>
      </c>
      <c r="E813" s="14" t="s">
        <v>2149</v>
      </c>
      <c r="G813" s="274" t="s">
        <v>8057</v>
      </c>
      <c r="H813" s="14" t="s">
        <v>8058</v>
      </c>
      <c r="I813" s="14" t="s">
        <v>8059</v>
      </c>
      <c r="J813" s="274" t="s">
        <v>8060</v>
      </c>
      <c r="K813" s="14" t="s">
        <v>8061</v>
      </c>
      <c r="L813" s="14" t="s">
        <v>3506</v>
      </c>
      <c r="M813" s="14" t="s">
        <v>3507</v>
      </c>
      <c r="N813" s="12" t="s">
        <v>21149</v>
      </c>
      <c r="O813" s="14" t="s">
        <v>8062</v>
      </c>
      <c r="P813" s="13" t="s">
        <v>8063</v>
      </c>
      <c r="Q813" s="257" t="s">
        <v>8064</v>
      </c>
      <c r="R813" s="14" t="s">
        <v>8065</v>
      </c>
      <c r="S813" s="257" t="s">
        <v>8066</v>
      </c>
      <c r="T813" s="13" t="s">
        <v>8063</v>
      </c>
      <c r="V813" s="275">
        <v>41420</v>
      </c>
    </row>
    <row r="814" spans="2:22" ht="30.75" customHeight="1" x14ac:dyDescent="0.25">
      <c r="B814" s="17">
        <v>824</v>
      </c>
      <c r="D814" s="274" t="s">
        <v>9146</v>
      </c>
      <c r="E814" s="14" t="s">
        <v>9147</v>
      </c>
      <c r="G814" s="274" t="s">
        <v>9148</v>
      </c>
      <c r="H814" s="14" t="s">
        <v>9149</v>
      </c>
      <c r="I814" s="14" t="s">
        <v>9150</v>
      </c>
      <c r="J814" s="274" t="s">
        <v>9151</v>
      </c>
      <c r="K814" s="14" t="s">
        <v>9152</v>
      </c>
      <c r="L814" s="14" t="s">
        <v>5637</v>
      </c>
      <c r="M814" s="14" t="s">
        <v>3975</v>
      </c>
      <c r="N814" s="12" t="s">
        <v>21147</v>
      </c>
      <c r="O814" s="14" t="s">
        <v>9153</v>
      </c>
      <c r="P814" s="13" t="s">
        <v>9154</v>
      </c>
      <c r="Q814" s="257" t="s">
        <v>9155</v>
      </c>
      <c r="R814" s="14" t="s">
        <v>1000</v>
      </c>
      <c r="S814" s="257" t="s">
        <v>9156</v>
      </c>
      <c r="T814" s="13" t="s">
        <v>9157</v>
      </c>
      <c r="V814" s="275">
        <v>41431</v>
      </c>
    </row>
    <row r="815" spans="2:22" ht="30.75" customHeight="1" x14ac:dyDescent="0.25">
      <c r="B815" s="17">
        <v>825</v>
      </c>
      <c r="D815" s="274" t="s">
        <v>9158</v>
      </c>
      <c r="E815" s="14" t="s">
        <v>1272</v>
      </c>
      <c r="G815" s="274" t="s">
        <v>9159</v>
      </c>
      <c r="H815" s="14" t="s">
        <v>9160</v>
      </c>
      <c r="I815" s="14" t="s">
        <v>9161</v>
      </c>
      <c r="J815" s="274" t="s">
        <v>9162</v>
      </c>
      <c r="K815" s="14" t="s">
        <v>3917</v>
      </c>
      <c r="L815" s="14" t="s">
        <v>9163</v>
      </c>
      <c r="M815" s="14" t="s">
        <v>4063</v>
      </c>
      <c r="N815" s="12" t="s">
        <v>21135</v>
      </c>
      <c r="O815" s="14" t="s">
        <v>9316</v>
      </c>
      <c r="P815" s="13" t="s">
        <v>9164</v>
      </c>
      <c r="Q815" s="257" t="s">
        <v>9165</v>
      </c>
      <c r="R815" s="14" t="s">
        <v>9166</v>
      </c>
      <c r="S815" s="257" t="s">
        <v>9165</v>
      </c>
      <c r="T815" s="13" t="s">
        <v>9164</v>
      </c>
      <c r="V815" s="275">
        <v>41431</v>
      </c>
    </row>
    <row r="816" spans="2:22" ht="30.75" customHeight="1" x14ac:dyDescent="0.25">
      <c r="B816" s="17">
        <v>826</v>
      </c>
      <c r="D816" s="274" t="s">
        <v>9167</v>
      </c>
      <c r="E816" s="14" t="s">
        <v>9168</v>
      </c>
      <c r="G816" s="274" t="s">
        <v>9169</v>
      </c>
      <c r="H816" s="14" t="s">
        <v>9170</v>
      </c>
      <c r="I816" s="277">
        <v>77986197</v>
      </c>
      <c r="J816" s="274" t="s">
        <v>9337</v>
      </c>
      <c r="K816" s="14" t="s">
        <v>9171</v>
      </c>
      <c r="L816" s="14" t="s">
        <v>9172</v>
      </c>
      <c r="M816" s="14" t="s">
        <v>4114</v>
      </c>
      <c r="N816" s="12" t="s">
        <v>21147</v>
      </c>
      <c r="O816" s="14" t="s">
        <v>9173</v>
      </c>
      <c r="P816" s="13" t="s">
        <v>9175</v>
      </c>
      <c r="Q816" s="257" t="s">
        <v>9174</v>
      </c>
      <c r="R816" s="14" t="s">
        <v>9168</v>
      </c>
      <c r="S816" s="257" t="s">
        <v>9174</v>
      </c>
      <c r="T816" s="13" t="s">
        <v>9175</v>
      </c>
      <c r="V816" s="275">
        <v>41430</v>
      </c>
    </row>
    <row r="817" spans="2:23" ht="30.75" customHeight="1" x14ac:dyDescent="0.25">
      <c r="B817" s="17">
        <v>827</v>
      </c>
      <c r="D817" s="274" t="s">
        <v>9176</v>
      </c>
      <c r="E817" s="14" t="s">
        <v>9177</v>
      </c>
      <c r="G817" s="274" t="s">
        <v>9178</v>
      </c>
      <c r="H817" s="14" t="s">
        <v>9179</v>
      </c>
      <c r="I817" s="277">
        <v>454302987110</v>
      </c>
      <c r="J817" s="274" t="s">
        <v>9180</v>
      </c>
      <c r="K817" s="14" t="s">
        <v>9181</v>
      </c>
      <c r="L817" s="14" t="s">
        <v>9182</v>
      </c>
      <c r="M817" s="14" t="s">
        <v>3919</v>
      </c>
      <c r="N817" s="12" t="s">
        <v>21147</v>
      </c>
      <c r="O817" s="14" t="s">
        <v>9183</v>
      </c>
      <c r="P817" s="13" t="s">
        <v>9184</v>
      </c>
      <c r="Q817" s="257" t="s">
        <v>9185</v>
      </c>
      <c r="R817" s="14" t="s">
        <v>9177</v>
      </c>
    </row>
    <row r="818" spans="2:23" ht="30.75" customHeight="1" x14ac:dyDescent="0.25">
      <c r="B818" s="17">
        <v>828</v>
      </c>
      <c r="D818" s="274" t="s">
        <v>9186</v>
      </c>
      <c r="E818" s="14" t="s">
        <v>9187</v>
      </c>
      <c r="G818" s="274" t="s">
        <v>9189</v>
      </c>
      <c r="H818" s="14" t="s">
        <v>9190</v>
      </c>
      <c r="I818" s="14">
        <v>85810723</v>
      </c>
      <c r="J818" s="274" t="s">
        <v>9191</v>
      </c>
      <c r="K818" s="14" t="s">
        <v>1202</v>
      </c>
      <c r="L818" s="14" t="s">
        <v>3690</v>
      </c>
      <c r="M818" s="14" t="s">
        <v>4114</v>
      </c>
      <c r="N818" s="12" t="s">
        <v>21147</v>
      </c>
      <c r="O818" s="14" t="s">
        <v>9192</v>
      </c>
      <c r="P818" s="13" t="s">
        <v>9193</v>
      </c>
      <c r="Q818" s="257" t="s">
        <v>9188</v>
      </c>
      <c r="R818" s="14" t="s">
        <v>6240</v>
      </c>
      <c r="S818" s="257" t="s">
        <v>9188</v>
      </c>
      <c r="T818" s="13" t="s">
        <v>9194</v>
      </c>
      <c r="V818" s="275">
        <v>41430</v>
      </c>
    </row>
    <row r="819" spans="2:23" ht="30.75" customHeight="1" x14ac:dyDescent="0.25">
      <c r="B819" s="17">
        <v>829</v>
      </c>
      <c r="D819" s="274" t="s">
        <v>9195</v>
      </c>
      <c r="E819" s="14" t="s">
        <v>9196</v>
      </c>
      <c r="G819" s="274" t="s">
        <v>9197</v>
      </c>
      <c r="H819" s="14" t="s">
        <v>9198</v>
      </c>
      <c r="I819" s="14">
        <v>46666745</v>
      </c>
      <c r="J819" s="274" t="s">
        <v>9199</v>
      </c>
      <c r="K819" s="14" t="s">
        <v>1782</v>
      </c>
      <c r="L819" s="14" t="s">
        <v>4073</v>
      </c>
      <c r="M819" s="14" t="s">
        <v>4074</v>
      </c>
      <c r="N819" s="12" t="s">
        <v>21149</v>
      </c>
      <c r="O819" s="14" t="s">
        <v>9200</v>
      </c>
      <c r="P819" s="13" t="s">
        <v>9201</v>
      </c>
      <c r="Q819" s="257" t="s">
        <v>9202</v>
      </c>
      <c r="R819" s="14" t="s">
        <v>9196</v>
      </c>
      <c r="S819" s="257" t="s">
        <v>9202</v>
      </c>
      <c r="T819" s="13" t="s">
        <v>9201</v>
      </c>
      <c r="V819" s="275">
        <v>41432</v>
      </c>
    </row>
    <row r="820" spans="2:23" ht="30.75" customHeight="1" x14ac:dyDescent="0.25">
      <c r="B820" s="17">
        <v>830</v>
      </c>
      <c r="D820" s="274" t="s">
        <v>9203</v>
      </c>
      <c r="E820" s="14" t="s">
        <v>911</v>
      </c>
      <c r="G820" s="274" t="s">
        <v>9204</v>
      </c>
      <c r="H820" s="14" t="s">
        <v>9205</v>
      </c>
      <c r="I820" s="14">
        <v>9059130851</v>
      </c>
      <c r="J820" s="274" t="s">
        <v>9206</v>
      </c>
      <c r="K820" s="14" t="s">
        <v>597</v>
      </c>
      <c r="L820" s="14" t="s">
        <v>9207</v>
      </c>
      <c r="M820" s="14" t="s">
        <v>4063</v>
      </c>
      <c r="N820" s="12" t="s">
        <v>21135</v>
      </c>
      <c r="O820" s="14" t="s">
        <v>9208</v>
      </c>
      <c r="P820" s="13" t="s">
        <v>9209</v>
      </c>
      <c r="Q820" s="257" t="s">
        <v>9210</v>
      </c>
      <c r="S820" s="257" t="s">
        <v>9211</v>
      </c>
      <c r="T820" s="13" t="s">
        <v>9209</v>
      </c>
      <c r="V820" s="275">
        <v>41432</v>
      </c>
    </row>
    <row r="821" spans="2:23" ht="30.75" customHeight="1" x14ac:dyDescent="0.25">
      <c r="B821" s="17">
        <v>831</v>
      </c>
      <c r="D821" s="274" t="s">
        <v>9212</v>
      </c>
      <c r="E821" s="14" t="s">
        <v>9213</v>
      </c>
      <c r="G821" s="274" t="s">
        <v>9214</v>
      </c>
      <c r="H821" s="14" t="s">
        <v>9215</v>
      </c>
      <c r="I821" s="14" t="s">
        <v>3915</v>
      </c>
      <c r="J821" s="274" t="s">
        <v>9216</v>
      </c>
      <c r="K821" s="14" t="s">
        <v>3917</v>
      </c>
      <c r="L821" s="14" t="s">
        <v>9217</v>
      </c>
      <c r="M821" s="14" t="s">
        <v>3942</v>
      </c>
      <c r="N821" s="12" t="s">
        <v>21135</v>
      </c>
      <c r="O821" s="14" t="s">
        <v>9218</v>
      </c>
      <c r="P821" s="13" t="s">
        <v>9219</v>
      </c>
      <c r="Q821" s="257" t="s">
        <v>9220</v>
      </c>
      <c r="R821" s="14" t="s">
        <v>9517</v>
      </c>
      <c r="S821" s="13" t="s">
        <v>9518</v>
      </c>
      <c r="T821" s="13" t="s">
        <v>9519</v>
      </c>
      <c r="V821" s="275">
        <v>41431</v>
      </c>
    </row>
    <row r="822" spans="2:23" ht="30.75" customHeight="1" x14ac:dyDescent="0.25">
      <c r="B822" s="17">
        <v>832</v>
      </c>
      <c r="D822" s="274" t="s">
        <v>9221</v>
      </c>
      <c r="E822" s="14" t="s">
        <v>9222</v>
      </c>
      <c r="F822" s="14" t="s">
        <v>4260</v>
      </c>
      <c r="G822" s="274" t="s">
        <v>9223</v>
      </c>
      <c r="H822" s="14" t="s">
        <v>9224</v>
      </c>
      <c r="I822" s="277">
        <v>664008141117</v>
      </c>
      <c r="J822" s="274" t="s">
        <v>9225</v>
      </c>
      <c r="K822" s="14" t="s">
        <v>9226</v>
      </c>
      <c r="L822" s="14" t="s">
        <v>9227</v>
      </c>
      <c r="M822" s="14" t="s">
        <v>3919</v>
      </c>
      <c r="N822" s="12" t="s">
        <v>21147</v>
      </c>
      <c r="O822" s="14" t="s">
        <v>9228</v>
      </c>
      <c r="P822" s="13" t="s">
        <v>9229</v>
      </c>
      <c r="Q822" s="257" t="s">
        <v>9230</v>
      </c>
      <c r="R822" s="14" t="s">
        <v>5</v>
      </c>
      <c r="S822" s="257" t="s">
        <v>9231</v>
      </c>
      <c r="T822" s="13" t="s">
        <v>9232</v>
      </c>
      <c r="V822" s="275">
        <v>41430</v>
      </c>
    </row>
    <row r="823" spans="2:23" ht="30.75" customHeight="1" x14ac:dyDescent="0.25">
      <c r="B823" s="17">
        <v>833</v>
      </c>
      <c r="D823" s="274" t="s">
        <v>9234</v>
      </c>
      <c r="E823" s="14" t="s">
        <v>7725</v>
      </c>
      <c r="G823" s="274" t="s">
        <v>9233</v>
      </c>
      <c r="H823" s="14" t="s">
        <v>9235</v>
      </c>
      <c r="I823" s="277">
        <v>86127466</v>
      </c>
      <c r="J823" s="274" t="s">
        <v>9236</v>
      </c>
      <c r="K823" s="14" t="s">
        <v>529</v>
      </c>
      <c r="L823" s="14" t="s">
        <v>6933</v>
      </c>
      <c r="M823" s="14" t="s">
        <v>4114</v>
      </c>
      <c r="N823" s="12" t="s">
        <v>21147</v>
      </c>
      <c r="O823" s="14" t="s">
        <v>530</v>
      </c>
      <c r="P823" s="13" t="s">
        <v>11695</v>
      </c>
      <c r="Q823" s="257" t="s">
        <v>11693</v>
      </c>
      <c r="R823" s="14" t="s">
        <v>5089</v>
      </c>
      <c r="S823" s="257" t="s">
        <v>11694</v>
      </c>
      <c r="T823" s="13" t="s">
        <v>11695</v>
      </c>
      <c r="V823" s="275">
        <v>41431</v>
      </c>
      <c r="W823" s="275">
        <v>41808</v>
      </c>
    </row>
    <row r="824" spans="2:23" ht="30.75" customHeight="1" x14ac:dyDescent="0.25">
      <c r="B824" s="17">
        <v>834</v>
      </c>
      <c r="D824" s="274" t="s">
        <v>9237</v>
      </c>
      <c r="E824" s="14" t="s">
        <v>9238</v>
      </c>
      <c r="G824" s="274" t="s">
        <v>9239</v>
      </c>
      <c r="H824" s="14" t="s">
        <v>9240</v>
      </c>
      <c r="I824" s="277">
        <v>623116108110</v>
      </c>
      <c r="J824" s="274" t="s">
        <v>9241</v>
      </c>
      <c r="K824" s="14" t="s">
        <v>9242</v>
      </c>
      <c r="L824" s="14" t="s">
        <v>9243</v>
      </c>
      <c r="M824" s="14" t="s">
        <v>3919</v>
      </c>
      <c r="N824" s="12" t="s">
        <v>21147</v>
      </c>
      <c r="O824" s="14" t="s">
        <v>9245</v>
      </c>
      <c r="P824" s="13" t="s">
        <v>9244</v>
      </c>
      <c r="Q824" s="257" t="s">
        <v>9246</v>
      </c>
      <c r="R824" s="14" t="s">
        <v>6398</v>
      </c>
      <c r="S824" s="257" t="s">
        <v>9246</v>
      </c>
      <c r="V824" s="275">
        <v>41433</v>
      </c>
    </row>
    <row r="825" spans="2:23" ht="30.75" customHeight="1" x14ac:dyDescent="0.25">
      <c r="B825" s="17">
        <v>835</v>
      </c>
      <c r="D825" s="274" t="s">
        <v>9247</v>
      </c>
      <c r="E825" s="14" t="s">
        <v>9248</v>
      </c>
      <c r="G825" s="274" t="s">
        <v>9247</v>
      </c>
      <c r="H825" s="14" t="s">
        <v>9249</v>
      </c>
      <c r="I825" s="277">
        <v>148351700113</v>
      </c>
      <c r="J825" s="274" t="s">
        <v>9250</v>
      </c>
      <c r="K825" s="14" t="s">
        <v>5420</v>
      </c>
      <c r="L825" s="14" t="s">
        <v>4026</v>
      </c>
      <c r="M825" s="14" t="s">
        <v>3919</v>
      </c>
      <c r="N825" s="12" t="s">
        <v>21147</v>
      </c>
      <c r="O825" s="14" t="s">
        <v>9251</v>
      </c>
      <c r="P825" s="13" t="s">
        <v>9252</v>
      </c>
      <c r="V825" s="275">
        <v>41432</v>
      </c>
    </row>
    <row r="826" spans="2:23" ht="30.75" customHeight="1" x14ac:dyDescent="0.25">
      <c r="B826" s="17">
        <v>836</v>
      </c>
      <c r="D826" s="274" t="s">
        <v>9258</v>
      </c>
      <c r="E826" s="14" t="s">
        <v>9259</v>
      </c>
      <c r="G826" s="274" t="s">
        <v>9260</v>
      </c>
      <c r="H826" s="14" t="s">
        <v>9261</v>
      </c>
      <c r="I826" s="277">
        <v>219005808119</v>
      </c>
      <c r="J826" s="274" t="s">
        <v>9262</v>
      </c>
      <c r="K826" s="14" t="s">
        <v>3917</v>
      </c>
      <c r="L826" s="14" t="s">
        <v>9263</v>
      </c>
      <c r="M826" s="14" t="s">
        <v>3919</v>
      </c>
      <c r="N826" s="12" t="s">
        <v>21147</v>
      </c>
      <c r="O826" s="14" t="s">
        <v>9264</v>
      </c>
      <c r="P826" s="13" t="s">
        <v>9265</v>
      </c>
      <c r="Q826" s="257" t="s">
        <v>9266</v>
      </c>
      <c r="R826" s="14" t="s">
        <v>9259</v>
      </c>
      <c r="S826" s="257" t="s">
        <v>9266</v>
      </c>
      <c r="T826" s="13" t="s">
        <v>9265</v>
      </c>
      <c r="V826" s="275">
        <v>41450</v>
      </c>
    </row>
    <row r="827" spans="2:23" ht="30.75" customHeight="1" x14ac:dyDescent="0.25">
      <c r="B827" s="17">
        <v>837</v>
      </c>
      <c r="D827" s="274" t="s">
        <v>9267</v>
      </c>
      <c r="E827" s="14" t="s">
        <v>9273</v>
      </c>
      <c r="G827" s="274" t="s">
        <v>9267</v>
      </c>
      <c r="H827" s="14" t="s">
        <v>9268</v>
      </c>
      <c r="I827" s="14" t="s">
        <v>5106</v>
      </c>
      <c r="J827" s="274" t="s">
        <v>9269</v>
      </c>
      <c r="K827" s="14" t="s">
        <v>9270</v>
      </c>
      <c r="L827" s="14" t="s">
        <v>9271</v>
      </c>
      <c r="M827" s="14" t="s">
        <v>3728</v>
      </c>
      <c r="N827" s="12" t="s">
        <v>21149</v>
      </c>
      <c r="O827" s="14" t="s">
        <v>9272</v>
      </c>
      <c r="P827" s="13" t="s">
        <v>11937</v>
      </c>
      <c r="Q827" s="257" t="s">
        <v>11938</v>
      </c>
      <c r="R827" s="14" t="s">
        <v>11939</v>
      </c>
      <c r="S827" s="257" t="s">
        <v>11938</v>
      </c>
      <c r="T827" s="13" t="s">
        <v>11937</v>
      </c>
      <c r="V827" s="275">
        <v>41451</v>
      </c>
      <c r="W827" s="14" t="s">
        <v>11940</v>
      </c>
    </row>
    <row r="828" spans="2:23" ht="30.75" customHeight="1" x14ac:dyDescent="0.25">
      <c r="B828" s="17">
        <v>838</v>
      </c>
      <c r="D828" s="274" t="s">
        <v>9277</v>
      </c>
      <c r="E828" s="14" t="s">
        <v>9278</v>
      </c>
      <c r="F828" s="14" t="s">
        <v>9279</v>
      </c>
      <c r="G828" s="274" t="s">
        <v>9277</v>
      </c>
      <c r="H828" s="14" t="s">
        <v>9285</v>
      </c>
      <c r="I828" s="277">
        <v>255685254</v>
      </c>
      <c r="J828" s="274" t="s">
        <v>9280</v>
      </c>
      <c r="K828" s="14" t="s">
        <v>9281</v>
      </c>
      <c r="L828" s="14" t="s">
        <v>3957</v>
      </c>
      <c r="M828" s="14" t="s">
        <v>3942</v>
      </c>
      <c r="N828" s="12" t="s">
        <v>21135</v>
      </c>
      <c r="O828" s="14" t="s">
        <v>9282</v>
      </c>
      <c r="P828" s="13" t="s">
        <v>9283</v>
      </c>
      <c r="Q828" s="257" t="s">
        <v>9284</v>
      </c>
      <c r="R828" s="14" t="s">
        <v>9278</v>
      </c>
      <c r="S828" s="257" t="s">
        <v>9284</v>
      </c>
      <c r="T828" s="13" t="s">
        <v>9283</v>
      </c>
    </row>
    <row r="829" spans="2:23" ht="30.75" customHeight="1" x14ac:dyDescent="0.25">
      <c r="B829" s="17">
        <v>839</v>
      </c>
      <c r="D829" s="274" t="s">
        <v>9302</v>
      </c>
      <c r="E829" s="14" t="s">
        <v>9303</v>
      </c>
      <c r="F829" s="14" t="s">
        <v>4021</v>
      </c>
      <c r="G829" s="274" t="s">
        <v>9304</v>
      </c>
      <c r="H829" s="14" t="s">
        <v>9305</v>
      </c>
      <c r="I829" s="14" t="s">
        <v>9306</v>
      </c>
      <c r="J829" s="274" t="s">
        <v>9307</v>
      </c>
      <c r="K829" s="14" t="s">
        <v>9074</v>
      </c>
      <c r="L829" s="14" t="s">
        <v>9308</v>
      </c>
      <c r="M829" s="14" t="s">
        <v>2570</v>
      </c>
      <c r="N829" s="12" t="s">
        <v>21148</v>
      </c>
      <c r="O829" s="14" t="s">
        <v>9309</v>
      </c>
      <c r="P829" s="13" t="s">
        <v>9310</v>
      </c>
      <c r="Q829" s="257" t="s">
        <v>9311</v>
      </c>
      <c r="R829" s="14" t="s">
        <v>9312</v>
      </c>
      <c r="S829" s="257" t="s">
        <v>9313</v>
      </c>
      <c r="T829" s="13" t="s">
        <v>9310</v>
      </c>
      <c r="V829" s="275">
        <v>41430</v>
      </c>
    </row>
    <row r="830" spans="2:23" ht="30.75" customHeight="1" x14ac:dyDescent="0.25">
      <c r="B830" s="17">
        <v>840</v>
      </c>
      <c r="D830" s="274" t="s">
        <v>9338</v>
      </c>
      <c r="E830" s="14" t="s">
        <v>9339</v>
      </c>
      <c r="F830" s="14" t="s">
        <v>9340</v>
      </c>
      <c r="G830" s="274" t="s">
        <v>12390</v>
      </c>
      <c r="H830" s="14" t="s">
        <v>9374</v>
      </c>
      <c r="I830" s="14" t="s">
        <v>5106</v>
      </c>
      <c r="J830" s="274" t="s">
        <v>9341</v>
      </c>
      <c r="K830" s="14" t="s">
        <v>3917</v>
      </c>
      <c r="L830" s="14" t="s">
        <v>9342</v>
      </c>
      <c r="M830" s="14" t="s">
        <v>4063</v>
      </c>
      <c r="N830" s="12" t="s">
        <v>21135</v>
      </c>
      <c r="O830" s="14" t="s">
        <v>9343</v>
      </c>
      <c r="P830" s="13" t="s">
        <v>9344</v>
      </c>
      <c r="Q830" s="257" t="s">
        <v>12391</v>
      </c>
      <c r="R830" s="14" t="s">
        <v>12392</v>
      </c>
      <c r="S830" s="257" t="s">
        <v>12393</v>
      </c>
      <c r="T830" s="13" t="s">
        <v>12394</v>
      </c>
      <c r="V830" s="275">
        <v>41449</v>
      </c>
      <c r="W830" s="275">
        <v>41937</v>
      </c>
    </row>
    <row r="831" spans="2:23" ht="30.75" customHeight="1" x14ac:dyDescent="0.25">
      <c r="B831" s="17">
        <v>841</v>
      </c>
      <c r="D831" s="274" t="s">
        <v>9345</v>
      </c>
      <c r="E831" s="14" t="s">
        <v>7953</v>
      </c>
      <c r="G831" s="274" t="s">
        <v>9346</v>
      </c>
      <c r="H831" s="14" t="s">
        <v>9347</v>
      </c>
      <c r="J831" s="274" t="s">
        <v>9348</v>
      </c>
      <c r="K831" s="14" t="s">
        <v>3917</v>
      </c>
      <c r="L831" s="14" t="s">
        <v>7957</v>
      </c>
      <c r="M831" s="14" t="s">
        <v>3919</v>
      </c>
      <c r="N831" s="12" t="s">
        <v>21147</v>
      </c>
      <c r="O831" s="14" t="s">
        <v>9349</v>
      </c>
      <c r="P831" s="13" t="s">
        <v>9350</v>
      </c>
      <c r="Q831" s="257" t="s">
        <v>7960</v>
      </c>
      <c r="R831" s="14" t="s">
        <v>7953</v>
      </c>
      <c r="S831" s="257" t="s">
        <v>7960</v>
      </c>
      <c r="T831" s="13" t="s">
        <v>9351</v>
      </c>
      <c r="V831" s="275">
        <v>41419</v>
      </c>
    </row>
    <row r="832" spans="2:23" ht="30.75" customHeight="1" x14ac:dyDescent="0.25">
      <c r="B832" s="17">
        <v>842</v>
      </c>
      <c r="D832" s="274" t="s">
        <v>9353</v>
      </c>
      <c r="E832" s="14" t="s">
        <v>9353</v>
      </c>
      <c r="G832" s="274" t="s">
        <v>9354</v>
      </c>
      <c r="H832" s="14" t="s">
        <v>9355</v>
      </c>
      <c r="I832" s="277">
        <v>210021155110</v>
      </c>
      <c r="J832" s="274" t="s">
        <v>9356</v>
      </c>
      <c r="L832" s="14" t="s">
        <v>6406</v>
      </c>
      <c r="M832" s="14" t="s">
        <v>3919</v>
      </c>
      <c r="N832" s="12" t="s">
        <v>21147</v>
      </c>
      <c r="O832" s="14" t="s">
        <v>9357</v>
      </c>
      <c r="P832" s="13" t="s">
        <v>9360</v>
      </c>
      <c r="Q832" s="13" t="s">
        <v>9358</v>
      </c>
      <c r="R832" s="14" t="s">
        <v>9359</v>
      </c>
      <c r="S832" s="257" t="s">
        <v>9358</v>
      </c>
      <c r="T832" s="13" t="s">
        <v>9361</v>
      </c>
      <c r="V832" s="275">
        <v>41478</v>
      </c>
    </row>
    <row r="833" spans="2:23" ht="30.75" customHeight="1" x14ac:dyDescent="0.3">
      <c r="B833" s="17">
        <v>843</v>
      </c>
      <c r="D833" s="274" t="s">
        <v>9362</v>
      </c>
      <c r="E833" s="305" t="s">
        <v>9363</v>
      </c>
      <c r="F833" s="306" t="s">
        <v>9365</v>
      </c>
      <c r="G833" s="274" t="s">
        <v>9362</v>
      </c>
      <c r="H833" s="14" t="s">
        <v>3308</v>
      </c>
      <c r="I833" s="14" t="s">
        <v>5106</v>
      </c>
      <c r="J833" s="274" t="s">
        <v>9366</v>
      </c>
      <c r="K833" s="14" t="s">
        <v>9367</v>
      </c>
      <c r="L833" s="14" t="s">
        <v>9368</v>
      </c>
      <c r="M833" s="14" t="s">
        <v>4197</v>
      </c>
      <c r="N833" s="12" t="s">
        <v>21150</v>
      </c>
      <c r="O833" s="14" t="s">
        <v>2980</v>
      </c>
      <c r="P833" s="307" t="s">
        <v>9364</v>
      </c>
      <c r="Q833" s="257" t="s">
        <v>9369</v>
      </c>
      <c r="V833" s="275">
        <v>41484</v>
      </c>
    </row>
    <row r="834" spans="2:23" ht="30.75" customHeight="1" x14ac:dyDescent="0.25">
      <c r="B834" s="17">
        <v>844</v>
      </c>
      <c r="D834" s="274" t="s">
        <v>9378</v>
      </c>
      <c r="E834" s="14" t="s">
        <v>9379</v>
      </c>
      <c r="F834" s="14" t="s">
        <v>9380</v>
      </c>
      <c r="G834" s="274" t="s">
        <v>9378</v>
      </c>
      <c r="H834" s="14" t="s">
        <v>9381</v>
      </c>
      <c r="I834" s="14" t="s">
        <v>3915</v>
      </c>
      <c r="J834" s="274" t="s">
        <v>9382</v>
      </c>
      <c r="K834" s="14" t="s">
        <v>9383</v>
      </c>
      <c r="L834" s="14" t="s">
        <v>9384</v>
      </c>
      <c r="M834" s="14" t="s">
        <v>3919</v>
      </c>
      <c r="N834" s="12" t="s">
        <v>21147</v>
      </c>
      <c r="O834" s="14" t="s">
        <v>9385</v>
      </c>
      <c r="P834" s="13" t="s">
        <v>9386</v>
      </c>
      <c r="Q834" s="257" t="s">
        <v>9387</v>
      </c>
      <c r="V834" s="275">
        <v>41493</v>
      </c>
    </row>
    <row r="835" spans="2:23" ht="30.75" customHeight="1" x14ac:dyDescent="0.25">
      <c r="B835" s="17">
        <v>845</v>
      </c>
      <c r="D835" s="274" t="s">
        <v>9388</v>
      </c>
      <c r="E835" s="14" t="s">
        <v>9389</v>
      </c>
      <c r="F835" s="14" t="s">
        <v>9395</v>
      </c>
      <c r="G835" s="274" t="s">
        <v>9390</v>
      </c>
      <c r="H835" s="14" t="s">
        <v>9391</v>
      </c>
      <c r="I835" s="277">
        <v>149435270116</v>
      </c>
      <c r="J835" s="274" t="s">
        <v>9392</v>
      </c>
      <c r="K835" s="14" t="s">
        <v>9393</v>
      </c>
      <c r="L835" s="14" t="s">
        <v>4026</v>
      </c>
      <c r="M835" s="14" t="s">
        <v>3919</v>
      </c>
      <c r="N835" s="12" t="s">
        <v>21147</v>
      </c>
      <c r="O835" s="14" t="s">
        <v>9394</v>
      </c>
      <c r="P835" s="13" t="s">
        <v>9396</v>
      </c>
      <c r="Q835" s="257" t="s">
        <v>9397</v>
      </c>
      <c r="R835" s="14" t="s">
        <v>9389</v>
      </c>
      <c r="S835" s="257" t="s">
        <v>9397</v>
      </c>
      <c r="T835" s="13" t="s">
        <v>9398</v>
      </c>
      <c r="V835" s="275">
        <v>41495</v>
      </c>
    </row>
    <row r="836" spans="2:23" ht="30.75" customHeight="1" x14ac:dyDescent="0.25">
      <c r="B836" s="17">
        <v>846</v>
      </c>
      <c r="D836" s="274" t="s">
        <v>9399</v>
      </c>
      <c r="E836" s="14" t="s">
        <v>9400</v>
      </c>
      <c r="F836" s="14" t="s">
        <v>9401</v>
      </c>
      <c r="G836" s="274" t="s">
        <v>9402</v>
      </c>
      <c r="H836" s="14" t="s">
        <v>9403</v>
      </c>
      <c r="I836" s="14" t="s">
        <v>9404</v>
      </c>
      <c r="J836" s="274" t="s">
        <v>9405</v>
      </c>
      <c r="K836" s="14" t="s">
        <v>9406</v>
      </c>
      <c r="L836" s="14" t="s">
        <v>2024</v>
      </c>
      <c r="M836" s="14" t="s">
        <v>3919</v>
      </c>
      <c r="N836" s="12" t="s">
        <v>21147</v>
      </c>
      <c r="O836" s="14" t="s">
        <v>9407</v>
      </c>
      <c r="P836" s="13" t="s">
        <v>9408</v>
      </c>
      <c r="Q836" s="257" t="s">
        <v>9409</v>
      </c>
      <c r="R836" s="14" t="s">
        <v>9400</v>
      </c>
      <c r="S836" s="257" t="s">
        <v>9409</v>
      </c>
      <c r="T836" s="13" t="s">
        <v>9410</v>
      </c>
      <c r="V836" s="275">
        <v>41498</v>
      </c>
    </row>
    <row r="837" spans="2:23" ht="30.75" customHeight="1" x14ac:dyDescent="0.25">
      <c r="B837" s="17">
        <v>847</v>
      </c>
      <c r="D837" s="274" t="s">
        <v>9457</v>
      </c>
      <c r="E837" s="14" t="s">
        <v>9456</v>
      </c>
      <c r="G837" s="274" t="s">
        <v>9457</v>
      </c>
      <c r="H837" s="14" t="s">
        <v>9458</v>
      </c>
      <c r="I837" s="14" t="s">
        <v>9459</v>
      </c>
      <c r="J837" s="274" t="s">
        <v>9460</v>
      </c>
      <c r="K837" s="14" t="s">
        <v>9461</v>
      </c>
      <c r="L837" s="14" t="s">
        <v>9462</v>
      </c>
      <c r="M837" s="14" t="s">
        <v>3919</v>
      </c>
      <c r="N837" s="12" t="s">
        <v>21147</v>
      </c>
      <c r="O837" s="14" t="s">
        <v>9463</v>
      </c>
      <c r="P837" s="13" t="s">
        <v>9464</v>
      </c>
      <c r="Q837" s="257" t="s">
        <v>9465</v>
      </c>
      <c r="R837" s="14" t="s">
        <v>9456</v>
      </c>
      <c r="S837" s="257" t="s">
        <v>9466</v>
      </c>
      <c r="T837" s="13" t="s">
        <v>9464</v>
      </c>
    </row>
    <row r="838" spans="2:23" ht="30.75" customHeight="1" x14ac:dyDescent="0.25">
      <c r="B838" s="17">
        <v>848</v>
      </c>
      <c r="D838" s="274" t="s">
        <v>9471</v>
      </c>
      <c r="E838" s="14" t="s">
        <v>1272</v>
      </c>
      <c r="G838" s="274" t="s">
        <v>9472</v>
      </c>
      <c r="H838" s="14" t="s">
        <v>9473</v>
      </c>
      <c r="I838" s="14" t="s">
        <v>9474</v>
      </c>
      <c r="J838" s="274" t="s">
        <v>9477</v>
      </c>
      <c r="K838" s="14" t="s">
        <v>9475</v>
      </c>
      <c r="L838" s="14" t="s">
        <v>4185</v>
      </c>
      <c r="M838" s="14" t="s">
        <v>3975</v>
      </c>
      <c r="N838" s="12" t="s">
        <v>21147</v>
      </c>
      <c r="O838" s="14" t="s">
        <v>9476</v>
      </c>
      <c r="P838" s="13" t="s">
        <v>9478</v>
      </c>
      <c r="Q838" s="257" t="s">
        <v>9479</v>
      </c>
      <c r="R838" s="14" t="s">
        <v>9480</v>
      </c>
      <c r="S838" s="257" t="s">
        <v>9481</v>
      </c>
      <c r="T838" s="13" t="s">
        <v>9478</v>
      </c>
      <c r="V838" s="275">
        <v>41507</v>
      </c>
    </row>
    <row r="839" spans="2:23" ht="30.75" customHeight="1" x14ac:dyDescent="0.25">
      <c r="B839" s="17">
        <v>849</v>
      </c>
      <c r="D839" s="274" t="s">
        <v>9482</v>
      </c>
      <c r="E839" s="14" t="s">
        <v>9483</v>
      </c>
      <c r="G839" s="274" t="s">
        <v>9484</v>
      </c>
      <c r="H839" s="14" t="s">
        <v>9485</v>
      </c>
      <c r="I839" s="14" t="s">
        <v>9486</v>
      </c>
      <c r="J839" s="274" t="s">
        <v>9487</v>
      </c>
      <c r="K839" s="14" t="s">
        <v>3917</v>
      </c>
      <c r="L839" s="14" t="s">
        <v>3930</v>
      </c>
      <c r="M839" s="14" t="s">
        <v>3931</v>
      </c>
      <c r="N839" s="12" t="s">
        <v>21148</v>
      </c>
      <c r="O839" s="14" t="s">
        <v>9488</v>
      </c>
      <c r="P839" s="13" t="s">
        <v>9489</v>
      </c>
      <c r="Q839" s="257" t="s">
        <v>9490</v>
      </c>
      <c r="R839" s="14" t="s">
        <v>9483</v>
      </c>
      <c r="S839" s="257" t="s">
        <v>9490</v>
      </c>
      <c r="T839" s="13" t="s">
        <v>9491</v>
      </c>
      <c r="V839" s="275">
        <v>41508</v>
      </c>
    </row>
    <row r="840" spans="2:23" ht="30.75" customHeight="1" x14ac:dyDescent="0.25">
      <c r="B840" s="17">
        <v>850</v>
      </c>
      <c r="D840" s="274" t="s">
        <v>9492</v>
      </c>
      <c r="E840" s="14" t="s">
        <v>3512</v>
      </c>
      <c r="F840" s="14" t="s">
        <v>9493</v>
      </c>
      <c r="G840" s="274" t="s">
        <v>9494</v>
      </c>
      <c r="H840" s="14" t="s">
        <v>9495</v>
      </c>
      <c r="J840" s="274" t="s">
        <v>9496</v>
      </c>
      <c r="K840" s="14" t="s">
        <v>9367</v>
      </c>
      <c r="L840" s="14" t="s">
        <v>9492</v>
      </c>
      <c r="M840" s="14" t="s">
        <v>4265</v>
      </c>
      <c r="N840" s="12" t="s">
        <v>21135</v>
      </c>
      <c r="O840" s="14" t="s">
        <v>9497</v>
      </c>
      <c r="P840" s="13" t="s">
        <v>9498</v>
      </c>
      <c r="Q840" s="257" t="s">
        <v>9499</v>
      </c>
      <c r="R840" s="14" t="s">
        <v>3512</v>
      </c>
      <c r="S840" s="257" t="s">
        <v>9499</v>
      </c>
      <c r="T840" s="13" t="s">
        <v>9498</v>
      </c>
      <c r="V840" s="275">
        <v>41508</v>
      </c>
    </row>
    <row r="841" spans="2:23" ht="30.75" customHeight="1" x14ac:dyDescent="0.25">
      <c r="B841" s="17">
        <v>851</v>
      </c>
      <c r="D841" s="274" t="s">
        <v>9500</v>
      </c>
      <c r="E841" s="14" t="s">
        <v>3512</v>
      </c>
      <c r="G841" s="274" t="str">
        <f>D841</f>
        <v>Centro Cultural Lurdes Célia Kreher</v>
      </c>
      <c r="H841" s="14" t="s">
        <v>9501</v>
      </c>
      <c r="J841" s="274" t="s">
        <v>9502</v>
      </c>
      <c r="K841" s="14" t="s">
        <v>9367</v>
      </c>
      <c r="L841" s="14" t="s">
        <v>9492</v>
      </c>
      <c r="M841" s="14" t="s">
        <v>4265</v>
      </c>
      <c r="N841" s="12" t="s">
        <v>21135</v>
      </c>
      <c r="O841" s="14" t="s">
        <v>9497</v>
      </c>
      <c r="P841" s="13" t="s">
        <v>9498</v>
      </c>
      <c r="Q841" s="13" t="str">
        <f>Q840</f>
        <v>peduca@humaita-rs.com.br</v>
      </c>
      <c r="R841" s="14" t="str">
        <f>R840</f>
        <v>Marli</v>
      </c>
      <c r="S841" s="13" t="str">
        <f>S840</f>
        <v>peduca@humaita-rs.com.br</v>
      </c>
      <c r="T841" s="13" t="str">
        <f>T840</f>
        <v>55 3525-1231</v>
      </c>
      <c r="V841" s="275">
        <v>41508</v>
      </c>
    </row>
    <row r="842" spans="2:23" ht="30.75" customHeight="1" x14ac:dyDescent="0.25">
      <c r="B842" s="17">
        <v>852</v>
      </c>
      <c r="D842" s="274" t="s">
        <v>9503</v>
      </c>
      <c r="E842" s="14" t="s">
        <v>630</v>
      </c>
      <c r="G842" s="274" t="s">
        <v>9503</v>
      </c>
      <c r="H842" s="14" t="s">
        <v>9504</v>
      </c>
      <c r="I842" s="14" t="s">
        <v>9505</v>
      </c>
      <c r="J842" s="274" t="s">
        <v>9506</v>
      </c>
      <c r="K842" s="14" t="s">
        <v>9507</v>
      </c>
      <c r="L842" s="14" t="s">
        <v>9508</v>
      </c>
      <c r="M842" s="14" t="s">
        <v>3919</v>
      </c>
      <c r="N842" s="12" t="s">
        <v>21147</v>
      </c>
      <c r="O842" s="14" t="s">
        <v>9509</v>
      </c>
      <c r="P842" s="13" t="s">
        <v>9510</v>
      </c>
      <c r="Q842" s="257" t="s">
        <v>9511</v>
      </c>
      <c r="R842" s="14" t="s">
        <v>9512</v>
      </c>
      <c r="V842" s="275">
        <v>41513</v>
      </c>
    </row>
    <row r="843" spans="2:23" ht="52.8" x14ac:dyDescent="0.25">
      <c r="B843" s="17">
        <v>853</v>
      </c>
      <c r="C843" s="17" t="s">
        <v>11992</v>
      </c>
      <c r="D843" s="274" t="s">
        <v>19887</v>
      </c>
      <c r="E843" s="14" t="s">
        <v>9520</v>
      </c>
      <c r="G843" s="276" t="s">
        <v>19886</v>
      </c>
      <c r="H843" s="14" t="s">
        <v>9513</v>
      </c>
      <c r="I843" s="14" t="s">
        <v>3915</v>
      </c>
      <c r="J843" s="274" t="s">
        <v>9514</v>
      </c>
      <c r="K843" s="14" t="s">
        <v>9515</v>
      </c>
      <c r="L843" s="14" t="s">
        <v>11739</v>
      </c>
      <c r="M843" s="14" t="s">
        <v>4104</v>
      </c>
      <c r="N843" s="12" t="s">
        <v>21147</v>
      </c>
      <c r="O843" s="14" t="s">
        <v>9516</v>
      </c>
      <c r="P843" s="13" t="s">
        <v>9521</v>
      </c>
      <c r="Q843" s="257" t="s">
        <v>9522</v>
      </c>
      <c r="R843" s="14" t="s">
        <v>9523</v>
      </c>
      <c r="S843" s="257" t="s">
        <v>9524</v>
      </c>
      <c r="T843" s="13" t="s">
        <v>9521</v>
      </c>
      <c r="U843" s="13" t="s">
        <v>11740</v>
      </c>
      <c r="W843" s="275">
        <v>41821</v>
      </c>
    </row>
    <row r="844" spans="2:23" ht="30.75" customHeight="1" x14ac:dyDescent="0.25">
      <c r="B844" s="17">
        <v>854</v>
      </c>
      <c r="D844" s="274" t="s">
        <v>9531</v>
      </c>
      <c r="E844" s="14" t="s">
        <v>16</v>
      </c>
      <c r="G844" s="274" t="s">
        <v>9531</v>
      </c>
      <c r="H844" s="14" t="s">
        <v>9532</v>
      </c>
      <c r="J844" s="274" t="s">
        <v>9533</v>
      </c>
      <c r="K844" s="14" t="s">
        <v>7156</v>
      </c>
      <c r="L844" s="14" t="s">
        <v>4005</v>
      </c>
      <c r="M844" s="14" t="s">
        <v>4006</v>
      </c>
      <c r="N844" s="12" t="s">
        <v>21149</v>
      </c>
      <c r="O844" s="14" t="s">
        <v>9534</v>
      </c>
      <c r="P844" s="13" t="s">
        <v>9535</v>
      </c>
      <c r="Q844" s="257" t="s">
        <v>9536</v>
      </c>
    </row>
    <row r="845" spans="2:23" ht="30.75" customHeight="1" x14ac:dyDescent="0.25">
      <c r="B845" s="17">
        <v>855</v>
      </c>
      <c r="C845" s="17" t="s">
        <v>6285</v>
      </c>
      <c r="D845" s="274" t="s">
        <v>9539</v>
      </c>
      <c r="E845" s="14" t="s">
        <v>9540</v>
      </c>
      <c r="G845" s="274" t="s">
        <v>9596</v>
      </c>
      <c r="H845" s="14" t="s">
        <v>9541</v>
      </c>
      <c r="I845" s="14" t="s">
        <v>3915</v>
      </c>
      <c r="J845" s="274" t="s">
        <v>9542</v>
      </c>
      <c r="K845" s="14" t="s">
        <v>3917</v>
      </c>
      <c r="L845" s="14" t="s">
        <v>9539</v>
      </c>
      <c r="M845" s="14" t="s">
        <v>4265</v>
      </c>
      <c r="N845" s="12" t="s">
        <v>21135</v>
      </c>
      <c r="O845" s="14" t="s">
        <v>9543</v>
      </c>
      <c r="P845" s="13" t="s">
        <v>9544</v>
      </c>
      <c r="Q845" s="257" t="s">
        <v>9545</v>
      </c>
      <c r="R845" s="14" t="s">
        <v>5235</v>
      </c>
      <c r="S845" s="13" t="s">
        <v>9545</v>
      </c>
      <c r="T845" s="13" t="s">
        <v>9544</v>
      </c>
      <c r="V845" s="275">
        <v>41516</v>
      </c>
      <c r="W845" s="290">
        <v>41543</v>
      </c>
    </row>
    <row r="846" spans="2:23" ht="30.75" customHeight="1" x14ac:dyDescent="0.25">
      <c r="B846" s="17">
        <v>856</v>
      </c>
      <c r="D846" s="274" t="s">
        <v>9546</v>
      </c>
      <c r="E846" s="14" t="s">
        <v>9547</v>
      </c>
      <c r="G846" s="274" t="s">
        <v>9548</v>
      </c>
      <c r="H846" s="14" t="s">
        <v>9549</v>
      </c>
      <c r="I846" s="277">
        <v>256697213</v>
      </c>
      <c r="J846" s="274" t="s">
        <v>9550</v>
      </c>
      <c r="K846" s="14" t="s">
        <v>3917</v>
      </c>
      <c r="L846" s="14" t="s">
        <v>6721</v>
      </c>
      <c r="M846" s="14" t="s">
        <v>3942</v>
      </c>
      <c r="N846" s="12" t="s">
        <v>21135</v>
      </c>
      <c r="O846" s="14" t="s">
        <v>9551</v>
      </c>
      <c r="P846" s="13" t="s">
        <v>9552</v>
      </c>
      <c r="Q846" s="257" t="s">
        <v>9553</v>
      </c>
      <c r="R846" s="14" t="s">
        <v>9554</v>
      </c>
      <c r="S846" s="257" t="s">
        <v>9553</v>
      </c>
    </row>
    <row r="847" spans="2:23" ht="30.75" customHeight="1" x14ac:dyDescent="0.25">
      <c r="B847" s="17">
        <v>857</v>
      </c>
      <c r="D847" s="274" t="s">
        <v>9555</v>
      </c>
      <c r="E847" s="14" t="s">
        <v>9556</v>
      </c>
      <c r="G847" s="274" t="s">
        <v>9563</v>
      </c>
      <c r="H847" s="14" t="s">
        <v>9557</v>
      </c>
      <c r="I847" s="14">
        <v>256530467</v>
      </c>
      <c r="J847" s="274" t="s">
        <v>9558</v>
      </c>
      <c r="K847" s="14" t="s">
        <v>3917</v>
      </c>
      <c r="L847" s="14" t="s">
        <v>9559</v>
      </c>
      <c r="M847" s="14" t="s">
        <v>3942</v>
      </c>
      <c r="N847" s="12" t="s">
        <v>21135</v>
      </c>
      <c r="O847" s="14" t="s">
        <v>9560</v>
      </c>
      <c r="P847" s="13" t="s">
        <v>9561</v>
      </c>
      <c r="Q847" s="257" t="s">
        <v>9562</v>
      </c>
      <c r="R847" s="14" t="s">
        <v>9556</v>
      </c>
      <c r="S847" s="257" t="s">
        <v>9562</v>
      </c>
      <c r="T847" s="13" t="s">
        <v>9561</v>
      </c>
      <c r="V847" s="275">
        <v>41527</v>
      </c>
    </row>
    <row r="848" spans="2:23" ht="30.75" customHeight="1" x14ac:dyDescent="0.25">
      <c r="B848" s="17">
        <v>858</v>
      </c>
      <c r="D848" s="274" t="s">
        <v>9564</v>
      </c>
      <c r="E848" s="14" t="s">
        <v>9565</v>
      </c>
      <c r="G848" s="274" t="s">
        <v>9564</v>
      </c>
      <c r="H848" s="14" t="s">
        <v>9566</v>
      </c>
      <c r="J848" s="274" t="s">
        <v>9567</v>
      </c>
      <c r="K848" s="14" t="s">
        <v>9367</v>
      </c>
      <c r="L848" s="14" t="s">
        <v>4264</v>
      </c>
      <c r="M848" s="14" t="s">
        <v>4265</v>
      </c>
      <c r="N848" s="12" t="s">
        <v>21135</v>
      </c>
      <c r="O848" s="14" t="s">
        <v>4266</v>
      </c>
      <c r="P848" s="13" t="s">
        <v>9568</v>
      </c>
      <c r="Q848" s="13" t="s">
        <v>9570</v>
      </c>
      <c r="R848" s="14" t="s">
        <v>2019</v>
      </c>
      <c r="S848" s="13" t="s">
        <v>9569</v>
      </c>
      <c r="T848" s="13" t="s">
        <v>9568</v>
      </c>
      <c r="V848" s="275">
        <v>41534</v>
      </c>
    </row>
    <row r="849" spans="2:23" ht="30.75" customHeight="1" x14ac:dyDescent="0.25">
      <c r="B849" s="17">
        <v>859</v>
      </c>
      <c r="D849" s="274" t="s">
        <v>9571</v>
      </c>
      <c r="E849" s="14" t="s">
        <v>9572</v>
      </c>
      <c r="G849" s="274" t="s">
        <v>9573</v>
      </c>
      <c r="H849" s="14" t="s">
        <v>9574</v>
      </c>
      <c r="I849" s="14" t="s">
        <v>3915</v>
      </c>
      <c r="J849" s="274" t="s">
        <v>9575</v>
      </c>
      <c r="K849" s="14" t="s">
        <v>9576</v>
      </c>
      <c r="L849" s="14" t="s">
        <v>9577</v>
      </c>
      <c r="M849" s="14" t="s">
        <v>4074</v>
      </c>
      <c r="N849" s="12" t="s">
        <v>21149</v>
      </c>
      <c r="O849" s="14" t="s">
        <v>9578</v>
      </c>
      <c r="P849" s="13" t="s">
        <v>9579</v>
      </c>
      <c r="Q849" s="257" t="s">
        <v>9580</v>
      </c>
      <c r="V849" s="275">
        <v>41535</v>
      </c>
    </row>
    <row r="850" spans="2:23" ht="30.75" customHeight="1" x14ac:dyDescent="0.25">
      <c r="B850" s="17">
        <v>860</v>
      </c>
      <c r="D850" s="274" t="s">
        <v>9581</v>
      </c>
      <c r="E850" s="14" t="s">
        <v>9582</v>
      </c>
      <c r="F850" s="14" t="s">
        <v>4021</v>
      </c>
      <c r="G850" s="274" t="s">
        <v>9583</v>
      </c>
      <c r="H850" s="14" t="s">
        <v>9584</v>
      </c>
      <c r="I850" s="14" t="s">
        <v>3915</v>
      </c>
      <c r="J850" s="274" t="s">
        <v>9585</v>
      </c>
      <c r="K850" s="14" t="s">
        <v>3917</v>
      </c>
      <c r="L850" s="14" t="s">
        <v>3957</v>
      </c>
      <c r="M850" s="14" t="s">
        <v>3942</v>
      </c>
      <c r="N850" s="12" t="s">
        <v>21135</v>
      </c>
      <c r="O850" s="14" t="s">
        <v>9586</v>
      </c>
      <c r="P850" s="13" t="s">
        <v>9587</v>
      </c>
      <c r="Q850" s="257" t="s">
        <v>9588</v>
      </c>
      <c r="R850" s="14" t="s">
        <v>9582</v>
      </c>
      <c r="T850" s="13" t="s">
        <v>9589</v>
      </c>
      <c r="V850" s="275">
        <v>41535</v>
      </c>
    </row>
    <row r="851" spans="2:23" ht="30.75" customHeight="1" x14ac:dyDescent="0.25">
      <c r="B851" s="17">
        <v>861</v>
      </c>
      <c r="D851" s="274" t="s">
        <v>9597</v>
      </c>
      <c r="E851" s="14" t="s">
        <v>3774</v>
      </c>
      <c r="F851" s="14" t="s">
        <v>9598</v>
      </c>
      <c r="G851" s="274" t="s">
        <v>9597</v>
      </c>
      <c r="H851" s="14" t="s">
        <v>9599</v>
      </c>
      <c r="I851" s="14" t="s">
        <v>3915</v>
      </c>
      <c r="J851" s="274" t="s">
        <v>9600</v>
      </c>
      <c r="K851" s="14" t="s">
        <v>3917</v>
      </c>
      <c r="L851" s="14" t="s">
        <v>9601</v>
      </c>
      <c r="M851" s="14" t="s">
        <v>4063</v>
      </c>
      <c r="N851" s="12" t="s">
        <v>21135</v>
      </c>
      <c r="O851" s="14" t="s">
        <v>9602</v>
      </c>
      <c r="P851" s="13" t="s">
        <v>9603</v>
      </c>
      <c r="Q851" s="257" t="s">
        <v>9604</v>
      </c>
      <c r="R851" s="14" t="s">
        <v>3774</v>
      </c>
      <c r="S851" s="257" t="s">
        <v>9604</v>
      </c>
      <c r="T851" s="13" t="s">
        <v>9603</v>
      </c>
    </row>
    <row r="852" spans="2:23" ht="30.75" customHeight="1" x14ac:dyDescent="0.25">
      <c r="B852" s="17">
        <v>862</v>
      </c>
      <c r="C852" s="17" t="s">
        <v>21122</v>
      </c>
      <c r="D852" s="276" t="s">
        <v>19920</v>
      </c>
      <c r="E852" s="12" t="s">
        <v>22174</v>
      </c>
      <c r="G852" s="274" t="s">
        <v>9605</v>
      </c>
      <c r="H852" s="14" t="s">
        <v>9606</v>
      </c>
      <c r="I852" s="14" t="s">
        <v>3915</v>
      </c>
      <c r="J852" s="274" t="s">
        <v>9607</v>
      </c>
      <c r="K852" s="14" t="s">
        <v>3917</v>
      </c>
      <c r="L852" s="14" t="s">
        <v>9608</v>
      </c>
      <c r="M852" s="14" t="s">
        <v>3942</v>
      </c>
      <c r="N852" s="12" t="s">
        <v>21135</v>
      </c>
      <c r="O852" s="14" t="s">
        <v>9609</v>
      </c>
      <c r="P852" s="13" t="s">
        <v>9610</v>
      </c>
      <c r="Q852" s="257" t="s">
        <v>9611</v>
      </c>
      <c r="R852" s="12" t="s">
        <v>22174</v>
      </c>
      <c r="S852" s="257" t="s">
        <v>22173</v>
      </c>
      <c r="T852" s="13" t="s">
        <v>9610</v>
      </c>
      <c r="V852" s="275">
        <v>41544</v>
      </c>
    </row>
    <row r="853" spans="2:23" ht="30.75" customHeight="1" x14ac:dyDescent="0.25">
      <c r="B853" s="17">
        <v>863</v>
      </c>
      <c r="C853" s="17" t="s">
        <v>3050</v>
      </c>
      <c r="D853" s="274" t="s">
        <v>9612</v>
      </c>
      <c r="E853" s="14" t="s">
        <v>12178</v>
      </c>
      <c r="F853" s="14" t="s">
        <v>4080</v>
      </c>
      <c r="G853" s="274" t="s">
        <v>9614</v>
      </c>
      <c r="H853" s="14" t="s">
        <v>9615</v>
      </c>
      <c r="I853" s="14" t="s">
        <v>3915</v>
      </c>
      <c r="J853" s="274" t="s">
        <v>9616</v>
      </c>
      <c r="K853" s="14" t="s">
        <v>9617</v>
      </c>
      <c r="L853" s="14" t="s">
        <v>4123</v>
      </c>
      <c r="M853" s="14" t="s">
        <v>4063</v>
      </c>
      <c r="N853" s="12" t="s">
        <v>21135</v>
      </c>
      <c r="O853" s="14" t="s">
        <v>9618</v>
      </c>
      <c r="P853" s="13" t="s">
        <v>9619</v>
      </c>
      <c r="Q853" s="257" t="s">
        <v>12179</v>
      </c>
      <c r="R853" s="14" t="s">
        <v>12178</v>
      </c>
      <c r="S853" s="257" t="s">
        <v>12179</v>
      </c>
      <c r="T853" s="13" t="s">
        <v>9619</v>
      </c>
      <c r="W853" s="275">
        <v>41915</v>
      </c>
    </row>
    <row r="854" spans="2:23" ht="30.75" customHeight="1" x14ac:dyDescent="0.25">
      <c r="B854" s="17">
        <v>864</v>
      </c>
      <c r="D854" s="274" t="s">
        <v>9620</v>
      </c>
      <c r="E854" s="14" t="s">
        <v>3050</v>
      </c>
      <c r="G854" s="274" t="s">
        <v>9620</v>
      </c>
      <c r="H854" s="14" t="s">
        <v>9621</v>
      </c>
      <c r="I854" s="14">
        <v>148351700113</v>
      </c>
      <c r="J854" s="274" t="s">
        <v>5419</v>
      </c>
      <c r="K854" s="14" t="s">
        <v>5420</v>
      </c>
      <c r="L854" s="14" t="s">
        <v>4026</v>
      </c>
      <c r="M854" s="14" t="s">
        <v>3919</v>
      </c>
      <c r="N854" s="12" t="s">
        <v>21147</v>
      </c>
      <c r="O854" s="14" t="s">
        <v>9251</v>
      </c>
      <c r="P854" s="13" t="s">
        <v>687</v>
      </c>
      <c r="R854" s="14" t="s">
        <v>3050</v>
      </c>
      <c r="S854" s="257" t="s">
        <v>5488</v>
      </c>
      <c r="T854" s="13" t="s">
        <v>687</v>
      </c>
      <c r="U854" s="260"/>
      <c r="V854" s="14" t="s">
        <v>688</v>
      </c>
      <c r="W854" s="260"/>
    </row>
    <row r="855" spans="2:23" ht="30.75" customHeight="1" x14ac:dyDescent="0.25">
      <c r="B855" s="17">
        <v>865</v>
      </c>
      <c r="D855" s="274" t="s">
        <v>9622</v>
      </c>
      <c r="E855" s="14" t="s">
        <v>9623</v>
      </c>
      <c r="G855" s="274" t="s">
        <v>9622</v>
      </c>
      <c r="H855" s="14" t="s">
        <v>9624</v>
      </c>
      <c r="I855" s="14" t="s">
        <v>3915</v>
      </c>
      <c r="J855" s="274" t="s">
        <v>9625</v>
      </c>
      <c r="K855" s="14" t="s">
        <v>9626</v>
      </c>
      <c r="L855" s="14" t="s">
        <v>9608</v>
      </c>
      <c r="M855" s="14" t="s">
        <v>3942</v>
      </c>
      <c r="N855" s="12" t="s">
        <v>21135</v>
      </c>
      <c r="O855" s="14" t="s">
        <v>9627</v>
      </c>
      <c r="P855" s="13" t="s">
        <v>9628</v>
      </c>
      <c r="Q855" s="257" t="s">
        <v>9629</v>
      </c>
      <c r="R855" s="14" t="s">
        <v>9630</v>
      </c>
      <c r="S855" s="257" t="s">
        <v>9648</v>
      </c>
      <c r="T855" s="13" t="s">
        <v>9631</v>
      </c>
      <c r="V855" s="275">
        <v>41548</v>
      </c>
    </row>
    <row r="856" spans="2:23" ht="30.75" customHeight="1" x14ac:dyDescent="0.25">
      <c r="B856" s="17">
        <v>866</v>
      </c>
      <c r="D856" s="274" t="s">
        <v>9632</v>
      </c>
      <c r="E856" s="14" t="s">
        <v>9633</v>
      </c>
      <c r="G856" s="274" t="s">
        <v>9632</v>
      </c>
      <c r="H856" s="14" t="s">
        <v>9634</v>
      </c>
      <c r="I856" s="14" t="s">
        <v>3915</v>
      </c>
      <c r="J856" s="274" t="s">
        <v>9635</v>
      </c>
      <c r="K856" s="14" t="s">
        <v>3917</v>
      </c>
      <c r="L856" s="14" t="s">
        <v>5148</v>
      </c>
      <c r="M856" s="14" t="s">
        <v>4063</v>
      </c>
      <c r="N856" s="12" t="s">
        <v>21135</v>
      </c>
      <c r="O856" s="14" t="s">
        <v>9636</v>
      </c>
      <c r="P856" s="13" t="s">
        <v>9637</v>
      </c>
      <c r="Q856" s="257" t="s">
        <v>9638</v>
      </c>
      <c r="R856" s="14" t="s">
        <v>7201</v>
      </c>
      <c r="S856" s="257" t="s">
        <v>9639</v>
      </c>
      <c r="T856" s="13" t="s">
        <v>9640</v>
      </c>
      <c r="V856" s="275">
        <v>41548</v>
      </c>
    </row>
    <row r="857" spans="2:23" ht="30.75" customHeight="1" x14ac:dyDescent="0.25">
      <c r="B857" s="17">
        <v>867</v>
      </c>
      <c r="C857" s="17" t="s">
        <v>22338</v>
      </c>
      <c r="D857" s="274" t="s">
        <v>10428</v>
      </c>
      <c r="G857" s="274" t="s">
        <v>10428</v>
      </c>
      <c r="H857" s="14" t="s">
        <v>9641</v>
      </c>
      <c r="I857" s="14" t="s">
        <v>3915</v>
      </c>
      <c r="J857" s="274" t="s">
        <v>9642</v>
      </c>
      <c r="K857" s="14" t="s">
        <v>9643</v>
      </c>
      <c r="L857" s="14" t="s">
        <v>9608</v>
      </c>
      <c r="M857" s="14" t="s">
        <v>3942</v>
      </c>
      <c r="N857" s="12" t="s">
        <v>21135</v>
      </c>
      <c r="O857" s="14" t="s">
        <v>9644</v>
      </c>
      <c r="P857" s="13" t="s">
        <v>9645</v>
      </c>
      <c r="Q857" s="257" t="s">
        <v>9646</v>
      </c>
      <c r="R857" s="14" t="s">
        <v>9647</v>
      </c>
      <c r="S857" s="257" t="s">
        <v>9646</v>
      </c>
      <c r="T857" s="13" t="s">
        <v>9645</v>
      </c>
    </row>
    <row r="858" spans="2:23" ht="30.75" customHeight="1" x14ac:dyDescent="0.25">
      <c r="B858" s="17">
        <v>868</v>
      </c>
      <c r="D858" s="274" t="s">
        <v>9649</v>
      </c>
      <c r="E858" s="14" t="s">
        <v>9650</v>
      </c>
      <c r="G858" s="274" t="s">
        <v>9651</v>
      </c>
      <c r="H858" s="14" t="s">
        <v>9652</v>
      </c>
      <c r="I858" s="14">
        <v>458152404</v>
      </c>
      <c r="J858" s="274" t="s">
        <v>9653</v>
      </c>
      <c r="K858" s="14" t="s">
        <v>9654</v>
      </c>
      <c r="L858" s="14" t="s">
        <v>4005</v>
      </c>
      <c r="M858" s="14" t="s">
        <v>4006</v>
      </c>
      <c r="N858" s="12" t="s">
        <v>21149</v>
      </c>
      <c r="O858" s="14" t="s">
        <v>9655</v>
      </c>
      <c r="P858" s="13" t="s">
        <v>9656</v>
      </c>
      <c r="Q858" s="257" t="s">
        <v>9657</v>
      </c>
      <c r="V858" s="275">
        <v>41548</v>
      </c>
    </row>
    <row r="859" spans="2:23" ht="30.75" customHeight="1" x14ac:dyDescent="0.25">
      <c r="B859" s="17">
        <v>869</v>
      </c>
      <c r="D859" s="274" t="s">
        <v>9658</v>
      </c>
      <c r="E859" s="14" t="s">
        <v>9659</v>
      </c>
      <c r="G859" s="274" t="s">
        <v>9660</v>
      </c>
      <c r="H859" s="14" t="s">
        <v>9661</v>
      </c>
      <c r="I859" s="277">
        <v>637180434117</v>
      </c>
      <c r="J859" s="274" t="s">
        <v>9662</v>
      </c>
      <c r="K859" s="14" t="s">
        <v>9663</v>
      </c>
      <c r="L859" s="14" t="s">
        <v>9664</v>
      </c>
      <c r="M859" s="14" t="s">
        <v>3919</v>
      </c>
      <c r="N859" s="12" t="s">
        <v>21147</v>
      </c>
      <c r="O859" s="14" t="s">
        <v>9665</v>
      </c>
      <c r="P859" s="13" t="s">
        <v>9666</v>
      </c>
      <c r="Q859" s="13" t="s">
        <v>9667</v>
      </c>
      <c r="R859" s="14" t="s">
        <v>9659</v>
      </c>
      <c r="S859" s="13" t="s">
        <v>9667</v>
      </c>
      <c r="T859" s="13" t="s">
        <v>9666</v>
      </c>
      <c r="V859" s="275">
        <v>41550</v>
      </c>
    </row>
    <row r="860" spans="2:23" ht="30.75" customHeight="1" x14ac:dyDescent="0.25">
      <c r="B860" s="17">
        <v>870</v>
      </c>
      <c r="D860" s="274" t="s">
        <v>9668</v>
      </c>
      <c r="E860" s="14" t="s">
        <v>9669</v>
      </c>
      <c r="F860" s="14" t="s">
        <v>9670</v>
      </c>
      <c r="G860" s="274" t="s">
        <v>9668</v>
      </c>
      <c r="H860" s="14" t="s">
        <v>9671</v>
      </c>
      <c r="I860" s="14" t="s">
        <v>3915</v>
      </c>
      <c r="J860" s="274" t="s">
        <v>9672</v>
      </c>
      <c r="K860" s="14" t="s">
        <v>4292</v>
      </c>
      <c r="L860" s="14" t="s">
        <v>4233</v>
      </c>
      <c r="M860" s="14" t="s">
        <v>3942</v>
      </c>
      <c r="N860" s="12" t="s">
        <v>21135</v>
      </c>
      <c r="O860" s="14" t="s">
        <v>9673</v>
      </c>
      <c r="P860" s="13" t="s">
        <v>9674</v>
      </c>
      <c r="Q860" s="13" t="s">
        <v>9675</v>
      </c>
      <c r="R860" s="14" t="s">
        <v>9676</v>
      </c>
      <c r="S860" s="257" t="s">
        <v>9677</v>
      </c>
      <c r="T860" s="13" t="s">
        <v>9678</v>
      </c>
    </row>
    <row r="861" spans="2:23" ht="30.75" customHeight="1" x14ac:dyDescent="0.25">
      <c r="B861" s="17">
        <v>871</v>
      </c>
      <c r="D861" s="274" t="s">
        <v>9679</v>
      </c>
      <c r="E861" s="14" t="s">
        <v>9680</v>
      </c>
      <c r="G861" s="274" t="s">
        <v>9679</v>
      </c>
      <c r="H861" s="14" t="s">
        <v>9681</v>
      </c>
      <c r="I861" s="14" t="s">
        <v>3915</v>
      </c>
      <c r="J861" s="274" t="s">
        <v>12050</v>
      </c>
      <c r="K861" s="14" t="s">
        <v>9682</v>
      </c>
      <c r="L861" s="14" t="s">
        <v>9683</v>
      </c>
      <c r="M861" s="14" t="s">
        <v>4114</v>
      </c>
      <c r="N861" s="12" t="s">
        <v>21147</v>
      </c>
      <c r="O861" s="14" t="s">
        <v>12051</v>
      </c>
      <c r="P861" s="13" t="s">
        <v>9684</v>
      </c>
      <c r="Q861" s="257" t="s">
        <v>9685</v>
      </c>
      <c r="R861" s="14" t="s">
        <v>9680</v>
      </c>
      <c r="S861" s="257" t="s">
        <v>9686</v>
      </c>
      <c r="T861" s="13" t="s">
        <v>9684</v>
      </c>
      <c r="V861" s="275">
        <v>41550</v>
      </c>
    </row>
    <row r="862" spans="2:23" ht="30.75" customHeight="1" x14ac:dyDescent="0.25">
      <c r="B862" s="17">
        <v>872</v>
      </c>
      <c r="D862" s="274" t="s">
        <v>9687</v>
      </c>
      <c r="E862" s="14" t="s">
        <v>9688</v>
      </c>
      <c r="G862" s="274" t="s">
        <v>9689</v>
      </c>
      <c r="H862" s="14" t="s">
        <v>9690</v>
      </c>
      <c r="I862" s="14" t="s">
        <v>9691</v>
      </c>
      <c r="J862" s="274" t="s">
        <v>9692</v>
      </c>
      <c r="K862" s="14" t="s">
        <v>9693</v>
      </c>
      <c r="L862" s="14" t="s">
        <v>4026</v>
      </c>
      <c r="M862" s="14" t="s">
        <v>3919</v>
      </c>
      <c r="N862" s="12" t="s">
        <v>21147</v>
      </c>
      <c r="O862" s="14" t="s">
        <v>9694</v>
      </c>
      <c r="P862" s="13" t="s">
        <v>9695</v>
      </c>
      <c r="Q862" s="257" t="s">
        <v>11994</v>
      </c>
      <c r="R862" s="14" t="s">
        <v>9696</v>
      </c>
      <c r="S862" s="257" t="s">
        <v>9697</v>
      </c>
      <c r="T862" s="13" t="s">
        <v>9695</v>
      </c>
      <c r="V862" s="275">
        <v>41554</v>
      </c>
    </row>
    <row r="863" spans="2:23" ht="30.75" customHeight="1" x14ac:dyDescent="0.25">
      <c r="B863" s="17">
        <v>873</v>
      </c>
      <c r="D863" s="274" t="s">
        <v>9698</v>
      </c>
      <c r="E863" s="14" t="s">
        <v>9699</v>
      </c>
      <c r="G863" s="274" t="s">
        <v>9700</v>
      </c>
      <c r="H863" s="14" t="s">
        <v>9701</v>
      </c>
      <c r="I863" s="14" t="s">
        <v>9702</v>
      </c>
      <c r="J863" s="274" t="s">
        <v>9703</v>
      </c>
      <c r="K863" s="14" t="s">
        <v>3917</v>
      </c>
      <c r="L863" s="14" t="s">
        <v>9704</v>
      </c>
      <c r="M863" s="14" t="s">
        <v>3507</v>
      </c>
      <c r="N863" s="12" t="s">
        <v>21149</v>
      </c>
      <c r="O863" s="14" t="s">
        <v>9705</v>
      </c>
      <c r="P863" s="13" t="s">
        <v>9706</v>
      </c>
      <c r="Q863" s="257" t="s">
        <v>9708</v>
      </c>
      <c r="R863" s="14" t="s">
        <v>5</v>
      </c>
      <c r="S863" s="257" t="s">
        <v>9707</v>
      </c>
      <c r="T863" s="13" t="s">
        <v>9709</v>
      </c>
      <c r="V863" s="275">
        <v>41554</v>
      </c>
    </row>
    <row r="864" spans="2:23" ht="30.75" customHeight="1" x14ac:dyDescent="0.25">
      <c r="B864" s="17">
        <v>874</v>
      </c>
      <c r="D864" s="274" t="s">
        <v>9710</v>
      </c>
      <c r="E864" s="14" t="s">
        <v>9711</v>
      </c>
      <c r="F864" s="14" t="s">
        <v>4021</v>
      </c>
      <c r="G864" s="274" t="s">
        <v>9710</v>
      </c>
      <c r="H864" s="14" t="s">
        <v>9712</v>
      </c>
      <c r="I864" s="14" t="s">
        <v>5712</v>
      </c>
      <c r="J864" s="274" t="s">
        <v>9713</v>
      </c>
      <c r="L864" s="14" t="s">
        <v>4026</v>
      </c>
      <c r="M864" s="14" t="s">
        <v>3919</v>
      </c>
      <c r="N864" s="12" t="s">
        <v>21147</v>
      </c>
      <c r="O864" s="14" t="s">
        <v>9714</v>
      </c>
      <c r="P864" s="13" t="s">
        <v>9715</v>
      </c>
      <c r="Q864" s="257" t="s">
        <v>9716</v>
      </c>
      <c r="R864" s="14" t="s">
        <v>9389</v>
      </c>
      <c r="S864" s="257" t="s">
        <v>9716</v>
      </c>
      <c r="T864" s="13" t="s">
        <v>9717</v>
      </c>
      <c r="V864" s="275">
        <v>41554</v>
      </c>
    </row>
    <row r="865" spans="2:22" ht="30.75" customHeight="1" x14ac:dyDescent="0.25">
      <c r="B865" s="17">
        <v>875</v>
      </c>
      <c r="D865" s="274" t="s">
        <v>9720</v>
      </c>
      <c r="E865" s="14" t="s">
        <v>9718</v>
      </c>
      <c r="F865" s="14" t="s">
        <v>4222</v>
      </c>
      <c r="G865" s="274" t="s">
        <v>9719</v>
      </c>
      <c r="H865" s="14" t="s">
        <v>9721</v>
      </c>
      <c r="I865" s="14" t="s">
        <v>3915</v>
      </c>
      <c r="J865" s="274" t="s">
        <v>9722</v>
      </c>
      <c r="K865" s="14" t="s">
        <v>9367</v>
      </c>
      <c r="L865" s="14" t="s">
        <v>9723</v>
      </c>
      <c r="M865" s="14" t="s">
        <v>4265</v>
      </c>
      <c r="N865" s="12" t="s">
        <v>21135</v>
      </c>
      <c r="O865" s="14" t="s">
        <v>9724</v>
      </c>
      <c r="P865" s="13" t="s">
        <v>9725</v>
      </c>
      <c r="Q865" s="257" t="s">
        <v>9726</v>
      </c>
      <c r="R865" s="14" t="s">
        <v>9727</v>
      </c>
      <c r="S865" s="257" t="s">
        <v>9726</v>
      </c>
      <c r="T865" s="13" t="s">
        <v>9728</v>
      </c>
      <c r="V865" s="275">
        <v>41554</v>
      </c>
    </row>
    <row r="866" spans="2:22" ht="30.75" customHeight="1" x14ac:dyDescent="0.25">
      <c r="B866" s="17">
        <v>876</v>
      </c>
      <c r="D866" s="274" t="s">
        <v>9729</v>
      </c>
      <c r="E866" s="14" t="s">
        <v>9730</v>
      </c>
      <c r="G866" s="274" t="s">
        <v>9729</v>
      </c>
      <c r="H866" s="14" t="s">
        <v>9731</v>
      </c>
      <c r="I866" s="14" t="s">
        <v>3915</v>
      </c>
      <c r="J866" s="274" t="s">
        <v>9732</v>
      </c>
      <c r="K866" s="14" t="s">
        <v>1202</v>
      </c>
      <c r="L866" s="14" t="s">
        <v>9733</v>
      </c>
      <c r="M866" s="14" t="s">
        <v>4114</v>
      </c>
      <c r="N866" s="12" t="s">
        <v>21147</v>
      </c>
      <c r="O866" s="14" t="s">
        <v>9734</v>
      </c>
      <c r="P866" s="13" t="s">
        <v>9735</v>
      </c>
      <c r="Q866" s="257" t="s">
        <v>9736</v>
      </c>
      <c r="R866" s="14" t="s">
        <v>9737</v>
      </c>
      <c r="S866" s="257" t="s">
        <v>9738</v>
      </c>
      <c r="V866" s="275">
        <v>41554</v>
      </c>
    </row>
    <row r="867" spans="2:22" ht="30.75" customHeight="1" x14ac:dyDescent="0.25">
      <c r="B867" s="17">
        <v>877</v>
      </c>
      <c r="D867" s="274" t="s">
        <v>9739</v>
      </c>
      <c r="E867" s="14" t="s">
        <v>9740</v>
      </c>
      <c r="G867" s="274" t="s">
        <v>9741</v>
      </c>
      <c r="H867" s="14" t="s">
        <v>9742</v>
      </c>
      <c r="I867" s="14" t="s">
        <v>9743</v>
      </c>
      <c r="J867" s="274" t="s">
        <v>9744</v>
      </c>
      <c r="K867" s="14" t="s">
        <v>9745</v>
      </c>
      <c r="L867" s="14" t="s">
        <v>4026</v>
      </c>
      <c r="M867" s="14" t="s">
        <v>3919</v>
      </c>
      <c r="N867" s="12" t="s">
        <v>21147</v>
      </c>
      <c r="O867" s="14" t="s">
        <v>9746</v>
      </c>
      <c r="P867" s="13" t="s">
        <v>9747</v>
      </c>
      <c r="Q867" s="257" t="s">
        <v>9748</v>
      </c>
    </row>
    <row r="868" spans="2:22" ht="30.75" customHeight="1" x14ac:dyDescent="0.25">
      <c r="B868" s="17">
        <v>878</v>
      </c>
      <c r="D868" s="274" t="s">
        <v>9749</v>
      </c>
      <c r="E868" s="14" t="s">
        <v>9750</v>
      </c>
      <c r="G868" s="274" t="s">
        <v>9751</v>
      </c>
      <c r="H868" s="14" t="s">
        <v>9752</v>
      </c>
      <c r="I868" s="14" t="s">
        <v>9753</v>
      </c>
      <c r="J868" s="274" t="s">
        <v>15255</v>
      </c>
      <c r="K868" s="14" t="s">
        <v>9754</v>
      </c>
      <c r="L868" s="14" t="s">
        <v>9755</v>
      </c>
      <c r="M868" s="14" t="s">
        <v>3975</v>
      </c>
      <c r="N868" s="12" t="s">
        <v>21147</v>
      </c>
      <c r="O868" s="14" t="s">
        <v>9756</v>
      </c>
      <c r="P868" s="13" t="s">
        <v>9757</v>
      </c>
      <c r="Q868" s="257" t="s">
        <v>9758</v>
      </c>
      <c r="R868" s="14" t="s">
        <v>9750</v>
      </c>
      <c r="S868" s="257" t="s">
        <v>9758</v>
      </c>
      <c r="T868" s="13" t="s">
        <v>9757</v>
      </c>
    </row>
    <row r="869" spans="2:22" ht="30.75" customHeight="1" x14ac:dyDescent="0.25">
      <c r="B869" s="17">
        <v>879</v>
      </c>
      <c r="D869" s="274" t="s">
        <v>9761</v>
      </c>
      <c r="E869" s="14" t="s">
        <v>9760</v>
      </c>
      <c r="G869" s="274" t="s">
        <v>9759</v>
      </c>
      <c r="H869" s="277" t="s">
        <v>9762</v>
      </c>
      <c r="I869" s="14" t="s">
        <v>3915</v>
      </c>
      <c r="J869" s="274" t="s">
        <v>9763</v>
      </c>
      <c r="K869" s="14" t="s">
        <v>9764</v>
      </c>
      <c r="L869" s="14" t="s">
        <v>4026</v>
      </c>
      <c r="M869" s="14" t="s">
        <v>3919</v>
      </c>
      <c r="N869" s="12" t="s">
        <v>21147</v>
      </c>
      <c r="O869" s="14" t="s">
        <v>9765</v>
      </c>
      <c r="P869" s="13" t="s">
        <v>9766</v>
      </c>
      <c r="Q869" s="257" t="s">
        <v>9767</v>
      </c>
      <c r="R869" s="14" t="s">
        <v>9760</v>
      </c>
      <c r="S869" s="257" t="s">
        <v>9768</v>
      </c>
      <c r="T869" s="13" t="s">
        <v>9766</v>
      </c>
    </row>
    <row r="870" spans="2:22" ht="30.75" customHeight="1" x14ac:dyDescent="0.25">
      <c r="B870" s="17">
        <v>880</v>
      </c>
      <c r="D870" s="274" t="s">
        <v>9769</v>
      </c>
      <c r="E870" s="14" t="s">
        <v>9770</v>
      </c>
      <c r="G870" s="274" t="s">
        <v>9771</v>
      </c>
      <c r="H870" s="14" t="s">
        <v>9772</v>
      </c>
      <c r="I870" s="14" t="s">
        <v>3915</v>
      </c>
      <c r="J870" s="274" t="s">
        <v>9773</v>
      </c>
      <c r="K870" s="14" t="s">
        <v>9774</v>
      </c>
      <c r="L870" s="14" t="s">
        <v>9775</v>
      </c>
      <c r="M870" s="14" t="s">
        <v>3919</v>
      </c>
      <c r="N870" s="12" t="s">
        <v>21147</v>
      </c>
      <c r="O870" s="14" t="s">
        <v>9776</v>
      </c>
      <c r="P870" s="13" t="s">
        <v>9777</v>
      </c>
      <c r="Q870" s="257" t="s">
        <v>9778</v>
      </c>
      <c r="R870" s="14" t="s">
        <v>9770</v>
      </c>
      <c r="S870" s="257" t="s">
        <v>9779</v>
      </c>
    </row>
    <row r="871" spans="2:22" ht="30.75" customHeight="1" x14ac:dyDescent="0.25">
      <c r="B871" s="17">
        <v>881</v>
      </c>
      <c r="D871" s="274" t="s">
        <v>9780</v>
      </c>
      <c r="E871" s="14" t="s">
        <v>9781</v>
      </c>
      <c r="F871" s="14" t="s">
        <v>9782</v>
      </c>
      <c r="G871" s="274" t="s">
        <v>9783</v>
      </c>
      <c r="H871" s="14" t="s">
        <v>9784</v>
      </c>
      <c r="I871" s="14" t="s">
        <v>3915</v>
      </c>
      <c r="J871" s="274" t="s">
        <v>9785</v>
      </c>
      <c r="K871" s="14" t="s">
        <v>5636</v>
      </c>
      <c r="L871" s="14" t="s">
        <v>4185</v>
      </c>
      <c r="M871" s="14" t="s">
        <v>3975</v>
      </c>
      <c r="N871" s="12" t="s">
        <v>21147</v>
      </c>
      <c r="O871" s="14" t="s">
        <v>9786</v>
      </c>
      <c r="P871" s="13" t="s">
        <v>9787</v>
      </c>
      <c r="Q871" s="257" t="s">
        <v>9788</v>
      </c>
      <c r="R871" s="14" t="s">
        <v>6616</v>
      </c>
      <c r="S871" s="257" t="s">
        <v>9789</v>
      </c>
      <c r="T871" s="13" t="s">
        <v>9790</v>
      </c>
      <c r="V871" s="275">
        <v>41562</v>
      </c>
    </row>
    <row r="872" spans="2:22" ht="30.75" customHeight="1" x14ac:dyDescent="0.25">
      <c r="B872" s="17">
        <v>882</v>
      </c>
      <c r="D872" s="274" t="s">
        <v>9791</v>
      </c>
      <c r="E872" s="14" t="s">
        <v>9792</v>
      </c>
      <c r="F872" s="14" t="s">
        <v>9782</v>
      </c>
      <c r="G872" s="274" t="s">
        <v>9791</v>
      </c>
      <c r="H872" s="14" t="s">
        <v>9793</v>
      </c>
      <c r="I872" s="14" t="s">
        <v>3915</v>
      </c>
      <c r="J872" s="274" t="s">
        <v>9794</v>
      </c>
      <c r="K872" s="14" t="s">
        <v>5999</v>
      </c>
      <c r="L872" s="14" t="s">
        <v>1820</v>
      </c>
      <c r="M872" s="14" t="s">
        <v>1679</v>
      </c>
      <c r="N872" s="12" t="s">
        <v>21150</v>
      </c>
      <c r="O872" s="14" t="s">
        <v>9795</v>
      </c>
      <c r="P872" s="13" t="s">
        <v>9796</v>
      </c>
      <c r="Q872" s="257" t="s">
        <v>9797</v>
      </c>
      <c r="R872" s="14" t="s">
        <v>9798</v>
      </c>
      <c r="S872" s="257" t="s">
        <v>9799</v>
      </c>
      <c r="T872" s="13" t="s">
        <v>9800</v>
      </c>
      <c r="V872" s="275">
        <v>41562</v>
      </c>
    </row>
    <row r="873" spans="2:22" ht="30.75" customHeight="1" x14ac:dyDescent="0.25">
      <c r="B873" s="17">
        <v>883</v>
      </c>
      <c r="D873" s="274" t="s">
        <v>9801</v>
      </c>
      <c r="E873" s="14" t="s">
        <v>297</v>
      </c>
      <c r="F873" s="14" t="s">
        <v>9782</v>
      </c>
      <c r="G873" s="274" t="s">
        <v>9801</v>
      </c>
      <c r="H873" s="14" t="s">
        <v>9802</v>
      </c>
      <c r="I873" s="14" t="s">
        <v>3915</v>
      </c>
      <c r="J873" s="274" t="s">
        <v>9803</v>
      </c>
      <c r="K873" s="14" t="s">
        <v>9804</v>
      </c>
      <c r="L873" s="14" t="s">
        <v>7357</v>
      </c>
      <c r="M873" s="14" t="s">
        <v>9805</v>
      </c>
      <c r="N873" s="12" t="s">
        <v>21147</v>
      </c>
      <c r="O873" s="14" t="s">
        <v>9806</v>
      </c>
      <c r="P873" s="13" t="s">
        <v>9807</v>
      </c>
      <c r="Q873" s="257" t="s">
        <v>9808</v>
      </c>
      <c r="R873" s="14" t="s">
        <v>9809</v>
      </c>
      <c r="S873" s="257" t="s">
        <v>9810</v>
      </c>
      <c r="T873" s="13" t="s">
        <v>9811</v>
      </c>
      <c r="V873" s="275">
        <v>41562</v>
      </c>
    </row>
    <row r="874" spans="2:22" ht="30.75" customHeight="1" x14ac:dyDescent="0.25">
      <c r="B874" s="17">
        <v>884</v>
      </c>
      <c r="C874" s="413" t="s">
        <v>21129</v>
      </c>
      <c r="D874" s="274" t="s">
        <v>9812</v>
      </c>
      <c r="E874" s="14" t="s">
        <v>9812</v>
      </c>
      <c r="G874" s="274" t="s">
        <v>9812</v>
      </c>
      <c r="J874" s="274" t="s">
        <v>9813</v>
      </c>
      <c r="K874" s="14" t="s">
        <v>9814</v>
      </c>
      <c r="L874" s="14" t="s">
        <v>9608</v>
      </c>
      <c r="M874" s="14" t="s">
        <v>3942</v>
      </c>
      <c r="N874" s="12" t="s">
        <v>21135</v>
      </c>
      <c r="O874" s="14" t="s">
        <v>9815</v>
      </c>
      <c r="P874" s="13" t="s">
        <v>9816</v>
      </c>
      <c r="Q874" s="257" t="s">
        <v>9817</v>
      </c>
    </row>
    <row r="875" spans="2:22" ht="30.75" customHeight="1" x14ac:dyDescent="0.25">
      <c r="B875" s="17">
        <v>885</v>
      </c>
      <c r="D875" s="274" t="s">
        <v>9818</v>
      </c>
      <c r="E875" s="14" t="s">
        <v>9819</v>
      </c>
      <c r="G875" s="274" t="s">
        <v>9820</v>
      </c>
      <c r="H875" s="14" t="s">
        <v>9824</v>
      </c>
      <c r="I875" s="14" t="s">
        <v>3915</v>
      </c>
      <c r="J875" s="274" t="s">
        <v>9821</v>
      </c>
      <c r="K875" s="14" t="s">
        <v>3917</v>
      </c>
      <c r="L875" s="14" t="s">
        <v>6318</v>
      </c>
      <c r="M875" s="14" t="s">
        <v>3942</v>
      </c>
      <c r="N875" s="12" t="s">
        <v>21135</v>
      </c>
      <c r="O875" s="14" t="s">
        <v>1482</v>
      </c>
      <c r="P875" s="13" t="s">
        <v>9822</v>
      </c>
      <c r="Q875" s="257" t="s">
        <v>9823</v>
      </c>
      <c r="R875" s="14" t="s">
        <v>9819</v>
      </c>
    </row>
    <row r="876" spans="2:22" ht="30.75" customHeight="1" x14ac:dyDescent="0.25">
      <c r="B876" s="17">
        <v>886</v>
      </c>
      <c r="D876" s="274" t="s">
        <v>9825</v>
      </c>
      <c r="E876" s="14" t="s">
        <v>2506</v>
      </c>
      <c r="F876" s="14" t="s">
        <v>9782</v>
      </c>
      <c r="G876" s="274" t="s">
        <v>2562</v>
      </c>
      <c r="H876" s="14" t="s">
        <v>9826</v>
      </c>
      <c r="I876" s="14" t="s">
        <v>3915</v>
      </c>
      <c r="J876" s="274" t="s">
        <v>9827</v>
      </c>
      <c r="K876" s="14" t="s">
        <v>9828</v>
      </c>
      <c r="L876" s="14" t="s">
        <v>2569</v>
      </c>
      <c r="M876" s="14" t="s">
        <v>2570</v>
      </c>
      <c r="N876" s="12" t="s">
        <v>21148</v>
      </c>
      <c r="O876" s="14" t="s">
        <v>2571</v>
      </c>
      <c r="P876" s="13" t="s">
        <v>9829</v>
      </c>
      <c r="R876" s="14" t="s">
        <v>7988</v>
      </c>
      <c r="S876" s="257" t="s">
        <v>9830</v>
      </c>
      <c r="T876" s="13" t="s">
        <v>9831</v>
      </c>
      <c r="V876" s="275">
        <v>41563</v>
      </c>
    </row>
    <row r="877" spans="2:22" ht="30.75" customHeight="1" x14ac:dyDescent="0.25">
      <c r="B877" s="17">
        <v>887</v>
      </c>
      <c r="C877" s="17" t="s">
        <v>5</v>
      </c>
      <c r="D877" s="274" t="s">
        <v>9832</v>
      </c>
      <c r="E877" s="14" t="s">
        <v>9833</v>
      </c>
      <c r="G877" s="276" t="s">
        <v>20404</v>
      </c>
      <c r="H877" s="12" t="s">
        <v>9834</v>
      </c>
      <c r="I877" s="14">
        <v>256584648</v>
      </c>
      <c r="J877" s="276" t="s">
        <v>18536</v>
      </c>
      <c r="K877" s="12" t="s">
        <v>18537</v>
      </c>
      <c r="L877" s="12" t="s">
        <v>3467</v>
      </c>
      <c r="M877" s="14" t="s">
        <v>3942</v>
      </c>
      <c r="N877" s="12" t="s">
        <v>21135</v>
      </c>
      <c r="O877" s="12" t="s">
        <v>22813</v>
      </c>
      <c r="Q877" s="257" t="s">
        <v>11053</v>
      </c>
      <c r="R877" s="14" t="s">
        <v>9833</v>
      </c>
      <c r="S877" s="257" t="s">
        <v>11053</v>
      </c>
      <c r="T877" s="13" t="s">
        <v>12085</v>
      </c>
    </row>
    <row r="878" spans="2:22" ht="30.75" customHeight="1" x14ac:dyDescent="0.25">
      <c r="B878" s="17">
        <v>888</v>
      </c>
      <c r="D878" s="274" t="s">
        <v>9847</v>
      </c>
      <c r="E878" s="14" t="s">
        <v>9848</v>
      </c>
      <c r="G878" s="274" t="s">
        <v>9849</v>
      </c>
      <c r="H878" s="14" t="s">
        <v>9850</v>
      </c>
      <c r="I878" s="14">
        <v>2770002656</v>
      </c>
      <c r="J878" s="274" t="s">
        <v>9857</v>
      </c>
      <c r="K878" s="14" t="s">
        <v>3917</v>
      </c>
      <c r="L878" s="14" t="s">
        <v>9851</v>
      </c>
      <c r="M878" s="14" t="s">
        <v>4265</v>
      </c>
      <c r="N878" s="12" t="s">
        <v>21135</v>
      </c>
      <c r="O878" s="14" t="s">
        <v>9852</v>
      </c>
      <c r="P878" s="13" t="s">
        <v>9853</v>
      </c>
      <c r="Q878" s="257" t="s">
        <v>9854</v>
      </c>
      <c r="R878" s="14" t="s">
        <v>9855</v>
      </c>
      <c r="S878" s="13" t="str">
        <f>Q878</f>
        <v>dgvendramin@bol.com.br</v>
      </c>
      <c r="T878" s="13" t="s">
        <v>9856</v>
      </c>
      <c r="V878" s="275">
        <v>41565</v>
      </c>
    </row>
    <row r="879" spans="2:22" ht="30.75" customHeight="1" x14ac:dyDescent="0.25">
      <c r="B879" s="17">
        <v>889</v>
      </c>
      <c r="D879" s="274" t="s">
        <v>9835</v>
      </c>
      <c r="E879" s="14" t="s">
        <v>9836</v>
      </c>
      <c r="F879" s="14" t="s">
        <v>9782</v>
      </c>
      <c r="G879" s="274" t="s">
        <v>9837</v>
      </c>
      <c r="H879" s="14" t="s">
        <v>9838</v>
      </c>
      <c r="I879" s="14" t="s">
        <v>9839</v>
      </c>
      <c r="J879" s="274" t="s">
        <v>9840</v>
      </c>
      <c r="K879" s="14" t="s">
        <v>9841</v>
      </c>
      <c r="L879" s="14" t="s">
        <v>3690</v>
      </c>
      <c r="M879" s="14" t="s">
        <v>4114</v>
      </c>
      <c r="N879" s="12" t="s">
        <v>21147</v>
      </c>
      <c r="O879" s="14" t="s">
        <v>9842</v>
      </c>
      <c r="P879" s="13" t="s">
        <v>9843</v>
      </c>
      <c r="Q879" s="257" t="s">
        <v>9844</v>
      </c>
      <c r="R879" s="14" t="s">
        <v>9845</v>
      </c>
      <c r="S879" s="257" t="s">
        <v>9846</v>
      </c>
      <c r="T879" s="13" t="s">
        <v>9843</v>
      </c>
      <c r="V879" s="275">
        <v>41565</v>
      </c>
    </row>
    <row r="880" spans="2:22" ht="30.75" customHeight="1" x14ac:dyDescent="0.25">
      <c r="B880" s="17">
        <v>890</v>
      </c>
      <c r="C880" s="17" t="s">
        <v>21125</v>
      </c>
      <c r="D880" s="274" t="s">
        <v>9858</v>
      </c>
      <c r="E880" s="14" t="s">
        <v>9859</v>
      </c>
      <c r="G880" s="274" t="s">
        <v>9860</v>
      </c>
      <c r="H880" s="14" t="s">
        <v>9861</v>
      </c>
      <c r="I880" s="14">
        <v>9054134301</v>
      </c>
      <c r="J880" s="274" t="s">
        <v>9862</v>
      </c>
      <c r="K880" s="14" t="s">
        <v>9367</v>
      </c>
      <c r="L880" s="14" t="s">
        <v>9863</v>
      </c>
      <c r="M880" s="14" t="s">
        <v>4063</v>
      </c>
      <c r="N880" s="12" t="s">
        <v>21135</v>
      </c>
      <c r="O880" s="14" t="s">
        <v>9867</v>
      </c>
      <c r="P880" s="13" t="s">
        <v>9864</v>
      </c>
      <c r="Q880" s="257" t="s">
        <v>9865</v>
      </c>
      <c r="R880" s="14" t="s">
        <v>9859</v>
      </c>
      <c r="S880" s="257" t="s">
        <v>9865</v>
      </c>
      <c r="T880" s="13" t="s">
        <v>9866</v>
      </c>
      <c r="V880" s="275">
        <v>41565</v>
      </c>
    </row>
    <row r="881" spans="2:22" ht="30.75" customHeight="1" x14ac:dyDescent="0.25">
      <c r="B881" s="17">
        <v>891</v>
      </c>
      <c r="D881" s="274" t="s">
        <v>9869</v>
      </c>
      <c r="E881" s="14" t="s">
        <v>9833</v>
      </c>
      <c r="G881" s="274" t="s">
        <v>9868</v>
      </c>
      <c r="H881" s="14" t="s">
        <v>9870</v>
      </c>
      <c r="I881" s="14">
        <v>103446940</v>
      </c>
      <c r="J881" s="274" t="s">
        <v>9871</v>
      </c>
      <c r="K881" s="14" t="s">
        <v>9872</v>
      </c>
      <c r="L881" s="14" t="s">
        <v>1727</v>
      </c>
      <c r="M881" s="14" t="s">
        <v>4092</v>
      </c>
      <c r="N881" s="12" t="s">
        <v>21150</v>
      </c>
      <c r="O881" s="14" t="s">
        <v>9873</v>
      </c>
      <c r="P881" s="13" t="s">
        <v>9874</v>
      </c>
      <c r="Q881" s="257" t="s">
        <v>9875</v>
      </c>
      <c r="R881" s="14" t="s">
        <v>9833</v>
      </c>
      <c r="S881" s="13" t="str">
        <f>Q881</f>
        <v>daniellservice@hotmail.com</v>
      </c>
      <c r="T881" s="13" t="s">
        <v>9876</v>
      </c>
      <c r="V881" s="275">
        <v>41565</v>
      </c>
    </row>
    <row r="882" spans="2:22" ht="30.75" customHeight="1" x14ac:dyDescent="0.25">
      <c r="B882" s="17">
        <v>892</v>
      </c>
      <c r="C882" s="17" t="s">
        <v>11017</v>
      </c>
      <c r="D882" s="274" t="s">
        <v>9877</v>
      </c>
      <c r="E882" s="14" t="s">
        <v>9878</v>
      </c>
      <c r="G882" s="274" t="s">
        <v>9877</v>
      </c>
      <c r="H882" s="14" t="s">
        <v>9879</v>
      </c>
      <c r="I882" s="14" t="s">
        <v>3915</v>
      </c>
      <c r="J882" s="274" t="s">
        <v>9880</v>
      </c>
      <c r="K882" s="14" t="s">
        <v>3917</v>
      </c>
      <c r="L882" s="14" t="s">
        <v>915</v>
      </c>
      <c r="M882" s="14" t="s">
        <v>3942</v>
      </c>
      <c r="N882" s="12" t="s">
        <v>21135</v>
      </c>
      <c r="O882" s="14" t="s">
        <v>916</v>
      </c>
      <c r="P882" s="13" t="s">
        <v>9881</v>
      </c>
      <c r="Q882" s="257" t="s">
        <v>9882</v>
      </c>
      <c r="R882" s="13" t="s">
        <v>9883</v>
      </c>
      <c r="S882" s="257" t="s">
        <v>9884</v>
      </c>
      <c r="T882" s="13" t="s">
        <v>9885</v>
      </c>
    </row>
    <row r="883" spans="2:22" ht="30.75" customHeight="1" x14ac:dyDescent="0.25">
      <c r="B883" s="17">
        <v>893</v>
      </c>
      <c r="D883" s="274" t="s">
        <v>9886</v>
      </c>
      <c r="E883" s="14" t="s">
        <v>9887</v>
      </c>
      <c r="G883" s="274" t="s">
        <v>9886</v>
      </c>
      <c r="H883" s="14" t="s">
        <v>9888</v>
      </c>
      <c r="I883" s="14" t="s">
        <v>5712</v>
      </c>
      <c r="J883" s="274" t="s">
        <v>9889</v>
      </c>
      <c r="K883" s="14" t="s">
        <v>5069</v>
      </c>
      <c r="L883" s="14" t="s">
        <v>3690</v>
      </c>
      <c r="M883" s="14" t="s">
        <v>4114</v>
      </c>
      <c r="N883" s="12" t="s">
        <v>21147</v>
      </c>
      <c r="O883" s="14" t="s">
        <v>9890</v>
      </c>
      <c r="P883" s="13" t="s">
        <v>9891</v>
      </c>
    </row>
    <row r="884" spans="2:22" ht="30.75" customHeight="1" x14ac:dyDescent="0.25">
      <c r="B884" s="17">
        <v>894</v>
      </c>
      <c r="D884" s="274" t="s">
        <v>9892</v>
      </c>
      <c r="E884" s="14" t="s">
        <v>1827</v>
      </c>
      <c r="G884" s="274" t="s">
        <v>9895</v>
      </c>
      <c r="H884" s="14" t="s">
        <v>9894</v>
      </c>
      <c r="I884" s="14" t="s">
        <v>5712</v>
      </c>
      <c r="J884" s="274" t="s">
        <v>9893</v>
      </c>
      <c r="K884" s="14" t="s">
        <v>3917</v>
      </c>
      <c r="L884" s="14" t="s">
        <v>9896</v>
      </c>
      <c r="M884" s="14" t="s">
        <v>4265</v>
      </c>
      <c r="N884" s="12" t="s">
        <v>21135</v>
      </c>
      <c r="O884" s="14" t="s">
        <v>9852</v>
      </c>
      <c r="P884" s="13" t="s">
        <v>9897</v>
      </c>
      <c r="Q884" s="257" t="s">
        <v>9899</v>
      </c>
      <c r="R884" s="14" t="s">
        <v>1827</v>
      </c>
      <c r="S884" s="257" t="s">
        <v>9899</v>
      </c>
      <c r="T884" s="13" t="s">
        <v>9898</v>
      </c>
      <c r="V884" s="275">
        <v>41568</v>
      </c>
    </row>
    <row r="885" spans="2:22" ht="30.75" customHeight="1" x14ac:dyDescent="0.25">
      <c r="B885" s="17">
        <v>895</v>
      </c>
      <c r="D885" s="274" t="s">
        <v>9900</v>
      </c>
      <c r="E885" s="14" t="s">
        <v>9901</v>
      </c>
      <c r="G885" s="274" t="s">
        <v>9900</v>
      </c>
      <c r="H885" s="14" t="s">
        <v>9902</v>
      </c>
      <c r="I885" s="277">
        <v>181186021119</v>
      </c>
      <c r="J885" s="274" t="s">
        <v>9903</v>
      </c>
      <c r="K885" s="14" t="s">
        <v>9904</v>
      </c>
      <c r="L885" s="14" t="s">
        <v>2933</v>
      </c>
      <c r="M885" s="14" t="s">
        <v>3919</v>
      </c>
      <c r="N885" s="12" t="s">
        <v>21147</v>
      </c>
      <c r="O885" s="14" t="s">
        <v>9905</v>
      </c>
      <c r="P885" s="13" t="s">
        <v>9906</v>
      </c>
      <c r="Q885" s="257" t="s">
        <v>9907</v>
      </c>
      <c r="R885" s="14" t="s">
        <v>3444</v>
      </c>
      <c r="S885" s="13" t="str">
        <f>Q885</f>
        <v>betobraga2@ig.com.br</v>
      </c>
      <c r="T885" s="13" t="s">
        <v>9906</v>
      </c>
      <c r="V885" s="275">
        <v>41569</v>
      </c>
    </row>
    <row r="886" spans="2:22" ht="30.75" customHeight="1" x14ac:dyDescent="0.25">
      <c r="B886" s="17">
        <v>896</v>
      </c>
      <c r="C886" s="17" t="s">
        <v>5</v>
      </c>
      <c r="D886" s="274" t="s">
        <v>9910</v>
      </c>
      <c r="E886" s="14" t="s">
        <v>9911</v>
      </c>
      <c r="G886" s="274" t="s">
        <v>9912</v>
      </c>
      <c r="H886" s="14" t="s">
        <v>9913</v>
      </c>
      <c r="I886" s="277">
        <v>250141205</v>
      </c>
      <c r="J886" s="274" t="s">
        <v>9914</v>
      </c>
      <c r="K886" s="14" t="s">
        <v>2176</v>
      </c>
      <c r="L886" s="14" t="s">
        <v>4233</v>
      </c>
      <c r="M886" s="14" t="s">
        <v>3942</v>
      </c>
      <c r="N886" s="12" t="s">
        <v>21135</v>
      </c>
      <c r="O886" s="14" t="s">
        <v>7445</v>
      </c>
      <c r="P886" s="13" t="s">
        <v>9915</v>
      </c>
      <c r="Q886" s="257" t="s">
        <v>9916</v>
      </c>
      <c r="R886" s="14" t="s">
        <v>9917</v>
      </c>
      <c r="S886" s="257" t="s">
        <v>9918</v>
      </c>
      <c r="T886" s="13" t="s">
        <v>9915</v>
      </c>
      <c r="V886" s="275">
        <v>41569</v>
      </c>
    </row>
    <row r="887" spans="2:22" ht="30.75" customHeight="1" x14ac:dyDescent="0.25">
      <c r="B887" s="17">
        <v>897</v>
      </c>
      <c r="C887" s="17" t="s">
        <v>21125</v>
      </c>
      <c r="D887" s="274" t="s">
        <v>9919</v>
      </c>
      <c r="E887" s="14" t="s">
        <v>9920</v>
      </c>
      <c r="G887" s="274" t="s">
        <v>9921</v>
      </c>
      <c r="H887" s="14" t="s">
        <v>9922</v>
      </c>
      <c r="I887" s="14">
        <v>2565505780</v>
      </c>
      <c r="J887" s="274" t="s">
        <v>9923</v>
      </c>
      <c r="K887" s="14" t="s">
        <v>3956</v>
      </c>
      <c r="L887" s="14" t="s">
        <v>3957</v>
      </c>
      <c r="M887" s="14" t="s">
        <v>3942</v>
      </c>
      <c r="N887" s="12" t="s">
        <v>21135</v>
      </c>
      <c r="O887" s="14" t="s">
        <v>9924</v>
      </c>
      <c r="P887" s="13" t="s">
        <v>9925</v>
      </c>
      <c r="Q887" s="257" t="s">
        <v>9926</v>
      </c>
      <c r="R887" s="14" t="s">
        <v>9920</v>
      </c>
    </row>
    <row r="888" spans="2:22" ht="30.75" customHeight="1" x14ac:dyDescent="0.25">
      <c r="B888" s="17">
        <v>898</v>
      </c>
      <c r="D888" s="274" t="s">
        <v>9927</v>
      </c>
      <c r="E888" s="14" t="s">
        <v>1276</v>
      </c>
      <c r="G888" s="274" t="s">
        <v>9928</v>
      </c>
      <c r="H888" s="14" t="s">
        <v>9929</v>
      </c>
      <c r="I888" s="14" t="s">
        <v>3915</v>
      </c>
      <c r="J888" s="274" t="s">
        <v>9930</v>
      </c>
      <c r="K888" s="14" t="s">
        <v>9931</v>
      </c>
      <c r="L888" s="14" t="s">
        <v>3157</v>
      </c>
      <c r="M888" s="14" t="s">
        <v>4244</v>
      </c>
      <c r="N888" s="12" t="s">
        <v>21148</v>
      </c>
      <c r="O888" s="14" t="s">
        <v>9932</v>
      </c>
      <c r="P888" s="13" t="s">
        <v>9933</v>
      </c>
      <c r="Q888" s="257" t="s">
        <v>9934</v>
      </c>
    </row>
    <row r="889" spans="2:22" ht="30.75" customHeight="1" x14ac:dyDescent="0.25">
      <c r="B889" s="17">
        <v>899</v>
      </c>
      <c r="D889" s="274" t="s">
        <v>9935</v>
      </c>
      <c r="E889" s="14" t="s">
        <v>9936</v>
      </c>
      <c r="G889" s="274" t="s">
        <v>9935</v>
      </c>
      <c r="H889" s="14" t="s">
        <v>9937</v>
      </c>
      <c r="I889" s="14" t="s">
        <v>3915</v>
      </c>
      <c r="J889" s="274" t="s">
        <v>9938</v>
      </c>
      <c r="K889" s="14" t="s">
        <v>3917</v>
      </c>
      <c r="L889" s="14" t="s">
        <v>9939</v>
      </c>
      <c r="M889" s="14" t="s">
        <v>4063</v>
      </c>
      <c r="N889" s="12" t="s">
        <v>21135</v>
      </c>
      <c r="O889" s="14" t="s">
        <v>9940</v>
      </c>
      <c r="P889" s="13" t="s">
        <v>9941</v>
      </c>
      <c r="Q889" s="257" t="s">
        <v>9942</v>
      </c>
      <c r="R889" s="14" t="s">
        <v>9936</v>
      </c>
      <c r="S889" s="257" t="s">
        <v>9942</v>
      </c>
      <c r="T889" s="13" t="s">
        <v>9941</v>
      </c>
    </row>
    <row r="890" spans="2:22" ht="30.75" customHeight="1" x14ac:dyDescent="0.25">
      <c r="B890" s="17">
        <v>900</v>
      </c>
      <c r="D890" s="274" t="s">
        <v>9943</v>
      </c>
      <c r="E890" s="14" t="s">
        <v>9944</v>
      </c>
      <c r="G890" s="274" t="s">
        <v>9943</v>
      </c>
      <c r="H890" s="14" t="s">
        <v>9945</v>
      </c>
      <c r="I890" s="14">
        <v>86049201</v>
      </c>
      <c r="J890" s="274" t="s">
        <v>9946</v>
      </c>
      <c r="K890" s="14" t="s">
        <v>9947</v>
      </c>
      <c r="L890" s="14" t="s">
        <v>9683</v>
      </c>
      <c r="M890" s="14" t="s">
        <v>4114</v>
      </c>
      <c r="N890" s="12" t="s">
        <v>21147</v>
      </c>
      <c r="O890" s="14" t="s">
        <v>9948</v>
      </c>
      <c r="P890" s="13" t="s">
        <v>9949</v>
      </c>
      <c r="Q890" s="13" t="s">
        <v>9950</v>
      </c>
      <c r="R890" s="14" t="s">
        <v>9944</v>
      </c>
      <c r="S890" s="13" t="s">
        <v>9950</v>
      </c>
      <c r="T890" s="13" t="s">
        <v>9951</v>
      </c>
      <c r="V890" s="275">
        <v>41570</v>
      </c>
    </row>
    <row r="891" spans="2:22" ht="30.75" customHeight="1" x14ac:dyDescent="0.25">
      <c r="B891" s="17">
        <v>901</v>
      </c>
      <c r="D891" s="274" t="s">
        <v>9954</v>
      </c>
      <c r="E891" s="14" t="s">
        <v>551</v>
      </c>
      <c r="G891" s="274" t="s">
        <v>9954</v>
      </c>
      <c r="H891" s="14" t="s">
        <v>9972</v>
      </c>
      <c r="I891" s="14" t="s">
        <v>3915</v>
      </c>
      <c r="J891" s="274" t="s">
        <v>9955</v>
      </c>
      <c r="K891" s="14" t="s">
        <v>3917</v>
      </c>
      <c r="L891" s="14" t="s">
        <v>9956</v>
      </c>
      <c r="M891" s="14" t="s">
        <v>3738</v>
      </c>
      <c r="N891" s="12" t="s">
        <v>21148</v>
      </c>
      <c r="O891" s="14" t="s">
        <v>9957</v>
      </c>
      <c r="P891" s="13" t="s">
        <v>9958</v>
      </c>
      <c r="Q891" s="257" t="s">
        <v>9959</v>
      </c>
      <c r="R891" s="14" t="s">
        <v>551</v>
      </c>
      <c r="S891" s="257" t="s">
        <v>9959</v>
      </c>
      <c r="T891" s="13" t="s">
        <v>9958</v>
      </c>
      <c r="V891" s="275">
        <v>41571</v>
      </c>
    </row>
    <row r="892" spans="2:22" ht="30.75" customHeight="1" x14ac:dyDescent="0.25">
      <c r="B892" s="17">
        <v>902</v>
      </c>
      <c r="D892" s="274" t="s">
        <v>9971</v>
      </c>
      <c r="E892" s="14" t="s">
        <v>9960</v>
      </c>
      <c r="G892" s="274" t="s">
        <v>9971</v>
      </c>
      <c r="H892" s="14" t="s">
        <v>9961</v>
      </c>
      <c r="I892" s="277">
        <v>400009688111</v>
      </c>
      <c r="J892" s="274" t="s">
        <v>9970</v>
      </c>
      <c r="K892" s="14" t="s">
        <v>9968</v>
      </c>
      <c r="L892" s="14" t="s">
        <v>9969</v>
      </c>
      <c r="M892" s="14" t="s">
        <v>3919</v>
      </c>
      <c r="N892" s="12" t="s">
        <v>21147</v>
      </c>
      <c r="O892" s="14" t="s">
        <v>9962</v>
      </c>
      <c r="P892" s="13" t="s">
        <v>9963</v>
      </c>
      <c r="Q892" s="257" t="s">
        <v>9964</v>
      </c>
      <c r="R892" s="14" t="s">
        <v>9965</v>
      </c>
      <c r="S892" s="257" t="s">
        <v>9966</v>
      </c>
      <c r="T892" s="13" t="s">
        <v>9967</v>
      </c>
      <c r="V892" s="275">
        <v>41571</v>
      </c>
    </row>
    <row r="893" spans="2:22" ht="30.75" customHeight="1" x14ac:dyDescent="0.25">
      <c r="B893" s="17">
        <v>903</v>
      </c>
      <c r="D893" s="274" t="s">
        <v>9973</v>
      </c>
      <c r="E893" s="14" t="s">
        <v>2469</v>
      </c>
      <c r="G893" s="274" t="s">
        <v>9974</v>
      </c>
      <c r="H893" s="14" t="s">
        <v>9975</v>
      </c>
      <c r="I893" s="14" t="s">
        <v>3915</v>
      </c>
      <c r="J893" s="274" t="s">
        <v>9976</v>
      </c>
      <c r="K893" s="14" t="s">
        <v>3917</v>
      </c>
      <c r="L893" s="14" t="s">
        <v>310</v>
      </c>
      <c r="M893" s="14" t="s">
        <v>3919</v>
      </c>
      <c r="N893" s="12" t="s">
        <v>21147</v>
      </c>
      <c r="O893" s="14" t="s">
        <v>311</v>
      </c>
      <c r="P893" s="13" t="s">
        <v>9977</v>
      </c>
      <c r="Q893" s="257" t="s">
        <v>9978</v>
      </c>
    </row>
    <row r="894" spans="2:22" ht="30.75" customHeight="1" x14ac:dyDescent="0.25">
      <c r="B894" s="17">
        <v>904</v>
      </c>
      <c r="D894" s="274" t="s">
        <v>9979</v>
      </c>
      <c r="E894" s="14" t="s">
        <v>1272</v>
      </c>
      <c r="G894" s="274" t="s">
        <v>9980</v>
      </c>
      <c r="H894" s="14" t="s">
        <v>9981</v>
      </c>
      <c r="I894" s="14" t="s">
        <v>9982</v>
      </c>
      <c r="J894" s="274" t="s">
        <v>9986</v>
      </c>
      <c r="K894" s="14" t="s">
        <v>9983</v>
      </c>
      <c r="L894" s="14" t="s">
        <v>9984</v>
      </c>
      <c r="M894" s="14" t="s">
        <v>3738</v>
      </c>
      <c r="N894" s="12" t="s">
        <v>21148</v>
      </c>
      <c r="O894" s="14" t="s">
        <v>9985</v>
      </c>
      <c r="P894" s="13" t="s">
        <v>9987</v>
      </c>
      <c r="Q894" s="257" t="s">
        <v>9988</v>
      </c>
      <c r="R894" s="14" t="s">
        <v>7506</v>
      </c>
      <c r="S894" s="257" t="s">
        <v>9989</v>
      </c>
      <c r="T894" s="13" t="s">
        <v>9987</v>
      </c>
      <c r="V894" s="275">
        <v>41571</v>
      </c>
    </row>
    <row r="895" spans="2:22" ht="30.75" customHeight="1" x14ac:dyDescent="0.25">
      <c r="B895" s="17">
        <v>905</v>
      </c>
      <c r="D895" s="274" t="s">
        <v>9990</v>
      </c>
      <c r="E895" s="14" t="s">
        <v>1272</v>
      </c>
      <c r="G895" s="274" t="s">
        <v>9991</v>
      </c>
      <c r="H895" s="14" t="s">
        <v>9992</v>
      </c>
      <c r="I895" s="14" t="s">
        <v>3915</v>
      </c>
      <c r="J895" s="274" t="s">
        <v>9993</v>
      </c>
      <c r="K895" s="14" t="s">
        <v>9994</v>
      </c>
      <c r="L895" s="14" t="s">
        <v>9984</v>
      </c>
      <c r="M895" s="14" t="s">
        <v>3738</v>
      </c>
      <c r="N895" s="12" t="s">
        <v>21148</v>
      </c>
      <c r="O895" s="14" t="s">
        <v>9995</v>
      </c>
      <c r="P895" s="13" t="s">
        <v>9987</v>
      </c>
      <c r="Q895" s="257" t="s">
        <v>9988</v>
      </c>
    </row>
    <row r="896" spans="2:22" ht="30.75" customHeight="1" x14ac:dyDescent="0.25">
      <c r="B896" s="17">
        <v>906</v>
      </c>
      <c r="C896" s="17" t="s">
        <v>21122</v>
      </c>
      <c r="D896" s="274" t="s">
        <v>9996</v>
      </c>
      <c r="E896" s="14" t="s">
        <v>5348</v>
      </c>
      <c r="G896" s="274" t="s">
        <v>9997</v>
      </c>
      <c r="H896" s="14" t="s">
        <v>9998</v>
      </c>
      <c r="I896" s="277">
        <v>251202836</v>
      </c>
      <c r="J896" s="274" t="s">
        <v>9999</v>
      </c>
      <c r="K896" s="14" t="s">
        <v>10000</v>
      </c>
      <c r="L896" s="14" t="s">
        <v>2770</v>
      </c>
      <c r="M896" s="14" t="s">
        <v>3942</v>
      </c>
      <c r="N896" s="12" t="s">
        <v>21135</v>
      </c>
      <c r="O896" s="14" t="s">
        <v>10001</v>
      </c>
      <c r="P896" s="13" t="s">
        <v>10002</v>
      </c>
      <c r="Q896" s="257" t="s">
        <v>10003</v>
      </c>
      <c r="R896" s="14" t="s">
        <v>5348</v>
      </c>
      <c r="S896" s="257" t="s">
        <v>10004</v>
      </c>
      <c r="T896" s="13" t="s">
        <v>10005</v>
      </c>
    </row>
    <row r="897" spans="2:22" ht="30.75" customHeight="1" x14ac:dyDescent="0.25">
      <c r="B897" s="17">
        <v>907</v>
      </c>
      <c r="D897" s="274" t="s">
        <v>10006</v>
      </c>
      <c r="E897" s="14" t="s">
        <v>1024</v>
      </c>
      <c r="G897" s="274" t="s">
        <v>10006</v>
      </c>
      <c r="H897" s="14" t="s">
        <v>10007</v>
      </c>
      <c r="I897" s="14" t="s">
        <v>3915</v>
      </c>
      <c r="J897" s="274" t="s">
        <v>10008</v>
      </c>
      <c r="K897" s="14" t="s">
        <v>10009</v>
      </c>
      <c r="L897" s="14" t="s">
        <v>12</v>
      </c>
      <c r="M897" s="14" t="s">
        <v>4265</v>
      </c>
      <c r="N897" s="12" t="s">
        <v>21135</v>
      </c>
      <c r="O897" s="14" t="s">
        <v>13</v>
      </c>
      <c r="P897" s="13" t="s">
        <v>10010</v>
      </c>
      <c r="Q897" s="257" t="s">
        <v>10011</v>
      </c>
      <c r="R897" s="14" t="s">
        <v>6481</v>
      </c>
      <c r="S897" s="257" t="s">
        <v>10012</v>
      </c>
      <c r="T897" s="13" t="s">
        <v>10013</v>
      </c>
      <c r="V897" s="275">
        <v>41572</v>
      </c>
    </row>
    <row r="898" spans="2:22" ht="30.75" customHeight="1" x14ac:dyDescent="0.25">
      <c r="B898" s="17">
        <v>908</v>
      </c>
      <c r="C898" s="17" t="s">
        <v>21125</v>
      </c>
      <c r="D898" s="274" t="s">
        <v>10014</v>
      </c>
      <c r="E898" s="13" t="s">
        <v>10022</v>
      </c>
      <c r="F898" s="14" t="s">
        <v>1131</v>
      </c>
      <c r="G898" s="274" t="s">
        <v>10015</v>
      </c>
      <c r="H898" s="14" t="s">
        <v>10016</v>
      </c>
      <c r="I898" s="14" t="s">
        <v>3915</v>
      </c>
      <c r="J898" s="274" t="s">
        <v>10017</v>
      </c>
      <c r="K898" s="14" t="s">
        <v>10018</v>
      </c>
      <c r="L898" s="14" t="s">
        <v>10019</v>
      </c>
      <c r="M898" s="14" t="s">
        <v>4063</v>
      </c>
      <c r="N898" s="12" t="s">
        <v>21135</v>
      </c>
      <c r="O898" s="14" t="s">
        <v>10020</v>
      </c>
      <c r="P898" s="13" t="s">
        <v>10024</v>
      </c>
      <c r="Q898" s="257" t="s">
        <v>10023</v>
      </c>
      <c r="R898" s="13" t="s">
        <v>10022</v>
      </c>
      <c r="S898" s="257" t="s">
        <v>10023</v>
      </c>
      <c r="T898" s="13" t="s">
        <v>10021</v>
      </c>
    </row>
    <row r="899" spans="2:22" ht="30.75" customHeight="1" x14ac:dyDescent="0.25">
      <c r="B899" s="17">
        <v>909</v>
      </c>
      <c r="D899" s="274" t="s">
        <v>10029</v>
      </c>
      <c r="E899" s="14" t="s">
        <v>10029</v>
      </c>
      <c r="G899" s="274" t="s">
        <v>10030</v>
      </c>
      <c r="H899" s="14" t="s">
        <v>10031</v>
      </c>
      <c r="J899" s="274" t="s">
        <v>10032</v>
      </c>
      <c r="K899" s="14" t="s">
        <v>10033</v>
      </c>
      <c r="L899" s="14" t="s">
        <v>2762</v>
      </c>
      <c r="M899" s="14" t="s">
        <v>4063</v>
      </c>
      <c r="N899" s="12" t="s">
        <v>21135</v>
      </c>
      <c r="O899" s="14" t="s">
        <v>10034</v>
      </c>
      <c r="P899" s="13" t="s">
        <v>10035</v>
      </c>
      <c r="Q899" s="13" t="s">
        <v>10036</v>
      </c>
    </row>
    <row r="900" spans="2:22" ht="30.75" customHeight="1" x14ac:dyDescent="0.25">
      <c r="B900" s="17">
        <v>910</v>
      </c>
      <c r="D900" s="274" t="s">
        <v>10037</v>
      </c>
      <c r="E900" s="14" t="s">
        <v>10038</v>
      </c>
      <c r="F900" s="14" t="s">
        <v>10039</v>
      </c>
      <c r="G900" s="274" t="s">
        <v>10040</v>
      </c>
      <c r="H900" s="14" t="s">
        <v>10041</v>
      </c>
      <c r="I900" s="14">
        <v>23186523</v>
      </c>
      <c r="J900" s="274" t="s">
        <v>10042</v>
      </c>
      <c r="K900" s="14" t="s">
        <v>10043</v>
      </c>
      <c r="L900" s="14" t="s">
        <v>10044</v>
      </c>
      <c r="M900" s="14" t="s">
        <v>4006</v>
      </c>
      <c r="N900" s="12" t="s">
        <v>21149</v>
      </c>
      <c r="O900" s="14" t="s">
        <v>10045</v>
      </c>
      <c r="P900" s="13" t="s">
        <v>10046</v>
      </c>
      <c r="Q900" s="13" t="s">
        <v>10047</v>
      </c>
    </row>
    <row r="901" spans="2:22" ht="30.75" customHeight="1" x14ac:dyDescent="0.25">
      <c r="B901" s="17">
        <v>911</v>
      </c>
      <c r="D901" s="274" t="s">
        <v>10048</v>
      </c>
      <c r="E901" s="14" t="s">
        <v>10048</v>
      </c>
      <c r="G901" s="274" t="s">
        <v>10049</v>
      </c>
      <c r="H901" s="14" t="s">
        <v>10050</v>
      </c>
      <c r="J901" s="274" t="s">
        <v>10051</v>
      </c>
      <c r="K901" s="14" t="s">
        <v>1773</v>
      </c>
      <c r="L901" s="14" t="s">
        <v>4185</v>
      </c>
      <c r="M901" s="14" t="s">
        <v>3975</v>
      </c>
      <c r="N901" s="12" t="s">
        <v>21147</v>
      </c>
      <c r="O901" s="14" t="s">
        <v>10052</v>
      </c>
      <c r="P901" s="13" t="s">
        <v>10053</v>
      </c>
      <c r="Q901" s="13" t="s">
        <v>10054</v>
      </c>
    </row>
    <row r="902" spans="2:22" ht="30.75" customHeight="1" x14ac:dyDescent="0.25">
      <c r="B902" s="17">
        <v>912</v>
      </c>
      <c r="D902" s="274" t="s">
        <v>10055</v>
      </c>
      <c r="E902" s="14" t="s">
        <v>6057</v>
      </c>
      <c r="G902" s="274" t="s">
        <v>10056</v>
      </c>
      <c r="H902" s="14" t="s">
        <v>10057</v>
      </c>
      <c r="I902" s="14">
        <v>535189717111</v>
      </c>
      <c r="J902" s="274" t="s">
        <v>10058</v>
      </c>
      <c r="K902" s="14" t="s">
        <v>1872</v>
      </c>
      <c r="L902" s="14" t="s">
        <v>1873</v>
      </c>
      <c r="M902" s="14" t="s">
        <v>3919</v>
      </c>
      <c r="N902" s="12" t="s">
        <v>21147</v>
      </c>
      <c r="O902" s="14" t="s">
        <v>10059</v>
      </c>
      <c r="P902" s="13" t="s">
        <v>10060</v>
      </c>
      <c r="Q902" s="13" t="s">
        <v>10061</v>
      </c>
    </row>
    <row r="903" spans="2:22" ht="30.75" customHeight="1" x14ac:dyDescent="0.25">
      <c r="B903" s="17">
        <v>913</v>
      </c>
      <c r="D903" s="274" t="s">
        <v>9973</v>
      </c>
      <c r="E903" s="14" t="s">
        <v>2469</v>
      </c>
      <c r="G903" s="274" t="s">
        <v>10062</v>
      </c>
      <c r="H903" s="14" t="s">
        <v>10063</v>
      </c>
      <c r="I903" s="14" t="s">
        <v>3915</v>
      </c>
      <c r="J903" s="274" t="s">
        <v>9976</v>
      </c>
      <c r="L903" s="14" t="s">
        <v>310</v>
      </c>
      <c r="M903" s="14" t="s">
        <v>3919</v>
      </c>
      <c r="N903" s="12" t="s">
        <v>21147</v>
      </c>
      <c r="O903" s="14" t="s">
        <v>311</v>
      </c>
      <c r="P903" s="13" t="s">
        <v>10064</v>
      </c>
      <c r="Q903" s="13" t="s">
        <v>9978</v>
      </c>
      <c r="R903" s="14" t="s">
        <v>2469</v>
      </c>
      <c r="S903" s="13" t="s">
        <v>9978</v>
      </c>
      <c r="T903" s="13" t="s">
        <v>10065</v>
      </c>
      <c r="V903" s="275">
        <v>41575</v>
      </c>
    </row>
    <row r="904" spans="2:22" ht="30.75" customHeight="1" x14ac:dyDescent="0.25">
      <c r="B904" s="17">
        <v>914</v>
      </c>
      <c r="D904" s="274" t="s">
        <v>10066</v>
      </c>
      <c r="E904" s="14" t="s">
        <v>5774</v>
      </c>
      <c r="G904" s="274" t="s">
        <v>10067</v>
      </c>
      <c r="H904" s="14" t="s">
        <v>10068</v>
      </c>
      <c r="J904" s="274" t="s">
        <v>10069</v>
      </c>
      <c r="K904" s="14" t="s">
        <v>10070</v>
      </c>
      <c r="L904" s="14" t="s">
        <v>4185</v>
      </c>
      <c r="M904" s="14" t="s">
        <v>3975</v>
      </c>
      <c r="N904" s="12" t="s">
        <v>21147</v>
      </c>
      <c r="O904" s="14" t="s">
        <v>10071</v>
      </c>
      <c r="Q904" s="13" t="s">
        <v>10072</v>
      </c>
    </row>
    <row r="905" spans="2:22" ht="30.75" customHeight="1" x14ac:dyDescent="0.25">
      <c r="B905" s="17">
        <v>915</v>
      </c>
      <c r="D905" s="274" t="s">
        <v>10073</v>
      </c>
      <c r="E905" s="14" t="s">
        <v>10074</v>
      </c>
      <c r="G905" s="274" t="s">
        <v>10075</v>
      </c>
      <c r="H905" s="14" t="s">
        <v>10076</v>
      </c>
      <c r="I905" s="14" t="s">
        <v>10077</v>
      </c>
      <c r="J905" s="274" t="s">
        <v>10078</v>
      </c>
      <c r="K905" s="14" t="s">
        <v>4292</v>
      </c>
      <c r="L905" s="14" t="s">
        <v>4233</v>
      </c>
      <c r="M905" s="14" t="s">
        <v>3942</v>
      </c>
      <c r="N905" s="12" t="s">
        <v>21135</v>
      </c>
      <c r="O905" s="14" t="s">
        <v>10079</v>
      </c>
      <c r="P905" s="13" t="s">
        <v>10080</v>
      </c>
      <c r="Q905" s="13" t="s">
        <v>10081</v>
      </c>
      <c r="R905" s="14" t="s">
        <v>7846</v>
      </c>
      <c r="S905" s="13" t="s">
        <v>10082</v>
      </c>
      <c r="T905" s="13" t="s">
        <v>10080</v>
      </c>
      <c r="V905" s="275">
        <v>41575</v>
      </c>
    </row>
    <row r="906" spans="2:22" ht="30.75" customHeight="1" x14ac:dyDescent="0.25">
      <c r="B906" s="17">
        <v>916</v>
      </c>
      <c r="D906" s="274" t="s">
        <v>10083</v>
      </c>
      <c r="E906" s="14" t="s">
        <v>10084</v>
      </c>
      <c r="G906" s="274" t="s">
        <v>10083</v>
      </c>
      <c r="H906" s="14" t="s">
        <v>10085</v>
      </c>
      <c r="I906" s="14" t="s">
        <v>3915</v>
      </c>
      <c r="J906" s="274" t="s">
        <v>10086</v>
      </c>
      <c r="K906" s="14" t="s">
        <v>10087</v>
      </c>
      <c r="L906" s="14" t="s">
        <v>521</v>
      </c>
      <c r="M906" s="14" t="s">
        <v>4114</v>
      </c>
      <c r="N906" s="12" t="s">
        <v>21147</v>
      </c>
      <c r="O906" s="14" t="s">
        <v>10088</v>
      </c>
      <c r="P906" s="13" t="s">
        <v>10089</v>
      </c>
      <c r="Q906" s="13" t="s">
        <v>10090</v>
      </c>
      <c r="R906" s="14" t="s">
        <v>10091</v>
      </c>
      <c r="S906" s="13" t="s">
        <v>10090</v>
      </c>
      <c r="T906" s="13" t="s">
        <v>10089</v>
      </c>
      <c r="V906" s="275">
        <v>41576</v>
      </c>
    </row>
    <row r="907" spans="2:22" ht="30.75" customHeight="1" x14ac:dyDescent="0.25">
      <c r="B907" s="17">
        <v>917</v>
      </c>
      <c r="C907" s="17" t="s">
        <v>21122</v>
      </c>
      <c r="D907" s="274" t="s">
        <v>10092</v>
      </c>
      <c r="E907" s="14" t="s">
        <v>741</v>
      </c>
      <c r="G907" s="274" t="s">
        <v>10092</v>
      </c>
      <c r="H907" s="14" t="s">
        <v>10093</v>
      </c>
      <c r="I907" s="14" t="s">
        <v>3915</v>
      </c>
      <c r="J907" s="274" t="s">
        <v>10094</v>
      </c>
      <c r="K907" s="14" t="s">
        <v>3917</v>
      </c>
      <c r="L907" s="14" t="s">
        <v>10095</v>
      </c>
      <c r="M907" s="14" t="s">
        <v>4265</v>
      </c>
      <c r="N907" s="12" t="s">
        <v>21135</v>
      </c>
      <c r="O907" s="14" t="s">
        <v>10341</v>
      </c>
      <c r="P907" s="13" t="s">
        <v>10096</v>
      </c>
      <c r="Q907" s="13" t="s">
        <v>10097</v>
      </c>
      <c r="R907" s="14" t="s">
        <v>10098</v>
      </c>
      <c r="S907" s="13" t="s">
        <v>10097</v>
      </c>
      <c r="T907" s="13" t="s">
        <v>10099</v>
      </c>
      <c r="V907" s="275">
        <v>41577</v>
      </c>
    </row>
    <row r="908" spans="2:22" ht="30.75" customHeight="1" x14ac:dyDescent="0.25">
      <c r="B908" s="17">
        <v>918</v>
      </c>
      <c r="D908" s="274" t="s">
        <v>10100</v>
      </c>
      <c r="E908" s="14" t="s">
        <v>10101</v>
      </c>
      <c r="G908" s="274" t="s">
        <v>10100</v>
      </c>
      <c r="H908" s="14" t="s">
        <v>10102</v>
      </c>
      <c r="I908" s="14" t="s">
        <v>5106</v>
      </c>
      <c r="J908" s="274" t="s">
        <v>10103</v>
      </c>
      <c r="K908" s="14" t="s">
        <v>10104</v>
      </c>
      <c r="L908" s="14" t="s">
        <v>6210</v>
      </c>
      <c r="M908" s="14" t="s">
        <v>3975</v>
      </c>
      <c r="N908" s="12" t="s">
        <v>21147</v>
      </c>
      <c r="O908" s="14" t="s">
        <v>6211</v>
      </c>
      <c r="P908" s="13" t="s">
        <v>10105</v>
      </c>
      <c r="Q908" s="13" t="s">
        <v>10106</v>
      </c>
      <c r="R908" s="14" t="s">
        <v>10101</v>
      </c>
      <c r="S908" s="13" t="s">
        <v>10106</v>
      </c>
      <c r="T908" s="13" t="s">
        <v>10107</v>
      </c>
      <c r="V908" s="275">
        <v>41577</v>
      </c>
    </row>
    <row r="909" spans="2:22" ht="30.75" customHeight="1" x14ac:dyDescent="0.25">
      <c r="B909" s="17">
        <v>919</v>
      </c>
      <c r="D909" s="274" t="s">
        <v>10108</v>
      </c>
      <c r="E909" s="14" t="s">
        <v>10109</v>
      </c>
      <c r="G909" s="274" t="s">
        <v>10110</v>
      </c>
      <c r="H909" s="14" t="s">
        <v>10111</v>
      </c>
      <c r="J909" s="274" t="s">
        <v>10112</v>
      </c>
      <c r="K909" s="14" t="s">
        <v>5315</v>
      </c>
      <c r="L909" s="14" t="s">
        <v>5316</v>
      </c>
      <c r="M909" s="14" t="s">
        <v>4114</v>
      </c>
      <c r="N909" s="12" t="s">
        <v>21147</v>
      </c>
      <c r="O909" s="14" t="s">
        <v>10113</v>
      </c>
      <c r="P909" s="13" t="s">
        <v>10114</v>
      </c>
      <c r="Q909" s="13" t="s">
        <v>10115</v>
      </c>
    </row>
    <row r="910" spans="2:22" ht="30.75" customHeight="1" x14ac:dyDescent="0.25">
      <c r="B910" s="17">
        <v>920</v>
      </c>
      <c r="D910" s="274" t="s">
        <v>10116</v>
      </c>
      <c r="E910" s="14" t="s">
        <v>10117</v>
      </c>
      <c r="F910" s="14" t="s">
        <v>10118</v>
      </c>
      <c r="G910" s="274" t="s">
        <v>10116</v>
      </c>
      <c r="H910" s="14" t="s">
        <v>10119</v>
      </c>
      <c r="I910" s="14" t="s">
        <v>3915</v>
      </c>
      <c r="J910" s="274" t="s">
        <v>10120</v>
      </c>
      <c r="K910" s="14" t="s">
        <v>10121</v>
      </c>
      <c r="L910" s="14" t="s">
        <v>2054</v>
      </c>
      <c r="M910" s="14" t="s">
        <v>4114</v>
      </c>
      <c r="N910" s="12" t="s">
        <v>21147</v>
      </c>
      <c r="O910" s="14" t="s">
        <v>10122</v>
      </c>
      <c r="P910" s="13" t="s">
        <v>10123</v>
      </c>
      <c r="Q910" s="13" t="s">
        <v>10124</v>
      </c>
      <c r="R910" s="14" t="s">
        <v>10117</v>
      </c>
      <c r="S910" s="13" t="s">
        <v>10124</v>
      </c>
      <c r="T910" s="13" t="s">
        <v>10123</v>
      </c>
    </row>
    <row r="911" spans="2:22" ht="30.75" customHeight="1" x14ac:dyDescent="0.25">
      <c r="B911" s="17">
        <v>921</v>
      </c>
      <c r="D911" s="274" t="s">
        <v>10125</v>
      </c>
      <c r="E911" s="14" t="s">
        <v>10126</v>
      </c>
      <c r="G911" s="274" t="s">
        <v>10125</v>
      </c>
      <c r="H911" s="14" t="s">
        <v>10127</v>
      </c>
      <c r="I911" s="14" t="s">
        <v>10128</v>
      </c>
      <c r="J911" s="274" t="s">
        <v>10129</v>
      </c>
      <c r="K911" s="14" t="s">
        <v>10130</v>
      </c>
      <c r="L911" s="14" t="s">
        <v>10131</v>
      </c>
      <c r="M911" s="14" t="s">
        <v>4063</v>
      </c>
      <c r="N911" s="12" t="s">
        <v>21135</v>
      </c>
      <c r="O911" s="14" t="s">
        <v>10132</v>
      </c>
      <c r="P911" s="13" t="s">
        <v>10133</v>
      </c>
      <c r="Q911" s="13" t="s">
        <v>10134</v>
      </c>
      <c r="R911" s="14" t="s">
        <v>10126</v>
      </c>
      <c r="S911" s="13" t="s">
        <v>10134</v>
      </c>
      <c r="T911" s="13" t="s">
        <v>10133</v>
      </c>
    </row>
    <row r="912" spans="2:22" ht="30.75" customHeight="1" x14ac:dyDescent="0.25">
      <c r="B912" s="17">
        <v>922</v>
      </c>
      <c r="D912" s="274" t="s">
        <v>10135</v>
      </c>
      <c r="E912" s="14" t="s">
        <v>14333</v>
      </c>
      <c r="G912" s="274" t="s">
        <v>10135</v>
      </c>
      <c r="H912" s="14" t="s">
        <v>10136</v>
      </c>
      <c r="I912" s="14" t="s">
        <v>3915</v>
      </c>
      <c r="J912" s="274" t="s">
        <v>10137</v>
      </c>
      <c r="L912" s="14" t="s">
        <v>10138</v>
      </c>
      <c r="M912" s="14" t="s">
        <v>1679</v>
      </c>
      <c r="N912" s="12" t="s">
        <v>21150</v>
      </c>
      <c r="O912" s="14" t="s">
        <v>10139</v>
      </c>
      <c r="P912" s="13" t="s">
        <v>10140</v>
      </c>
      <c r="Q912" s="13" t="s">
        <v>10141</v>
      </c>
      <c r="R912" s="14" t="s">
        <v>2233</v>
      </c>
      <c r="S912" s="13" t="s">
        <v>10142</v>
      </c>
      <c r="T912" s="13" t="s">
        <v>10143</v>
      </c>
      <c r="V912" s="275">
        <v>41578</v>
      </c>
    </row>
    <row r="913" spans="2:23" ht="30.75" customHeight="1" x14ac:dyDescent="0.25">
      <c r="B913" s="17">
        <v>923</v>
      </c>
      <c r="D913" s="274" t="s">
        <v>10144</v>
      </c>
      <c r="E913" s="14" t="s">
        <v>10145</v>
      </c>
      <c r="G913" s="274" t="s">
        <v>10144</v>
      </c>
      <c r="H913" s="14" t="s">
        <v>10146</v>
      </c>
      <c r="J913" s="274" t="s">
        <v>10147</v>
      </c>
      <c r="K913" s="14" t="s">
        <v>10148</v>
      </c>
      <c r="L913" s="14" t="s">
        <v>4185</v>
      </c>
      <c r="M913" s="14" t="s">
        <v>3975</v>
      </c>
      <c r="N913" s="12" t="s">
        <v>21147</v>
      </c>
      <c r="O913" s="14" t="s">
        <v>10149</v>
      </c>
      <c r="Q913" s="13" t="s">
        <v>10150</v>
      </c>
    </row>
    <row r="914" spans="2:23" ht="30.75" customHeight="1" x14ac:dyDescent="0.25">
      <c r="B914" s="17">
        <v>924</v>
      </c>
      <c r="D914" s="274" t="s">
        <v>10151</v>
      </c>
      <c r="E914" s="14" t="s">
        <v>10151</v>
      </c>
      <c r="G914" s="274" t="s">
        <v>10151</v>
      </c>
      <c r="H914" s="14" t="s">
        <v>10152</v>
      </c>
      <c r="J914" s="274" t="s">
        <v>10153</v>
      </c>
      <c r="K914" s="14" t="s">
        <v>10154</v>
      </c>
      <c r="L914" s="14" t="s">
        <v>10155</v>
      </c>
      <c r="M914" s="14" t="s">
        <v>3975</v>
      </c>
      <c r="N914" s="12" t="s">
        <v>21147</v>
      </c>
      <c r="O914" s="14" t="s">
        <v>10156</v>
      </c>
      <c r="P914" s="13" t="s">
        <v>10157</v>
      </c>
      <c r="Q914" s="13" t="s">
        <v>10158</v>
      </c>
    </row>
    <row r="915" spans="2:23" ht="30.75" customHeight="1" x14ac:dyDescent="0.25">
      <c r="B915" s="17">
        <v>925</v>
      </c>
      <c r="D915" s="274" t="s">
        <v>10159</v>
      </c>
      <c r="E915" s="14" t="s">
        <v>10160</v>
      </c>
      <c r="G915" s="274" t="s">
        <v>10161</v>
      </c>
      <c r="H915" s="14" t="s">
        <v>10162</v>
      </c>
      <c r="I915" s="14" t="s">
        <v>10163</v>
      </c>
      <c r="J915" s="274" t="s">
        <v>10164</v>
      </c>
      <c r="K915" s="14" t="s">
        <v>5263</v>
      </c>
      <c r="L915" s="14" t="s">
        <v>3283</v>
      </c>
      <c r="M915" s="14" t="s">
        <v>4265</v>
      </c>
      <c r="N915" s="12" t="s">
        <v>21135</v>
      </c>
      <c r="O915" s="14" t="s">
        <v>5264</v>
      </c>
      <c r="P915" s="13" t="s">
        <v>10165</v>
      </c>
      <c r="Q915" s="13" t="s">
        <v>10166</v>
      </c>
    </row>
    <row r="916" spans="2:23" ht="30.75" customHeight="1" x14ac:dyDescent="0.25">
      <c r="B916" s="17">
        <v>926</v>
      </c>
      <c r="D916" s="274" t="s">
        <v>10167</v>
      </c>
      <c r="E916" s="14" t="s">
        <v>1000</v>
      </c>
      <c r="G916" s="274" t="s">
        <v>10168</v>
      </c>
      <c r="H916" s="14" t="s">
        <v>10169</v>
      </c>
      <c r="I916" s="14" t="s">
        <v>10170</v>
      </c>
      <c r="J916" s="274" t="s">
        <v>10171</v>
      </c>
      <c r="K916" s="14" t="s">
        <v>10172</v>
      </c>
      <c r="L916" s="14" t="s">
        <v>4185</v>
      </c>
      <c r="M916" s="14" t="s">
        <v>3975</v>
      </c>
      <c r="N916" s="12" t="s">
        <v>21147</v>
      </c>
      <c r="O916" s="14" t="s">
        <v>10173</v>
      </c>
      <c r="P916" s="13" t="s">
        <v>10174</v>
      </c>
      <c r="Q916" s="13" t="s">
        <v>10175</v>
      </c>
    </row>
    <row r="917" spans="2:23" ht="30.75" customHeight="1" x14ac:dyDescent="0.25">
      <c r="B917" s="17">
        <v>927</v>
      </c>
      <c r="D917" s="274" t="s">
        <v>10176</v>
      </c>
      <c r="E917" s="14" t="s">
        <v>10176</v>
      </c>
      <c r="G917" s="274" t="s">
        <v>10176</v>
      </c>
      <c r="H917" s="14" t="s">
        <v>10177</v>
      </c>
      <c r="J917" s="274" t="s">
        <v>10178</v>
      </c>
      <c r="K917" s="14" t="s">
        <v>3917</v>
      </c>
      <c r="L917" s="14" t="s">
        <v>2398</v>
      </c>
      <c r="M917" s="14" t="s">
        <v>3919</v>
      </c>
      <c r="N917" s="12" t="s">
        <v>21147</v>
      </c>
      <c r="O917" s="14" t="s">
        <v>10179</v>
      </c>
      <c r="P917" s="13" t="s">
        <v>10180</v>
      </c>
      <c r="Q917" s="13" t="s">
        <v>10181</v>
      </c>
    </row>
    <row r="918" spans="2:23" ht="30.75" customHeight="1" x14ac:dyDescent="0.25">
      <c r="B918" s="17">
        <v>928</v>
      </c>
      <c r="D918" s="274" t="s">
        <v>10182</v>
      </c>
      <c r="E918" s="14" t="s">
        <v>10183</v>
      </c>
      <c r="G918" s="274" t="s">
        <v>10184</v>
      </c>
      <c r="H918" s="14" t="s">
        <v>10185</v>
      </c>
      <c r="I918" s="14">
        <v>254382495</v>
      </c>
      <c r="J918" s="274" t="s">
        <v>10186</v>
      </c>
      <c r="K918" s="14" t="s">
        <v>3917</v>
      </c>
      <c r="L918" s="14" t="s">
        <v>4283</v>
      </c>
      <c r="M918" s="14" t="s">
        <v>3942</v>
      </c>
      <c r="N918" s="12" t="s">
        <v>21135</v>
      </c>
      <c r="O918" s="14" t="s">
        <v>4284</v>
      </c>
      <c r="Q918" s="13" t="s">
        <v>10187</v>
      </c>
    </row>
    <row r="919" spans="2:23" ht="30.75" customHeight="1" x14ac:dyDescent="0.25">
      <c r="B919" s="17">
        <v>929</v>
      </c>
      <c r="D919" s="274" t="s">
        <v>10188</v>
      </c>
      <c r="G919" s="274" t="s">
        <v>10188</v>
      </c>
      <c r="M919" s="14" t="s">
        <v>3942</v>
      </c>
      <c r="N919" s="12" t="s">
        <v>21135</v>
      </c>
    </row>
    <row r="920" spans="2:23" ht="30.75" customHeight="1" x14ac:dyDescent="0.25">
      <c r="B920" s="17">
        <v>930</v>
      </c>
      <c r="D920" s="274" t="s">
        <v>10189</v>
      </c>
      <c r="E920" s="14" t="s">
        <v>10190</v>
      </c>
      <c r="G920" s="274" t="s">
        <v>10191</v>
      </c>
      <c r="H920" s="14" t="s">
        <v>10192</v>
      </c>
      <c r="I920" s="14">
        <v>250008190</v>
      </c>
      <c r="J920" s="274" t="s">
        <v>10193</v>
      </c>
      <c r="K920" s="14" t="s">
        <v>3917</v>
      </c>
      <c r="L920" s="14" t="s">
        <v>2812</v>
      </c>
      <c r="M920" s="14" t="s">
        <v>3942</v>
      </c>
      <c r="N920" s="12" t="s">
        <v>21135</v>
      </c>
      <c r="O920" s="14" t="s">
        <v>2813</v>
      </c>
      <c r="P920" s="13" t="s">
        <v>10194</v>
      </c>
      <c r="Q920" s="13" t="s">
        <v>10195</v>
      </c>
    </row>
    <row r="921" spans="2:23" ht="30.75" customHeight="1" x14ac:dyDescent="0.25">
      <c r="B921" s="17">
        <v>931</v>
      </c>
      <c r="D921" s="274" t="s">
        <v>10196</v>
      </c>
      <c r="E921" s="14" t="s">
        <v>10196</v>
      </c>
      <c r="G921" s="274" t="s">
        <v>10196</v>
      </c>
      <c r="H921" s="14" t="s">
        <v>10197</v>
      </c>
      <c r="J921" s="274" t="s">
        <v>10198</v>
      </c>
      <c r="K921" s="14" t="s">
        <v>10199</v>
      </c>
      <c r="L921" s="14" t="s">
        <v>4123</v>
      </c>
      <c r="M921" s="14" t="s">
        <v>4063</v>
      </c>
      <c r="N921" s="12" t="s">
        <v>21135</v>
      </c>
      <c r="O921" s="14" t="s">
        <v>10200</v>
      </c>
      <c r="P921" s="13" t="s">
        <v>10201</v>
      </c>
      <c r="Q921" s="13" t="s">
        <v>10202</v>
      </c>
    </row>
    <row r="922" spans="2:23" ht="30.75" customHeight="1" x14ac:dyDescent="0.25">
      <c r="B922" s="17">
        <v>932</v>
      </c>
      <c r="D922" s="274" t="s">
        <v>1437</v>
      </c>
      <c r="E922" s="14" t="s">
        <v>5</v>
      </c>
      <c r="G922" s="274" t="s">
        <v>10203</v>
      </c>
      <c r="H922" s="14" t="s">
        <v>1440</v>
      </c>
      <c r="I922" s="14" t="s">
        <v>3915</v>
      </c>
      <c r="J922" s="274" t="s">
        <v>1441</v>
      </c>
    </row>
    <row r="923" spans="2:23" ht="30.75" customHeight="1" x14ac:dyDescent="0.25">
      <c r="B923" s="17">
        <v>933</v>
      </c>
      <c r="C923" s="17" t="s">
        <v>11017</v>
      </c>
      <c r="D923" s="274" t="s">
        <v>10204</v>
      </c>
      <c r="E923" s="12" t="s">
        <v>11017</v>
      </c>
      <c r="F923" s="12" t="s">
        <v>12627</v>
      </c>
      <c r="G923" s="274" t="s">
        <v>12587</v>
      </c>
      <c r="H923" s="14" t="s">
        <v>10205</v>
      </c>
      <c r="I923" s="14" t="s">
        <v>3915</v>
      </c>
      <c r="J923" s="274" t="s">
        <v>10206</v>
      </c>
      <c r="K923" s="14" t="s">
        <v>3917</v>
      </c>
      <c r="L923" s="14" t="s">
        <v>7258</v>
      </c>
      <c r="M923" s="14" t="s">
        <v>3942</v>
      </c>
      <c r="N923" s="12" t="s">
        <v>21135</v>
      </c>
      <c r="O923" s="14" t="s">
        <v>7259</v>
      </c>
      <c r="P923" s="13" t="s">
        <v>10207</v>
      </c>
      <c r="Q923" s="257" t="s">
        <v>12588</v>
      </c>
      <c r="S923" s="13" t="s">
        <v>10208</v>
      </c>
      <c r="T923" s="13" t="s">
        <v>10209</v>
      </c>
      <c r="V923" s="275">
        <v>41579</v>
      </c>
      <c r="W923" s="275">
        <v>41949</v>
      </c>
    </row>
    <row r="924" spans="2:23" ht="30.75" customHeight="1" x14ac:dyDescent="0.25">
      <c r="B924" s="17">
        <v>934</v>
      </c>
      <c r="D924" s="274" t="s">
        <v>10210</v>
      </c>
      <c r="E924" s="14" t="s">
        <v>10211</v>
      </c>
      <c r="G924" s="274" t="s">
        <v>10212</v>
      </c>
      <c r="H924" s="14" t="s">
        <v>10213</v>
      </c>
      <c r="I924" s="14" t="s">
        <v>3915</v>
      </c>
      <c r="J924" s="274" t="s">
        <v>10214</v>
      </c>
      <c r="K924" s="14" t="s">
        <v>10215</v>
      </c>
      <c r="L924" s="14" t="s">
        <v>3690</v>
      </c>
      <c r="M924" s="14" t="s">
        <v>4114</v>
      </c>
      <c r="N924" s="12" t="s">
        <v>21147</v>
      </c>
      <c r="O924" s="14" t="s">
        <v>10216</v>
      </c>
      <c r="P924" s="13" t="s">
        <v>10217</v>
      </c>
      <c r="Q924" s="13" t="s">
        <v>10218</v>
      </c>
      <c r="R924" s="14" t="s">
        <v>10219</v>
      </c>
      <c r="S924" s="13" t="s">
        <v>10218</v>
      </c>
      <c r="T924" s="13" t="s">
        <v>10220</v>
      </c>
      <c r="V924" s="275">
        <v>41579</v>
      </c>
    </row>
    <row r="925" spans="2:23" ht="30.75" customHeight="1" x14ac:dyDescent="0.25">
      <c r="B925" s="17">
        <v>935</v>
      </c>
      <c r="C925" s="17" t="s">
        <v>11992</v>
      </c>
      <c r="D925" s="274" t="s">
        <v>4201</v>
      </c>
      <c r="E925" s="14" t="s">
        <v>4201</v>
      </c>
      <c r="G925" s="274" t="s">
        <v>4201</v>
      </c>
      <c r="H925" s="14" t="s">
        <v>4202</v>
      </c>
      <c r="I925" s="14" t="s">
        <v>10221</v>
      </c>
      <c r="J925" s="274" t="s">
        <v>10222</v>
      </c>
      <c r="K925" s="14" t="s">
        <v>10223</v>
      </c>
      <c r="L925" s="14" t="s">
        <v>4206</v>
      </c>
      <c r="M925" s="14" t="s">
        <v>3919</v>
      </c>
      <c r="N925" s="12" t="s">
        <v>21147</v>
      </c>
      <c r="O925" s="14" t="s">
        <v>4207</v>
      </c>
      <c r="P925" s="13" t="s">
        <v>10224</v>
      </c>
      <c r="Q925" s="13" t="s">
        <v>1688</v>
      </c>
    </row>
    <row r="926" spans="2:23" ht="30.75" customHeight="1" x14ac:dyDescent="0.25">
      <c r="B926" s="17">
        <v>936</v>
      </c>
      <c r="D926" s="274" t="s">
        <v>10225</v>
      </c>
      <c r="E926" s="14" t="s">
        <v>4297</v>
      </c>
      <c r="G926" s="274" t="s">
        <v>10225</v>
      </c>
      <c r="H926" s="14" t="s">
        <v>10226</v>
      </c>
      <c r="I926" s="14" t="s">
        <v>3915</v>
      </c>
      <c r="J926" s="274" t="s">
        <v>10227</v>
      </c>
      <c r="K926" s="14" t="s">
        <v>3917</v>
      </c>
      <c r="L926" s="14" t="s">
        <v>10228</v>
      </c>
      <c r="M926" s="14" t="s">
        <v>3942</v>
      </c>
      <c r="N926" s="12" t="s">
        <v>21135</v>
      </c>
      <c r="O926" s="14" t="s">
        <v>10229</v>
      </c>
      <c r="P926" s="13" t="s">
        <v>10230</v>
      </c>
      <c r="Q926" s="13" t="s">
        <v>10231</v>
      </c>
      <c r="R926" s="14" t="s">
        <v>4297</v>
      </c>
      <c r="S926" s="13" t="s">
        <v>10231</v>
      </c>
      <c r="T926" s="13" t="s">
        <v>10230</v>
      </c>
    </row>
    <row r="927" spans="2:23" ht="30.75" customHeight="1" x14ac:dyDescent="0.25">
      <c r="B927" s="17">
        <v>937</v>
      </c>
      <c r="D927" s="274" t="s">
        <v>10232</v>
      </c>
      <c r="E927" s="14" t="s">
        <v>10233</v>
      </c>
      <c r="G927" s="274" t="s">
        <v>10232</v>
      </c>
      <c r="H927" s="14" t="s">
        <v>10234</v>
      </c>
      <c r="I927" s="14" t="s">
        <v>3915</v>
      </c>
      <c r="J927" s="274" t="s">
        <v>10235</v>
      </c>
      <c r="K927" s="14" t="s">
        <v>3917</v>
      </c>
      <c r="L927" s="14" t="s">
        <v>10236</v>
      </c>
      <c r="M927" s="14" t="s">
        <v>4006</v>
      </c>
      <c r="N927" s="12" t="s">
        <v>21149</v>
      </c>
      <c r="O927" s="14" t="s">
        <v>10237</v>
      </c>
      <c r="P927" s="13" t="s">
        <v>10238</v>
      </c>
      <c r="Q927" s="13" t="s">
        <v>10239</v>
      </c>
      <c r="R927" s="14" t="s">
        <v>1074</v>
      </c>
      <c r="S927" s="13" t="s">
        <v>10240</v>
      </c>
      <c r="T927" s="13" t="s">
        <v>10241</v>
      </c>
      <c r="V927" s="275">
        <v>41583</v>
      </c>
    </row>
    <row r="928" spans="2:23" ht="30.75" customHeight="1" x14ac:dyDescent="0.25">
      <c r="B928" s="17">
        <v>938</v>
      </c>
      <c r="C928" s="17" t="s">
        <v>11017</v>
      </c>
      <c r="D928" s="274" t="s">
        <v>10242</v>
      </c>
      <c r="E928" s="14" t="s">
        <v>10243</v>
      </c>
      <c r="G928" s="274" t="s">
        <v>10242</v>
      </c>
      <c r="H928" s="14" t="s">
        <v>10244</v>
      </c>
      <c r="I928" s="14">
        <v>255321759</v>
      </c>
      <c r="J928" s="274" t="s">
        <v>10245</v>
      </c>
      <c r="K928" s="14" t="s">
        <v>10246</v>
      </c>
      <c r="L928" s="14" t="s">
        <v>10247</v>
      </c>
      <c r="M928" s="14" t="s">
        <v>3942</v>
      </c>
      <c r="N928" s="12" t="s">
        <v>21135</v>
      </c>
      <c r="O928" s="14" t="s">
        <v>10248</v>
      </c>
      <c r="P928" s="13" t="s">
        <v>10249</v>
      </c>
      <c r="Q928" s="13" t="s">
        <v>10250</v>
      </c>
      <c r="R928" s="14" t="s">
        <v>10243</v>
      </c>
      <c r="S928" s="13" t="s">
        <v>10250</v>
      </c>
      <c r="T928" s="13" t="s">
        <v>10251</v>
      </c>
      <c r="V928" s="275">
        <v>41583</v>
      </c>
    </row>
    <row r="929" spans="2:22" ht="30.75" customHeight="1" x14ac:dyDescent="0.25">
      <c r="B929" s="17">
        <v>939</v>
      </c>
      <c r="D929" s="274" t="s">
        <v>10252</v>
      </c>
      <c r="E929" s="14" t="s">
        <v>4297</v>
      </c>
      <c r="G929" s="274" t="s">
        <v>10252</v>
      </c>
      <c r="H929" s="14" t="s">
        <v>10253</v>
      </c>
      <c r="J929" s="274" t="s">
        <v>10254</v>
      </c>
      <c r="K929" s="14" t="s">
        <v>529</v>
      </c>
      <c r="L929" s="14" t="s">
        <v>3690</v>
      </c>
      <c r="M929" s="14" t="s">
        <v>4114</v>
      </c>
      <c r="N929" s="12" t="s">
        <v>21147</v>
      </c>
      <c r="O929" s="14" t="s">
        <v>10255</v>
      </c>
      <c r="P929" s="13" t="s">
        <v>10256</v>
      </c>
      <c r="Q929" s="13" t="s">
        <v>10257</v>
      </c>
    </row>
    <row r="930" spans="2:22" ht="30.75" customHeight="1" x14ac:dyDescent="0.25">
      <c r="B930" s="17">
        <v>940</v>
      </c>
      <c r="D930" s="274" t="s">
        <v>10258</v>
      </c>
      <c r="E930" s="14" t="s">
        <v>10259</v>
      </c>
      <c r="G930" s="274" t="s">
        <v>10258</v>
      </c>
      <c r="H930" s="14" t="s">
        <v>10260</v>
      </c>
      <c r="J930" s="274" t="s">
        <v>10261</v>
      </c>
      <c r="K930" s="14" t="s">
        <v>10262</v>
      </c>
      <c r="L930" s="14" t="s">
        <v>10263</v>
      </c>
      <c r="M930" s="14" t="s">
        <v>4114</v>
      </c>
      <c r="N930" s="12" t="s">
        <v>21147</v>
      </c>
      <c r="O930" s="14" t="s">
        <v>10264</v>
      </c>
      <c r="P930" s="13" t="s">
        <v>10265</v>
      </c>
      <c r="Q930" s="13" t="s">
        <v>10266</v>
      </c>
    </row>
    <row r="931" spans="2:22" ht="30.75" customHeight="1" x14ac:dyDescent="0.25">
      <c r="B931" s="17">
        <v>941</v>
      </c>
      <c r="C931" s="17" t="s">
        <v>6285</v>
      </c>
      <c r="D931" s="274" t="s">
        <v>10267</v>
      </c>
      <c r="E931" s="14" t="s">
        <v>10268</v>
      </c>
      <c r="G931" s="274" t="s">
        <v>10269</v>
      </c>
      <c r="H931" s="14" t="s">
        <v>10270</v>
      </c>
      <c r="I931" s="14" t="s">
        <v>3915</v>
      </c>
      <c r="J931" s="274" t="s">
        <v>10271</v>
      </c>
      <c r="K931" s="14" t="s">
        <v>3917</v>
      </c>
      <c r="L931" s="14" t="s">
        <v>10272</v>
      </c>
      <c r="M931" s="14" t="s">
        <v>4265</v>
      </c>
      <c r="N931" s="12" t="s">
        <v>21135</v>
      </c>
      <c r="O931" s="14" t="s">
        <v>10273</v>
      </c>
      <c r="P931" s="13" t="s">
        <v>10274</v>
      </c>
      <c r="Q931" s="13" t="s">
        <v>10275</v>
      </c>
      <c r="R931" s="14" t="s">
        <v>10268</v>
      </c>
      <c r="S931" s="13" t="s">
        <v>10275</v>
      </c>
      <c r="T931" s="13" t="s">
        <v>10274</v>
      </c>
    </row>
    <row r="932" spans="2:22" ht="30.75" customHeight="1" x14ac:dyDescent="0.25">
      <c r="B932" s="17">
        <v>942</v>
      </c>
      <c r="D932" s="274" t="s">
        <v>10276</v>
      </c>
      <c r="E932" s="14" t="s">
        <v>10277</v>
      </c>
      <c r="G932" s="274" t="s">
        <v>10276</v>
      </c>
      <c r="H932" s="14" t="s">
        <v>10278</v>
      </c>
      <c r="I932" s="14" t="s">
        <v>3915</v>
      </c>
      <c r="J932" s="274" t="s">
        <v>10279</v>
      </c>
      <c r="K932" s="14" t="s">
        <v>10280</v>
      </c>
      <c r="L932" s="14" t="s">
        <v>3690</v>
      </c>
      <c r="M932" s="14" t="s">
        <v>4114</v>
      </c>
      <c r="N932" s="12" t="s">
        <v>21147</v>
      </c>
      <c r="O932" s="14" t="s">
        <v>10281</v>
      </c>
      <c r="P932" s="13" t="s">
        <v>10282</v>
      </c>
      <c r="Q932" s="13" t="s">
        <v>10283</v>
      </c>
      <c r="R932" s="14" t="s">
        <v>10284</v>
      </c>
      <c r="S932" s="13" t="s">
        <v>10283</v>
      </c>
      <c r="T932" s="13" t="s">
        <v>10285</v>
      </c>
      <c r="V932" s="275">
        <v>41583</v>
      </c>
    </row>
    <row r="933" spans="2:22" ht="30.75" customHeight="1" x14ac:dyDescent="0.25">
      <c r="B933" s="17">
        <v>943</v>
      </c>
      <c r="D933" s="274" t="s">
        <v>10286</v>
      </c>
      <c r="E933" s="14" t="s">
        <v>10287</v>
      </c>
      <c r="G933" s="274" t="s">
        <v>10288</v>
      </c>
      <c r="H933" s="14" t="s">
        <v>10289</v>
      </c>
      <c r="I933" s="14" t="s">
        <v>3915</v>
      </c>
      <c r="J933" s="274" t="s">
        <v>10290</v>
      </c>
      <c r="K933" s="14" t="s">
        <v>3917</v>
      </c>
      <c r="L933" s="14" t="s">
        <v>10291</v>
      </c>
      <c r="M933" s="14" t="s">
        <v>4114</v>
      </c>
      <c r="N933" s="12" t="s">
        <v>21147</v>
      </c>
      <c r="O933" s="14" t="s">
        <v>10292</v>
      </c>
      <c r="P933" s="13" t="s">
        <v>10293</v>
      </c>
      <c r="Q933" s="13" t="s">
        <v>10294</v>
      </c>
      <c r="R933" s="14" t="s">
        <v>10295</v>
      </c>
      <c r="S933" s="13" t="s">
        <v>10296</v>
      </c>
      <c r="T933" s="13" t="s">
        <v>10293</v>
      </c>
      <c r="V933" s="275">
        <v>41583</v>
      </c>
    </row>
    <row r="934" spans="2:22" ht="30.75" customHeight="1" x14ac:dyDescent="0.25">
      <c r="B934" s="17">
        <v>944</v>
      </c>
      <c r="D934" s="274" t="s">
        <v>10297</v>
      </c>
      <c r="E934" s="14" t="s">
        <v>10298</v>
      </c>
      <c r="G934" s="274" t="s">
        <v>10299</v>
      </c>
      <c r="H934" s="14" t="s">
        <v>10300</v>
      </c>
      <c r="I934" s="14" t="s">
        <v>10301</v>
      </c>
      <c r="J934" s="274" t="s">
        <v>10302</v>
      </c>
      <c r="K934" s="14" t="s">
        <v>3917</v>
      </c>
      <c r="L934" s="14" t="s">
        <v>10303</v>
      </c>
      <c r="M934" s="14" t="s">
        <v>3975</v>
      </c>
      <c r="N934" s="12" t="s">
        <v>21147</v>
      </c>
      <c r="O934" s="14" t="s">
        <v>10304</v>
      </c>
      <c r="P934" s="13" t="s">
        <v>10305</v>
      </c>
      <c r="Q934" s="13" t="s">
        <v>10306</v>
      </c>
      <c r="V934" s="275">
        <v>41583</v>
      </c>
    </row>
    <row r="935" spans="2:22" ht="30.75" customHeight="1" x14ac:dyDescent="0.25">
      <c r="B935" s="17">
        <v>945</v>
      </c>
      <c r="D935" s="274" t="s">
        <v>10307</v>
      </c>
      <c r="E935" s="14" t="s">
        <v>10308</v>
      </c>
      <c r="G935" s="274" t="s">
        <v>10309</v>
      </c>
      <c r="H935" s="14" t="s">
        <v>10310</v>
      </c>
      <c r="I935" s="14">
        <v>253629853</v>
      </c>
      <c r="J935" s="274" t="s">
        <v>10311</v>
      </c>
      <c r="K935" s="14" t="s">
        <v>10312</v>
      </c>
      <c r="L935" s="14" t="s">
        <v>2686</v>
      </c>
      <c r="M935" s="14" t="s">
        <v>3942</v>
      </c>
      <c r="N935" s="12" t="s">
        <v>21135</v>
      </c>
      <c r="O935" s="14" t="s">
        <v>539</v>
      </c>
      <c r="P935" s="13" t="s">
        <v>10313</v>
      </c>
      <c r="Q935" s="13" t="s">
        <v>10314</v>
      </c>
      <c r="R935" s="14" t="s">
        <v>10308</v>
      </c>
      <c r="S935" s="13" t="s">
        <v>10314</v>
      </c>
      <c r="T935" s="13" t="s">
        <v>10313</v>
      </c>
    </row>
    <row r="936" spans="2:22" ht="30.75" customHeight="1" x14ac:dyDescent="0.25">
      <c r="B936" s="17">
        <v>946</v>
      </c>
      <c r="D936" s="274" t="s">
        <v>10315</v>
      </c>
      <c r="E936" s="14" t="s">
        <v>10316</v>
      </c>
      <c r="G936" s="274" t="s">
        <v>10315</v>
      </c>
      <c r="H936" s="14" t="s">
        <v>10317</v>
      </c>
      <c r="I936" s="14" t="s">
        <v>3915</v>
      </c>
      <c r="J936" s="274" t="s">
        <v>10318</v>
      </c>
      <c r="K936" s="14" t="s">
        <v>3917</v>
      </c>
      <c r="L936" s="14" t="s">
        <v>10319</v>
      </c>
      <c r="M936" s="14" t="s">
        <v>3975</v>
      </c>
      <c r="N936" s="12" t="s">
        <v>21147</v>
      </c>
      <c r="O936" s="14" t="s">
        <v>10320</v>
      </c>
      <c r="P936" s="13" t="s">
        <v>10321</v>
      </c>
      <c r="Q936" s="257" t="s">
        <v>10322</v>
      </c>
      <c r="R936" s="14" t="s">
        <v>10316</v>
      </c>
      <c r="S936" s="257" t="s">
        <v>10322</v>
      </c>
      <c r="T936" s="13" t="s">
        <v>10321</v>
      </c>
    </row>
    <row r="937" spans="2:22" ht="30.75" customHeight="1" x14ac:dyDescent="0.25">
      <c r="B937" s="17">
        <v>950</v>
      </c>
      <c r="D937" s="274" t="s">
        <v>10605</v>
      </c>
      <c r="E937" s="14" t="s">
        <v>10606</v>
      </c>
      <c r="G937" s="274" t="s">
        <v>10025</v>
      </c>
      <c r="H937" s="14" t="s">
        <v>10026</v>
      </c>
      <c r="I937" s="14">
        <v>250000806</v>
      </c>
      <c r="J937" s="274" t="s">
        <v>10027</v>
      </c>
      <c r="K937" s="14" t="s">
        <v>3917</v>
      </c>
      <c r="L937" s="14" t="s">
        <v>3957</v>
      </c>
      <c r="M937" s="14" t="s">
        <v>3942</v>
      </c>
      <c r="N937" s="12" t="s">
        <v>21135</v>
      </c>
      <c r="O937" s="14" t="s">
        <v>10028</v>
      </c>
      <c r="P937" s="13" t="s">
        <v>10607</v>
      </c>
      <c r="Q937" s="257" t="s">
        <v>10608</v>
      </c>
      <c r="R937" s="14" t="s">
        <v>10606</v>
      </c>
      <c r="S937" s="257" t="s">
        <v>10608</v>
      </c>
      <c r="T937" s="13" t="s">
        <v>10607</v>
      </c>
      <c r="V937" s="275">
        <v>41586</v>
      </c>
    </row>
    <row r="938" spans="2:22" ht="30.75" customHeight="1" x14ac:dyDescent="0.25">
      <c r="B938" s="17">
        <v>951</v>
      </c>
      <c r="C938" s="17" t="s">
        <v>6285</v>
      </c>
      <c r="D938" s="274" t="s">
        <v>10323</v>
      </c>
      <c r="E938" s="14" t="s">
        <v>10268</v>
      </c>
      <c r="G938" s="274" t="s">
        <v>10324</v>
      </c>
      <c r="H938" s="14" t="s">
        <v>10325</v>
      </c>
      <c r="I938" s="14" t="s">
        <v>3915</v>
      </c>
      <c r="J938" s="274" t="s">
        <v>10326</v>
      </c>
      <c r="K938" s="14" t="s">
        <v>3917</v>
      </c>
      <c r="L938" s="14" t="s">
        <v>10327</v>
      </c>
      <c r="M938" s="14" t="s">
        <v>4265</v>
      </c>
      <c r="N938" s="12" t="s">
        <v>21135</v>
      </c>
      <c r="O938" s="14" t="s">
        <v>10328</v>
      </c>
      <c r="P938" s="13" t="s">
        <v>10329</v>
      </c>
      <c r="Q938" s="257" t="s">
        <v>10330</v>
      </c>
      <c r="S938" s="257" t="s">
        <v>10330</v>
      </c>
      <c r="T938" s="13" t="s">
        <v>10329</v>
      </c>
    </row>
    <row r="939" spans="2:22" ht="30.75" customHeight="1" x14ac:dyDescent="0.25">
      <c r="B939" s="17">
        <v>952</v>
      </c>
      <c r="D939" s="274" t="s">
        <v>10331</v>
      </c>
      <c r="E939" s="14" t="s">
        <v>10332</v>
      </c>
      <c r="G939" s="274" t="str">
        <f>D939</f>
        <v>Maria Cristina Beneduzi EPP</v>
      </c>
      <c r="H939" s="14" t="s">
        <v>10333</v>
      </c>
      <c r="I939" s="14" t="s">
        <v>3915</v>
      </c>
      <c r="J939" s="274" t="s">
        <v>10334</v>
      </c>
      <c r="K939" s="14" t="s">
        <v>9367</v>
      </c>
      <c r="L939" s="14" t="s">
        <v>10335</v>
      </c>
      <c r="M939" s="14" t="s">
        <v>4265</v>
      </c>
      <c r="N939" s="12" t="s">
        <v>21135</v>
      </c>
      <c r="O939" s="14" t="s">
        <v>10336</v>
      </c>
      <c r="P939" s="13" t="s">
        <v>10337</v>
      </c>
      <c r="Q939" s="257" t="s">
        <v>10338</v>
      </c>
      <c r="R939" s="14" t="s">
        <v>10339</v>
      </c>
      <c r="S939" s="257" t="s">
        <v>10338</v>
      </c>
      <c r="T939" s="13" t="s">
        <v>10340</v>
      </c>
      <c r="V939" s="275">
        <v>41589</v>
      </c>
    </row>
    <row r="940" spans="2:22" ht="30.75" customHeight="1" x14ac:dyDescent="0.25">
      <c r="B940" s="17">
        <v>953</v>
      </c>
      <c r="D940" s="274" t="s">
        <v>10342</v>
      </c>
      <c r="G940" s="274" t="s">
        <v>10342</v>
      </c>
      <c r="H940" s="14" t="s">
        <v>10343</v>
      </c>
      <c r="I940" s="14" t="s">
        <v>3915</v>
      </c>
      <c r="J940" s="274" t="s">
        <v>10344</v>
      </c>
      <c r="K940" s="14" t="s">
        <v>3917</v>
      </c>
      <c r="L940" s="14" t="s">
        <v>3367</v>
      </c>
      <c r="M940" s="14" t="s">
        <v>4074</v>
      </c>
      <c r="N940" s="12" t="s">
        <v>21149</v>
      </c>
      <c r="O940" s="14" t="s">
        <v>10345</v>
      </c>
      <c r="P940" s="13" t="s">
        <v>10570</v>
      </c>
      <c r="Q940" s="257" t="s">
        <v>10571</v>
      </c>
      <c r="R940" s="13" t="s">
        <v>10572</v>
      </c>
      <c r="S940" s="257" t="s">
        <v>10571</v>
      </c>
      <c r="T940" s="13" t="s">
        <v>10570</v>
      </c>
    </row>
    <row r="941" spans="2:22" ht="30.75" customHeight="1" x14ac:dyDescent="0.25">
      <c r="B941" s="17">
        <v>954</v>
      </c>
      <c r="D941" s="274" t="s">
        <v>10346</v>
      </c>
      <c r="E941" s="14" t="s">
        <v>10347</v>
      </c>
      <c r="F941" s="14" t="s">
        <v>10348</v>
      </c>
      <c r="G941" s="274" t="s">
        <v>10350</v>
      </c>
      <c r="H941" s="14" t="s">
        <v>10351</v>
      </c>
      <c r="I941" s="14" t="s">
        <v>3915</v>
      </c>
      <c r="J941" s="274" t="s">
        <v>10349</v>
      </c>
      <c r="K941" s="14" t="s">
        <v>3956</v>
      </c>
      <c r="L941" s="14" t="s">
        <v>3957</v>
      </c>
      <c r="M941" s="14" t="s">
        <v>3942</v>
      </c>
      <c r="N941" s="12" t="s">
        <v>21135</v>
      </c>
      <c r="O941" s="14" t="s">
        <v>10352</v>
      </c>
      <c r="P941" s="13" t="s">
        <v>10353</v>
      </c>
      <c r="Q941" s="257" t="s">
        <v>10354</v>
      </c>
      <c r="R941" s="14" t="s">
        <v>10355</v>
      </c>
    </row>
    <row r="942" spans="2:22" ht="30.75" customHeight="1" x14ac:dyDescent="0.25">
      <c r="B942" s="17">
        <v>955</v>
      </c>
      <c r="D942" s="274" t="s">
        <v>10356</v>
      </c>
      <c r="E942" s="14" t="s">
        <v>10357</v>
      </c>
      <c r="G942" s="274" t="str">
        <f>D942</f>
        <v>Associação Comercial e Industrial de Birigui</v>
      </c>
      <c r="H942" s="14" t="s">
        <v>10358</v>
      </c>
      <c r="I942" s="14" t="s">
        <v>3915</v>
      </c>
      <c r="J942" s="274" t="s">
        <v>10359</v>
      </c>
      <c r="K942" s="14" t="s">
        <v>3917</v>
      </c>
      <c r="L942" s="14" t="s">
        <v>468</v>
      </c>
      <c r="M942" s="14" t="s">
        <v>3919</v>
      </c>
      <c r="N942" s="12" t="s">
        <v>21147</v>
      </c>
      <c r="O942" s="14" t="s">
        <v>10360</v>
      </c>
      <c r="P942" s="13" t="s">
        <v>10361</v>
      </c>
      <c r="Q942" s="257" t="s">
        <v>10362</v>
      </c>
      <c r="R942" s="14" t="s">
        <v>10357</v>
      </c>
      <c r="S942" s="257" t="s">
        <v>10362</v>
      </c>
      <c r="T942" s="13" t="s">
        <v>10361</v>
      </c>
      <c r="V942" s="275">
        <v>41591</v>
      </c>
    </row>
    <row r="943" spans="2:22" ht="30.75" customHeight="1" x14ac:dyDescent="0.25">
      <c r="B943" s="17">
        <v>956</v>
      </c>
      <c r="D943" s="274" t="s">
        <v>10363</v>
      </c>
      <c r="E943" s="14" t="s">
        <v>10363</v>
      </c>
      <c r="G943" s="274" t="s">
        <v>10364</v>
      </c>
      <c r="H943" s="14" t="s">
        <v>10365</v>
      </c>
      <c r="I943" s="14" t="s">
        <v>3915</v>
      </c>
      <c r="J943" s="274" t="s">
        <v>10366</v>
      </c>
      <c r="K943" s="14" t="s">
        <v>10386</v>
      </c>
      <c r="L943" s="14" t="s">
        <v>3283</v>
      </c>
      <c r="M943" s="14" t="s">
        <v>4265</v>
      </c>
      <c r="N943" s="12" t="s">
        <v>21135</v>
      </c>
      <c r="O943" s="14" t="s">
        <v>10387</v>
      </c>
      <c r="P943" s="13" t="s">
        <v>10388</v>
      </c>
      <c r="Q943" s="257" t="s">
        <v>10367</v>
      </c>
    </row>
    <row r="944" spans="2:22" ht="30.75" customHeight="1" x14ac:dyDescent="0.25">
      <c r="B944" s="17">
        <v>957</v>
      </c>
      <c r="D944" s="274" t="s">
        <v>12656</v>
      </c>
      <c r="E944" s="14" t="s">
        <v>10408</v>
      </c>
      <c r="G944" s="274" t="s">
        <v>12657</v>
      </c>
      <c r="H944" s="14" t="s">
        <v>10368</v>
      </c>
      <c r="I944" s="14" t="s">
        <v>3915</v>
      </c>
      <c r="J944" s="274" t="s">
        <v>10369</v>
      </c>
      <c r="K944" s="14" t="s">
        <v>3917</v>
      </c>
      <c r="L944" s="14" t="s">
        <v>10370</v>
      </c>
      <c r="M944" s="14" t="s">
        <v>4063</v>
      </c>
      <c r="N944" s="12" t="s">
        <v>21135</v>
      </c>
      <c r="O944" s="14" t="s">
        <v>10371</v>
      </c>
      <c r="P944" s="13" t="s">
        <v>10409</v>
      </c>
      <c r="Q944" s="257" t="s">
        <v>10410</v>
      </c>
      <c r="R944" s="14" t="s">
        <v>1707</v>
      </c>
      <c r="S944" s="257" t="s">
        <v>10372</v>
      </c>
      <c r="T944" s="13" t="str">
        <f>P944</f>
        <v>(46) 3550-1520</v>
      </c>
      <c r="V944" s="275">
        <v>41591</v>
      </c>
    </row>
    <row r="945" spans="2:23" ht="30.75" customHeight="1" x14ac:dyDescent="0.25">
      <c r="B945" s="17">
        <v>958</v>
      </c>
      <c r="D945" s="274" t="s">
        <v>10373</v>
      </c>
      <c r="E945" s="14" t="str">
        <f>D945</f>
        <v>Jair Henrique de Paula</v>
      </c>
      <c r="G945" s="274" t="str">
        <f>D945</f>
        <v>Jair Henrique de Paula</v>
      </c>
      <c r="H945" s="14" t="s">
        <v>10374</v>
      </c>
      <c r="I945" s="14" t="s">
        <v>10375</v>
      </c>
      <c r="J945" s="274" t="s">
        <v>10376</v>
      </c>
      <c r="K945" s="14" t="s">
        <v>7240</v>
      </c>
      <c r="L945" s="14" t="s">
        <v>4123</v>
      </c>
      <c r="M945" s="14" t="s">
        <v>4063</v>
      </c>
      <c r="N945" s="12" t="s">
        <v>21135</v>
      </c>
      <c r="O945" s="14" t="s">
        <v>10377</v>
      </c>
      <c r="P945" s="13" t="s">
        <v>10380</v>
      </c>
      <c r="Q945" s="257" t="s">
        <v>10378</v>
      </c>
      <c r="R945" s="14" t="s">
        <v>10373</v>
      </c>
      <c r="S945" s="13" t="str">
        <f>Q945</f>
        <v>jhenripa@gmail.com</v>
      </c>
      <c r="T945" s="13" t="s">
        <v>10379</v>
      </c>
      <c r="V945" s="275">
        <v>41591</v>
      </c>
    </row>
    <row r="946" spans="2:23" ht="30.75" customHeight="1" x14ac:dyDescent="0.25">
      <c r="B946" s="17">
        <v>959</v>
      </c>
      <c r="D946" s="274" t="s">
        <v>10381</v>
      </c>
      <c r="G946" s="274" t="s">
        <v>10381</v>
      </c>
      <c r="H946" s="14" t="s">
        <v>10382</v>
      </c>
      <c r="I946" s="14" t="s">
        <v>3915</v>
      </c>
      <c r="J946" s="274" t="s">
        <v>10383</v>
      </c>
      <c r="K946" s="14" t="s">
        <v>10384</v>
      </c>
      <c r="L946" s="14" t="s">
        <v>970</v>
      </c>
      <c r="M946" s="14" t="s">
        <v>3975</v>
      </c>
      <c r="N946" s="12" t="s">
        <v>21147</v>
      </c>
      <c r="O946" s="14" t="s">
        <v>971</v>
      </c>
      <c r="Q946" s="257" t="s">
        <v>10385</v>
      </c>
      <c r="S946" s="257" t="s">
        <v>10385</v>
      </c>
    </row>
    <row r="947" spans="2:23" ht="30.75" customHeight="1" x14ac:dyDescent="0.25">
      <c r="B947" s="17">
        <v>960</v>
      </c>
      <c r="D947" s="274" t="s">
        <v>10389</v>
      </c>
      <c r="E947" s="14" t="s">
        <v>10390</v>
      </c>
      <c r="G947" s="274" t="s">
        <v>10391</v>
      </c>
      <c r="H947" s="14" t="s">
        <v>10392</v>
      </c>
      <c r="I947" s="14" t="s">
        <v>10393</v>
      </c>
      <c r="J947" s="274" t="s">
        <v>10394</v>
      </c>
      <c r="K947" s="14" t="s">
        <v>3917</v>
      </c>
      <c r="L947" s="14" t="s">
        <v>10395</v>
      </c>
      <c r="M947" s="14" t="s">
        <v>4063</v>
      </c>
      <c r="N947" s="12" t="s">
        <v>21135</v>
      </c>
      <c r="O947" s="14" t="s">
        <v>10396</v>
      </c>
      <c r="P947" s="13" t="s">
        <v>10397</v>
      </c>
      <c r="Q947" s="257" t="s">
        <v>10398</v>
      </c>
    </row>
    <row r="948" spans="2:23" ht="30.75" customHeight="1" x14ac:dyDescent="0.25">
      <c r="B948" s="17">
        <v>961</v>
      </c>
      <c r="D948" s="274" t="s">
        <v>10399</v>
      </c>
      <c r="E948" s="14" t="s">
        <v>640</v>
      </c>
      <c r="F948" s="14" t="s">
        <v>10405</v>
      </c>
      <c r="G948" s="274" t="s">
        <v>10400</v>
      </c>
      <c r="H948" s="14" t="s">
        <v>10401</v>
      </c>
      <c r="I948" s="277">
        <v>256837953</v>
      </c>
      <c r="J948" s="274" t="s">
        <v>10402</v>
      </c>
      <c r="K948" s="14" t="s">
        <v>4292</v>
      </c>
      <c r="L948" s="14" t="s">
        <v>4233</v>
      </c>
      <c r="M948" s="14" t="s">
        <v>3942</v>
      </c>
      <c r="N948" s="12" t="s">
        <v>21135</v>
      </c>
      <c r="O948" s="14" t="s">
        <v>10403</v>
      </c>
      <c r="P948" s="13" t="s">
        <v>10404</v>
      </c>
      <c r="Q948" s="257" t="s">
        <v>10406</v>
      </c>
      <c r="R948" s="14" t="s">
        <v>10405</v>
      </c>
      <c r="S948" s="257" t="s">
        <v>10407</v>
      </c>
      <c r="T948" s="13" t="s">
        <v>10404</v>
      </c>
    </row>
    <row r="949" spans="2:23" ht="30.75" customHeight="1" x14ac:dyDescent="0.25">
      <c r="B949" s="17">
        <v>962</v>
      </c>
      <c r="D949" s="274" t="s">
        <v>10411</v>
      </c>
      <c r="E949" s="14" t="s">
        <v>10412</v>
      </c>
      <c r="G949" s="274" t="str">
        <f>D949</f>
        <v>Andrea Aparecida da Silva</v>
      </c>
      <c r="H949" s="14" t="s">
        <v>10413</v>
      </c>
      <c r="J949" s="274" t="s">
        <v>10414</v>
      </c>
      <c r="K949" s="14" t="s">
        <v>10415</v>
      </c>
      <c r="L949" s="14" t="s">
        <v>6318</v>
      </c>
      <c r="M949" s="14" t="s">
        <v>3919</v>
      </c>
      <c r="N949" s="12" t="s">
        <v>21147</v>
      </c>
      <c r="O949" s="14" t="s">
        <v>10416</v>
      </c>
      <c r="P949" s="13" t="s">
        <v>10417</v>
      </c>
      <c r="Q949" s="257" t="s">
        <v>10418</v>
      </c>
      <c r="R949" s="14" t="s">
        <v>10419</v>
      </c>
      <c r="S949" s="13" t="str">
        <f>Q949</f>
        <v>aabrexo@ia.com.br</v>
      </c>
      <c r="T949" s="13" t="s">
        <v>10420</v>
      </c>
      <c r="V949" s="275">
        <v>41596</v>
      </c>
    </row>
    <row r="950" spans="2:23" ht="30.75" customHeight="1" x14ac:dyDescent="0.25">
      <c r="B950" s="17">
        <v>963</v>
      </c>
      <c r="D950" s="274" t="s">
        <v>10421</v>
      </c>
      <c r="E950" s="14" t="s">
        <v>10422</v>
      </c>
      <c r="F950" s="14" t="s">
        <v>10423</v>
      </c>
      <c r="G950" s="274" t="s">
        <v>10421</v>
      </c>
      <c r="H950" s="14" t="s">
        <v>10424</v>
      </c>
      <c r="I950" s="14" t="s">
        <v>3915</v>
      </c>
      <c r="J950" s="274" t="s">
        <v>10425</v>
      </c>
      <c r="K950" s="14" t="s">
        <v>3917</v>
      </c>
      <c r="L950" s="14" t="s">
        <v>6943</v>
      </c>
      <c r="M950" s="14" t="s">
        <v>4063</v>
      </c>
      <c r="N950" s="12" t="s">
        <v>21135</v>
      </c>
      <c r="O950" s="14" t="s">
        <v>5149</v>
      </c>
      <c r="P950" s="13" t="s">
        <v>10426</v>
      </c>
      <c r="Q950" s="257" t="s">
        <v>10427</v>
      </c>
      <c r="R950" s="14" t="s">
        <v>10422</v>
      </c>
      <c r="S950" s="257" t="s">
        <v>10427</v>
      </c>
      <c r="T950" s="13" t="s">
        <v>10426</v>
      </c>
    </row>
    <row r="951" spans="2:23" ht="30.75" customHeight="1" x14ac:dyDescent="0.25">
      <c r="B951" s="17">
        <v>964</v>
      </c>
      <c r="D951" s="274" t="s">
        <v>10429</v>
      </c>
      <c r="G951" s="274" t="s">
        <v>10430</v>
      </c>
      <c r="H951" s="14" t="s">
        <v>10431</v>
      </c>
      <c r="I951" s="14">
        <v>252455746</v>
      </c>
      <c r="J951" s="274" t="s">
        <v>10432</v>
      </c>
      <c r="K951" s="14" t="s">
        <v>10433</v>
      </c>
      <c r="L951" s="14" t="s">
        <v>1703</v>
      </c>
      <c r="M951" s="14" t="s">
        <v>3942</v>
      </c>
      <c r="N951" s="12" t="s">
        <v>21135</v>
      </c>
      <c r="O951" s="14" t="s">
        <v>10434</v>
      </c>
      <c r="P951" s="13" t="s">
        <v>10435</v>
      </c>
      <c r="Q951" s="257" t="s">
        <v>10436</v>
      </c>
    </row>
    <row r="952" spans="2:23" ht="30.75" customHeight="1" x14ac:dyDescent="0.25">
      <c r="B952" s="17">
        <v>965</v>
      </c>
      <c r="D952" s="274" t="s">
        <v>10459</v>
      </c>
      <c r="E952" s="14" t="s">
        <v>10439</v>
      </c>
      <c r="G952" s="274" t="s">
        <v>10459</v>
      </c>
      <c r="H952" s="14" t="s">
        <v>10440</v>
      </c>
      <c r="I952" s="14" t="s">
        <v>3915</v>
      </c>
      <c r="J952" s="274" t="s">
        <v>10441</v>
      </c>
      <c r="K952" s="14" t="s">
        <v>3917</v>
      </c>
      <c r="L952" s="14" t="s">
        <v>10460</v>
      </c>
      <c r="M952" s="14" t="s">
        <v>3975</v>
      </c>
      <c r="N952" s="12" t="s">
        <v>21147</v>
      </c>
      <c r="O952" s="14" t="s">
        <v>10442</v>
      </c>
      <c r="P952" s="13" t="s">
        <v>10443</v>
      </c>
      <c r="Q952" s="257" t="s">
        <v>10444</v>
      </c>
      <c r="R952" s="14" t="s">
        <v>2337</v>
      </c>
      <c r="S952" s="257" t="s">
        <v>10445</v>
      </c>
      <c r="T952" s="13" t="s">
        <v>10446</v>
      </c>
      <c r="V952" s="275">
        <v>41597</v>
      </c>
    </row>
    <row r="953" spans="2:23" ht="30.75" customHeight="1" x14ac:dyDescent="0.25">
      <c r="B953" s="17">
        <v>966</v>
      </c>
      <c r="D953" s="274" t="s">
        <v>10622</v>
      </c>
      <c r="E953" s="14" t="s">
        <v>718</v>
      </c>
      <c r="G953" s="274" t="str">
        <f>D953</f>
        <v xml:space="preserve">Prefeitura de Planaltina do Paraná </v>
      </c>
      <c r="H953" s="14" t="s">
        <v>10447</v>
      </c>
      <c r="I953" s="14" t="s">
        <v>3915</v>
      </c>
      <c r="J953" s="274" t="s">
        <v>10452</v>
      </c>
      <c r="L953" s="14" t="s">
        <v>10449</v>
      </c>
      <c r="M953" s="14" t="s">
        <v>4063</v>
      </c>
      <c r="N953" s="12" t="s">
        <v>21135</v>
      </c>
      <c r="O953" s="14" t="s">
        <v>10450</v>
      </c>
      <c r="P953" s="13" t="s">
        <v>10451</v>
      </c>
      <c r="Q953" s="257" t="s">
        <v>10448</v>
      </c>
      <c r="R953" s="14" t="s">
        <v>718</v>
      </c>
      <c r="S953" s="257" t="s">
        <v>10448</v>
      </c>
      <c r="T953" s="13" t="str">
        <f>P953</f>
        <v>44  3435-1394</v>
      </c>
      <c r="V953" s="275">
        <v>41597</v>
      </c>
    </row>
    <row r="954" spans="2:23" ht="30.75" customHeight="1" x14ac:dyDescent="0.25">
      <c r="B954" s="17">
        <v>967</v>
      </c>
      <c r="C954" s="17" t="s">
        <v>21122</v>
      </c>
      <c r="D954" s="274" t="s">
        <v>10453</v>
      </c>
      <c r="E954" s="14" t="s">
        <v>5570</v>
      </c>
      <c r="G954" s="274" t="s">
        <v>10454</v>
      </c>
      <c r="H954" s="14" t="s">
        <v>10455</v>
      </c>
      <c r="I954" s="14" t="s">
        <v>3915</v>
      </c>
      <c r="J954" s="276" t="s">
        <v>20636</v>
      </c>
      <c r="K954" s="14" t="s">
        <v>3917</v>
      </c>
      <c r="L954" s="14" t="s">
        <v>4233</v>
      </c>
      <c r="M954" s="14" t="s">
        <v>3942</v>
      </c>
      <c r="N954" s="12" t="s">
        <v>21135</v>
      </c>
      <c r="O954" s="14" t="s">
        <v>10456</v>
      </c>
      <c r="P954" s="13" t="s">
        <v>10457</v>
      </c>
      <c r="Q954" s="257" t="s">
        <v>10458</v>
      </c>
    </row>
    <row r="955" spans="2:23" ht="30.75" customHeight="1" x14ac:dyDescent="0.25">
      <c r="B955" s="17">
        <v>968</v>
      </c>
      <c r="D955" s="274" t="s">
        <v>10461</v>
      </c>
      <c r="E955" s="14" t="s">
        <v>15687</v>
      </c>
      <c r="F955" s="14" t="s">
        <v>15688</v>
      </c>
      <c r="G955" s="274" t="str">
        <f>D955</f>
        <v>Municipio de Ituporanga</v>
      </c>
      <c r="H955" s="14" t="s">
        <v>10463</v>
      </c>
      <c r="I955" s="14" t="s">
        <v>3915</v>
      </c>
      <c r="J955" s="274" t="s">
        <v>10464</v>
      </c>
      <c r="K955" s="14" t="s">
        <v>3917</v>
      </c>
      <c r="L955" s="14" t="s">
        <v>10465</v>
      </c>
      <c r="M955" s="14" t="s">
        <v>3942</v>
      </c>
      <c r="N955" s="12" t="s">
        <v>21135</v>
      </c>
      <c r="O955" s="14" t="s">
        <v>10466</v>
      </c>
      <c r="P955" s="13" t="s">
        <v>10467</v>
      </c>
      <c r="Q955" s="257" t="s">
        <v>15689</v>
      </c>
      <c r="R955" s="14" t="s">
        <v>15690</v>
      </c>
      <c r="S955" s="13" t="str">
        <f>Q955</f>
        <v>assistenciasocial@ituporanga.sc.gov.br</v>
      </c>
      <c r="T955" s="13" t="s">
        <v>10467</v>
      </c>
      <c r="V955" s="275">
        <v>41599</v>
      </c>
      <c r="W955" s="290">
        <v>42634</v>
      </c>
    </row>
    <row r="956" spans="2:23" ht="30.75" customHeight="1" x14ac:dyDescent="0.25">
      <c r="B956" s="17">
        <v>969</v>
      </c>
      <c r="D956" s="274" t="s">
        <v>10469</v>
      </c>
      <c r="E956" s="14" t="s">
        <v>10470</v>
      </c>
      <c r="G956" s="274" t="s">
        <v>10471</v>
      </c>
      <c r="H956" s="14" t="s">
        <v>10472</v>
      </c>
      <c r="I956" s="14" t="s">
        <v>3915</v>
      </c>
      <c r="J956" s="274" t="s">
        <v>10473</v>
      </c>
      <c r="K956" s="14" t="s">
        <v>10474</v>
      </c>
      <c r="L956" s="14" t="s">
        <v>3690</v>
      </c>
      <c r="M956" s="14" t="s">
        <v>4114</v>
      </c>
      <c r="N956" s="12" t="s">
        <v>21147</v>
      </c>
      <c r="O956" s="14" t="s">
        <v>10475</v>
      </c>
      <c r="P956" s="13" t="s">
        <v>10476</v>
      </c>
      <c r="Q956" s="257" t="s">
        <v>10477</v>
      </c>
    </row>
    <row r="957" spans="2:23" ht="30.75" customHeight="1" x14ac:dyDescent="0.25">
      <c r="B957" s="17">
        <v>970</v>
      </c>
      <c r="D957" s="274" t="s">
        <v>10478</v>
      </c>
      <c r="E957" s="14" t="s">
        <v>10479</v>
      </c>
      <c r="G957" s="274" t="s">
        <v>10480</v>
      </c>
      <c r="H957" s="14" t="s">
        <v>10481</v>
      </c>
      <c r="I957" s="14" t="s">
        <v>10482</v>
      </c>
      <c r="J957" s="274" t="s">
        <v>10483</v>
      </c>
      <c r="K957" s="14" t="s">
        <v>10484</v>
      </c>
      <c r="L957" s="14" t="s">
        <v>1727</v>
      </c>
      <c r="M957" s="14" t="s">
        <v>4092</v>
      </c>
      <c r="N957" s="12" t="s">
        <v>21150</v>
      </c>
      <c r="O957" s="14" t="s">
        <v>10485</v>
      </c>
      <c r="P957" s="13" t="s">
        <v>10486</v>
      </c>
      <c r="Q957" s="257" t="s">
        <v>10487</v>
      </c>
    </row>
    <row r="958" spans="2:23" ht="30.75" customHeight="1" x14ac:dyDescent="0.25">
      <c r="B958" s="17">
        <v>971</v>
      </c>
      <c r="D958" s="274" t="s">
        <v>10554</v>
      </c>
      <c r="E958" s="14" t="s">
        <v>10555</v>
      </c>
      <c r="G958" s="274" t="str">
        <f>D958</f>
        <v>Prefeitura Municipal de Irecê</v>
      </c>
      <c r="H958" s="14" t="s">
        <v>10556</v>
      </c>
      <c r="I958" s="14" t="s">
        <v>3915</v>
      </c>
      <c r="J958" s="274" t="s">
        <v>10557</v>
      </c>
      <c r="K958" s="14" t="s">
        <v>9367</v>
      </c>
      <c r="L958" s="14" t="s">
        <v>10558</v>
      </c>
      <c r="M958" s="14" t="s">
        <v>4006</v>
      </c>
      <c r="N958" s="12" t="s">
        <v>21149</v>
      </c>
      <c r="O958" s="14" t="s">
        <v>10559</v>
      </c>
      <c r="P958" s="13" t="s">
        <v>10560</v>
      </c>
      <c r="Q958" s="257" t="s">
        <v>10561</v>
      </c>
      <c r="R958" s="14" t="s">
        <v>10555</v>
      </c>
      <c r="S958" s="13" t="str">
        <f>Q958</f>
        <v>carolteraoka@hotmail.com</v>
      </c>
      <c r="T958" s="13" t="s">
        <v>10562</v>
      </c>
      <c r="V958" s="275">
        <v>41606</v>
      </c>
    </row>
    <row r="959" spans="2:23" ht="30.75" customHeight="1" x14ac:dyDescent="0.25">
      <c r="B959" s="17">
        <v>972</v>
      </c>
      <c r="C959" s="17" t="s">
        <v>16380</v>
      </c>
      <c r="D959" s="274" t="s">
        <v>10565</v>
      </c>
      <c r="E959" s="14" t="s">
        <v>10563</v>
      </c>
      <c r="F959" s="14" t="s">
        <v>10564</v>
      </c>
      <c r="G959" s="274" t="s">
        <v>16977</v>
      </c>
      <c r="H959" s="14" t="s">
        <v>10566</v>
      </c>
      <c r="I959" s="14">
        <v>87385922</v>
      </c>
      <c r="J959" s="274" t="s">
        <v>16978</v>
      </c>
      <c r="K959" s="14" t="s">
        <v>3917</v>
      </c>
      <c r="L959" s="14" t="s">
        <v>1887</v>
      </c>
      <c r="M959" s="14" t="s">
        <v>4114</v>
      </c>
      <c r="N959" s="12" t="s">
        <v>21147</v>
      </c>
      <c r="O959" s="14" t="s">
        <v>16979</v>
      </c>
      <c r="P959" s="13" t="s">
        <v>10567</v>
      </c>
      <c r="Q959" s="257" t="s">
        <v>10568</v>
      </c>
      <c r="R959" s="14" t="s">
        <v>10563</v>
      </c>
      <c r="S959" s="13" t="s">
        <v>10568</v>
      </c>
      <c r="T959" s="13" t="s">
        <v>10569</v>
      </c>
      <c r="V959" s="275">
        <v>41606</v>
      </c>
      <c r="W959" s="14" t="s">
        <v>16980</v>
      </c>
    </row>
    <row r="960" spans="2:23" ht="30.75" customHeight="1" x14ac:dyDescent="0.25">
      <c r="B960" s="17">
        <v>973</v>
      </c>
      <c r="D960" s="276" t="s">
        <v>18582</v>
      </c>
      <c r="E960" s="12" t="s">
        <v>18583</v>
      </c>
      <c r="G960" s="274" t="s">
        <v>10662</v>
      </c>
      <c r="H960" s="14" t="s">
        <v>10660</v>
      </c>
      <c r="I960" s="14" t="s">
        <v>10661</v>
      </c>
      <c r="J960" s="274" t="s">
        <v>10663</v>
      </c>
      <c r="K960" s="14" t="s">
        <v>3917</v>
      </c>
      <c r="L960" s="14" t="s">
        <v>4264</v>
      </c>
      <c r="M960" s="14" t="s">
        <v>4265</v>
      </c>
      <c r="N960" s="12" t="s">
        <v>21135</v>
      </c>
      <c r="O960" s="14" t="s">
        <v>4266</v>
      </c>
      <c r="P960" s="13" t="s">
        <v>10664</v>
      </c>
      <c r="Q960" s="257" t="s">
        <v>18584</v>
      </c>
      <c r="R960" s="14" t="s">
        <v>5912</v>
      </c>
      <c r="S960" s="257" t="s">
        <v>10665</v>
      </c>
      <c r="T960" s="13" t="s">
        <v>10664</v>
      </c>
      <c r="V960" s="275">
        <v>41612</v>
      </c>
    </row>
    <row r="961" spans="2:22" ht="30.75" customHeight="1" x14ac:dyDescent="0.25">
      <c r="B961" s="17">
        <v>974</v>
      </c>
      <c r="D961" s="274" t="s">
        <v>10623</v>
      </c>
      <c r="E961" s="14" t="s">
        <v>965</v>
      </c>
      <c r="G961" s="274" t="s">
        <v>10623</v>
      </c>
      <c r="H961" s="14" t="s">
        <v>10624</v>
      </c>
      <c r="I961" s="14" t="s">
        <v>10625</v>
      </c>
      <c r="J961" s="274" t="s">
        <v>10626</v>
      </c>
      <c r="K961" s="14" t="s">
        <v>10627</v>
      </c>
      <c r="L961" s="14" t="s">
        <v>10628</v>
      </c>
      <c r="M961" s="14" t="s">
        <v>3919</v>
      </c>
      <c r="N961" s="12" t="s">
        <v>21147</v>
      </c>
      <c r="O961" s="14" t="s">
        <v>10629</v>
      </c>
      <c r="P961" s="13" t="s">
        <v>10630</v>
      </c>
      <c r="Q961" s="13" t="s">
        <v>10631</v>
      </c>
      <c r="R961" s="14" t="s">
        <v>965</v>
      </c>
      <c r="S961" s="13" t="s">
        <v>10631</v>
      </c>
      <c r="T961" s="13" t="s">
        <v>10632</v>
      </c>
      <c r="V961" s="275">
        <v>41610</v>
      </c>
    </row>
    <row r="962" spans="2:22" ht="30.75" customHeight="1" x14ac:dyDescent="0.25">
      <c r="B962" s="17">
        <v>975</v>
      </c>
      <c r="D962" s="274" t="s">
        <v>10488</v>
      </c>
      <c r="E962" s="14" t="s">
        <v>10489</v>
      </c>
      <c r="F962" s="14" t="s">
        <v>10490</v>
      </c>
      <c r="G962" s="274" t="s">
        <v>10488</v>
      </c>
      <c r="H962" s="14" t="s">
        <v>10491</v>
      </c>
      <c r="I962" s="14">
        <v>256794154</v>
      </c>
      <c r="J962" s="274" t="s">
        <v>15581</v>
      </c>
      <c r="K962" s="14" t="s">
        <v>7006</v>
      </c>
      <c r="L962" s="14" t="s">
        <v>10492</v>
      </c>
      <c r="M962" s="14" t="s">
        <v>3942</v>
      </c>
      <c r="N962" s="12" t="s">
        <v>21135</v>
      </c>
      <c r="O962" s="14" t="s">
        <v>10493</v>
      </c>
      <c r="P962" s="13" t="s">
        <v>10494</v>
      </c>
      <c r="Q962" s="13" t="s">
        <v>10495</v>
      </c>
      <c r="R962" s="14" t="s">
        <v>10496</v>
      </c>
      <c r="S962" s="13" t="s">
        <v>10495</v>
      </c>
      <c r="T962" s="13" t="s">
        <v>10497</v>
      </c>
      <c r="V962" s="275">
        <v>41600</v>
      </c>
    </row>
    <row r="963" spans="2:22" ht="30.75" customHeight="1" x14ac:dyDescent="0.25">
      <c r="B963" s="17">
        <v>976</v>
      </c>
      <c r="C963" s="17" t="s">
        <v>5</v>
      </c>
      <c r="D963" s="274" t="s">
        <v>10499</v>
      </c>
      <c r="E963" s="14" t="s">
        <v>2663</v>
      </c>
      <c r="F963" s="14" t="s">
        <v>3937</v>
      </c>
      <c r="G963" s="274" t="s">
        <v>10498</v>
      </c>
      <c r="H963" s="14" t="s">
        <v>10500</v>
      </c>
      <c r="I963" s="14" t="s">
        <v>3915</v>
      </c>
      <c r="J963" s="274" t="s">
        <v>10501</v>
      </c>
      <c r="K963" s="14" t="s">
        <v>3917</v>
      </c>
      <c r="L963" s="14" t="s">
        <v>10502</v>
      </c>
      <c r="M963" s="14" t="s">
        <v>3975</v>
      </c>
      <c r="N963" s="12" t="s">
        <v>21147</v>
      </c>
      <c r="O963" s="14" t="s">
        <v>10503</v>
      </c>
      <c r="P963" s="13" t="s">
        <v>10504</v>
      </c>
      <c r="Q963" s="257" t="s">
        <v>10505</v>
      </c>
      <c r="R963" s="14" t="s">
        <v>2663</v>
      </c>
      <c r="S963" s="257" t="s">
        <v>10505</v>
      </c>
      <c r="T963" s="13" t="s">
        <v>10504</v>
      </c>
    </row>
    <row r="964" spans="2:22" ht="30.75" customHeight="1" x14ac:dyDescent="0.25">
      <c r="B964" s="17">
        <v>977</v>
      </c>
      <c r="D964" s="274" t="s">
        <v>10506</v>
      </c>
      <c r="E964" s="14" t="s">
        <v>9196</v>
      </c>
      <c r="G964" s="274" t="s">
        <v>10507</v>
      </c>
      <c r="H964" s="14" t="s">
        <v>10508</v>
      </c>
      <c r="I964" s="14" t="s">
        <v>3915</v>
      </c>
      <c r="J964" s="274" t="s">
        <v>10509</v>
      </c>
      <c r="K964" s="14" t="s">
        <v>3917</v>
      </c>
      <c r="L964" s="14" t="s">
        <v>521</v>
      </c>
      <c r="M964" s="14" t="s">
        <v>4114</v>
      </c>
      <c r="N964" s="12" t="s">
        <v>21147</v>
      </c>
      <c r="O964" s="14" t="s">
        <v>10510</v>
      </c>
      <c r="P964" s="13" t="s">
        <v>10511</v>
      </c>
      <c r="Q964" s="257" t="s">
        <v>10512</v>
      </c>
    </row>
    <row r="965" spans="2:22" ht="30.75" customHeight="1" x14ac:dyDescent="0.25">
      <c r="B965" s="17">
        <v>978</v>
      </c>
      <c r="D965" s="274" t="s">
        <v>10519</v>
      </c>
      <c r="E965" s="14" t="s">
        <v>10513</v>
      </c>
      <c r="G965" s="274" t="s">
        <v>10514</v>
      </c>
      <c r="H965" s="14" t="s">
        <v>10515</v>
      </c>
      <c r="I965" s="14" t="s">
        <v>3915</v>
      </c>
      <c r="J965" s="274" t="s">
        <v>10520</v>
      </c>
      <c r="K965" s="14" t="s">
        <v>6129</v>
      </c>
      <c r="L965" s="14" t="s">
        <v>4103</v>
      </c>
      <c r="M965" s="14" t="s">
        <v>4104</v>
      </c>
      <c r="N965" s="12" t="s">
        <v>21147</v>
      </c>
      <c r="O965" s="14" t="s">
        <v>10516</v>
      </c>
      <c r="P965" s="13" t="s">
        <v>10517</v>
      </c>
      <c r="Q965" s="257" t="s">
        <v>10518</v>
      </c>
    </row>
    <row r="966" spans="2:22" ht="30.75" customHeight="1" x14ac:dyDescent="0.25">
      <c r="B966" s="17">
        <v>979</v>
      </c>
      <c r="D966" s="274" t="s">
        <v>10521</v>
      </c>
      <c r="E966" s="14" t="s">
        <v>10522</v>
      </c>
      <c r="G966" s="274" t="str">
        <f>D966</f>
        <v>Casa das Lampadas Ltda</v>
      </c>
      <c r="H966" s="14" t="s">
        <v>10523</v>
      </c>
      <c r="I966" s="14" t="s">
        <v>10524</v>
      </c>
      <c r="J966" s="274" t="s">
        <v>10525</v>
      </c>
      <c r="K966" s="14" t="s">
        <v>3917</v>
      </c>
      <c r="L966" s="14" t="s">
        <v>2762</v>
      </c>
      <c r="M966" s="14" t="s">
        <v>4063</v>
      </c>
      <c r="N966" s="12" t="s">
        <v>21135</v>
      </c>
      <c r="O966" s="14" t="s">
        <v>10526</v>
      </c>
      <c r="P966" s="13" t="s">
        <v>10527</v>
      </c>
      <c r="Q966" s="257" t="s">
        <v>10528</v>
      </c>
      <c r="R966" s="14" t="s">
        <v>10522</v>
      </c>
      <c r="S966" s="257" t="s">
        <v>10528</v>
      </c>
      <c r="T966" s="13" t="s">
        <v>10529</v>
      </c>
      <c r="V966" s="275">
        <v>41604</v>
      </c>
    </row>
    <row r="967" spans="2:22" ht="30.75" customHeight="1" x14ac:dyDescent="0.25">
      <c r="B967" s="17">
        <v>980</v>
      </c>
      <c r="D967" s="274" t="s">
        <v>10530</v>
      </c>
      <c r="E967" s="14" t="s">
        <v>879</v>
      </c>
      <c r="G967" s="274" t="str">
        <f>D967</f>
        <v>Seguridade Serviços de Segurança Ltda</v>
      </c>
      <c r="H967" s="14" t="s">
        <v>10531</v>
      </c>
      <c r="I967" s="14" t="s">
        <v>3915</v>
      </c>
      <c r="J967" s="274" t="s">
        <v>10532</v>
      </c>
      <c r="K967" s="14" t="s">
        <v>4292</v>
      </c>
      <c r="L967" s="14" t="s">
        <v>4233</v>
      </c>
      <c r="M967" s="14" t="s">
        <v>3942</v>
      </c>
      <c r="N967" s="12" t="s">
        <v>21135</v>
      </c>
      <c r="O967" s="14" t="s">
        <v>10533</v>
      </c>
      <c r="P967" s="13" t="s">
        <v>10534</v>
      </c>
      <c r="Q967" s="257" t="s">
        <v>10535</v>
      </c>
      <c r="R967" s="14" t="s">
        <v>879</v>
      </c>
      <c r="S967" s="13" t="str">
        <f>Q967</f>
        <v>camila.ribeiro@seguridade.com.br</v>
      </c>
      <c r="T967" s="13" t="s">
        <v>10534</v>
      </c>
      <c r="V967" s="275">
        <v>41604</v>
      </c>
    </row>
    <row r="968" spans="2:22" ht="30.75" customHeight="1" x14ac:dyDescent="0.25">
      <c r="B968" s="17">
        <v>981</v>
      </c>
      <c r="D968" s="274" t="s">
        <v>10543</v>
      </c>
      <c r="E968" s="14" t="s">
        <v>10544</v>
      </c>
      <c r="G968" s="274" t="s">
        <v>10543</v>
      </c>
      <c r="H968" s="14" t="s">
        <v>10545</v>
      </c>
      <c r="I968" s="14" t="s">
        <v>10546</v>
      </c>
      <c r="J968" s="274" t="s">
        <v>10547</v>
      </c>
      <c r="K968" s="14" t="s">
        <v>10548</v>
      </c>
      <c r="L968" s="14" t="s">
        <v>10549</v>
      </c>
      <c r="M968" s="14" t="s">
        <v>4092</v>
      </c>
      <c r="N968" s="12" t="s">
        <v>21150</v>
      </c>
      <c r="O968" s="14" t="s">
        <v>10550</v>
      </c>
      <c r="P968" s="13" t="s">
        <v>10551</v>
      </c>
      <c r="Q968" s="257" t="s">
        <v>10552</v>
      </c>
      <c r="R968" s="14" t="s">
        <v>10419</v>
      </c>
      <c r="S968" s="13" t="str">
        <f>Q968</f>
        <v>andreagarcia.garcia@hotmail.com</v>
      </c>
      <c r="T968" s="13" t="s">
        <v>10553</v>
      </c>
      <c r="V968" s="275">
        <v>41605</v>
      </c>
    </row>
    <row r="969" spans="2:22" ht="30.75" customHeight="1" x14ac:dyDescent="0.25">
      <c r="B969" s="17">
        <v>982</v>
      </c>
      <c r="D969" s="274" t="s">
        <v>10573</v>
      </c>
      <c r="E969" s="14" t="s">
        <v>10574</v>
      </c>
      <c r="G969" s="274" t="s">
        <v>10576</v>
      </c>
      <c r="H969" s="14" t="s">
        <v>10575</v>
      </c>
      <c r="I969" s="14" t="s">
        <v>3915</v>
      </c>
      <c r="J969" s="274" t="s">
        <v>10577</v>
      </c>
      <c r="K969" s="14" t="s">
        <v>10578</v>
      </c>
      <c r="L969" s="14" t="s">
        <v>4026</v>
      </c>
      <c r="M969" s="14" t="s">
        <v>3919</v>
      </c>
      <c r="N969" s="12" t="s">
        <v>21147</v>
      </c>
      <c r="O969" s="14" t="s">
        <v>10579</v>
      </c>
      <c r="P969" s="13" t="s">
        <v>10580</v>
      </c>
      <c r="Q969" s="257" t="s">
        <v>10581</v>
      </c>
    </row>
    <row r="970" spans="2:22" ht="30.75" customHeight="1" x14ac:dyDescent="0.25">
      <c r="B970" s="17">
        <v>983</v>
      </c>
      <c r="D970" s="274" t="s">
        <v>10582</v>
      </c>
      <c r="E970" s="13" t="s">
        <v>10589</v>
      </c>
      <c r="G970" s="274" t="s">
        <v>10583</v>
      </c>
      <c r="H970" s="14" t="s">
        <v>10584</v>
      </c>
      <c r="I970" s="14" t="s">
        <v>3915</v>
      </c>
      <c r="J970" s="274" t="s">
        <v>10585</v>
      </c>
      <c r="L970" s="14" t="s">
        <v>10586</v>
      </c>
      <c r="M970" s="14" t="s">
        <v>3942</v>
      </c>
      <c r="N970" s="12" t="s">
        <v>21135</v>
      </c>
      <c r="O970" s="14" t="s">
        <v>10587</v>
      </c>
      <c r="P970" s="13" t="s">
        <v>10588</v>
      </c>
      <c r="Q970" s="257" t="s">
        <v>10590</v>
      </c>
      <c r="R970" s="13" t="s">
        <v>10589</v>
      </c>
      <c r="S970" s="257" t="s">
        <v>10590</v>
      </c>
      <c r="T970" s="13" t="s">
        <v>10588</v>
      </c>
    </row>
    <row r="971" spans="2:22" ht="30.75" customHeight="1" x14ac:dyDescent="0.25">
      <c r="B971" s="17">
        <v>984</v>
      </c>
      <c r="C971" s="17" t="s">
        <v>21125</v>
      </c>
      <c r="D971" s="274" t="s">
        <v>10591</v>
      </c>
      <c r="E971" s="14" t="s">
        <v>10592</v>
      </c>
      <c r="G971" s="274" t="s">
        <v>10591</v>
      </c>
      <c r="H971" s="14" t="s">
        <v>10593</v>
      </c>
      <c r="I971" s="14" t="s">
        <v>3915</v>
      </c>
      <c r="J971" s="274" t="s">
        <v>10594</v>
      </c>
      <c r="K971" s="14" t="s">
        <v>3917</v>
      </c>
      <c r="L971" s="14" t="s">
        <v>9863</v>
      </c>
      <c r="M971" s="14" t="s">
        <v>4063</v>
      </c>
      <c r="N971" s="12" t="s">
        <v>21135</v>
      </c>
      <c r="O971" s="14" t="s">
        <v>10595</v>
      </c>
      <c r="P971" s="13" t="s">
        <v>10596</v>
      </c>
      <c r="Q971" s="257" t="s">
        <v>10597</v>
      </c>
      <c r="R971" s="14" t="s">
        <v>10592</v>
      </c>
      <c r="S971" s="257" t="s">
        <v>10597</v>
      </c>
      <c r="T971" s="13" t="s">
        <v>10596</v>
      </c>
    </row>
    <row r="972" spans="2:22" ht="30.75" customHeight="1" x14ac:dyDescent="0.25">
      <c r="B972" s="17">
        <v>985</v>
      </c>
      <c r="D972" s="274" t="s">
        <v>10598</v>
      </c>
      <c r="E972" s="14" t="s">
        <v>5390</v>
      </c>
      <c r="G972" s="274" t="s">
        <v>10599</v>
      </c>
      <c r="H972" s="14" t="s">
        <v>10600</v>
      </c>
      <c r="I972" s="277">
        <v>546117777116</v>
      </c>
      <c r="J972" s="274" t="s">
        <v>10601</v>
      </c>
      <c r="K972" s="14" t="s">
        <v>10602</v>
      </c>
      <c r="L972" s="14" t="s">
        <v>10603</v>
      </c>
      <c r="M972" s="14" t="s">
        <v>3919</v>
      </c>
      <c r="N972" s="12" t="s">
        <v>21147</v>
      </c>
      <c r="O972" s="14" t="s">
        <v>10604</v>
      </c>
    </row>
    <row r="973" spans="2:22" ht="30.75" customHeight="1" x14ac:dyDescent="0.25">
      <c r="B973" s="17">
        <v>986</v>
      </c>
      <c r="C973" s="17" t="s">
        <v>5</v>
      </c>
      <c r="D973" s="274" t="s">
        <v>10609</v>
      </c>
      <c r="E973" s="14" t="s">
        <v>10610</v>
      </c>
      <c r="G973" s="274" t="s">
        <v>10609</v>
      </c>
      <c r="H973" s="14" t="s">
        <v>10611</v>
      </c>
      <c r="I973" s="14" t="s">
        <v>3915</v>
      </c>
      <c r="J973" s="274" t="s">
        <v>10612</v>
      </c>
      <c r="K973" s="14" t="s">
        <v>3917</v>
      </c>
      <c r="L973" s="14" t="s">
        <v>10613</v>
      </c>
      <c r="M973" s="14" t="s">
        <v>4197</v>
      </c>
      <c r="N973" s="12" t="s">
        <v>21150</v>
      </c>
      <c r="O973" s="14" t="s">
        <v>10614</v>
      </c>
      <c r="P973" s="13" t="s">
        <v>10615</v>
      </c>
      <c r="Q973" s="257" t="s">
        <v>10616</v>
      </c>
      <c r="R973" s="14" t="s">
        <v>10617</v>
      </c>
      <c r="S973" s="257" t="s">
        <v>10616</v>
      </c>
      <c r="T973" s="13" t="s">
        <v>10615</v>
      </c>
    </row>
    <row r="974" spans="2:22" ht="30.75" customHeight="1" x14ac:dyDescent="0.25">
      <c r="B974" s="17">
        <v>987</v>
      </c>
      <c r="C974" s="17" t="s">
        <v>5</v>
      </c>
      <c r="D974" s="274" t="s">
        <v>10633</v>
      </c>
      <c r="E974" s="14" t="s">
        <v>10634</v>
      </c>
      <c r="G974" s="274" t="s">
        <v>10636</v>
      </c>
      <c r="H974" s="14" t="s">
        <v>10635</v>
      </c>
      <c r="I974" s="14" t="s">
        <v>3915</v>
      </c>
      <c r="J974" s="274" t="s">
        <v>10637</v>
      </c>
      <c r="K974" s="14" t="s">
        <v>3917</v>
      </c>
      <c r="L974" s="14" t="s">
        <v>10638</v>
      </c>
      <c r="M974" s="14" t="s">
        <v>4063</v>
      </c>
      <c r="N974" s="12" t="s">
        <v>21135</v>
      </c>
      <c r="O974" s="14" t="s">
        <v>10639</v>
      </c>
      <c r="P974" s="13" t="s">
        <v>10640</v>
      </c>
      <c r="Q974" s="257" t="s">
        <v>10641</v>
      </c>
      <c r="R974" s="14" t="s">
        <v>10642</v>
      </c>
      <c r="S974" s="257" t="s">
        <v>10641</v>
      </c>
      <c r="T974" s="13" t="s">
        <v>10640</v>
      </c>
    </row>
    <row r="975" spans="2:22" ht="30.75" customHeight="1" x14ac:dyDescent="0.25">
      <c r="B975" s="17">
        <v>988</v>
      </c>
      <c r="D975" s="274" t="s">
        <v>10643</v>
      </c>
      <c r="E975" s="14" t="s">
        <v>10644</v>
      </c>
      <c r="F975" s="14" t="s">
        <v>1700</v>
      </c>
      <c r="G975" s="274" t="s">
        <v>10645</v>
      </c>
      <c r="H975" s="14" t="s">
        <v>10646</v>
      </c>
      <c r="I975" s="14" t="s">
        <v>3915</v>
      </c>
      <c r="J975" s="274" t="s">
        <v>10647</v>
      </c>
      <c r="K975" s="14" t="s">
        <v>10648</v>
      </c>
      <c r="L975" s="14" t="s">
        <v>9182</v>
      </c>
      <c r="M975" s="14" t="s">
        <v>3919</v>
      </c>
      <c r="N975" s="12" t="s">
        <v>21147</v>
      </c>
      <c r="O975" s="14" t="s">
        <v>10649</v>
      </c>
      <c r="P975" s="13" t="s">
        <v>10650</v>
      </c>
      <c r="Q975" s="257" t="s">
        <v>10651</v>
      </c>
      <c r="R975" s="14" t="s">
        <v>10644</v>
      </c>
      <c r="S975" s="257" t="s">
        <v>10651</v>
      </c>
      <c r="T975" s="13" t="s">
        <v>10650</v>
      </c>
    </row>
    <row r="976" spans="2:22" ht="30.75" customHeight="1" x14ac:dyDescent="0.25">
      <c r="B976" s="17">
        <v>989</v>
      </c>
      <c r="D976" s="274" t="s">
        <v>10652</v>
      </c>
      <c r="E976" s="14" t="s">
        <v>10653</v>
      </c>
      <c r="G976" s="274" t="s">
        <v>10654</v>
      </c>
      <c r="H976" s="14" t="s">
        <v>10655</v>
      </c>
      <c r="I976" s="14" t="s">
        <v>3915</v>
      </c>
      <c r="J976" s="274" t="s">
        <v>10656</v>
      </c>
      <c r="K976" s="14" t="s">
        <v>10657</v>
      </c>
      <c r="L976" s="14" t="s">
        <v>10658</v>
      </c>
      <c r="M976" s="14" t="s">
        <v>3507</v>
      </c>
      <c r="N976" s="12" t="s">
        <v>21149</v>
      </c>
      <c r="O976" s="14" t="s">
        <v>9705</v>
      </c>
      <c r="Q976" s="257" t="s">
        <v>10659</v>
      </c>
    </row>
    <row r="977" spans="2:23" ht="30.75" customHeight="1" x14ac:dyDescent="0.25">
      <c r="B977" s="17">
        <v>990</v>
      </c>
      <c r="D977" s="274" t="s">
        <v>12065</v>
      </c>
      <c r="E977" s="14" t="s">
        <v>12066</v>
      </c>
      <c r="G977" s="274" t="s">
        <v>12065</v>
      </c>
    </row>
    <row r="978" spans="2:23" ht="30.75" customHeight="1" x14ac:dyDescent="0.25">
      <c r="B978" s="17">
        <v>992</v>
      </c>
      <c r="C978" s="17" t="s">
        <v>5</v>
      </c>
      <c r="D978" s="274" t="s">
        <v>10536</v>
      </c>
      <c r="E978" s="14" t="s">
        <v>2019</v>
      </c>
      <c r="G978" s="274" t="s">
        <v>10536</v>
      </c>
      <c r="H978" s="14" t="s">
        <v>10537</v>
      </c>
      <c r="I978" s="14">
        <v>9047915470</v>
      </c>
      <c r="J978" s="274" t="s">
        <v>10538</v>
      </c>
      <c r="L978" s="14" t="s">
        <v>4123</v>
      </c>
      <c r="M978" s="14" t="s">
        <v>4063</v>
      </c>
      <c r="N978" s="12" t="s">
        <v>21135</v>
      </c>
      <c r="O978" s="14" t="s">
        <v>10539</v>
      </c>
      <c r="P978" s="13" t="s">
        <v>10540</v>
      </c>
      <c r="Q978" s="13" t="s">
        <v>10541</v>
      </c>
      <c r="R978" s="14" t="s">
        <v>2019</v>
      </c>
      <c r="S978" s="13" t="s">
        <v>10541</v>
      </c>
      <c r="T978" s="13" t="s">
        <v>10542</v>
      </c>
      <c r="V978" s="275">
        <v>41604</v>
      </c>
    </row>
    <row r="979" spans="2:23" ht="30.75" customHeight="1" x14ac:dyDescent="0.25">
      <c r="B979" s="17">
        <v>993</v>
      </c>
      <c r="D979" s="274" t="s">
        <v>10666</v>
      </c>
      <c r="E979" s="14" t="s">
        <v>10667</v>
      </c>
      <c r="G979" s="274" t="s">
        <v>10668</v>
      </c>
      <c r="H979" s="14" t="s">
        <v>10669</v>
      </c>
      <c r="I979" s="14" t="s">
        <v>3915</v>
      </c>
      <c r="J979" s="274" t="s">
        <v>10670</v>
      </c>
      <c r="K979" s="14" t="s">
        <v>3917</v>
      </c>
      <c r="L979" s="14" t="s">
        <v>10671</v>
      </c>
      <c r="M979" s="14" t="s">
        <v>4092</v>
      </c>
      <c r="N979" s="12" t="s">
        <v>21150</v>
      </c>
      <c r="O979" s="14" t="s">
        <v>10672</v>
      </c>
      <c r="P979" s="13" t="s">
        <v>10673</v>
      </c>
      <c r="Q979" s="13" t="s">
        <v>10674</v>
      </c>
    </row>
    <row r="980" spans="2:23" ht="30.75" customHeight="1" x14ac:dyDescent="0.25">
      <c r="B980" s="17">
        <v>994</v>
      </c>
      <c r="C980" s="17" t="s">
        <v>21122</v>
      </c>
      <c r="D980" s="274" t="s">
        <v>10675</v>
      </c>
      <c r="E980" s="14" t="s">
        <v>6398</v>
      </c>
      <c r="G980" s="274" t="s">
        <v>10676</v>
      </c>
      <c r="H980" s="14" t="s">
        <v>10677</v>
      </c>
      <c r="I980" s="14" t="s">
        <v>3915</v>
      </c>
      <c r="J980" s="274" t="s">
        <v>10678</v>
      </c>
      <c r="K980" s="14" t="s">
        <v>10679</v>
      </c>
      <c r="L980" s="14" t="s">
        <v>6670</v>
      </c>
      <c r="M980" s="14" t="s">
        <v>3919</v>
      </c>
      <c r="N980" s="12" t="s">
        <v>21147</v>
      </c>
      <c r="O980" s="14" t="s">
        <v>10680</v>
      </c>
      <c r="P980" s="13" t="s">
        <v>10681</v>
      </c>
      <c r="Q980" s="257" t="s">
        <v>10682</v>
      </c>
      <c r="R980" s="14" t="s">
        <v>6398</v>
      </c>
      <c r="S980" s="257" t="s">
        <v>10682</v>
      </c>
      <c r="T980" s="13" t="s">
        <v>10681</v>
      </c>
    </row>
    <row r="981" spans="2:23" ht="30.75" customHeight="1" x14ac:dyDescent="0.25">
      <c r="B981" s="17">
        <v>995</v>
      </c>
      <c r="C981" s="17" t="s">
        <v>21125</v>
      </c>
      <c r="D981" s="274" t="s">
        <v>10350</v>
      </c>
      <c r="E981" s="14" t="s">
        <v>10683</v>
      </c>
      <c r="G981" s="274" t="s">
        <v>10350</v>
      </c>
      <c r="H981" s="14" t="s">
        <v>10684</v>
      </c>
      <c r="I981" s="14" t="s">
        <v>3915</v>
      </c>
      <c r="J981" s="274" t="s">
        <v>10685</v>
      </c>
      <c r="K981" s="14" t="s">
        <v>3917</v>
      </c>
      <c r="L981" s="12" t="s">
        <v>3957</v>
      </c>
      <c r="M981" s="14" t="s">
        <v>3942</v>
      </c>
      <c r="N981" s="12" t="s">
        <v>21135</v>
      </c>
      <c r="O981" s="14" t="s">
        <v>10686</v>
      </c>
      <c r="P981" s="13" t="s">
        <v>10687</v>
      </c>
      <c r="Q981" s="13" t="s">
        <v>10688</v>
      </c>
      <c r="R981" s="14" t="s">
        <v>10689</v>
      </c>
      <c r="S981" s="13" t="s">
        <v>10690</v>
      </c>
      <c r="T981" s="13" t="s">
        <v>10691</v>
      </c>
      <c r="V981" s="275">
        <v>41613</v>
      </c>
    </row>
    <row r="982" spans="2:23" ht="30.75" customHeight="1" x14ac:dyDescent="0.25">
      <c r="B982" s="17">
        <v>996</v>
      </c>
      <c r="C982" s="17" t="s">
        <v>21125</v>
      </c>
      <c r="D982" s="274" t="s">
        <v>10696</v>
      </c>
      <c r="E982" s="14" t="s">
        <v>2233</v>
      </c>
      <c r="G982" s="274" t="str">
        <f>D982</f>
        <v>Mitra Diocesana de Joinville</v>
      </c>
      <c r="H982" s="14" t="s">
        <v>10697</v>
      </c>
      <c r="I982" s="14" t="s">
        <v>3915</v>
      </c>
      <c r="J982" s="274" t="s">
        <v>10698</v>
      </c>
      <c r="K982" s="14" t="s">
        <v>7571</v>
      </c>
      <c r="L982" s="14" t="s">
        <v>10492</v>
      </c>
      <c r="M982" s="14" t="s">
        <v>3942</v>
      </c>
      <c r="N982" s="12" t="s">
        <v>21135</v>
      </c>
      <c r="O982" s="14" t="s">
        <v>10699</v>
      </c>
      <c r="P982" s="13" t="s">
        <v>10700</v>
      </c>
      <c r="Q982" s="257" t="s">
        <v>10701</v>
      </c>
      <c r="R982" s="14" t="s">
        <v>2233</v>
      </c>
      <c r="S982" s="13" t="str">
        <f>Q982</f>
        <v>silvia.r.k.minatti@gmail.com</v>
      </c>
      <c r="T982" s="13" t="s">
        <v>10702</v>
      </c>
      <c r="V982" s="275">
        <v>41617</v>
      </c>
    </row>
    <row r="983" spans="2:23" ht="30.75" customHeight="1" x14ac:dyDescent="0.25">
      <c r="B983" s="17">
        <v>997</v>
      </c>
      <c r="D983" s="274" t="s">
        <v>10703</v>
      </c>
      <c r="E983" s="14" t="s">
        <v>10704</v>
      </c>
      <c r="G983" s="274" t="s">
        <v>10703</v>
      </c>
      <c r="H983" s="14" t="s">
        <v>10705</v>
      </c>
      <c r="J983" s="274" t="s">
        <v>10706</v>
      </c>
      <c r="K983" s="14" t="s">
        <v>10707</v>
      </c>
      <c r="L983" s="14" t="s">
        <v>1146</v>
      </c>
      <c r="M983" s="14" t="s">
        <v>3975</v>
      </c>
      <c r="N983" s="12" t="s">
        <v>21147</v>
      </c>
      <c r="O983" s="14" t="s">
        <v>10708</v>
      </c>
      <c r="P983" s="13" t="s">
        <v>10709</v>
      </c>
      <c r="Q983" s="257" t="s">
        <v>10710</v>
      </c>
    </row>
    <row r="984" spans="2:23" ht="30.75" customHeight="1" x14ac:dyDescent="0.25">
      <c r="B984" s="17">
        <v>998</v>
      </c>
      <c r="D984" s="274" t="s">
        <v>10711</v>
      </c>
      <c r="E984" s="14" t="s">
        <v>10712</v>
      </c>
      <c r="G984" s="274" t="str">
        <f>D984</f>
        <v>Douglas Viana Rodrigues</v>
      </c>
      <c r="H984" s="14" t="s">
        <v>10713</v>
      </c>
      <c r="I984" s="14" t="s">
        <v>3915</v>
      </c>
      <c r="J984" s="274" t="s">
        <v>10714</v>
      </c>
      <c r="K984" s="14" t="s">
        <v>10715</v>
      </c>
      <c r="L984" s="14" t="s">
        <v>521</v>
      </c>
      <c r="M984" s="14" t="s">
        <v>4114</v>
      </c>
      <c r="N984" s="12" t="s">
        <v>21147</v>
      </c>
      <c r="O984" s="14" t="s">
        <v>10716</v>
      </c>
      <c r="P984" s="13" t="s">
        <v>10717</v>
      </c>
      <c r="Q984" s="257" t="s">
        <v>10718</v>
      </c>
      <c r="R984" s="14" t="s">
        <v>10712</v>
      </c>
      <c r="S984" s="13" t="str">
        <f>Q984</f>
        <v>dvianarodrigues@hotmail.com</v>
      </c>
      <c r="T984" s="13" t="s">
        <v>10719</v>
      </c>
      <c r="V984" s="275">
        <v>41618</v>
      </c>
    </row>
    <row r="985" spans="2:23" ht="30.75" customHeight="1" x14ac:dyDescent="0.25">
      <c r="B985" s="17">
        <v>999</v>
      </c>
      <c r="D985" s="274" t="s">
        <v>10721</v>
      </c>
      <c r="E985" s="14" t="s">
        <v>10720</v>
      </c>
      <c r="G985" s="274" t="s">
        <v>10720</v>
      </c>
      <c r="H985" s="14" t="s">
        <v>10722</v>
      </c>
      <c r="I985" s="277">
        <v>19275480079</v>
      </c>
      <c r="J985" s="274" t="s">
        <v>10723</v>
      </c>
      <c r="K985" s="14" t="s">
        <v>10724</v>
      </c>
      <c r="L985" s="14" t="s">
        <v>9755</v>
      </c>
      <c r="M985" s="14" t="s">
        <v>3975</v>
      </c>
      <c r="N985" s="12" t="s">
        <v>21147</v>
      </c>
      <c r="O985" s="14" t="s">
        <v>9756</v>
      </c>
      <c r="P985" s="13" t="s">
        <v>10725</v>
      </c>
      <c r="Q985" s="257" t="s">
        <v>10726</v>
      </c>
      <c r="R985" s="14" t="s">
        <v>10720</v>
      </c>
      <c r="S985" s="257" t="s">
        <v>10726</v>
      </c>
      <c r="T985" s="13" t="s">
        <v>10727</v>
      </c>
      <c r="V985" s="275">
        <v>41620</v>
      </c>
    </row>
    <row r="986" spans="2:23" ht="30.75" customHeight="1" x14ac:dyDescent="0.25">
      <c r="B986" s="17">
        <v>1000</v>
      </c>
      <c r="D986" s="274" t="s">
        <v>10728</v>
      </c>
      <c r="E986" s="14" t="s">
        <v>10729</v>
      </c>
      <c r="G986" s="274" t="str">
        <f>D986</f>
        <v>Terwan engenharia de Eletricidade Industria e Comércio Ltda</v>
      </c>
      <c r="H986" s="14" t="s">
        <v>10730</v>
      </c>
      <c r="I986" s="277">
        <v>332014747111</v>
      </c>
      <c r="J986" s="274" t="s">
        <v>10731</v>
      </c>
      <c r="K986" s="14" t="s">
        <v>10732</v>
      </c>
      <c r="L986" s="14" t="s">
        <v>4026</v>
      </c>
      <c r="M986" s="14" t="s">
        <v>3919</v>
      </c>
      <c r="N986" s="12" t="s">
        <v>21147</v>
      </c>
      <c r="O986" s="14" t="s">
        <v>10733</v>
      </c>
      <c r="P986" s="13" t="s">
        <v>10734</v>
      </c>
      <c r="Q986" s="257" t="s">
        <v>10735</v>
      </c>
      <c r="R986" s="14" t="s">
        <v>10729</v>
      </c>
      <c r="S986" s="257" t="str">
        <f>Q986</f>
        <v>empresa@terwan.com.br</v>
      </c>
      <c r="T986" s="13" t="s">
        <v>10736</v>
      </c>
      <c r="V986" s="275">
        <v>41620</v>
      </c>
    </row>
    <row r="987" spans="2:23" ht="30.75" customHeight="1" x14ac:dyDescent="0.25">
      <c r="B987" s="17">
        <v>1001</v>
      </c>
      <c r="D987" s="274" t="s">
        <v>10739</v>
      </c>
      <c r="E987" s="14" t="s">
        <v>10738</v>
      </c>
      <c r="G987" s="274" t="s">
        <v>10737</v>
      </c>
      <c r="H987" s="14" t="s">
        <v>10740</v>
      </c>
      <c r="J987" s="274" t="s">
        <v>10741</v>
      </c>
      <c r="K987" s="14" t="s">
        <v>10742</v>
      </c>
      <c r="L987" s="14" t="s">
        <v>3957</v>
      </c>
      <c r="M987" s="14" t="s">
        <v>3942</v>
      </c>
      <c r="N987" s="12" t="s">
        <v>21135</v>
      </c>
      <c r="O987" s="14" t="s">
        <v>10743</v>
      </c>
      <c r="P987" s="13" t="s">
        <v>10744</v>
      </c>
      <c r="Q987" s="257" t="s">
        <v>10745</v>
      </c>
    </row>
    <row r="988" spans="2:23" ht="30.75" customHeight="1" x14ac:dyDescent="0.25">
      <c r="B988" s="17">
        <v>1002</v>
      </c>
      <c r="D988" s="274" t="s">
        <v>10746</v>
      </c>
      <c r="E988" s="14" t="s">
        <v>10753</v>
      </c>
      <c r="G988" s="274" t="s">
        <v>10746</v>
      </c>
      <c r="H988" s="14" t="s">
        <v>10747</v>
      </c>
      <c r="I988" s="14" t="s">
        <v>10748</v>
      </c>
      <c r="J988" s="274" t="s">
        <v>10749</v>
      </c>
      <c r="K988" s="14" t="s">
        <v>10750</v>
      </c>
      <c r="L988" s="14" t="s">
        <v>2154</v>
      </c>
      <c r="M988" s="14" t="s">
        <v>3919</v>
      </c>
      <c r="N988" s="12" t="s">
        <v>21147</v>
      </c>
      <c r="O988" s="14" t="s">
        <v>7312</v>
      </c>
      <c r="P988" s="13" t="s">
        <v>10751</v>
      </c>
      <c r="Q988" s="257" t="s">
        <v>10752</v>
      </c>
    </row>
    <row r="989" spans="2:23" ht="30.75" customHeight="1" x14ac:dyDescent="0.25">
      <c r="B989" s="17">
        <v>1003</v>
      </c>
      <c r="D989" s="274" t="s">
        <v>10754</v>
      </c>
      <c r="E989" s="14" t="s">
        <v>10755</v>
      </c>
      <c r="G989" s="274" t="s">
        <v>10754</v>
      </c>
      <c r="H989" s="14" t="s">
        <v>10756</v>
      </c>
      <c r="I989" s="277">
        <v>77517812</v>
      </c>
      <c r="J989" s="274" t="s">
        <v>10757</v>
      </c>
      <c r="K989" s="14" t="s">
        <v>3917</v>
      </c>
      <c r="L989" s="14" t="s">
        <v>521</v>
      </c>
      <c r="M989" s="14" t="s">
        <v>4114</v>
      </c>
      <c r="N989" s="12" t="s">
        <v>21147</v>
      </c>
      <c r="O989" s="14" t="s">
        <v>10758</v>
      </c>
      <c r="P989" s="13" t="s">
        <v>10759</v>
      </c>
      <c r="Q989" s="257" t="s">
        <v>7228</v>
      </c>
    </row>
    <row r="990" spans="2:23" ht="30.75" customHeight="1" x14ac:dyDescent="0.25">
      <c r="B990" s="17">
        <v>1004</v>
      </c>
      <c r="C990" s="17" t="s">
        <v>22339</v>
      </c>
      <c r="D990" s="274" t="s">
        <v>12837</v>
      </c>
      <c r="E990" s="12" t="s">
        <v>20554</v>
      </c>
      <c r="F990" s="12" t="s">
        <v>20556</v>
      </c>
      <c r="G990" s="274" t="s">
        <v>12838</v>
      </c>
      <c r="H990" s="14" t="s">
        <v>10760</v>
      </c>
      <c r="I990" s="14" t="s">
        <v>3915</v>
      </c>
      <c r="J990" s="274" t="s">
        <v>12839</v>
      </c>
      <c r="K990" s="14" t="s">
        <v>3917</v>
      </c>
      <c r="L990" s="14" t="s">
        <v>10761</v>
      </c>
      <c r="M990" s="14" t="s">
        <v>3942</v>
      </c>
      <c r="N990" s="12" t="s">
        <v>21135</v>
      </c>
      <c r="O990" s="14" t="s">
        <v>10762</v>
      </c>
      <c r="P990" s="13" t="s">
        <v>12841</v>
      </c>
      <c r="Q990" s="257" t="s">
        <v>12840</v>
      </c>
      <c r="R990" s="14" t="s">
        <v>2233</v>
      </c>
      <c r="S990" s="260" t="s">
        <v>20555</v>
      </c>
      <c r="T990" s="13" t="s">
        <v>12841</v>
      </c>
      <c r="W990" s="275">
        <v>43784</v>
      </c>
    </row>
    <row r="991" spans="2:23" ht="30.75" customHeight="1" x14ac:dyDescent="0.25">
      <c r="B991" s="17" t="s">
        <v>10770</v>
      </c>
      <c r="D991" s="274" t="s">
        <v>10960</v>
      </c>
      <c r="E991" s="14" t="s">
        <v>10961</v>
      </c>
      <c r="G991" s="274" t="s">
        <v>10960</v>
      </c>
      <c r="H991" s="14" t="s">
        <v>10962</v>
      </c>
      <c r="I991" s="277">
        <v>260036919</v>
      </c>
      <c r="J991" s="274" t="s">
        <v>10963</v>
      </c>
      <c r="K991" s="14" t="s">
        <v>3864</v>
      </c>
      <c r="L991" s="14" t="s">
        <v>10964</v>
      </c>
      <c r="M991" s="14" t="s">
        <v>4265</v>
      </c>
      <c r="N991" s="12" t="s">
        <v>21135</v>
      </c>
      <c r="O991" s="14" t="s">
        <v>10965</v>
      </c>
      <c r="P991" s="13" t="s">
        <v>10966</v>
      </c>
      <c r="Q991" s="257" t="s">
        <v>10967</v>
      </c>
      <c r="R991" s="14" t="s">
        <v>10968</v>
      </c>
      <c r="S991" s="257" t="s">
        <v>10969</v>
      </c>
      <c r="T991" s="13" t="s">
        <v>10966</v>
      </c>
      <c r="V991" s="275">
        <v>41694</v>
      </c>
    </row>
    <row r="992" spans="2:23" ht="30.75" customHeight="1" x14ac:dyDescent="0.25">
      <c r="B992" s="17" t="s">
        <v>10771</v>
      </c>
      <c r="D992" s="274" t="s">
        <v>10970</v>
      </c>
      <c r="E992" s="13" t="s">
        <v>10970</v>
      </c>
      <c r="G992" s="274" t="s">
        <v>10970</v>
      </c>
      <c r="H992" s="293" t="s">
        <v>10971</v>
      </c>
      <c r="I992" s="299"/>
      <c r="J992" s="274" t="s">
        <v>10972</v>
      </c>
      <c r="K992" s="14" t="s">
        <v>10973</v>
      </c>
      <c r="L992" s="14" t="s">
        <v>4026</v>
      </c>
      <c r="M992" s="14" t="s">
        <v>3919</v>
      </c>
      <c r="N992" s="12" t="s">
        <v>21147</v>
      </c>
      <c r="O992" s="308" t="s">
        <v>10974</v>
      </c>
      <c r="P992" s="309" t="s">
        <v>10975</v>
      </c>
      <c r="Q992" s="257" t="s">
        <v>10976</v>
      </c>
      <c r="V992" s="310"/>
    </row>
    <row r="993" spans="2:23" ht="30.75" customHeight="1" x14ac:dyDescent="0.25">
      <c r="B993" s="17" t="s">
        <v>10772</v>
      </c>
      <c r="D993" s="274" t="s">
        <v>10977</v>
      </c>
      <c r="E993" s="14" t="s">
        <v>1804</v>
      </c>
      <c r="G993" s="274" t="s">
        <v>10978</v>
      </c>
      <c r="H993" s="293" t="s">
        <v>10979</v>
      </c>
      <c r="I993" s="299" t="s">
        <v>3915</v>
      </c>
      <c r="J993" s="274" t="s">
        <v>10980</v>
      </c>
      <c r="K993" s="14" t="s">
        <v>10981</v>
      </c>
      <c r="L993" s="14" t="s">
        <v>2351</v>
      </c>
      <c r="M993" s="14" t="s">
        <v>3975</v>
      </c>
      <c r="N993" s="12" t="s">
        <v>21147</v>
      </c>
      <c r="O993" s="308" t="s">
        <v>10982</v>
      </c>
      <c r="P993" s="309" t="s">
        <v>10983</v>
      </c>
      <c r="Q993" s="257" t="s">
        <v>10984</v>
      </c>
      <c r="R993" s="14" t="s">
        <v>10985</v>
      </c>
      <c r="S993" s="257" t="s">
        <v>10986</v>
      </c>
      <c r="T993" s="13" t="s">
        <v>10987</v>
      </c>
    </row>
    <row r="994" spans="2:23" ht="30.75" customHeight="1" x14ac:dyDescent="0.25">
      <c r="B994" s="17" t="s">
        <v>10773</v>
      </c>
      <c r="C994" s="17" t="s">
        <v>21125</v>
      </c>
      <c r="D994" s="274" t="s">
        <v>11005</v>
      </c>
      <c r="E994" s="14" t="s">
        <v>10989</v>
      </c>
      <c r="G994" s="274" t="s">
        <v>10988</v>
      </c>
      <c r="H994" s="293" t="s">
        <v>10990</v>
      </c>
      <c r="I994" s="299" t="s">
        <v>10991</v>
      </c>
      <c r="J994" s="274" t="s">
        <v>10992</v>
      </c>
      <c r="K994" s="14" t="s">
        <v>4205</v>
      </c>
      <c r="L994" s="14" t="s">
        <v>4206</v>
      </c>
      <c r="M994" s="14" t="s">
        <v>3919</v>
      </c>
      <c r="N994" s="12" t="s">
        <v>21147</v>
      </c>
      <c r="O994" s="308" t="s">
        <v>4207</v>
      </c>
      <c r="P994" s="309" t="s">
        <v>10993</v>
      </c>
      <c r="Q994" s="257" t="s">
        <v>10994</v>
      </c>
      <c r="R994" s="12" t="s">
        <v>1272</v>
      </c>
      <c r="S994" s="257" t="s">
        <v>20296</v>
      </c>
      <c r="T994" s="311" t="s">
        <v>20297</v>
      </c>
      <c r="V994" s="275">
        <v>41724</v>
      </c>
      <c r="W994" s="275">
        <v>43762</v>
      </c>
    </row>
    <row r="995" spans="2:23" ht="30.75" customHeight="1" x14ac:dyDescent="0.25">
      <c r="B995" s="17" t="s">
        <v>10774</v>
      </c>
      <c r="D995" s="274" t="s">
        <v>10995</v>
      </c>
      <c r="E995" s="14" t="s">
        <v>10996</v>
      </c>
      <c r="G995" s="274" t="s">
        <v>10997</v>
      </c>
      <c r="H995" s="293" t="s">
        <v>10998</v>
      </c>
      <c r="I995" s="299" t="s">
        <v>3915</v>
      </c>
      <c r="J995" s="274" t="s">
        <v>10999</v>
      </c>
      <c r="K995" s="14" t="s">
        <v>3917</v>
      </c>
      <c r="L995" s="14" t="s">
        <v>5118</v>
      </c>
      <c r="M995" s="14" t="s">
        <v>3919</v>
      </c>
      <c r="N995" s="12" t="s">
        <v>21147</v>
      </c>
      <c r="O995" s="308" t="s">
        <v>5119</v>
      </c>
      <c r="P995" s="309" t="s">
        <v>11000</v>
      </c>
      <c r="Q995" s="257" t="s">
        <v>11001</v>
      </c>
      <c r="R995" s="14" t="s">
        <v>10996</v>
      </c>
      <c r="S995" s="257" t="s">
        <v>11001</v>
      </c>
      <c r="T995" s="309" t="s">
        <v>11000</v>
      </c>
      <c r="V995" s="275">
        <v>41724</v>
      </c>
      <c r="W995" s="275">
        <v>41724</v>
      </c>
    </row>
    <row r="996" spans="2:23" ht="30.75" customHeight="1" x14ac:dyDescent="0.25">
      <c r="B996" s="17" t="s">
        <v>10775</v>
      </c>
      <c r="D996" s="274" t="s">
        <v>11554</v>
      </c>
      <c r="E996" s="14" t="s">
        <v>11555</v>
      </c>
      <c r="F996" s="14" t="s">
        <v>439</v>
      </c>
      <c r="G996" s="274" t="s">
        <v>11556</v>
      </c>
      <c r="H996" s="293" t="s">
        <v>11557</v>
      </c>
      <c r="I996" s="299" t="s">
        <v>11558</v>
      </c>
      <c r="J996" s="274" t="s">
        <v>11559</v>
      </c>
      <c r="K996" s="14" t="s">
        <v>11560</v>
      </c>
      <c r="L996" s="14" t="s">
        <v>11561</v>
      </c>
      <c r="M996" s="14" t="s">
        <v>4265</v>
      </c>
      <c r="N996" s="12" t="s">
        <v>21135</v>
      </c>
      <c r="O996" s="308" t="s">
        <v>11562</v>
      </c>
      <c r="P996" s="309" t="s">
        <v>11563</v>
      </c>
      <c r="Q996" s="257" t="s">
        <v>11564</v>
      </c>
      <c r="R996" s="14" t="s">
        <v>2706</v>
      </c>
      <c r="S996" s="257" t="s">
        <v>11564</v>
      </c>
      <c r="T996" s="13" t="s">
        <v>11563</v>
      </c>
      <c r="W996" s="275">
        <v>41796</v>
      </c>
    </row>
    <row r="997" spans="2:23" ht="30.75" customHeight="1" x14ac:dyDescent="0.25">
      <c r="B997" s="17" t="s">
        <v>10776</v>
      </c>
      <c r="C997" s="17" t="s">
        <v>5</v>
      </c>
      <c r="D997" s="274" t="s">
        <v>11583</v>
      </c>
      <c r="E997" s="14" t="s">
        <v>11575</v>
      </c>
      <c r="F997" s="14" t="s">
        <v>4169</v>
      </c>
      <c r="G997" s="274" t="s">
        <v>11583</v>
      </c>
      <c r="H997" s="293" t="s">
        <v>11576</v>
      </c>
      <c r="I997" s="299" t="s">
        <v>11919</v>
      </c>
      <c r="J997" s="274" t="s">
        <v>11577</v>
      </c>
      <c r="K997" s="14" t="s">
        <v>5752</v>
      </c>
      <c r="L997" s="14" t="s">
        <v>11578</v>
      </c>
      <c r="M997" s="14" t="s">
        <v>3942</v>
      </c>
      <c r="N997" s="12" t="s">
        <v>21135</v>
      </c>
      <c r="O997" s="308" t="s">
        <v>11579</v>
      </c>
      <c r="P997" s="309" t="s">
        <v>11580</v>
      </c>
      <c r="Q997" s="257" t="s">
        <v>11581</v>
      </c>
      <c r="R997" s="14" t="s">
        <v>11582</v>
      </c>
      <c r="S997" s="257" t="s">
        <v>11581</v>
      </c>
      <c r="T997" s="13" t="s">
        <v>11580</v>
      </c>
    </row>
    <row r="998" spans="2:23" ht="30.75" customHeight="1" x14ac:dyDescent="0.25">
      <c r="B998" s="17" t="s">
        <v>10777</v>
      </c>
      <c r="D998" s="274" t="s">
        <v>11546</v>
      </c>
      <c r="G998" s="274" t="s">
        <v>11547</v>
      </c>
      <c r="H998" s="293">
        <v>24934465000188</v>
      </c>
      <c r="I998" s="299" t="s">
        <v>11548</v>
      </c>
      <c r="J998" s="274" t="s">
        <v>11549</v>
      </c>
      <c r="L998" s="14" t="s">
        <v>11550</v>
      </c>
      <c r="M998" s="14" t="s">
        <v>3137</v>
      </c>
      <c r="N998" s="12" t="s">
        <v>21150</v>
      </c>
      <c r="O998" s="308" t="s">
        <v>11551</v>
      </c>
      <c r="P998" s="309" t="s">
        <v>11552</v>
      </c>
      <c r="Q998" s="13" t="s">
        <v>11553</v>
      </c>
      <c r="S998" s="13" t="s">
        <v>11553</v>
      </c>
      <c r="T998" s="13" t="s">
        <v>11552</v>
      </c>
      <c r="W998" s="275">
        <v>41796</v>
      </c>
    </row>
    <row r="999" spans="2:23" ht="30.75" customHeight="1" x14ac:dyDescent="0.25">
      <c r="B999" s="17" t="s">
        <v>10778</v>
      </c>
      <c r="D999" s="274" t="s">
        <v>11565</v>
      </c>
      <c r="E999" s="14" t="s">
        <v>11566</v>
      </c>
      <c r="F999" s="14" t="s">
        <v>4021</v>
      </c>
      <c r="G999" s="274" t="s">
        <v>11567</v>
      </c>
      <c r="H999" s="293" t="s">
        <v>11568</v>
      </c>
      <c r="I999" s="299" t="s">
        <v>3915</v>
      </c>
      <c r="J999" s="274" t="s">
        <v>11569</v>
      </c>
      <c r="K999" s="14" t="s">
        <v>11570</v>
      </c>
      <c r="L999" s="14" t="s">
        <v>10549</v>
      </c>
      <c r="M999" s="14" t="s">
        <v>4092</v>
      </c>
      <c r="N999" s="12" t="s">
        <v>21150</v>
      </c>
      <c r="O999" s="308" t="s">
        <v>11571</v>
      </c>
      <c r="P999" s="309" t="s">
        <v>11572</v>
      </c>
      <c r="Q999" s="257" t="s">
        <v>11573</v>
      </c>
      <c r="R999" s="14" t="s">
        <v>11574</v>
      </c>
      <c r="S999" s="257" t="s">
        <v>11573</v>
      </c>
      <c r="T999" s="309" t="s">
        <v>11572</v>
      </c>
      <c r="V999" s="275">
        <v>41792</v>
      </c>
      <c r="W999" s="275">
        <v>41796</v>
      </c>
    </row>
    <row r="1000" spans="2:23" ht="30.75" customHeight="1" x14ac:dyDescent="0.25">
      <c r="B1000" s="17" t="s">
        <v>10779</v>
      </c>
      <c r="D1000" s="274" t="s">
        <v>11584</v>
      </c>
      <c r="E1000" s="14" t="s">
        <v>5043</v>
      </c>
      <c r="G1000" s="274" t="s">
        <v>11585</v>
      </c>
      <c r="H1000" s="293" t="s">
        <v>11586</v>
      </c>
      <c r="I1000" s="299" t="s">
        <v>11587</v>
      </c>
      <c r="J1000" s="274" t="s">
        <v>11588</v>
      </c>
      <c r="K1000" s="14" t="s">
        <v>3917</v>
      </c>
      <c r="L1000" s="14" t="s">
        <v>4264</v>
      </c>
      <c r="M1000" s="14" t="s">
        <v>4265</v>
      </c>
      <c r="N1000" s="12" t="s">
        <v>21135</v>
      </c>
      <c r="O1000" s="308" t="s">
        <v>4266</v>
      </c>
      <c r="P1000" s="309" t="s">
        <v>11589</v>
      </c>
      <c r="Q1000" s="257" t="s">
        <v>11590</v>
      </c>
      <c r="R1000" s="14" t="s">
        <v>5043</v>
      </c>
      <c r="S1000" s="257" t="s">
        <v>11590</v>
      </c>
      <c r="T1000" s="13" t="s">
        <v>11591</v>
      </c>
      <c r="W1000" s="275">
        <v>41800</v>
      </c>
    </row>
    <row r="1001" spans="2:23" ht="30.75" customHeight="1" x14ac:dyDescent="0.25">
      <c r="B1001" s="17" t="s">
        <v>10780</v>
      </c>
      <c r="D1001" s="274" t="s">
        <v>11592</v>
      </c>
      <c r="E1001" s="14" t="s">
        <v>11593</v>
      </c>
      <c r="G1001" s="274" t="s">
        <v>11594</v>
      </c>
      <c r="H1001" s="293" t="s">
        <v>11595</v>
      </c>
      <c r="I1001" s="299" t="s">
        <v>11596</v>
      </c>
      <c r="J1001" s="274" t="s">
        <v>11597</v>
      </c>
      <c r="K1001" s="14" t="s">
        <v>3917</v>
      </c>
      <c r="L1001" s="14" t="s">
        <v>11598</v>
      </c>
      <c r="M1001" s="14" t="s">
        <v>3919</v>
      </c>
      <c r="N1001" s="12" t="s">
        <v>21147</v>
      </c>
      <c r="O1001" s="308" t="s">
        <v>11599</v>
      </c>
      <c r="P1001" s="309" t="s">
        <v>11600</v>
      </c>
      <c r="Q1001" s="257" t="s">
        <v>11601</v>
      </c>
      <c r="R1001" s="14" t="s">
        <v>11593</v>
      </c>
      <c r="S1001" s="257" t="s">
        <v>11601</v>
      </c>
      <c r="T1001" s="309" t="s">
        <v>11600</v>
      </c>
      <c r="V1001" s="275">
        <v>41792</v>
      </c>
      <c r="W1001" s="275">
        <v>41799</v>
      </c>
    </row>
    <row r="1002" spans="2:23" ht="30.75" customHeight="1" x14ac:dyDescent="0.25">
      <c r="B1002" s="17" t="s">
        <v>10781</v>
      </c>
      <c r="D1002" s="274" t="s">
        <v>11605</v>
      </c>
      <c r="E1002" s="14" t="s">
        <v>4297</v>
      </c>
      <c r="F1002" s="14" t="s">
        <v>4222</v>
      </c>
      <c r="G1002" s="274" t="s">
        <v>11606</v>
      </c>
      <c r="H1002" s="293" t="s">
        <v>11607</v>
      </c>
      <c r="I1002" s="299" t="s">
        <v>11608</v>
      </c>
      <c r="J1002" s="274" t="s">
        <v>11609</v>
      </c>
      <c r="K1002" s="14" t="s">
        <v>7571</v>
      </c>
      <c r="L1002" s="14" t="s">
        <v>4233</v>
      </c>
      <c r="M1002" s="14" t="s">
        <v>3942</v>
      </c>
      <c r="N1002" s="12" t="s">
        <v>21135</v>
      </c>
      <c r="O1002" s="308" t="s">
        <v>10699</v>
      </c>
      <c r="P1002" s="309" t="s">
        <v>11610</v>
      </c>
      <c r="Q1002" s="257" t="s">
        <v>11611</v>
      </c>
      <c r="R1002" s="14" t="s">
        <v>4297</v>
      </c>
      <c r="S1002" s="257" t="s">
        <v>11611</v>
      </c>
      <c r="T1002" s="309" t="s">
        <v>11610</v>
      </c>
    </row>
    <row r="1003" spans="2:23" ht="30.75" customHeight="1" x14ac:dyDescent="0.25">
      <c r="B1003" s="17" t="s">
        <v>10782</v>
      </c>
      <c r="D1003" s="274" t="s">
        <v>11612</v>
      </c>
      <c r="E1003" s="14" t="s">
        <v>11613</v>
      </c>
      <c r="G1003" s="274" t="s">
        <v>11614</v>
      </c>
      <c r="H1003" s="293" t="s">
        <v>11615</v>
      </c>
      <c r="I1003" s="299" t="s">
        <v>3915</v>
      </c>
      <c r="J1003" s="274" t="s">
        <v>11616</v>
      </c>
      <c r="K1003" s="14" t="s">
        <v>3917</v>
      </c>
      <c r="L1003" s="14" t="s">
        <v>11578</v>
      </c>
      <c r="M1003" s="14" t="s">
        <v>3942</v>
      </c>
      <c r="N1003" s="12" t="s">
        <v>21135</v>
      </c>
      <c r="O1003" s="308" t="s">
        <v>11579</v>
      </c>
      <c r="P1003" s="309" t="s">
        <v>11617</v>
      </c>
      <c r="Q1003" s="257" t="s">
        <v>11618</v>
      </c>
      <c r="R1003" s="14" t="s">
        <v>11613</v>
      </c>
      <c r="S1003" s="257" t="s">
        <v>11618</v>
      </c>
      <c r="T1003" s="309" t="s">
        <v>11617</v>
      </c>
      <c r="V1003" s="275">
        <v>41792</v>
      </c>
      <c r="W1003" s="275">
        <v>41799</v>
      </c>
    </row>
    <row r="1004" spans="2:23" ht="30.75" customHeight="1" x14ac:dyDescent="0.25">
      <c r="B1004" s="17" t="s">
        <v>10783</v>
      </c>
      <c r="D1004" s="274" t="s">
        <v>11619</v>
      </c>
      <c r="E1004" s="14" t="s">
        <v>11620</v>
      </c>
      <c r="G1004" s="274" t="s">
        <v>11621</v>
      </c>
      <c r="H1004" s="293" t="s">
        <v>11622</v>
      </c>
      <c r="I1004" s="299" t="s">
        <v>3915</v>
      </c>
      <c r="J1004" s="274" t="s">
        <v>11623</v>
      </c>
      <c r="K1004" s="14" t="s">
        <v>11624</v>
      </c>
      <c r="L1004" s="14" t="s">
        <v>3930</v>
      </c>
      <c r="M1004" s="14" t="s">
        <v>3931</v>
      </c>
      <c r="N1004" s="12" t="s">
        <v>21148</v>
      </c>
      <c r="O1004" s="308" t="s">
        <v>11625</v>
      </c>
      <c r="P1004" s="309" t="s">
        <v>11626</v>
      </c>
      <c r="Q1004" s="257" t="s">
        <v>11627</v>
      </c>
      <c r="R1004" s="14" t="s">
        <v>11628</v>
      </c>
      <c r="S1004" s="257" t="s">
        <v>11629</v>
      </c>
      <c r="T1004" s="13" t="s">
        <v>11630</v>
      </c>
      <c r="V1004" s="275">
        <v>41793</v>
      </c>
      <c r="W1004" s="290">
        <v>41800</v>
      </c>
    </row>
    <row r="1005" spans="2:23" ht="30.75" customHeight="1" x14ac:dyDescent="0.25">
      <c r="B1005" s="17" t="s">
        <v>10784</v>
      </c>
      <c r="D1005" s="274" t="s">
        <v>11631</v>
      </c>
      <c r="E1005" s="14" t="s">
        <v>2877</v>
      </c>
      <c r="G1005" s="274" t="s">
        <v>11632</v>
      </c>
      <c r="H1005" s="293" t="s">
        <v>11633</v>
      </c>
      <c r="I1005" s="299" t="s">
        <v>3915</v>
      </c>
      <c r="J1005" s="274" t="s">
        <v>11634</v>
      </c>
      <c r="K1005" s="14" t="s">
        <v>11635</v>
      </c>
      <c r="L1005" s="14" t="s">
        <v>1473</v>
      </c>
      <c r="M1005" s="14" t="s">
        <v>3919</v>
      </c>
      <c r="N1005" s="12" t="s">
        <v>21147</v>
      </c>
      <c r="O1005" s="308" t="s">
        <v>11636</v>
      </c>
      <c r="P1005" s="309" t="s">
        <v>11637</v>
      </c>
      <c r="Q1005" s="257" t="s">
        <v>11638</v>
      </c>
      <c r="R1005" s="14" t="s">
        <v>2877</v>
      </c>
      <c r="S1005" s="257" t="s">
        <v>11638</v>
      </c>
      <c r="T1005" s="309" t="s">
        <v>11637</v>
      </c>
      <c r="V1005" s="275">
        <v>41799</v>
      </c>
      <c r="W1005" s="275">
        <v>41800</v>
      </c>
    </row>
    <row r="1006" spans="2:23" ht="30.75" customHeight="1" x14ac:dyDescent="0.25">
      <c r="B1006" s="17" t="s">
        <v>10785</v>
      </c>
      <c r="D1006" s="274" t="s">
        <v>11639</v>
      </c>
      <c r="E1006" s="14" t="s">
        <v>11645</v>
      </c>
      <c r="G1006" s="274" t="s">
        <v>11640</v>
      </c>
      <c r="H1006" s="293" t="s">
        <v>11641</v>
      </c>
      <c r="I1006" s="299" t="s">
        <v>11642</v>
      </c>
      <c r="J1006" s="274" t="s">
        <v>11643</v>
      </c>
      <c r="K1006" s="14" t="s">
        <v>3917</v>
      </c>
      <c r="L1006" s="14" t="s">
        <v>5519</v>
      </c>
      <c r="M1006" s="14" t="s">
        <v>3919</v>
      </c>
      <c r="N1006" s="12" t="s">
        <v>21147</v>
      </c>
      <c r="O1006" s="308" t="s">
        <v>5520</v>
      </c>
      <c r="P1006" s="309" t="s">
        <v>11644</v>
      </c>
      <c r="Q1006" s="257" t="s">
        <v>11646</v>
      </c>
      <c r="R1006" s="14" t="s">
        <v>11647</v>
      </c>
      <c r="S1006" s="257" t="s">
        <v>11648</v>
      </c>
      <c r="T1006" s="13" t="s">
        <v>11649</v>
      </c>
      <c r="V1006" s="275">
        <v>41800</v>
      </c>
      <c r="W1006" s="290">
        <v>41800</v>
      </c>
    </row>
    <row r="1007" spans="2:23" ht="30.75" customHeight="1" x14ac:dyDescent="0.25">
      <c r="B1007" s="17" t="s">
        <v>10786</v>
      </c>
      <c r="D1007" s="274" t="s">
        <v>11650</v>
      </c>
      <c r="E1007" s="14" t="s">
        <v>551</v>
      </c>
      <c r="G1007" s="274" t="s">
        <v>11651</v>
      </c>
      <c r="H1007" s="293" t="s">
        <v>11652</v>
      </c>
      <c r="I1007" s="299" t="s">
        <v>11653</v>
      </c>
      <c r="J1007" s="274" t="s">
        <v>11654</v>
      </c>
      <c r="K1007" s="14" t="s">
        <v>3917</v>
      </c>
      <c r="L1007" s="14" t="s">
        <v>6458</v>
      </c>
      <c r="M1007" s="14" t="s">
        <v>1679</v>
      </c>
      <c r="N1007" s="12" t="s">
        <v>21150</v>
      </c>
      <c r="O1007" s="308" t="s">
        <v>11655</v>
      </c>
      <c r="P1007" s="309" t="s">
        <v>11656</v>
      </c>
      <c r="Q1007" s="257" t="s">
        <v>11657</v>
      </c>
      <c r="R1007" s="14" t="s">
        <v>551</v>
      </c>
      <c r="S1007" s="257" t="s">
        <v>11657</v>
      </c>
      <c r="T1007" s="13" t="s">
        <v>11658</v>
      </c>
      <c r="V1007" s="275">
        <v>41395</v>
      </c>
      <c r="W1007" s="290">
        <v>41801</v>
      </c>
    </row>
    <row r="1008" spans="2:23" ht="30.75" customHeight="1" x14ac:dyDescent="0.25">
      <c r="B1008" s="17" t="s">
        <v>10787</v>
      </c>
      <c r="D1008" s="274" t="s">
        <v>11659</v>
      </c>
      <c r="E1008" s="14" t="s">
        <v>7774</v>
      </c>
      <c r="F1008" s="14" t="s">
        <v>9782</v>
      </c>
      <c r="G1008" s="274" t="s">
        <v>11660</v>
      </c>
      <c r="H1008" s="293" t="s">
        <v>11661</v>
      </c>
      <c r="I1008" s="299" t="s">
        <v>11793</v>
      </c>
      <c r="J1008" s="274" t="s">
        <v>11662</v>
      </c>
      <c r="K1008" s="14" t="s">
        <v>3917</v>
      </c>
      <c r="L1008" s="14" t="s">
        <v>11663</v>
      </c>
      <c r="M1008" s="14" t="s">
        <v>3342</v>
      </c>
      <c r="N1008" s="12" t="s">
        <v>21149</v>
      </c>
      <c r="O1008" s="308" t="s">
        <v>11794</v>
      </c>
      <c r="P1008" s="309" t="s">
        <v>11664</v>
      </c>
      <c r="Q1008" s="257" t="s">
        <v>11665</v>
      </c>
      <c r="R1008" s="14" t="s">
        <v>11666</v>
      </c>
      <c r="S1008" s="257" t="s">
        <v>11665</v>
      </c>
      <c r="T1008" s="13" t="s">
        <v>11664</v>
      </c>
      <c r="V1008" s="275">
        <v>41803</v>
      </c>
    </row>
    <row r="1009" spans="2:23" ht="30.75" customHeight="1" x14ac:dyDescent="0.25">
      <c r="B1009" s="17" t="s">
        <v>10788</v>
      </c>
      <c r="D1009" s="274" t="s">
        <v>5310</v>
      </c>
      <c r="E1009" s="14" t="s">
        <v>10412</v>
      </c>
      <c r="G1009" s="274" t="s">
        <v>11676</v>
      </c>
      <c r="H1009" s="293" t="s">
        <v>11677</v>
      </c>
      <c r="I1009" s="299" t="s">
        <v>11678</v>
      </c>
      <c r="J1009" s="274" t="s">
        <v>11679</v>
      </c>
      <c r="K1009" s="14" t="s">
        <v>5386</v>
      </c>
      <c r="L1009" s="14" t="s">
        <v>11680</v>
      </c>
      <c r="M1009" s="14" t="s">
        <v>4114</v>
      </c>
      <c r="N1009" s="12" t="s">
        <v>21147</v>
      </c>
      <c r="O1009" s="308" t="s">
        <v>11681</v>
      </c>
      <c r="P1009" s="309" t="s">
        <v>11683</v>
      </c>
      <c r="Q1009" s="257" t="s">
        <v>5389</v>
      </c>
      <c r="R1009" s="14" t="s">
        <v>10419</v>
      </c>
      <c r="S1009" s="257" t="s">
        <v>5389</v>
      </c>
      <c r="T1009" s="13" t="s">
        <v>11682</v>
      </c>
      <c r="W1009" s="290">
        <v>41806</v>
      </c>
    </row>
    <row r="1010" spans="2:23" ht="30.75" customHeight="1" x14ac:dyDescent="0.25">
      <c r="B1010" s="17" t="s">
        <v>10789</v>
      </c>
      <c r="D1010" s="274" t="s">
        <v>15456</v>
      </c>
      <c r="E1010" s="14" t="s">
        <v>10439</v>
      </c>
      <c r="G1010" s="274" t="s">
        <v>11684</v>
      </c>
      <c r="H1010" s="293" t="s">
        <v>11685</v>
      </c>
      <c r="I1010" s="299" t="s">
        <v>11686</v>
      </c>
      <c r="J1010" s="274" t="s">
        <v>11687</v>
      </c>
      <c r="K1010" s="14" t="s">
        <v>3917</v>
      </c>
      <c r="L1010" s="14" t="s">
        <v>11688</v>
      </c>
      <c r="M1010" s="14" t="s">
        <v>4265</v>
      </c>
      <c r="N1010" s="12" t="s">
        <v>21135</v>
      </c>
      <c r="O1010" s="308" t="s">
        <v>11689</v>
      </c>
      <c r="P1010" s="309" t="s">
        <v>11690</v>
      </c>
      <c r="Q1010" s="257" t="s">
        <v>15457</v>
      </c>
      <c r="R1010" s="14" t="s">
        <v>10439</v>
      </c>
      <c r="S1010" s="257" t="s">
        <v>15457</v>
      </c>
      <c r="T1010" s="13" t="s">
        <v>11691</v>
      </c>
      <c r="V1010" s="275">
        <v>41795</v>
      </c>
      <c r="W1010" s="290">
        <v>41806</v>
      </c>
    </row>
    <row r="1011" spans="2:23" ht="30.75" customHeight="1" x14ac:dyDescent="0.25">
      <c r="B1011" s="17" t="s">
        <v>10790</v>
      </c>
      <c r="D1011" s="274" t="s">
        <v>11701</v>
      </c>
      <c r="E1011" s="14" t="s">
        <v>11702</v>
      </c>
      <c r="G1011" s="274" t="s">
        <v>11703</v>
      </c>
      <c r="H1011" s="293" t="s">
        <v>11704</v>
      </c>
      <c r="I1011" s="299" t="s">
        <v>11705</v>
      </c>
      <c r="J1011" s="274" t="s">
        <v>11706</v>
      </c>
      <c r="K1011" s="14" t="s">
        <v>3917</v>
      </c>
      <c r="L1011" s="14" t="s">
        <v>11707</v>
      </c>
      <c r="M1011" s="14" t="s">
        <v>4265</v>
      </c>
      <c r="N1011" s="12" t="s">
        <v>21135</v>
      </c>
      <c r="O1011" s="308" t="s">
        <v>5975</v>
      </c>
      <c r="P1011" s="309" t="s">
        <v>11708</v>
      </c>
      <c r="Q1011" s="257" t="s">
        <v>11709</v>
      </c>
      <c r="R1011" s="14" t="s">
        <v>7181</v>
      </c>
      <c r="S1011" s="257" t="s">
        <v>11709</v>
      </c>
      <c r="T1011" s="13" t="s">
        <v>11710</v>
      </c>
      <c r="V1011" s="275">
        <v>41791</v>
      </c>
      <c r="W1011" s="290">
        <v>41814</v>
      </c>
    </row>
    <row r="1012" spans="2:23" ht="30.75" customHeight="1" x14ac:dyDescent="0.25">
      <c r="B1012" s="17" t="s">
        <v>10791</v>
      </c>
      <c r="D1012" s="274" t="s">
        <v>11711</v>
      </c>
      <c r="E1012" s="14" t="s">
        <v>11712</v>
      </c>
      <c r="G1012" s="274" t="s">
        <v>11713</v>
      </c>
      <c r="H1012" s="293" t="s">
        <v>11714</v>
      </c>
      <c r="I1012" s="299" t="s">
        <v>11715</v>
      </c>
      <c r="J1012" s="274" t="s">
        <v>11716</v>
      </c>
      <c r="K1012" s="14" t="s">
        <v>11717</v>
      </c>
      <c r="L1012" s="14" t="s">
        <v>11718</v>
      </c>
      <c r="M1012" s="14" t="s">
        <v>3942</v>
      </c>
      <c r="N1012" s="12" t="s">
        <v>21135</v>
      </c>
      <c r="O1012" s="308" t="s">
        <v>11719</v>
      </c>
      <c r="P1012" s="309" t="s">
        <v>11720</v>
      </c>
      <c r="Q1012" s="257" t="s">
        <v>11721</v>
      </c>
      <c r="R1012" s="14" t="s">
        <v>11712</v>
      </c>
      <c r="S1012" s="257" t="s">
        <v>11721</v>
      </c>
      <c r="T1012" s="309" t="s">
        <v>11720</v>
      </c>
      <c r="V1012" s="275">
        <v>41793</v>
      </c>
      <c r="W1012" s="290">
        <v>41815</v>
      </c>
    </row>
    <row r="1013" spans="2:23" ht="30.75" customHeight="1" x14ac:dyDescent="0.25">
      <c r="B1013" s="17" t="s">
        <v>11881</v>
      </c>
      <c r="D1013" s="274" t="s">
        <v>11723</v>
      </c>
      <c r="E1013" s="14" t="s">
        <v>11728</v>
      </c>
      <c r="G1013" s="274" t="s">
        <v>11723</v>
      </c>
      <c r="H1013" s="293" t="s">
        <v>11724</v>
      </c>
      <c r="I1013" s="299" t="s">
        <v>11725</v>
      </c>
      <c r="J1013" s="274" t="s">
        <v>11726</v>
      </c>
      <c r="K1013" s="14" t="s">
        <v>3917</v>
      </c>
      <c r="L1013" s="14" t="s">
        <v>11727</v>
      </c>
      <c r="M1013" s="14" t="s">
        <v>4006</v>
      </c>
      <c r="N1013" s="12" t="s">
        <v>21149</v>
      </c>
      <c r="O1013" s="308" t="s">
        <v>11729</v>
      </c>
      <c r="P1013" s="309" t="s">
        <v>11730</v>
      </c>
      <c r="Q1013" s="257" t="s">
        <v>11731</v>
      </c>
      <c r="R1013" s="14" t="s">
        <v>11722</v>
      </c>
      <c r="S1013" s="257" t="s">
        <v>11731</v>
      </c>
      <c r="T1013" s="309" t="s">
        <v>11730</v>
      </c>
      <c r="V1013" s="275">
        <v>41791</v>
      </c>
      <c r="W1013" s="290">
        <v>41815</v>
      </c>
    </row>
    <row r="1014" spans="2:23" ht="30.75" customHeight="1" x14ac:dyDescent="0.25">
      <c r="B1014" s="17" t="s">
        <v>10792</v>
      </c>
      <c r="D1014" s="274" t="s">
        <v>11741</v>
      </c>
      <c r="E1014" s="14" t="s">
        <v>11742</v>
      </c>
      <c r="G1014" s="274" t="s">
        <v>11743</v>
      </c>
      <c r="H1014" s="293" t="s">
        <v>11744</v>
      </c>
      <c r="I1014" s="299" t="s">
        <v>11745</v>
      </c>
      <c r="J1014" s="274" t="s">
        <v>11746</v>
      </c>
      <c r="K1014" s="14" t="s">
        <v>3917</v>
      </c>
      <c r="L1014" s="14" t="s">
        <v>4123</v>
      </c>
      <c r="M1014" s="14" t="s">
        <v>4063</v>
      </c>
      <c r="N1014" s="12" t="s">
        <v>21135</v>
      </c>
      <c r="O1014" s="308" t="s">
        <v>11747</v>
      </c>
      <c r="P1014" s="309" t="s">
        <v>11748</v>
      </c>
      <c r="Q1014" s="257" t="s">
        <v>11749</v>
      </c>
      <c r="R1014" s="14" t="s">
        <v>11750</v>
      </c>
      <c r="S1014" s="257" t="s">
        <v>11751</v>
      </c>
      <c r="T1014" s="13" t="s">
        <v>11752</v>
      </c>
      <c r="V1014" s="275">
        <v>41821</v>
      </c>
      <c r="W1014" s="275">
        <v>41821</v>
      </c>
    </row>
    <row r="1015" spans="2:23" ht="30.75" customHeight="1" x14ac:dyDescent="0.25">
      <c r="B1015" s="17" t="s">
        <v>10793</v>
      </c>
      <c r="D1015" s="274" t="s">
        <v>11753</v>
      </c>
      <c r="E1015" s="14" t="s">
        <v>559</v>
      </c>
      <c r="G1015" s="274" t="str">
        <f>D1015</f>
        <v>Cavalcanti Primo VeículosLtda</v>
      </c>
      <c r="H1015" s="293" t="s">
        <v>11754</v>
      </c>
      <c r="I1015" s="299" t="s">
        <v>11755</v>
      </c>
      <c r="J1015" s="274" t="s">
        <v>11756</v>
      </c>
      <c r="K1015" s="14" t="s">
        <v>11757</v>
      </c>
      <c r="L1015" s="14" t="s">
        <v>3341</v>
      </c>
      <c r="M1015" s="14" t="s">
        <v>3342</v>
      </c>
      <c r="N1015" s="12" t="s">
        <v>21149</v>
      </c>
      <c r="O1015" s="308" t="s">
        <v>11758</v>
      </c>
      <c r="P1015" s="309" t="s">
        <v>11759</v>
      </c>
      <c r="Q1015" s="257" t="s">
        <v>11760</v>
      </c>
      <c r="R1015" s="14" t="s">
        <v>11761</v>
      </c>
      <c r="S1015" s="257" t="s">
        <v>11762</v>
      </c>
      <c r="T1015" s="13" t="s">
        <v>11759</v>
      </c>
      <c r="V1015" s="275">
        <v>41821</v>
      </c>
      <c r="W1015" s="275">
        <v>41821</v>
      </c>
    </row>
    <row r="1016" spans="2:23" ht="30.75" customHeight="1" x14ac:dyDescent="0.25">
      <c r="B1016" s="17" t="s">
        <v>10794</v>
      </c>
      <c r="D1016" s="274" t="s">
        <v>11763</v>
      </c>
      <c r="E1016" s="14" t="s">
        <v>2293</v>
      </c>
      <c r="G1016" s="274" t="str">
        <f>D1016</f>
        <v>Ana Paula Biagi Ferreira ME</v>
      </c>
      <c r="H1016" s="293" t="s">
        <v>11764</v>
      </c>
      <c r="I1016" s="299" t="s">
        <v>11765</v>
      </c>
      <c r="J1016" s="274" t="s">
        <v>11766</v>
      </c>
      <c r="K1016" s="14" t="s">
        <v>3917</v>
      </c>
      <c r="L1016" s="14" t="s">
        <v>9227</v>
      </c>
      <c r="M1016" s="14" t="s">
        <v>3919</v>
      </c>
      <c r="N1016" s="12" t="s">
        <v>21147</v>
      </c>
      <c r="O1016" s="308" t="s">
        <v>11767</v>
      </c>
      <c r="P1016" s="309" t="s">
        <v>11768</v>
      </c>
      <c r="Q1016" s="257" t="s">
        <v>11769</v>
      </c>
      <c r="R1016" s="14" t="s">
        <v>2293</v>
      </c>
      <c r="S1016" s="13" t="str">
        <f>Q1016</f>
        <v>anapaula_biagi@hotmail.com</v>
      </c>
      <c r="T1016" s="13" t="s">
        <v>11770</v>
      </c>
      <c r="V1016" s="275">
        <v>41821</v>
      </c>
      <c r="W1016" s="275">
        <v>41821</v>
      </c>
    </row>
    <row r="1017" spans="2:23" ht="30.75" customHeight="1" x14ac:dyDescent="0.25">
      <c r="B1017" s="17" t="s">
        <v>10795</v>
      </c>
      <c r="D1017" s="274" t="s">
        <v>11771</v>
      </c>
      <c r="E1017" s="14" t="s">
        <v>11772</v>
      </c>
      <c r="G1017" s="274" t="s">
        <v>11773</v>
      </c>
      <c r="H1017" s="293" t="s">
        <v>11774</v>
      </c>
      <c r="I1017" s="299" t="s">
        <v>3915</v>
      </c>
      <c r="J1017" s="274" t="s">
        <v>11775</v>
      </c>
      <c r="K1017" s="14" t="s">
        <v>3917</v>
      </c>
      <c r="L1017" s="14" t="s">
        <v>11776</v>
      </c>
      <c r="M1017" s="14" t="s">
        <v>3919</v>
      </c>
      <c r="N1017" s="12" t="s">
        <v>21147</v>
      </c>
      <c r="O1017" s="308" t="s">
        <v>11777</v>
      </c>
      <c r="P1017" s="309" t="s">
        <v>11778</v>
      </c>
      <c r="Q1017" s="257" t="s">
        <v>11779</v>
      </c>
      <c r="R1017" s="14" t="s">
        <v>11780</v>
      </c>
      <c r="S1017" s="257" t="s">
        <v>11779</v>
      </c>
      <c r="T1017" s="309" t="s">
        <v>11778</v>
      </c>
      <c r="V1017" s="275">
        <v>41791</v>
      </c>
      <c r="W1017" s="290">
        <v>41822</v>
      </c>
    </row>
    <row r="1018" spans="2:23" ht="30.75" customHeight="1" x14ac:dyDescent="0.25">
      <c r="B1018" s="17" t="s">
        <v>10796</v>
      </c>
      <c r="D1018" s="274" t="s">
        <v>11781</v>
      </c>
      <c r="E1018" s="14" t="s">
        <v>11782</v>
      </c>
      <c r="G1018" s="274" t="s">
        <v>11783</v>
      </c>
      <c r="H1018" s="293" t="s">
        <v>11784</v>
      </c>
      <c r="I1018" s="299" t="s">
        <v>11785</v>
      </c>
      <c r="J1018" s="274" t="s">
        <v>11786</v>
      </c>
      <c r="K1018" s="14" t="s">
        <v>3917</v>
      </c>
      <c r="L1018" s="14" t="s">
        <v>11663</v>
      </c>
      <c r="M1018" s="14" t="s">
        <v>3342</v>
      </c>
      <c r="N1018" s="12" t="s">
        <v>21149</v>
      </c>
      <c r="O1018" s="308" t="s">
        <v>11787</v>
      </c>
      <c r="P1018" s="309" t="s">
        <v>11788</v>
      </c>
      <c r="Q1018" s="257" t="s">
        <v>11789</v>
      </c>
      <c r="R1018" s="14" t="s">
        <v>11790</v>
      </c>
      <c r="S1018" s="257" t="s">
        <v>11789</v>
      </c>
      <c r="T1018" s="309" t="s">
        <v>11788</v>
      </c>
      <c r="V1018" s="275">
        <v>41790</v>
      </c>
      <c r="W1018" s="290">
        <v>41822</v>
      </c>
    </row>
    <row r="1019" spans="2:23" ht="30.75" customHeight="1" x14ac:dyDescent="0.25">
      <c r="B1019" s="17" t="s">
        <v>10797</v>
      </c>
      <c r="D1019" s="274" t="s">
        <v>11797</v>
      </c>
      <c r="E1019" s="14" t="s">
        <v>5143</v>
      </c>
      <c r="G1019" s="274" t="s">
        <v>11798</v>
      </c>
      <c r="H1019" s="293" t="s">
        <v>11799</v>
      </c>
      <c r="I1019" s="299" t="s">
        <v>11800</v>
      </c>
      <c r="J1019" s="274" t="s">
        <v>11801</v>
      </c>
      <c r="K1019" s="14" t="s">
        <v>3917</v>
      </c>
      <c r="L1019" s="14" t="s">
        <v>6933</v>
      </c>
      <c r="M1019" s="14" t="s">
        <v>4114</v>
      </c>
      <c r="N1019" s="12" t="s">
        <v>21147</v>
      </c>
      <c r="O1019" s="308" t="s">
        <v>11802</v>
      </c>
      <c r="P1019" s="309" t="s">
        <v>11803</v>
      </c>
      <c r="Q1019" s="257" t="s">
        <v>11804</v>
      </c>
      <c r="R1019" s="14" t="s">
        <v>1868</v>
      </c>
      <c r="S1019" s="257" t="s">
        <v>11804</v>
      </c>
      <c r="T1019" s="309" t="s">
        <v>11803</v>
      </c>
      <c r="V1019" s="275">
        <v>41762</v>
      </c>
      <c r="W1019" s="290">
        <v>41790</v>
      </c>
    </row>
    <row r="1020" spans="2:23" ht="30.75" customHeight="1" x14ac:dyDescent="0.25">
      <c r="B1020" s="17" t="s">
        <v>10798</v>
      </c>
      <c r="D1020" s="274" t="s">
        <v>11546</v>
      </c>
      <c r="E1020" s="14" t="s">
        <v>11805</v>
      </c>
      <c r="G1020" s="274" t="s">
        <v>11806</v>
      </c>
      <c r="H1020" s="293" t="s">
        <v>11807</v>
      </c>
      <c r="I1020" s="299" t="s">
        <v>11808</v>
      </c>
      <c r="J1020" s="274" t="s">
        <v>11809</v>
      </c>
      <c r="K1020" s="14" t="s">
        <v>11810</v>
      </c>
      <c r="L1020" s="14" t="s">
        <v>3136</v>
      </c>
      <c r="M1020" s="14" t="s">
        <v>3137</v>
      </c>
      <c r="N1020" s="12" t="s">
        <v>21150</v>
      </c>
      <c r="O1020" s="308" t="s">
        <v>11551</v>
      </c>
      <c r="P1020" s="309" t="s">
        <v>11552</v>
      </c>
      <c r="Q1020" s="257" t="s">
        <v>11553</v>
      </c>
      <c r="R1020" s="14" t="s">
        <v>11811</v>
      </c>
      <c r="S1020" s="257" t="s">
        <v>11553</v>
      </c>
      <c r="T1020" s="309" t="s">
        <v>11552</v>
      </c>
      <c r="V1020" s="275">
        <v>41793</v>
      </c>
      <c r="W1020" s="275">
        <v>41824</v>
      </c>
    </row>
    <row r="1021" spans="2:23" ht="30.75" customHeight="1" x14ac:dyDescent="0.25">
      <c r="B1021" s="17" t="s">
        <v>10799</v>
      </c>
      <c r="C1021" s="17" t="s">
        <v>21122</v>
      </c>
      <c r="D1021" s="274" t="s">
        <v>11813</v>
      </c>
      <c r="E1021" s="14" t="s">
        <v>11814</v>
      </c>
      <c r="G1021" s="276" t="s">
        <v>18157</v>
      </c>
      <c r="H1021" s="312" t="s">
        <v>18158</v>
      </c>
      <c r="I1021" s="313" t="s">
        <v>18159</v>
      </c>
      <c r="J1021" s="276" t="s">
        <v>18160</v>
      </c>
      <c r="K1021" s="14" t="s">
        <v>11815</v>
      </c>
      <c r="L1021" s="14" t="s">
        <v>3690</v>
      </c>
      <c r="M1021" s="14" t="s">
        <v>4114</v>
      </c>
      <c r="N1021" s="12" t="s">
        <v>21147</v>
      </c>
      <c r="O1021" s="314" t="s">
        <v>18161</v>
      </c>
      <c r="P1021" s="311" t="s">
        <v>18162</v>
      </c>
      <c r="Q1021" s="257" t="s">
        <v>11817</v>
      </c>
      <c r="R1021" s="14" t="s">
        <v>11814</v>
      </c>
      <c r="S1021" s="257" t="s">
        <v>11817</v>
      </c>
      <c r="T1021" s="309" t="s">
        <v>11816</v>
      </c>
      <c r="V1021" s="275">
        <v>41791</v>
      </c>
      <c r="W1021" s="275">
        <v>43309</v>
      </c>
    </row>
    <row r="1022" spans="2:23" ht="30.75" customHeight="1" x14ac:dyDescent="0.25">
      <c r="B1022" s="17" t="s">
        <v>10800</v>
      </c>
      <c r="D1022" s="274" t="s">
        <v>11818</v>
      </c>
      <c r="E1022" s="13" t="s">
        <v>11818</v>
      </c>
      <c r="G1022" s="274" t="s">
        <v>11818</v>
      </c>
      <c r="H1022" s="293" t="s">
        <v>11819</v>
      </c>
      <c r="I1022" s="299" t="s">
        <v>3915</v>
      </c>
      <c r="J1022" s="274" t="s">
        <v>9487</v>
      </c>
      <c r="K1022" s="14" t="s">
        <v>3917</v>
      </c>
      <c r="L1022" s="14" t="s">
        <v>3930</v>
      </c>
      <c r="M1022" s="14" t="s">
        <v>3931</v>
      </c>
      <c r="N1022" s="12" t="s">
        <v>21148</v>
      </c>
      <c r="O1022" s="308" t="s">
        <v>11820</v>
      </c>
      <c r="P1022" s="309" t="s">
        <v>9489</v>
      </c>
      <c r="Q1022" s="257" t="s">
        <v>9490</v>
      </c>
      <c r="R1022" s="14" t="s">
        <v>9483</v>
      </c>
      <c r="S1022" s="257" t="s">
        <v>9490</v>
      </c>
      <c r="T1022" s="309" t="s">
        <v>9489</v>
      </c>
      <c r="V1022" s="275">
        <v>41829</v>
      </c>
      <c r="W1022" s="290">
        <v>41830</v>
      </c>
    </row>
    <row r="1023" spans="2:23" ht="30.75" customHeight="1" x14ac:dyDescent="0.25">
      <c r="B1023" s="17" t="s">
        <v>10801</v>
      </c>
      <c r="D1023" s="274" t="s">
        <v>11821</v>
      </c>
      <c r="E1023" s="14" t="s">
        <v>11822</v>
      </c>
      <c r="G1023" s="274" t="s">
        <v>11823</v>
      </c>
      <c r="H1023" s="293" t="s">
        <v>11824</v>
      </c>
      <c r="I1023" s="299" t="s">
        <v>3915</v>
      </c>
      <c r="J1023" s="274" t="s">
        <v>11825</v>
      </c>
      <c r="K1023" s="14" t="s">
        <v>11826</v>
      </c>
      <c r="L1023" s="14" t="s">
        <v>4123</v>
      </c>
      <c r="M1023" s="14" t="s">
        <v>4063</v>
      </c>
      <c r="N1023" s="12" t="s">
        <v>21135</v>
      </c>
      <c r="O1023" s="308" t="s">
        <v>11827</v>
      </c>
      <c r="P1023" s="309" t="s">
        <v>11830</v>
      </c>
      <c r="Q1023" s="257" t="s">
        <v>11829</v>
      </c>
      <c r="R1023" s="14" t="s">
        <v>11822</v>
      </c>
      <c r="S1023" s="257" t="s">
        <v>11829</v>
      </c>
      <c r="T1023" s="309" t="s">
        <v>11828</v>
      </c>
      <c r="V1023" s="275">
        <v>41831</v>
      </c>
      <c r="W1023" s="290">
        <v>41831</v>
      </c>
    </row>
    <row r="1024" spans="2:23" ht="30.75" customHeight="1" x14ac:dyDescent="0.25">
      <c r="B1024" s="17" t="s">
        <v>10802</v>
      </c>
      <c r="D1024" s="274" t="s">
        <v>15511</v>
      </c>
      <c r="E1024" s="14" t="s">
        <v>10412</v>
      </c>
      <c r="G1024" s="274" t="s">
        <v>15512</v>
      </c>
      <c r="H1024" s="293" t="s">
        <v>11831</v>
      </c>
      <c r="I1024" s="299" t="s">
        <v>11832</v>
      </c>
      <c r="J1024" s="274" t="s">
        <v>15513</v>
      </c>
      <c r="K1024" s="14" t="s">
        <v>11833</v>
      </c>
      <c r="L1024" s="14" t="s">
        <v>5231</v>
      </c>
      <c r="M1024" s="14" t="s">
        <v>3919</v>
      </c>
      <c r="N1024" s="12" t="s">
        <v>21147</v>
      </c>
      <c r="O1024" s="308" t="s">
        <v>15514</v>
      </c>
      <c r="P1024" s="309" t="s">
        <v>11834</v>
      </c>
      <c r="Q1024" s="257" t="s">
        <v>15515</v>
      </c>
      <c r="R1024" s="14" t="s">
        <v>10419</v>
      </c>
      <c r="S1024" s="257" t="s">
        <v>15515</v>
      </c>
      <c r="T1024" s="309" t="s">
        <v>11834</v>
      </c>
      <c r="V1024" s="275">
        <v>41791</v>
      </c>
      <c r="W1024" s="290">
        <v>42599</v>
      </c>
    </row>
    <row r="1025" spans="2:23" ht="30.75" customHeight="1" x14ac:dyDescent="0.25">
      <c r="B1025" s="17" t="s">
        <v>10803</v>
      </c>
      <c r="D1025" s="274" t="s">
        <v>11835</v>
      </c>
      <c r="E1025" s="14" t="s">
        <v>5382</v>
      </c>
      <c r="F1025" s="14" t="s">
        <v>3980</v>
      </c>
      <c r="G1025" s="274" t="s">
        <v>11836</v>
      </c>
      <c r="H1025" s="293" t="s">
        <v>2515</v>
      </c>
      <c r="I1025" s="299" t="s">
        <v>3915</v>
      </c>
      <c r="J1025" s="274" t="s">
        <v>2516</v>
      </c>
      <c r="K1025" s="14" t="s">
        <v>3917</v>
      </c>
      <c r="L1025" s="14" t="s">
        <v>1887</v>
      </c>
      <c r="M1025" s="14" t="s">
        <v>4114</v>
      </c>
      <c r="N1025" s="12" t="s">
        <v>21147</v>
      </c>
      <c r="O1025" s="308" t="s">
        <v>2517</v>
      </c>
      <c r="P1025" s="309" t="s">
        <v>11837</v>
      </c>
      <c r="Q1025" s="257" t="s">
        <v>11838</v>
      </c>
      <c r="R1025" s="14" t="s">
        <v>11839</v>
      </c>
      <c r="S1025" s="257" t="s">
        <v>11840</v>
      </c>
      <c r="T1025" s="13" t="s">
        <v>11837</v>
      </c>
      <c r="W1025" s="290">
        <v>41836</v>
      </c>
    </row>
    <row r="1026" spans="2:23" ht="30.75" customHeight="1" x14ac:dyDescent="0.25">
      <c r="B1026" s="17" t="s">
        <v>10804</v>
      </c>
      <c r="D1026" s="274" t="s">
        <v>11841</v>
      </c>
      <c r="E1026" s="14" t="s">
        <v>3774</v>
      </c>
      <c r="G1026" s="274" t="str">
        <f>D1026</f>
        <v>Caca Peressoni Produções e Eventos</v>
      </c>
      <c r="H1026" s="293" t="s">
        <v>11842</v>
      </c>
      <c r="I1026" s="299" t="s">
        <v>11843</v>
      </c>
      <c r="J1026" s="274" t="s">
        <v>11844</v>
      </c>
      <c r="K1026" s="14" t="s">
        <v>3917</v>
      </c>
      <c r="L1026" s="14" t="s">
        <v>9723</v>
      </c>
      <c r="M1026" s="14" t="s">
        <v>4265</v>
      </c>
      <c r="N1026" s="12" t="s">
        <v>21135</v>
      </c>
      <c r="O1026" s="308" t="s">
        <v>9724</v>
      </c>
      <c r="P1026" s="309" t="s">
        <v>11845</v>
      </c>
      <c r="Q1026" s="257" t="s">
        <v>11846</v>
      </c>
      <c r="R1026" s="14" t="s">
        <v>11847</v>
      </c>
      <c r="S1026" s="13" t="str">
        <f>Q1026</f>
        <v>cacaperessoni@cacaperessoni.com.br</v>
      </c>
      <c r="T1026" s="13" t="s">
        <v>11848</v>
      </c>
      <c r="W1026" s="290">
        <v>41838</v>
      </c>
    </row>
    <row r="1027" spans="2:23" ht="30.75" customHeight="1" x14ac:dyDescent="0.25">
      <c r="B1027" s="17" t="s">
        <v>10805</v>
      </c>
      <c r="D1027" s="274" t="s">
        <v>11849</v>
      </c>
      <c r="E1027" s="14" t="s">
        <v>11850</v>
      </c>
      <c r="G1027" s="274" t="s">
        <v>11849</v>
      </c>
      <c r="H1027" s="293" t="s">
        <v>11851</v>
      </c>
      <c r="I1027" s="299" t="s">
        <v>3915</v>
      </c>
      <c r="J1027" s="274" t="s">
        <v>11852</v>
      </c>
      <c r="K1027" s="14" t="s">
        <v>11853</v>
      </c>
      <c r="L1027" s="14" t="s">
        <v>3957</v>
      </c>
      <c r="M1027" s="14" t="s">
        <v>3942</v>
      </c>
      <c r="N1027" s="12" t="s">
        <v>21135</v>
      </c>
      <c r="O1027" s="308" t="s">
        <v>11854</v>
      </c>
      <c r="P1027" s="309" t="s">
        <v>11855</v>
      </c>
      <c r="Q1027" s="257" t="s">
        <v>11856</v>
      </c>
      <c r="R1027" s="14" t="s">
        <v>11850</v>
      </c>
      <c r="S1027" s="13" t="str">
        <f>Q1027</f>
        <v>leo-schmitt@hotmail.com</v>
      </c>
      <c r="T1027" s="13" t="s">
        <v>11857</v>
      </c>
      <c r="W1027" s="290">
        <v>41844</v>
      </c>
    </row>
    <row r="1028" spans="2:23" ht="30.75" customHeight="1" x14ac:dyDescent="0.25">
      <c r="B1028" s="17" t="s">
        <v>10806</v>
      </c>
      <c r="D1028" s="274" t="s">
        <v>11858</v>
      </c>
      <c r="E1028" s="14" t="s">
        <v>11859</v>
      </c>
      <c r="G1028" s="274" t="s">
        <v>11858</v>
      </c>
      <c r="H1028" s="293" t="s">
        <v>11860</v>
      </c>
      <c r="I1028" s="299" t="s">
        <v>3915</v>
      </c>
      <c r="J1028" s="274" t="s">
        <v>11861</v>
      </c>
      <c r="K1028" s="14" t="s">
        <v>11862</v>
      </c>
      <c r="L1028" s="14" t="s">
        <v>11863</v>
      </c>
      <c r="M1028" s="14" t="s">
        <v>3942</v>
      </c>
      <c r="N1028" s="12" t="s">
        <v>21135</v>
      </c>
      <c r="O1028" s="308" t="s">
        <v>11864</v>
      </c>
      <c r="P1028" s="309" t="s">
        <v>11865</v>
      </c>
      <c r="Q1028" s="13" t="s">
        <v>11866</v>
      </c>
      <c r="R1028" s="14" t="s">
        <v>11867</v>
      </c>
      <c r="S1028" s="13" t="s">
        <v>11868</v>
      </c>
      <c r="T1028" s="13" t="s">
        <v>11869</v>
      </c>
      <c r="W1028" s="14">
        <v>41849</v>
      </c>
    </row>
    <row r="1029" spans="2:23" ht="30.75" customHeight="1" x14ac:dyDescent="0.25">
      <c r="B1029" s="17" t="s">
        <v>10807</v>
      </c>
      <c r="D1029" s="274" t="s">
        <v>11870</v>
      </c>
      <c r="E1029" s="14" t="s">
        <v>15161</v>
      </c>
      <c r="F1029" s="14" t="s">
        <v>15162</v>
      </c>
      <c r="G1029" s="274" t="str">
        <f>D1029</f>
        <v>ALASC Associação dos Lojistas do araçatuba Shopping Center Ltda</v>
      </c>
      <c r="H1029" s="293" t="s">
        <v>11871</v>
      </c>
      <c r="I1029" s="299" t="s">
        <v>9839</v>
      </c>
      <c r="J1029" s="274" t="s">
        <v>11872</v>
      </c>
      <c r="K1029" s="14" t="s">
        <v>11873</v>
      </c>
      <c r="L1029" s="14" t="s">
        <v>424</v>
      </c>
      <c r="M1029" s="14" t="s">
        <v>3919</v>
      </c>
      <c r="N1029" s="12" t="s">
        <v>21147</v>
      </c>
      <c r="O1029" s="308" t="s">
        <v>11874</v>
      </c>
      <c r="P1029" s="309" t="s">
        <v>11875</v>
      </c>
      <c r="Q1029" s="257" t="s">
        <v>11876</v>
      </c>
      <c r="R1029" s="14" t="s">
        <v>15161</v>
      </c>
      <c r="S1029" s="13" t="str">
        <f>Q1029</f>
        <v>marketing@aracatubashopping.com.br</v>
      </c>
      <c r="T1029" s="13" t="s">
        <v>11877</v>
      </c>
      <c r="W1029" s="290">
        <v>42510</v>
      </c>
    </row>
    <row r="1030" spans="2:23" ht="30.75" customHeight="1" x14ac:dyDescent="0.25">
      <c r="B1030" s="17" t="s">
        <v>10808</v>
      </c>
      <c r="D1030" s="274" t="s">
        <v>11882</v>
      </c>
      <c r="E1030" s="14" t="s">
        <v>1722</v>
      </c>
      <c r="G1030" s="274" t="str">
        <f>D1030</f>
        <v>Cidade Norte  Participações e Administração SPE Ltda</v>
      </c>
      <c r="H1030" s="293" t="s">
        <v>11883</v>
      </c>
      <c r="I1030" s="299" t="s">
        <v>3915</v>
      </c>
      <c r="J1030" s="274" t="s">
        <v>11884</v>
      </c>
      <c r="K1030" s="14" t="s">
        <v>11885</v>
      </c>
      <c r="L1030" s="14" t="s">
        <v>3439</v>
      </c>
      <c r="M1030" s="14" t="s">
        <v>3919</v>
      </c>
      <c r="N1030" s="12" t="s">
        <v>21147</v>
      </c>
      <c r="O1030" s="308" t="s">
        <v>11886</v>
      </c>
      <c r="P1030" s="309" t="s">
        <v>11887</v>
      </c>
      <c r="Q1030" s="257" t="s">
        <v>11888</v>
      </c>
      <c r="R1030" s="14" t="s">
        <v>1143</v>
      </c>
      <c r="S1030" s="257" t="s">
        <v>11889</v>
      </c>
      <c r="T1030" s="13" t="s">
        <v>11887</v>
      </c>
      <c r="W1030" s="290">
        <v>41858</v>
      </c>
    </row>
    <row r="1031" spans="2:23" ht="30.75" customHeight="1" x14ac:dyDescent="0.25">
      <c r="B1031" s="17" t="s">
        <v>10809</v>
      </c>
      <c r="D1031" s="274" t="s">
        <v>11890</v>
      </c>
      <c r="E1031" s="14" t="str">
        <f>D1031</f>
        <v>Tânia Lígia Rizzo Oliveira</v>
      </c>
      <c r="G1031" s="274" t="str">
        <f>D1031</f>
        <v>Tânia Lígia Rizzo Oliveira</v>
      </c>
      <c r="H1031" s="293" t="s">
        <v>11891</v>
      </c>
      <c r="I1031" s="299" t="s">
        <v>11892</v>
      </c>
      <c r="J1031" s="274" t="s">
        <v>11893</v>
      </c>
      <c r="K1031" s="14" t="s">
        <v>11894</v>
      </c>
      <c r="L1031" s="14" t="s">
        <v>3136</v>
      </c>
      <c r="M1031" s="14" t="s">
        <v>3137</v>
      </c>
      <c r="N1031" s="12" t="s">
        <v>21150</v>
      </c>
      <c r="O1031" s="308" t="s">
        <v>11897</v>
      </c>
      <c r="P1031" s="309" t="s">
        <v>11895</v>
      </c>
      <c r="Q1031" s="257" t="s">
        <v>11896</v>
      </c>
      <c r="R1031" s="14" t="str">
        <f>G1031</f>
        <v>Tânia Lígia Rizzo Oliveira</v>
      </c>
      <c r="S1031" s="13" t="str">
        <f>Q1031</f>
        <v>tanialigia@hotmail.com</v>
      </c>
      <c r="T1031" s="309" t="str">
        <f>P1031</f>
        <v>61 3346-0208</v>
      </c>
      <c r="W1031" s="290">
        <v>41862</v>
      </c>
    </row>
    <row r="1032" spans="2:23" ht="30.75" customHeight="1" x14ac:dyDescent="0.25">
      <c r="B1032" s="17" t="s">
        <v>10810</v>
      </c>
      <c r="D1032" s="274" t="s">
        <v>11898</v>
      </c>
      <c r="E1032" s="14" t="s">
        <v>11899</v>
      </c>
      <c r="G1032" s="274" t="s">
        <v>11900</v>
      </c>
      <c r="H1032" s="293" t="s">
        <v>11901</v>
      </c>
      <c r="I1032" s="299" t="s">
        <v>11902</v>
      </c>
      <c r="J1032" s="274" t="s">
        <v>11903</v>
      </c>
      <c r="K1032" s="14" t="s">
        <v>7811</v>
      </c>
      <c r="L1032" s="14" t="s">
        <v>7812</v>
      </c>
      <c r="M1032" s="14" t="s">
        <v>2476</v>
      </c>
      <c r="N1032" s="12" t="s">
        <v>21149</v>
      </c>
      <c r="O1032" s="308" t="s">
        <v>11904</v>
      </c>
      <c r="P1032" s="309" t="s">
        <v>11905</v>
      </c>
      <c r="Q1032" s="257" t="s">
        <v>11906</v>
      </c>
      <c r="R1032" s="14" t="s">
        <v>11907</v>
      </c>
      <c r="S1032" s="257" t="s">
        <v>11908</v>
      </c>
      <c r="T1032" s="13" t="s">
        <v>11905</v>
      </c>
      <c r="V1032" s="275">
        <v>41862</v>
      </c>
      <c r="W1032" s="290">
        <v>41862</v>
      </c>
    </row>
    <row r="1033" spans="2:23" ht="30.75" customHeight="1" x14ac:dyDescent="0.25">
      <c r="B1033" s="17" t="s">
        <v>10811</v>
      </c>
      <c r="D1033" s="274" t="s">
        <v>11909</v>
      </c>
      <c r="E1033" s="14" t="s">
        <v>948</v>
      </c>
      <c r="G1033" s="274" t="s">
        <v>12635</v>
      </c>
      <c r="H1033" s="293" t="s">
        <v>11910</v>
      </c>
      <c r="I1033" s="299" t="s">
        <v>11911</v>
      </c>
      <c r="J1033" s="274" t="s">
        <v>11912</v>
      </c>
      <c r="K1033" s="14" t="s">
        <v>11913</v>
      </c>
      <c r="L1033" s="14" t="s">
        <v>3690</v>
      </c>
      <c r="M1033" s="14" t="s">
        <v>4114</v>
      </c>
      <c r="N1033" s="12" t="s">
        <v>21147</v>
      </c>
      <c r="O1033" s="308" t="s">
        <v>11914</v>
      </c>
      <c r="P1033" s="309" t="s">
        <v>11917</v>
      </c>
      <c r="Q1033" s="257" t="s">
        <v>11916</v>
      </c>
      <c r="R1033" s="14" t="s">
        <v>948</v>
      </c>
      <c r="S1033" s="257" t="s">
        <v>11916</v>
      </c>
      <c r="T1033" s="309" t="s">
        <v>11915</v>
      </c>
    </row>
    <row r="1034" spans="2:23" ht="30.75" customHeight="1" x14ac:dyDescent="0.25">
      <c r="B1034" s="17" t="s">
        <v>10812</v>
      </c>
      <c r="C1034" s="17" t="s">
        <v>6285</v>
      </c>
      <c r="D1034" s="274" t="s">
        <v>11920</v>
      </c>
      <c r="E1034" s="12" t="s">
        <v>10268</v>
      </c>
      <c r="F1034" s="12" t="s">
        <v>12627</v>
      </c>
      <c r="G1034" s="274" t="s">
        <v>11922</v>
      </c>
      <c r="H1034" s="293">
        <v>94704277000149</v>
      </c>
      <c r="I1034" s="313" t="s">
        <v>3915</v>
      </c>
      <c r="J1034" s="276" t="s">
        <v>20637</v>
      </c>
      <c r="K1034" s="14" t="s">
        <v>3917</v>
      </c>
      <c r="L1034" s="14" t="s">
        <v>11923</v>
      </c>
      <c r="M1034" s="14" t="s">
        <v>4265</v>
      </c>
      <c r="N1034" s="12" t="s">
        <v>21135</v>
      </c>
      <c r="O1034" s="308">
        <v>99495000</v>
      </c>
      <c r="P1034" s="311" t="s">
        <v>20638</v>
      </c>
      <c r="Q1034" s="267" t="s">
        <v>11925</v>
      </c>
      <c r="R1034" s="14" t="s">
        <v>11921</v>
      </c>
      <c r="S1034" s="267" t="s">
        <v>11925</v>
      </c>
      <c r="T1034" s="309" t="s">
        <v>11924</v>
      </c>
      <c r="V1034" s="275">
        <v>41864</v>
      </c>
      <c r="W1034" s="275">
        <v>43794</v>
      </c>
    </row>
    <row r="1035" spans="2:23" ht="30.75" customHeight="1" x14ac:dyDescent="0.25">
      <c r="B1035" s="17" t="s">
        <v>10813</v>
      </c>
      <c r="D1035" s="274" t="s">
        <v>11928</v>
      </c>
      <c r="E1035" s="14" t="s">
        <v>11927</v>
      </c>
      <c r="G1035" s="274" t="s">
        <v>11926</v>
      </c>
      <c r="H1035" s="293" t="s">
        <v>11929</v>
      </c>
      <c r="I1035" s="299" t="s">
        <v>11930</v>
      </c>
      <c r="J1035" s="274" t="s">
        <v>11931</v>
      </c>
      <c r="K1035" s="14" t="s">
        <v>3917</v>
      </c>
      <c r="L1035" s="14" t="s">
        <v>11932</v>
      </c>
      <c r="M1035" s="14" t="s">
        <v>4074</v>
      </c>
      <c r="N1035" s="12" t="s">
        <v>21149</v>
      </c>
      <c r="O1035" s="308" t="s">
        <v>11933</v>
      </c>
      <c r="P1035" s="309" t="s">
        <v>11934</v>
      </c>
      <c r="Q1035" s="257" t="s">
        <v>11935</v>
      </c>
      <c r="R1035" s="14" t="s">
        <v>1272</v>
      </c>
      <c r="S1035" s="13" t="str">
        <f>Q1035</f>
        <v>emporiohome@hotmail.com</v>
      </c>
      <c r="T1035" s="13" t="s">
        <v>11936</v>
      </c>
      <c r="V1035" s="275">
        <v>41865</v>
      </c>
      <c r="W1035" s="275">
        <v>41865</v>
      </c>
    </row>
    <row r="1036" spans="2:23" ht="30.75" customHeight="1" x14ac:dyDescent="0.25">
      <c r="B1036" s="17" t="s">
        <v>10814</v>
      </c>
      <c r="D1036" s="274" t="s">
        <v>11944</v>
      </c>
      <c r="E1036" s="14" t="s">
        <v>11945</v>
      </c>
      <c r="G1036" s="274" t="s">
        <v>11946</v>
      </c>
      <c r="H1036" s="293" t="s">
        <v>11947</v>
      </c>
      <c r="I1036" s="299" t="s">
        <v>11948</v>
      </c>
      <c r="J1036" s="274" t="s">
        <v>11949</v>
      </c>
      <c r="K1036" s="14" t="s">
        <v>11950</v>
      </c>
      <c r="L1036" s="14" t="s">
        <v>10549</v>
      </c>
      <c r="M1036" s="14" t="s">
        <v>4092</v>
      </c>
      <c r="N1036" s="12" t="s">
        <v>21150</v>
      </c>
      <c r="O1036" s="308" t="s">
        <v>11951</v>
      </c>
      <c r="P1036" s="309" t="s">
        <v>11952</v>
      </c>
      <c r="Q1036" s="257" t="s">
        <v>11953</v>
      </c>
      <c r="R1036" s="14" t="s">
        <v>410</v>
      </c>
      <c r="S1036" s="257" t="s">
        <v>11953</v>
      </c>
      <c r="T1036" s="309" t="s">
        <v>11952</v>
      </c>
      <c r="V1036" s="275">
        <v>41872</v>
      </c>
      <c r="W1036" s="290">
        <v>41872</v>
      </c>
    </row>
    <row r="1037" spans="2:23" ht="30.75" customHeight="1" x14ac:dyDescent="0.25">
      <c r="B1037" s="17" t="s">
        <v>10815</v>
      </c>
      <c r="D1037" s="274" t="s">
        <v>11956</v>
      </c>
      <c r="E1037" s="14" t="s">
        <v>10287</v>
      </c>
      <c r="G1037" s="274" t="s">
        <v>11957</v>
      </c>
      <c r="H1037" s="293" t="s">
        <v>11958</v>
      </c>
      <c r="I1037" s="299" t="s">
        <v>3915</v>
      </c>
      <c r="J1037" s="274" t="s">
        <v>11959</v>
      </c>
      <c r="K1037" s="14" t="s">
        <v>11960</v>
      </c>
      <c r="L1037" s="14" t="s">
        <v>11961</v>
      </c>
      <c r="M1037" s="14" t="s">
        <v>4265</v>
      </c>
      <c r="N1037" s="12" t="s">
        <v>21135</v>
      </c>
      <c r="O1037" s="308" t="s">
        <v>4266</v>
      </c>
      <c r="P1037" s="309" t="s">
        <v>11962</v>
      </c>
      <c r="Q1037" s="257" t="s">
        <v>11963</v>
      </c>
      <c r="R1037" s="14" t="s">
        <v>9833</v>
      </c>
      <c r="S1037" s="257" t="s">
        <v>11963</v>
      </c>
      <c r="T1037" s="309" t="s">
        <v>11962</v>
      </c>
      <c r="V1037" s="275">
        <v>41872</v>
      </c>
      <c r="W1037" s="290">
        <v>41873</v>
      </c>
    </row>
    <row r="1038" spans="2:23" ht="30.75" customHeight="1" x14ac:dyDescent="0.25">
      <c r="B1038" s="17" t="s">
        <v>10816</v>
      </c>
      <c r="C1038" s="17" t="s">
        <v>5</v>
      </c>
      <c r="D1038" s="274" t="s">
        <v>11964</v>
      </c>
      <c r="E1038" s="14" t="s">
        <v>11939</v>
      </c>
      <c r="G1038" s="274" t="s">
        <v>11965</v>
      </c>
      <c r="H1038" s="293" t="s">
        <v>11966</v>
      </c>
      <c r="I1038" s="299" t="s">
        <v>11967</v>
      </c>
      <c r="J1038" s="274" t="s">
        <v>11968</v>
      </c>
      <c r="K1038" s="14" t="s">
        <v>11969</v>
      </c>
      <c r="L1038" s="14" t="s">
        <v>4243</v>
      </c>
      <c r="M1038" s="14" t="s">
        <v>4244</v>
      </c>
      <c r="N1038" s="12" t="s">
        <v>21148</v>
      </c>
      <c r="O1038" s="308" t="s">
        <v>11970</v>
      </c>
      <c r="P1038" s="309" t="s">
        <v>11971</v>
      </c>
      <c r="Q1038" s="257" t="s">
        <v>15737</v>
      </c>
      <c r="R1038" s="14" t="s">
        <v>11939</v>
      </c>
      <c r="S1038" s="257" t="s">
        <v>11938</v>
      </c>
      <c r="T1038" s="309" t="s">
        <v>11971</v>
      </c>
      <c r="V1038" s="275">
        <v>41873</v>
      </c>
      <c r="W1038" s="290">
        <v>42635</v>
      </c>
    </row>
    <row r="1039" spans="2:23" ht="30.75" customHeight="1" x14ac:dyDescent="0.25">
      <c r="B1039" s="17" t="s">
        <v>10817</v>
      </c>
      <c r="D1039" s="274" t="s">
        <v>11972</v>
      </c>
      <c r="E1039" s="14" t="s">
        <v>11973</v>
      </c>
      <c r="G1039" s="274" t="str">
        <f>D1039</f>
        <v>RM mercado Mini Preço Eireli EPP</v>
      </c>
      <c r="H1039" s="293" t="s">
        <v>11974</v>
      </c>
      <c r="I1039" s="299" t="s">
        <v>11975</v>
      </c>
      <c r="J1039" s="274" t="s">
        <v>11976</v>
      </c>
      <c r="K1039" s="14" t="s">
        <v>11977</v>
      </c>
      <c r="L1039" s="14" t="s">
        <v>11978</v>
      </c>
      <c r="M1039" s="14" t="s">
        <v>4092</v>
      </c>
      <c r="N1039" s="12" t="s">
        <v>21150</v>
      </c>
      <c r="O1039" s="308" t="s">
        <v>11979</v>
      </c>
      <c r="P1039" s="309" t="s">
        <v>11980</v>
      </c>
      <c r="Q1039" s="257" t="s">
        <v>11981</v>
      </c>
      <c r="R1039" s="14" t="s">
        <v>11982</v>
      </c>
      <c r="S1039" s="257" t="s">
        <v>11983</v>
      </c>
      <c r="T1039" s="13" t="s">
        <v>11984</v>
      </c>
      <c r="V1039" s="275">
        <v>41877</v>
      </c>
      <c r="W1039" s="290">
        <v>41877</v>
      </c>
    </row>
    <row r="1040" spans="2:23" ht="30.75" customHeight="1" x14ac:dyDescent="0.25">
      <c r="B1040" s="17" t="s">
        <v>10818</v>
      </c>
      <c r="D1040" s="274" t="s">
        <v>11985</v>
      </c>
      <c r="E1040" s="14" t="s">
        <v>11986</v>
      </c>
      <c r="G1040" s="274" t="str">
        <f>D1040</f>
        <v>Caibi Materiais para Construção Ltda</v>
      </c>
      <c r="H1040" s="293" t="s">
        <v>11987</v>
      </c>
      <c r="I1040" s="299" t="s">
        <v>11988</v>
      </c>
      <c r="J1040" s="274" t="s">
        <v>11989</v>
      </c>
      <c r="K1040" s="14" t="s">
        <v>3917</v>
      </c>
      <c r="L1040" s="14" t="s">
        <v>5733</v>
      </c>
      <c r="M1040" s="14" t="s">
        <v>3942</v>
      </c>
      <c r="N1040" s="12" t="s">
        <v>21135</v>
      </c>
      <c r="O1040" s="308" t="s">
        <v>5734</v>
      </c>
      <c r="P1040" s="309" t="s">
        <v>11990</v>
      </c>
      <c r="Q1040" s="257" t="s">
        <v>11991</v>
      </c>
      <c r="R1040" s="14" t="s">
        <v>11992</v>
      </c>
      <c r="S1040" s="13" t="str">
        <f>Q1040</f>
        <v>caibimateriais@yahoo.com.br</v>
      </c>
      <c r="T1040" s="13" t="s">
        <v>11993</v>
      </c>
      <c r="V1040" s="275">
        <v>41878</v>
      </c>
      <c r="W1040" s="275">
        <v>41878</v>
      </c>
    </row>
    <row r="1041" spans="2:23" ht="30.75" customHeight="1" x14ac:dyDescent="0.25">
      <c r="B1041" s="17" t="s">
        <v>10819</v>
      </c>
      <c r="D1041" s="274" t="s">
        <v>11995</v>
      </c>
      <c r="E1041" s="14" t="s">
        <v>11996</v>
      </c>
      <c r="G1041" s="274" t="s">
        <v>11997</v>
      </c>
      <c r="H1041" s="293" t="s">
        <v>11998</v>
      </c>
      <c r="I1041" s="299" t="s">
        <v>11999</v>
      </c>
      <c r="J1041" s="274" t="s">
        <v>12001</v>
      </c>
      <c r="K1041" s="14" t="s">
        <v>12000</v>
      </c>
      <c r="L1041" s="14" t="s">
        <v>1969</v>
      </c>
      <c r="M1041" s="14" t="s">
        <v>3975</v>
      </c>
      <c r="N1041" s="12" t="s">
        <v>21147</v>
      </c>
      <c r="O1041" s="308" t="s">
        <v>12002</v>
      </c>
      <c r="P1041" s="309" t="s">
        <v>12003</v>
      </c>
      <c r="Q1041" s="257" t="s">
        <v>12004</v>
      </c>
      <c r="R1041" s="14" t="s">
        <v>12005</v>
      </c>
      <c r="S1041" s="257" t="s">
        <v>12006</v>
      </c>
      <c r="T1041" s="13" t="s">
        <v>12007</v>
      </c>
    </row>
    <row r="1042" spans="2:23" ht="30.75" customHeight="1" x14ac:dyDescent="0.25">
      <c r="B1042" s="17" t="s">
        <v>10820</v>
      </c>
      <c r="D1042" s="274" t="s">
        <v>12008</v>
      </c>
      <c r="E1042" s="14" t="s">
        <v>12009</v>
      </c>
      <c r="G1042" s="274" t="str">
        <f>D1042</f>
        <v>Condominio Edificio Shopping Pátio Iporanga</v>
      </c>
      <c r="H1042" s="293" t="s">
        <v>12091</v>
      </c>
      <c r="I1042" s="299" t="s">
        <v>5106</v>
      </c>
      <c r="J1042" s="274" t="s">
        <v>12010</v>
      </c>
      <c r="K1042" s="14" t="s">
        <v>9406</v>
      </c>
      <c r="L1042" s="14" t="s">
        <v>2024</v>
      </c>
      <c r="M1042" s="14" t="s">
        <v>3919</v>
      </c>
      <c r="N1042" s="12" t="s">
        <v>21147</v>
      </c>
      <c r="O1042" s="308" t="s">
        <v>12011</v>
      </c>
      <c r="P1042" s="309" t="s">
        <v>12012</v>
      </c>
      <c r="Q1042" s="257" t="s">
        <v>12013</v>
      </c>
      <c r="R1042" s="14" t="s">
        <v>12014</v>
      </c>
      <c r="S1042" s="257" t="s">
        <v>12015</v>
      </c>
      <c r="T1042" s="13" t="s">
        <v>12016</v>
      </c>
      <c r="W1042" s="275">
        <v>41886</v>
      </c>
    </row>
    <row r="1043" spans="2:23" ht="30.75" customHeight="1" x14ac:dyDescent="0.25">
      <c r="B1043" s="17" t="s">
        <v>10821</v>
      </c>
      <c r="D1043" s="274" t="s">
        <v>12017</v>
      </c>
      <c r="E1043" s="14" t="s">
        <v>12018</v>
      </c>
      <c r="G1043" s="274" t="s">
        <v>12019</v>
      </c>
      <c r="H1043" s="293" t="s">
        <v>12020</v>
      </c>
      <c r="I1043" s="299" t="s">
        <v>3915</v>
      </c>
      <c r="J1043" s="274" t="s">
        <v>12021</v>
      </c>
      <c r="K1043" s="14" t="s">
        <v>3917</v>
      </c>
      <c r="L1043" s="14" t="s">
        <v>4123</v>
      </c>
      <c r="M1043" s="14" t="s">
        <v>4063</v>
      </c>
      <c r="N1043" s="12" t="s">
        <v>21135</v>
      </c>
      <c r="O1043" s="308" t="s">
        <v>12022</v>
      </c>
      <c r="P1043" s="13" t="s">
        <v>10201</v>
      </c>
      <c r="Q1043" s="257" t="s">
        <v>10202</v>
      </c>
      <c r="R1043" s="14" t="s">
        <v>12018</v>
      </c>
      <c r="S1043" s="257" t="s">
        <v>10202</v>
      </c>
      <c r="T1043" s="13" t="s">
        <v>10201</v>
      </c>
      <c r="V1043" s="275">
        <v>41887</v>
      </c>
      <c r="W1043" s="290">
        <v>41887</v>
      </c>
    </row>
    <row r="1044" spans="2:23" ht="30.75" customHeight="1" x14ac:dyDescent="0.25">
      <c r="B1044" s="17" t="s">
        <v>10822</v>
      </c>
      <c r="C1044" s="17" t="s">
        <v>21122</v>
      </c>
      <c r="D1044" s="274" t="s">
        <v>12023</v>
      </c>
      <c r="E1044" s="14" t="s">
        <v>12024</v>
      </c>
      <c r="G1044" s="274" t="s">
        <v>12025</v>
      </c>
      <c r="H1044" s="293" t="s">
        <v>12026</v>
      </c>
      <c r="I1044" s="299" t="s">
        <v>12027</v>
      </c>
      <c r="J1044" s="274" t="s">
        <v>12028</v>
      </c>
      <c r="K1044" s="14" t="s">
        <v>3917</v>
      </c>
      <c r="L1044" s="14" t="s">
        <v>3241</v>
      </c>
      <c r="M1044" s="14" t="s">
        <v>3942</v>
      </c>
      <c r="N1044" s="12" t="s">
        <v>21135</v>
      </c>
      <c r="O1044" s="308" t="s">
        <v>12029</v>
      </c>
      <c r="P1044" s="309" t="s">
        <v>12030</v>
      </c>
      <c r="Q1044" s="257" t="s">
        <v>12031</v>
      </c>
      <c r="R1044" s="14" t="s">
        <v>12024</v>
      </c>
      <c r="S1044" s="257" t="s">
        <v>12031</v>
      </c>
      <c r="T1044" s="309" t="s">
        <v>12030</v>
      </c>
      <c r="V1044" s="275">
        <v>41891</v>
      </c>
      <c r="W1044" s="290">
        <v>41891</v>
      </c>
    </row>
    <row r="1045" spans="2:23" ht="30.75" customHeight="1" x14ac:dyDescent="0.25">
      <c r="B1045" s="17" t="s">
        <v>10823</v>
      </c>
      <c r="D1045" s="274" t="s">
        <v>12034</v>
      </c>
      <c r="E1045" s="14" t="s">
        <v>12035</v>
      </c>
      <c r="G1045" s="274" t="str">
        <f>D1045</f>
        <v>Juarez Fagundes Comunicações Ltda</v>
      </c>
      <c r="H1045" s="293" t="s">
        <v>12036</v>
      </c>
      <c r="I1045" s="299" t="s">
        <v>12037</v>
      </c>
      <c r="J1045" s="274" t="s">
        <v>12038</v>
      </c>
      <c r="K1045" s="14" t="s">
        <v>12039</v>
      </c>
      <c r="L1045" s="14" t="s">
        <v>4026</v>
      </c>
      <c r="M1045" s="14" t="s">
        <v>3919</v>
      </c>
      <c r="N1045" s="12" t="s">
        <v>21147</v>
      </c>
      <c r="O1045" s="308" t="s">
        <v>12040</v>
      </c>
      <c r="P1045" s="309" t="s">
        <v>12041</v>
      </c>
      <c r="Q1045" s="257" t="s">
        <v>12042</v>
      </c>
      <c r="R1045" s="14" t="s">
        <v>12035</v>
      </c>
      <c r="S1045" s="13" t="str">
        <f>Q1045</f>
        <v>gilda057@gmail.com</v>
      </c>
      <c r="T1045" s="13" t="s">
        <v>12041</v>
      </c>
      <c r="V1045" s="275">
        <v>41894</v>
      </c>
      <c r="W1045" s="290">
        <v>41894</v>
      </c>
    </row>
    <row r="1046" spans="2:23" ht="30.75" customHeight="1" x14ac:dyDescent="0.25">
      <c r="B1046" s="17" t="s">
        <v>10824</v>
      </c>
      <c r="D1046" s="274" t="s">
        <v>12043</v>
      </c>
      <c r="E1046" s="14" t="s">
        <v>7722</v>
      </c>
      <c r="G1046" s="274" t="str">
        <f>D1046</f>
        <v xml:space="preserve">Associação dos Lojistas do Oeste Plaza Shopping </v>
      </c>
      <c r="H1046" s="293" t="s">
        <v>12044</v>
      </c>
      <c r="I1046" s="299" t="s">
        <v>5106</v>
      </c>
      <c r="J1046" s="274" t="s">
        <v>12045</v>
      </c>
      <c r="K1046" s="14" t="s">
        <v>12046</v>
      </c>
      <c r="L1046" s="14" t="s">
        <v>7957</v>
      </c>
      <c r="M1046" s="14" t="s">
        <v>3919</v>
      </c>
      <c r="N1046" s="12" t="s">
        <v>21147</v>
      </c>
      <c r="O1046" s="308" t="s">
        <v>12047</v>
      </c>
      <c r="P1046" s="309" t="s">
        <v>12048</v>
      </c>
      <c r="Q1046" s="257" t="s">
        <v>12049</v>
      </c>
      <c r="R1046" s="14" t="s">
        <v>7722</v>
      </c>
      <c r="S1046" s="13" t="str">
        <f>Q1046</f>
        <v>alojas1@gmail.com</v>
      </c>
      <c r="T1046" s="13" t="s">
        <v>12048</v>
      </c>
      <c r="W1046" s="290">
        <v>41894</v>
      </c>
    </row>
    <row r="1047" spans="2:23" ht="30.75" customHeight="1" x14ac:dyDescent="0.25">
      <c r="B1047" s="17" t="s">
        <v>10825</v>
      </c>
      <c r="C1047" s="17" t="s">
        <v>21125</v>
      </c>
      <c r="D1047" s="274" t="s">
        <v>12052</v>
      </c>
      <c r="E1047" s="14" t="s">
        <v>12053</v>
      </c>
      <c r="F1047" s="14" t="s">
        <v>12054</v>
      </c>
      <c r="G1047" s="274" t="s">
        <v>12055</v>
      </c>
      <c r="H1047" s="293" t="s">
        <v>12056</v>
      </c>
      <c r="I1047" s="299" t="s">
        <v>3915</v>
      </c>
      <c r="J1047" s="274" t="s">
        <v>12057</v>
      </c>
      <c r="K1047" s="14" t="s">
        <v>3917</v>
      </c>
      <c r="L1047" s="14" t="s">
        <v>12058</v>
      </c>
      <c r="M1047" s="14" t="s">
        <v>3942</v>
      </c>
      <c r="N1047" s="12" t="s">
        <v>21135</v>
      </c>
      <c r="O1047" s="308" t="s">
        <v>12059</v>
      </c>
      <c r="P1047" s="309" t="s">
        <v>12060</v>
      </c>
      <c r="Q1047" s="257" t="s">
        <v>12061</v>
      </c>
      <c r="R1047" s="14" t="s">
        <v>12062</v>
      </c>
      <c r="S1047" s="257" t="s">
        <v>12063</v>
      </c>
      <c r="T1047" s="309" t="s">
        <v>12064</v>
      </c>
    </row>
    <row r="1048" spans="2:23" ht="30.75" customHeight="1" x14ac:dyDescent="0.25">
      <c r="B1048" s="17" t="s">
        <v>10826</v>
      </c>
      <c r="D1048" s="274" t="s">
        <v>12067</v>
      </c>
      <c r="E1048" s="14" t="s">
        <v>12068</v>
      </c>
      <c r="G1048" s="274" t="s">
        <v>12069</v>
      </c>
      <c r="H1048" s="293" t="s">
        <v>12070</v>
      </c>
      <c r="I1048" s="299" t="s">
        <v>3915</v>
      </c>
      <c r="J1048" s="274" t="s">
        <v>12071</v>
      </c>
      <c r="K1048" s="14" t="s">
        <v>4292</v>
      </c>
      <c r="L1048" s="14" t="s">
        <v>4233</v>
      </c>
      <c r="M1048" s="14" t="s">
        <v>3942</v>
      </c>
      <c r="N1048" s="12" t="s">
        <v>21135</v>
      </c>
      <c r="O1048" s="308" t="s">
        <v>10079</v>
      </c>
      <c r="P1048" s="309" t="s">
        <v>12072</v>
      </c>
      <c r="Q1048" s="257" t="s">
        <v>12073</v>
      </c>
      <c r="R1048" s="14" t="s">
        <v>2293</v>
      </c>
      <c r="S1048" s="13" t="s">
        <v>12073</v>
      </c>
      <c r="T1048" s="309" t="s">
        <v>12072</v>
      </c>
      <c r="V1048" s="275">
        <v>41897</v>
      </c>
      <c r="W1048" s="290">
        <v>41899</v>
      </c>
    </row>
    <row r="1049" spans="2:23" ht="30.75" customHeight="1" x14ac:dyDescent="0.25">
      <c r="B1049" s="17" t="s">
        <v>10827</v>
      </c>
      <c r="D1049" s="274" t="s">
        <v>12074</v>
      </c>
      <c r="E1049" s="14" t="s">
        <v>9944</v>
      </c>
      <c r="F1049" s="14" t="s">
        <v>3980</v>
      </c>
      <c r="G1049" s="274" t="str">
        <f>D1049</f>
        <v>Condominio Resort Tamboré</v>
      </c>
      <c r="H1049" s="293" t="s">
        <v>12075</v>
      </c>
      <c r="I1049" s="299" t="s">
        <v>5106</v>
      </c>
      <c r="J1049" s="274" t="s">
        <v>12076</v>
      </c>
      <c r="K1049" s="14" t="s">
        <v>12077</v>
      </c>
      <c r="L1049" s="14" t="s">
        <v>12078</v>
      </c>
      <c r="M1049" s="14" t="s">
        <v>3919</v>
      </c>
      <c r="N1049" s="12" t="s">
        <v>21147</v>
      </c>
      <c r="O1049" s="308" t="s">
        <v>12079</v>
      </c>
      <c r="P1049" s="309" t="s">
        <v>12080</v>
      </c>
      <c r="Q1049" s="257" t="s">
        <v>12081</v>
      </c>
      <c r="R1049" s="14" t="s">
        <v>12082</v>
      </c>
      <c r="S1049" s="257" t="s">
        <v>12083</v>
      </c>
      <c r="T1049" s="13" t="s">
        <v>12084</v>
      </c>
      <c r="W1049" s="290">
        <v>41900</v>
      </c>
    </row>
    <row r="1050" spans="2:23" ht="30.75" customHeight="1" x14ac:dyDescent="0.25">
      <c r="B1050" s="17" t="s">
        <v>10828</v>
      </c>
      <c r="C1050" s="17" t="s">
        <v>11992</v>
      </c>
      <c r="D1050" s="274" t="s">
        <v>12086</v>
      </c>
      <c r="E1050" s="12" t="s">
        <v>20376</v>
      </c>
      <c r="G1050" s="274" t="s">
        <v>12087</v>
      </c>
      <c r="H1050" s="293" t="s">
        <v>12088</v>
      </c>
      <c r="I1050" s="299" t="s">
        <v>3915</v>
      </c>
      <c r="J1050" s="274" t="s">
        <v>12089</v>
      </c>
      <c r="K1050" s="14" t="s">
        <v>5263</v>
      </c>
      <c r="L1050" s="14" t="s">
        <v>3283</v>
      </c>
      <c r="M1050" s="14" t="s">
        <v>4265</v>
      </c>
      <c r="N1050" s="12" t="s">
        <v>21135</v>
      </c>
      <c r="O1050" s="308" t="s">
        <v>12090</v>
      </c>
      <c r="P1050" s="311" t="s">
        <v>20374</v>
      </c>
      <c r="Q1050" s="257" t="s">
        <v>20375</v>
      </c>
      <c r="R1050" s="12" t="s">
        <v>20378</v>
      </c>
      <c r="S1050" s="257" t="s">
        <v>20377</v>
      </c>
      <c r="T1050" s="311" t="s">
        <v>20379</v>
      </c>
      <c r="W1050" s="290">
        <v>43770</v>
      </c>
    </row>
    <row r="1051" spans="2:23" ht="30.75" customHeight="1" x14ac:dyDescent="0.25">
      <c r="B1051" s="17" t="s">
        <v>10829</v>
      </c>
      <c r="D1051" s="274" t="s">
        <v>12093</v>
      </c>
      <c r="E1051" s="14" t="s">
        <v>12094</v>
      </c>
      <c r="G1051" s="274" t="s">
        <v>12092</v>
      </c>
      <c r="H1051" s="293" t="s">
        <v>12095</v>
      </c>
      <c r="I1051" s="299" t="s">
        <v>3915</v>
      </c>
      <c r="J1051" s="274" t="s">
        <v>12096</v>
      </c>
      <c r="K1051" s="14" t="s">
        <v>12097</v>
      </c>
      <c r="L1051" s="14" t="s">
        <v>9683</v>
      </c>
      <c r="M1051" s="14" t="s">
        <v>4114</v>
      </c>
      <c r="N1051" s="12" t="s">
        <v>21147</v>
      </c>
      <c r="O1051" s="308" t="s">
        <v>12098</v>
      </c>
      <c r="P1051" s="309" t="s">
        <v>12099</v>
      </c>
      <c r="Q1051" s="257" t="s">
        <v>12100</v>
      </c>
      <c r="R1051" s="14" t="s">
        <v>10243</v>
      </c>
      <c r="S1051" s="257" t="s">
        <v>12100</v>
      </c>
      <c r="T1051" s="309" t="s">
        <v>12099</v>
      </c>
    </row>
    <row r="1052" spans="2:23" ht="30.75" customHeight="1" x14ac:dyDescent="0.25">
      <c r="B1052" s="17" t="s">
        <v>10830</v>
      </c>
      <c r="D1052" s="274" t="s">
        <v>12105</v>
      </c>
      <c r="E1052" s="14" t="s">
        <v>12104</v>
      </c>
      <c r="G1052" s="274" t="str">
        <f>D1052</f>
        <v xml:space="preserve">Pedro Henrique Marques de oliveira </v>
      </c>
      <c r="H1052" s="293" t="s">
        <v>12106</v>
      </c>
      <c r="I1052" s="299" t="s">
        <v>12107</v>
      </c>
      <c r="J1052" s="274" t="s">
        <v>12108</v>
      </c>
      <c r="K1052" s="14" t="s">
        <v>12109</v>
      </c>
      <c r="L1052" s="14" t="s">
        <v>12110</v>
      </c>
      <c r="M1052" s="14" t="s">
        <v>3975</v>
      </c>
      <c r="N1052" s="12" t="s">
        <v>21147</v>
      </c>
      <c r="O1052" s="308" t="s">
        <v>12111</v>
      </c>
      <c r="P1052" s="309" t="s">
        <v>12112</v>
      </c>
      <c r="Q1052" s="257" t="s">
        <v>12113</v>
      </c>
      <c r="R1052" s="14" t="s">
        <v>12104</v>
      </c>
      <c r="S1052" s="13" t="str">
        <f>Q1052</f>
        <v>ioniceeletroic@hotmail.com</v>
      </c>
      <c r="T1052" s="13" t="s">
        <v>12112</v>
      </c>
    </row>
    <row r="1053" spans="2:23" ht="30.75" customHeight="1" x14ac:dyDescent="0.25">
      <c r="B1053" s="17" t="s">
        <v>10831</v>
      </c>
      <c r="D1053" s="274" t="s">
        <v>12114</v>
      </c>
      <c r="E1053" s="14" t="s">
        <v>9613</v>
      </c>
      <c r="F1053" s="14" t="s">
        <v>12115</v>
      </c>
      <c r="G1053" s="274" t="s">
        <v>12116</v>
      </c>
      <c r="H1053" s="293" t="s">
        <v>12117</v>
      </c>
      <c r="I1053" s="299" t="s">
        <v>3915</v>
      </c>
      <c r="J1053" s="274" t="s">
        <v>12118</v>
      </c>
      <c r="K1053" s="14" t="s">
        <v>3917</v>
      </c>
      <c r="L1053" s="14" t="s">
        <v>12119</v>
      </c>
      <c r="M1053" s="14" t="s">
        <v>3942</v>
      </c>
      <c r="N1053" s="12" t="s">
        <v>21135</v>
      </c>
      <c r="O1053" s="308" t="s">
        <v>12120</v>
      </c>
      <c r="P1053" s="309" t="s">
        <v>12121</v>
      </c>
      <c r="Q1053" s="257" t="s">
        <v>12122</v>
      </c>
      <c r="R1053" s="14" t="s">
        <v>9613</v>
      </c>
      <c r="S1053" s="257" t="s">
        <v>12122</v>
      </c>
      <c r="T1053" s="309" t="s">
        <v>12121</v>
      </c>
    </row>
    <row r="1054" spans="2:23" ht="30.75" customHeight="1" x14ac:dyDescent="0.25">
      <c r="B1054" s="17" t="s">
        <v>10832</v>
      </c>
      <c r="D1054" s="274" t="s">
        <v>12123</v>
      </c>
      <c r="E1054" s="14" t="s">
        <v>6013</v>
      </c>
      <c r="G1054" s="274" t="s">
        <v>12124</v>
      </c>
      <c r="H1054" s="293" t="s">
        <v>12125</v>
      </c>
      <c r="I1054" s="299" t="s">
        <v>12126</v>
      </c>
      <c r="J1054" s="274" t="s">
        <v>12127</v>
      </c>
      <c r="K1054" s="14" t="s">
        <v>12128</v>
      </c>
      <c r="L1054" s="14" t="s">
        <v>4185</v>
      </c>
      <c r="M1054" s="14" t="s">
        <v>3975</v>
      </c>
      <c r="N1054" s="12" t="s">
        <v>21147</v>
      </c>
      <c r="O1054" s="308" t="s">
        <v>12129</v>
      </c>
      <c r="P1054" s="309" t="s">
        <v>12130</v>
      </c>
      <c r="Q1054" s="260" t="s">
        <v>12131</v>
      </c>
      <c r="R1054" s="315" t="s">
        <v>6013</v>
      </c>
      <c r="S1054" s="260" t="s">
        <v>12131</v>
      </c>
      <c r="T1054" s="309" t="s">
        <v>12130</v>
      </c>
      <c r="U1054" s="14" t="s">
        <v>12132</v>
      </c>
      <c r="V1054" s="275">
        <v>41908</v>
      </c>
      <c r="W1054" s="290">
        <v>41908</v>
      </c>
    </row>
    <row r="1055" spans="2:23" ht="30.75" customHeight="1" x14ac:dyDescent="0.25">
      <c r="B1055" s="17" t="s">
        <v>10833</v>
      </c>
      <c r="D1055" s="274" t="s">
        <v>12133</v>
      </c>
      <c r="E1055" s="14" t="s">
        <v>4097</v>
      </c>
      <c r="G1055" s="274" t="str">
        <f>D1055</f>
        <v xml:space="preserve">Paulo Cesar Klein </v>
      </c>
      <c r="H1055" s="293" t="s">
        <v>12134</v>
      </c>
      <c r="I1055" s="299" t="s">
        <v>12135</v>
      </c>
      <c r="J1055" s="274" t="s">
        <v>12136</v>
      </c>
      <c r="L1055" s="14" t="s">
        <v>12137</v>
      </c>
      <c r="M1055" s="14" t="s">
        <v>4265</v>
      </c>
      <c r="N1055" s="12" t="s">
        <v>21135</v>
      </c>
      <c r="O1055" s="308" t="s">
        <v>1012</v>
      </c>
      <c r="P1055" s="309" t="s">
        <v>12138</v>
      </c>
      <c r="Q1055" s="257" t="s">
        <v>12139</v>
      </c>
      <c r="R1055" s="14" t="s">
        <v>11982</v>
      </c>
      <c r="S1055" s="13" t="str">
        <f>Q1055</f>
        <v>purapescaria@yahoo.com.br</v>
      </c>
      <c r="T1055" s="13" t="s">
        <v>12140</v>
      </c>
      <c r="W1055" s="290">
        <v>41908</v>
      </c>
    </row>
    <row r="1056" spans="2:23" ht="30.75" customHeight="1" x14ac:dyDescent="0.25">
      <c r="B1056" s="17" t="s">
        <v>10834</v>
      </c>
      <c r="D1056" s="274" t="s">
        <v>12141</v>
      </c>
      <c r="E1056" s="14" t="s">
        <v>12142</v>
      </c>
      <c r="G1056" s="274" t="str">
        <f>D1056</f>
        <v>Eletrica Cavalli Ltda ME</v>
      </c>
      <c r="H1056" s="293" t="s">
        <v>12143</v>
      </c>
      <c r="I1056" s="299" t="s">
        <v>12144</v>
      </c>
      <c r="J1056" s="274" t="s">
        <v>12145</v>
      </c>
      <c r="K1056" s="14" t="s">
        <v>9367</v>
      </c>
      <c r="L1056" s="14" t="s">
        <v>7210</v>
      </c>
      <c r="M1056" s="14" t="s">
        <v>3942</v>
      </c>
      <c r="N1056" s="12" t="s">
        <v>21135</v>
      </c>
      <c r="O1056" s="308" t="s">
        <v>7211</v>
      </c>
      <c r="P1056" s="309" t="s">
        <v>12146</v>
      </c>
      <c r="Q1056" s="257" t="s">
        <v>12147</v>
      </c>
      <c r="R1056" s="14" t="s">
        <v>12142</v>
      </c>
      <c r="S1056" s="13" t="str">
        <f>Q1056</f>
        <v>eletrficacavalli@hotmail.com</v>
      </c>
      <c r="T1056" s="13" t="s">
        <v>12146</v>
      </c>
      <c r="W1056" s="290">
        <v>41911</v>
      </c>
    </row>
    <row r="1057" spans="2:23" ht="30.75" customHeight="1" x14ac:dyDescent="0.25">
      <c r="B1057" s="17" t="s">
        <v>10835</v>
      </c>
      <c r="D1057" s="274" t="s">
        <v>12148</v>
      </c>
      <c r="E1057" s="14" t="s">
        <v>12149</v>
      </c>
      <c r="F1057" s="14" t="s">
        <v>439</v>
      </c>
      <c r="G1057" s="274" t="s">
        <v>12150</v>
      </c>
      <c r="H1057" s="293" t="s">
        <v>12151</v>
      </c>
      <c r="I1057" s="299" t="s">
        <v>12152</v>
      </c>
      <c r="J1057" s="274" t="s">
        <v>12153</v>
      </c>
      <c r="K1057" s="14" t="s">
        <v>5452</v>
      </c>
      <c r="L1057" s="14" t="s">
        <v>12154</v>
      </c>
      <c r="M1057" s="14" t="s">
        <v>3942</v>
      </c>
      <c r="N1057" s="12" t="s">
        <v>21135</v>
      </c>
      <c r="O1057" s="308" t="s">
        <v>12155</v>
      </c>
      <c r="P1057" s="309" t="s">
        <v>12156</v>
      </c>
      <c r="Q1057" s="257" t="s">
        <v>12157</v>
      </c>
      <c r="R1057" s="14" t="s">
        <v>8010</v>
      </c>
      <c r="S1057" s="257" t="s">
        <v>12158</v>
      </c>
      <c r="T1057" s="309" t="s">
        <v>12156</v>
      </c>
      <c r="V1057" s="275">
        <v>41912</v>
      </c>
      <c r="W1057" s="290">
        <v>41912</v>
      </c>
    </row>
    <row r="1058" spans="2:23" ht="30.75" customHeight="1" x14ac:dyDescent="0.25">
      <c r="B1058" s="17" t="s">
        <v>10836</v>
      </c>
      <c r="D1058" s="274" t="s">
        <v>12159</v>
      </c>
      <c r="E1058" s="14" t="s">
        <v>982</v>
      </c>
      <c r="G1058" s="274" t="s">
        <v>12160</v>
      </c>
      <c r="H1058" s="293" t="s">
        <v>12161</v>
      </c>
      <c r="I1058" s="299" t="s">
        <v>12162</v>
      </c>
      <c r="J1058" s="274" t="s">
        <v>12163</v>
      </c>
      <c r="K1058" s="14" t="s">
        <v>3917</v>
      </c>
      <c r="L1058" s="14" t="s">
        <v>3515</v>
      </c>
      <c r="M1058" s="14" t="s">
        <v>3942</v>
      </c>
      <c r="N1058" s="12" t="s">
        <v>21135</v>
      </c>
      <c r="O1058" s="308" t="s">
        <v>12164</v>
      </c>
      <c r="P1058" s="309" t="s">
        <v>12165</v>
      </c>
      <c r="Q1058" s="257" t="s">
        <v>12166</v>
      </c>
      <c r="R1058" s="14" t="s">
        <v>982</v>
      </c>
      <c r="S1058" s="257" t="s">
        <v>12166</v>
      </c>
      <c r="T1058" s="309" t="s">
        <v>12165</v>
      </c>
      <c r="V1058" s="275">
        <v>41792</v>
      </c>
      <c r="W1058" s="290">
        <v>41913</v>
      </c>
    </row>
    <row r="1059" spans="2:23" ht="30.75" customHeight="1" x14ac:dyDescent="0.25">
      <c r="B1059" s="17" t="s">
        <v>10837</v>
      </c>
      <c r="C1059" s="17" t="s">
        <v>21122</v>
      </c>
      <c r="D1059" s="274" t="s">
        <v>12167</v>
      </c>
      <c r="E1059" s="14" t="s">
        <v>12168</v>
      </c>
      <c r="G1059" s="274" t="str">
        <f>D1059</f>
        <v>Jose Felipe Neves Santiago</v>
      </c>
      <c r="H1059" s="293" t="s">
        <v>12169</v>
      </c>
      <c r="I1059" s="299" t="s">
        <v>12170</v>
      </c>
      <c r="J1059" s="274" t="s">
        <v>12171</v>
      </c>
      <c r="K1059" s="14" t="s">
        <v>12172</v>
      </c>
      <c r="L1059" s="14" t="s">
        <v>3690</v>
      </c>
      <c r="M1059" s="14" t="s">
        <v>4114</v>
      </c>
      <c r="N1059" s="12" t="s">
        <v>21147</v>
      </c>
      <c r="O1059" s="308" t="s">
        <v>12173</v>
      </c>
      <c r="P1059" s="309" t="s">
        <v>12174</v>
      </c>
      <c r="Q1059" s="257" t="s">
        <v>12175</v>
      </c>
      <c r="R1059" s="14" t="s">
        <v>12176</v>
      </c>
      <c r="S1059" s="13" t="str">
        <f>Q1059</f>
        <v>jfnsantiago@yahoo.com.br</v>
      </c>
      <c r="T1059" s="13" t="s">
        <v>12177</v>
      </c>
      <c r="W1059" s="290">
        <v>41913</v>
      </c>
    </row>
    <row r="1060" spans="2:23" ht="30.75" customHeight="1" x14ac:dyDescent="0.25">
      <c r="B1060" s="17" t="s">
        <v>10838</v>
      </c>
      <c r="D1060" s="274" t="s">
        <v>12180</v>
      </c>
      <c r="E1060" s="14" t="s">
        <v>12181</v>
      </c>
      <c r="G1060" s="274" t="s">
        <v>12182</v>
      </c>
      <c r="H1060" s="293" t="s">
        <v>12183</v>
      </c>
      <c r="I1060" s="299" t="s">
        <v>3915</v>
      </c>
      <c r="J1060" s="274" t="s">
        <v>12184</v>
      </c>
      <c r="K1060" s="14" t="s">
        <v>12185</v>
      </c>
      <c r="L1060" s="14" t="s">
        <v>12186</v>
      </c>
      <c r="M1060" s="14" t="s">
        <v>2638</v>
      </c>
      <c r="N1060" s="12" t="s">
        <v>21149</v>
      </c>
      <c r="O1060" s="308" t="s">
        <v>12187</v>
      </c>
      <c r="P1060" s="309" t="s">
        <v>12189</v>
      </c>
      <c r="Q1060" s="13" t="s">
        <v>12188</v>
      </c>
      <c r="R1060" s="14" t="s">
        <v>12181</v>
      </c>
      <c r="S1060" s="13" t="s">
        <v>12188</v>
      </c>
      <c r="T1060" s="309" t="s">
        <v>12189</v>
      </c>
      <c r="V1060" s="275">
        <v>41915</v>
      </c>
      <c r="W1060" s="290">
        <v>41915</v>
      </c>
    </row>
    <row r="1061" spans="2:23" ht="30.75" customHeight="1" x14ac:dyDescent="0.25">
      <c r="B1061" s="17" t="s">
        <v>10839</v>
      </c>
      <c r="D1061" s="274" t="s">
        <v>12148</v>
      </c>
      <c r="E1061" s="14" t="s">
        <v>12149</v>
      </c>
      <c r="F1061" s="14" t="s">
        <v>439</v>
      </c>
      <c r="G1061" s="274" t="s">
        <v>12190</v>
      </c>
      <c r="H1061" s="293" t="s">
        <v>12191</v>
      </c>
      <c r="I1061" s="299" t="s">
        <v>12192</v>
      </c>
      <c r="J1061" s="274" t="s">
        <v>12193</v>
      </c>
      <c r="K1061" s="14" t="s">
        <v>12194</v>
      </c>
      <c r="L1061" s="14" t="s">
        <v>2686</v>
      </c>
      <c r="M1061" s="14" t="s">
        <v>3942</v>
      </c>
      <c r="N1061" s="12" t="s">
        <v>21135</v>
      </c>
      <c r="O1061" s="308" t="s">
        <v>12195</v>
      </c>
      <c r="P1061" s="309" t="s">
        <v>12156</v>
      </c>
      <c r="Q1061" s="257" t="s">
        <v>12157</v>
      </c>
      <c r="R1061" s="14" t="s">
        <v>8010</v>
      </c>
      <c r="S1061" s="257" t="s">
        <v>12158</v>
      </c>
      <c r="T1061" s="13" t="s">
        <v>12156</v>
      </c>
    </row>
    <row r="1062" spans="2:23" ht="30.75" customHeight="1" x14ac:dyDescent="0.25">
      <c r="B1062" s="17" t="s">
        <v>10840</v>
      </c>
      <c r="D1062" s="274" t="s">
        <v>12199</v>
      </c>
      <c r="E1062" s="14" t="s">
        <v>4097</v>
      </c>
      <c r="G1062" s="274" t="str">
        <f>D1062</f>
        <v xml:space="preserve">Gazin Ind. E Comer. De Móveis e Eletrod. Ltda </v>
      </c>
      <c r="H1062" s="293" t="s">
        <v>12200</v>
      </c>
      <c r="I1062" s="299" t="s">
        <v>12201</v>
      </c>
      <c r="J1062" s="274" t="s">
        <v>12202</v>
      </c>
      <c r="L1062" s="14" t="s">
        <v>369</v>
      </c>
      <c r="M1062" s="14" t="s">
        <v>4063</v>
      </c>
      <c r="N1062" s="12" t="s">
        <v>21135</v>
      </c>
      <c r="O1062" s="308" t="s">
        <v>370</v>
      </c>
      <c r="P1062" s="309" t="s">
        <v>12203</v>
      </c>
      <c r="Q1062" s="257" t="s">
        <v>12204</v>
      </c>
      <c r="R1062" s="14" t="s">
        <v>6057</v>
      </c>
      <c r="S1062" s="257" t="s">
        <v>12205</v>
      </c>
      <c r="T1062" s="13" t="s">
        <v>12203</v>
      </c>
      <c r="W1062" s="290">
        <v>41918</v>
      </c>
    </row>
    <row r="1063" spans="2:23" ht="30.75" customHeight="1" x14ac:dyDescent="0.25">
      <c r="B1063" s="17" t="s">
        <v>10841</v>
      </c>
      <c r="D1063" s="274" t="s">
        <v>12206</v>
      </c>
      <c r="E1063" s="14" t="s">
        <v>12207</v>
      </c>
      <c r="G1063" s="274" t="str">
        <f>D1063</f>
        <v>Aldeiotta Empreendimentos S/A</v>
      </c>
      <c r="H1063" s="293" t="s">
        <v>12208</v>
      </c>
      <c r="I1063" s="299" t="s">
        <v>3915</v>
      </c>
      <c r="J1063" s="274" t="s">
        <v>12209</v>
      </c>
      <c r="K1063" s="14" t="s">
        <v>12210</v>
      </c>
      <c r="L1063" s="14" t="s">
        <v>4005</v>
      </c>
      <c r="M1063" s="14" t="s">
        <v>4006</v>
      </c>
      <c r="N1063" s="12" t="s">
        <v>21149</v>
      </c>
      <c r="O1063" s="308" t="s">
        <v>12211</v>
      </c>
      <c r="P1063" s="309" t="s">
        <v>12212</v>
      </c>
      <c r="Q1063" s="257" t="s">
        <v>12213</v>
      </c>
      <c r="R1063" s="14" t="s">
        <v>12214</v>
      </c>
      <c r="S1063" s="257" t="s">
        <v>12215</v>
      </c>
      <c r="T1063" s="13" t="s">
        <v>12216</v>
      </c>
      <c r="W1063" s="290">
        <v>41918</v>
      </c>
    </row>
    <row r="1064" spans="2:23" ht="30.75" customHeight="1" x14ac:dyDescent="0.25">
      <c r="B1064" s="17" t="s">
        <v>10842</v>
      </c>
      <c r="D1064" s="274" t="s">
        <v>12220</v>
      </c>
      <c r="E1064" s="14" t="s">
        <v>12221</v>
      </c>
      <c r="F1064" s="14" t="s">
        <v>3567</v>
      </c>
      <c r="G1064" s="274" t="str">
        <f>D1064</f>
        <v>Prefeitura Municipal de Ibirubá</v>
      </c>
      <c r="H1064" s="293" t="s">
        <v>941</v>
      </c>
      <c r="I1064" s="299" t="s">
        <v>5106</v>
      </c>
      <c r="J1064" s="274" t="s">
        <v>12222</v>
      </c>
      <c r="K1064" s="14" t="s">
        <v>9367</v>
      </c>
      <c r="L1064" s="14" t="s">
        <v>943</v>
      </c>
      <c r="M1064" s="14" t="s">
        <v>4265</v>
      </c>
      <c r="N1064" s="12" t="s">
        <v>21135</v>
      </c>
      <c r="O1064" s="308" t="s">
        <v>944</v>
      </c>
      <c r="P1064" s="309" t="s">
        <v>12223</v>
      </c>
      <c r="Q1064" s="257" t="s">
        <v>12224</v>
      </c>
      <c r="R1064" s="14" t="s">
        <v>2337</v>
      </c>
      <c r="S1064" s="13" t="str">
        <f>Q1064</f>
        <v>fazenda@ibiruba.rs.gov.br</v>
      </c>
      <c r="T1064" s="309" t="str">
        <f>P1064</f>
        <v>54 3324-8500</v>
      </c>
      <c r="W1064" s="290">
        <v>41920</v>
      </c>
    </row>
    <row r="1065" spans="2:23" ht="30.75" customHeight="1" x14ac:dyDescent="0.25">
      <c r="B1065" s="17" t="s">
        <v>10843</v>
      </c>
      <c r="D1065" s="274" t="s">
        <v>12225</v>
      </c>
      <c r="E1065" s="14" t="s">
        <v>12226</v>
      </c>
      <c r="F1065" s="14" t="s">
        <v>439</v>
      </c>
      <c r="G1065" s="274" t="str">
        <f>D1065</f>
        <v>Coamo Agroindustrial Cooperativa</v>
      </c>
      <c r="H1065" s="293" t="s">
        <v>12227</v>
      </c>
      <c r="I1065" s="299" t="s">
        <v>12228</v>
      </c>
      <c r="J1065" s="274" t="s">
        <v>12229</v>
      </c>
      <c r="K1065" s="14" t="s">
        <v>12230</v>
      </c>
      <c r="L1065" s="14" t="s">
        <v>12231</v>
      </c>
      <c r="M1065" s="14" t="s">
        <v>4063</v>
      </c>
      <c r="N1065" s="12" t="s">
        <v>21135</v>
      </c>
      <c r="O1065" s="308" t="s">
        <v>12232</v>
      </c>
      <c r="P1065" s="309" t="s">
        <v>12233</v>
      </c>
      <c r="Q1065" s="257" t="s">
        <v>12234</v>
      </c>
      <c r="R1065" s="14" t="s">
        <v>12226</v>
      </c>
      <c r="S1065" s="257" t="s">
        <v>12234</v>
      </c>
      <c r="T1065" s="13" t="s">
        <v>12235</v>
      </c>
      <c r="W1065" s="290">
        <v>41920</v>
      </c>
    </row>
    <row r="1066" spans="2:23" ht="30.75" customHeight="1" x14ac:dyDescent="0.25">
      <c r="B1066" s="17" t="s">
        <v>10844</v>
      </c>
      <c r="D1066" s="274" t="s">
        <v>12236</v>
      </c>
      <c r="E1066" s="13" t="s">
        <v>12236</v>
      </c>
      <c r="F1066" s="274"/>
      <c r="G1066" s="274" t="s">
        <v>12236</v>
      </c>
      <c r="H1066" s="293" t="s">
        <v>12237</v>
      </c>
      <c r="I1066" s="299"/>
      <c r="J1066" s="274" t="s">
        <v>12238</v>
      </c>
      <c r="K1066" s="14" t="s">
        <v>12239</v>
      </c>
      <c r="L1066" s="14" t="s">
        <v>3690</v>
      </c>
      <c r="M1066" s="14" t="s">
        <v>4114</v>
      </c>
      <c r="N1066" s="12" t="s">
        <v>21147</v>
      </c>
      <c r="O1066" s="308" t="s">
        <v>12240</v>
      </c>
      <c r="P1066" s="309" t="s">
        <v>12242</v>
      </c>
      <c r="Q1066" s="13" t="s">
        <v>12241</v>
      </c>
    </row>
    <row r="1067" spans="2:23" ht="30.75" customHeight="1" x14ac:dyDescent="0.25">
      <c r="B1067" s="17" t="s">
        <v>10845</v>
      </c>
      <c r="D1067" s="274" t="s">
        <v>12246</v>
      </c>
      <c r="E1067" s="14" t="s">
        <v>12247</v>
      </c>
      <c r="G1067" s="274" t="str">
        <f>D1067</f>
        <v>Ayub Teixeira Com. De Semi jóias Ltda</v>
      </c>
      <c r="H1067" s="293" t="s">
        <v>12421</v>
      </c>
      <c r="I1067" s="299" t="s">
        <v>12248</v>
      </c>
      <c r="J1067" s="274" t="s">
        <v>12249</v>
      </c>
      <c r="K1067" s="14" t="s">
        <v>3917</v>
      </c>
      <c r="L1067" s="14" t="s">
        <v>1887</v>
      </c>
      <c r="M1067" s="14" t="s">
        <v>4114</v>
      </c>
      <c r="N1067" s="12" t="s">
        <v>21147</v>
      </c>
      <c r="O1067" s="308" t="s">
        <v>12250</v>
      </c>
      <c r="P1067" s="309" t="s">
        <v>12251</v>
      </c>
      <c r="Q1067" s="257" t="s">
        <v>12252</v>
      </c>
      <c r="R1067" s="14" t="s">
        <v>1143</v>
      </c>
      <c r="S1067" s="13" t="str">
        <f>Q1067</f>
        <v>marketing@meuvisual.com.br</v>
      </c>
      <c r="T1067" s="309" t="str">
        <f>P1067</f>
        <v>22  2542-1595</v>
      </c>
      <c r="W1067" s="290">
        <v>41921</v>
      </c>
    </row>
    <row r="1068" spans="2:23" ht="30.75" customHeight="1" x14ac:dyDescent="0.25">
      <c r="B1068" s="17" t="s">
        <v>10846</v>
      </c>
      <c r="D1068" s="274" t="s">
        <v>12666</v>
      </c>
      <c r="E1068" s="14" t="s">
        <v>12253</v>
      </c>
      <c r="G1068" s="274" t="str">
        <f>D1068</f>
        <v xml:space="preserve">Techcapital Diagnósticos &amp; Equipamentos Médico - Hospitalares </v>
      </c>
      <c r="H1068" s="293" t="s">
        <v>12254</v>
      </c>
      <c r="I1068" s="299" t="s">
        <v>5106</v>
      </c>
      <c r="J1068" s="274" t="s">
        <v>12255</v>
      </c>
      <c r="K1068" s="14" t="s">
        <v>12256</v>
      </c>
      <c r="L1068" s="14" t="s">
        <v>2369</v>
      </c>
      <c r="M1068" s="14" t="s">
        <v>5715</v>
      </c>
      <c r="N1068" s="12" t="s">
        <v>21148</v>
      </c>
      <c r="O1068" s="308" t="s">
        <v>12257</v>
      </c>
      <c r="P1068" s="309" t="s">
        <v>12258</v>
      </c>
      <c r="Q1068" s="257" t="s">
        <v>12259</v>
      </c>
      <c r="R1068" s="14" t="s">
        <v>12260</v>
      </c>
      <c r="S1068" s="13" t="str">
        <f>Q1068</f>
        <v>euclides@santagenoveva.com.br</v>
      </c>
      <c r="T1068" s="309" t="str">
        <f>P1068</f>
        <v>62  9298-0102</v>
      </c>
      <c r="W1068" s="290">
        <v>41922</v>
      </c>
    </row>
    <row r="1069" spans="2:23" ht="30.75" customHeight="1" x14ac:dyDescent="0.25">
      <c r="B1069" s="17" t="s">
        <v>10847</v>
      </c>
      <c r="C1069" s="413" t="s">
        <v>21129</v>
      </c>
      <c r="D1069" s="274" t="s">
        <v>12261</v>
      </c>
      <c r="E1069" s="13" t="s">
        <v>12261</v>
      </c>
      <c r="G1069" s="274" t="str">
        <f>D1069</f>
        <v>Nelson T. pacheco Junior</v>
      </c>
      <c r="H1069" s="293"/>
      <c r="I1069" s="299"/>
      <c r="J1069" s="274" t="s">
        <v>12262</v>
      </c>
      <c r="K1069" s="14" t="s">
        <v>10384</v>
      </c>
      <c r="L1069" s="14" t="s">
        <v>970</v>
      </c>
      <c r="M1069" s="14" t="s">
        <v>3975</v>
      </c>
      <c r="N1069" s="12" t="s">
        <v>21147</v>
      </c>
      <c r="O1069" s="308" t="s">
        <v>971</v>
      </c>
      <c r="P1069" s="309"/>
      <c r="Q1069" s="257" t="s">
        <v>2957</v>
      </c>
      <c r="R1069" s="14" t="s">
        <v>965</v>
      </c>
      <c r="S1069" s="257" t="s">
        <v>2957</v>
      </c>
    </row>
    <row r="1070" spans="2:23" ht="30.75" customHeight="1" x14ac:dyDescent="0.25">
      <c r="B1070" s="17" t="s">
        <v>10848</v>
      </c>
      <c r="D1070" s="274" t="s">
        <v>12264</v>
      </c>
      <c r="E1070" s="14" t="s">
        <v>12265</v>
      </c>
      <c r="G1070" s="274" t="s">
        <v>12266</v>
      </c>
      <c r="H1070" s="293" t="s">
        <v>12267</v>
      </c>
      <c r="I1070" s="299" t="s">
        <v>12268</v>
      </c>
      <c r="J1070" s="274" t="s">
        <v>12269</v>
      </c>
      <c r="K1070" s="14" t="s">
        <v>3917</v>
      </c>
      <c r="L1070" s="14" t="s">
        <v>3946</v>
      </c>
      <c r="M1070" s="14" t="s">
        <v>3942</v>
      </c>
      <c r="N1070" s="12" t="s">
        <v>21135</v>
      </c>
      <c r="O1070" s="308" t="s">
        <v>3947</v>
      </c>
      <c r="P1070" s="309" t="s">
        <v>12270</v>
      </c>
      <c r="Q1070" s="257" t="s">
        <v>12271</v>
      </c>
      <c r="R1070" s="14" t="s">
        <v>12265</v>
      </c>
      <c r="S1070" s="257" t="s">
        <v>12271</v>
      </c>
      <c r="T1070" s="309" t="s">
        <v>12270</v>
      </c>
      <c r="V1070" s="275">
        <v>41928</v>
      </c>
      <c r="W1070" s="290">
        <v>41928</v>
      </c>
    </row>
    <row r="1071" spans="2:23" ht="30.75" customHeight="1" x14ac:dyDescent="0.25">
      <c r="B1071" s="17" t="s">
        <v>10849</v>
      </c>
      <c r="D1071" s="274" t="s">
        <v>12272</v>
      </c>
      <c r="E1071" s="14" t="s">
        <v>12273</v>
      </c>
      <c r="G1071" s="274" t="s">
        <v>12274</v>
      </c>
      <c r="H1071" s="293" t="s">
        <v>12275</v>
      </c>
      <c r="I1071" s="299" t="s">
        <v>3915</v>
      </c>
      <c r="J1071" s="274" t="s">
        <v>12276</v>
      </c>
      <c r="K1071" s="14" t="s">
        <v>3917</v>
      </c>
      <c r="L1071" s="14" t="s">
        <v>3957</v>
      </c>
      <c r="M1071" s="14" t="s">
        <v>3942</v>
      </c>
      <c r="N1071" s="12" t="s">
        <v>21135</v>
      </c>
      <c r="O1071" s="308" t="s">
        <v>12277</v>
      </c>
      <c r="P1071" s="309" t="s">
        <v>12278</v>
      </c>
      <c r="Q1071" s="257" t="s">
        <v>12279</v>
      </c>
      <c r="R1071" s="14" t="s">
        <v>12273</v>
      </c>
      <c r="S1071" s="257" t="s">
        <v>12279</v>
      </c>
      <c r="T1071" s="309" t="s">
        <v>12278</v>
      </c>
      <c r="V1071" s="275">
        <v>41928</v>
      </c>
      <c r="W1071" s="290">
        <v>41928</v>
      </c>
    </row>
    <row r="1072" spans="2:23" ht="30.75" customHeight="1" x14ac:dyDescent="0.25">
      <c r="B1072" s="17" t="s">
        <v>10850</v>
      </c>
      <c r="D1072" s="274" t="s">
        <v>12280</v>
      </c>
      <c r="E1072" s="14" t="s">
        <v>12282</v>
      </c>
      <c r="G1072" s="274" t="s">
        <v>12281</v>
      </c>
      <c r="H1072" s="293" t="s">
        <v>12283</v>
      </c>
      <c r="I1072" s="299" t="s">
        <v>12284</v>
      </c>
      <c r="J1072" s="274" t="s">
        <v>12285</v>
      </c>
      <c r="K1072" s="14" t="s">
        <v>3917</v>
      </c>
      <c r="L1072" s="14" t="s">
        <v>3241</v>
      </c>
      <c r="M1072" s="14" t="s">
        <v>3942</v>
      </c>
      <c r="N1072" s="12" t="s">
        <v>21135</v>
      </c>
      <c r="O1072" s="308" t="s">
        <v>12286</v>
      </c>
      <c r="P1072" s="309" t="s">
        <v>12287</v>
      </c>
      <c r="Q1072" s="257" t="s">
        <v>12288</v>
      </c>
      <c r="R1072" s="14" t="s">
        <v>5710</v>
      </c>
      <c r="S1072" s="257" t="s">
        <v>12288</v>
      </c>
      <c r="T1072" s="309" t="s">
        <v>12287</v>
      </c>
      <c r="V1072" s="275">
        <v>41929</v>
      </c>
      <c r="W1072" s="290">
        <v>41929</v>
      </c>
    </row>
    <row r="1073" spans="2:23" ht="30.75" customHeight="1" x14ac:dyDescent="0.25">
      <c r="B1073" s="17" t="s">
        <v>10851</v>
      </c>
      <c r="D1073" s="274" t="s">
        <v>12293</v>
      </c>
      <c r="E1073" s="14" t="s">
        <v>12294</v>
      </c>
      <c r="G1073" s="274" t="s">
        <v>12293</v>
      </c>
      <c r="H1073" s="293">
        <v>13601483000121</v>
      </c>
      <c r="I1073" s="299" t="s">
        <v>12295</v>
      </c>
      <c r="J1073" s="274" t="s">
        <v>12296</v>
      </c>
      <c r="K1073" s="14" t="s">
        <v>12297</v>
      </c>
      <c r="L1073" s="14" t="s">
        <v>1226</v>
      </c>
      <c r="M1073" s="14" t="s">
        <v>4063</v>
      </c>
      <c r="N1073" s="12" t="s">
        <v>21135</v>
      </c>
      <c r="O1073" s="308" t="s">
        <v>12298</v>
      </c>
      <c r="P1073" s="309" t="s">
        <v>14334</v>
      </c>
      <c r="Q1073" s="257" t="s">
        <v>12300</v>
      </c>
      <c r="R1073" s="14" t="s">
        <v>12301</v>
      </c>
      <c r="S1073" s="257" t="s">
        <v>12300</v>
      </c>
      <c r="T1073" s="309" t="s">
        <v>12299</v>
      </c>
      <c r="V1073" s="275">
        <v>41929</v>
      </c>
    </row>
    <row r="1074" spans="2:23" ht="30.75" customHeight="1" x14ac:dyDescent="0.25">
      <c r="B1074" s="17" t="s">
        <v>10852</v>
      </c>
      <c r="D1074" s="274" t="s">
        <v>12302</v>
      </c>
      <c r="E1074" s="14" t="s">
        <v>5738</v>
      </c>
      <c r="G1074" s="274" t="s">
        <v>12318</v>
      </c>
      <c r="H1074" s="293" t="s">
        <v>12303</v>
      </c>
      <c r="I1074" s="299" t="s">
        <v>3915</v>
      </c>
      <c r="J1074" s="274" t="s">
        <v>12305</v>
      </c>
      <c r="K1074" s="14" t="s">
        <v>3917</v>
      </c>
      <c r="L1074" s="14" t="s">
        <v>12304</v>
      </c>
      <c r="M1074" s="14" t="s">
        <v>3975</v>
      </c>
      <c r="N1074" s="12" t="s">
        <v>21147</v>
      </c>
      <c r="O1074" s="308" t="s">
        <v>12306</v>
      </c>
      <c r="P1074" s="309" t="s">
        <v>12307</v>
      </c>
      <c r="Q1074" s="257" t="s">
        <v>12319</v>
      </c>
      <c r="R1074" s="14" t="s">
        <v>12320</v>
      </c>
      <c r="S1074" s="257" t="s">
        <v>12308</v>
      </c>
      <c r="T1074" s="13" t="s">
        <v>12307</v>
      </c>
      <c r="V1074" s="275">
        <v>41932</v>
      </c>
    </row>
    <row r="1075" spans="2:23" ht="30.75" customHeight="1" x14ac:dyDescent="0.25">
      <c r="B1075" s="17" t="s">
        <v>10853</v>
      </c>
      <c r="D1075" s="274" t="s">
        <v>12309</v>
      </c>
      <c r="E1075" s="14" t="s">
        <v>12310</v>
      </c>
      <c r="G1075" s="274" t="s">
        <v>12311</v>
      </c>
      <c r="H1075" s="293" t="s">
        <v>12312</v>
      </c>
      <c r="I1075" s="299" t="s">
        <v>12313</v>
      </c>
      <c r="J1075" s="274" t="s">
        <v>12314</v>
      </c>
      <c r="K1075" s="14" t="s">
        <v>3917</v>
      </c>
      <c r="L1075" s="14" t="s">
        <v>12315</v>
      </c>
      <c r="M1075" s="14" t="s">
        <v>3942</v>
      </c>
      <c r="N1075" s="12" t="s">
        <v>21135</v>
      </c>
      <c r="O1075" s="308">
        <v>88880000</v>
      </c>
      <c r="P1075" s="309" t="s">
        <v>12316</v>
      </c>
      <c r="Q1075" s="257" t="s">
        <v>12317</v>
      </c>
      <c r="R1075" s="14" t="s">
        <v>12321</v>
      </c>
      <c r="S1075" s="257" t="s">
        <v>12317</v>
      </c>
      <c r="T1075" s="309" t="s">
        <v>12316</v>
      </c>
      <c r="V1075" s="275">
        <v>41932</v>
      </c>
    </row>
    <row r="1076" spans="2:23" ht="30.75" customHeight="1" x14ac:dyDescent="0.25">
      <c r="B1076" s="17" t="s">
        <v>10854</v>
      </c>
      <c r="C1076" s="17" t="s">
        <v>6285</v>
      </c>
      <c r="D1076" s="274" t="s">
        <v>12322</v>
      </c>
      <c r="G1076" s="274" t="s">
        <v>12323</v>
      </c>
      <c r="H1076" s="293" t="s">
        <v>12324</v>
      </c>
      <c r="I1076" s="299" t="s">
        <v>3915</v>
      </c>
      <c r="J1076" s="274" t="s">
        <v>12325</v>
      </c>
      <c r="K1076" s="14" t="s">
        <v>3917</v>
      </c>
      <c r="L1076" s="14" t="s">
        <v>12326</v>
      </c>
      <c r="M1076" s="14" t="s">
        <v>4265</v>
      </c>
      <c r="N1076" s="12" t="s">
        <v>21135</v>
      </c>
      <c r="O1076" s="308" t="s">
        <v>12327</v>
      </c>
      <c r="P1076" s="309" t="s">
        <v>12328</v>
      </c>
      <c r="Q1076" s="257" t="s">
        <v>22772</v>
      </c>
      <c r="S1076" s="257" t="s">
        <v>22772</v>
      </c>
      <c r="T1076" s="309" t="s">
        <v>12328</v>
      </c>
      <c r="V1076" s="275">
        <v>41932</v>
      </c>
      <c r="W1076" s="275">
        <v>44490</v>
      </c>
    </row>
    <row r="1077" spans="2:23" ht="30.75" customHeight="1" x14ac:dyDescent="0.25">
      <c r="B1077" s="17" t="s">
        <v>10855</v>
      </c>
      <c r="D1077" s="274" t="s">
        <v>12329</v>
      </c>
      <c r="E1077" s="14" t="s">
        <v>12330</v>
      </c>
      <c r="G1077" s="274" t="s">
        <v>12331</v>
      </c>
      <c r="H1077" s="293" t="s">
        <v>12332</v>
      </c>
      <c r="I1077" s="299" t="s">
        <v>12333</v>
      </c>
      <c r="J1077" s="274" t="s">
        <v>12334</v>
      </c>
      <c r="K1077" s="14" t="s">
        <v>3340</v>
      </c>
      <c r="L1077" s="14" t="s">
        <v>3341</v>
      </c>
      <c r="M1077" s="14" t="s">
        <v>3342</v>
      </c>
      <c r="N1077" s="12" t="s">
        <v>21149</v>
      </c>
      <c r="O1077" s="308" t="s">
        <v>12335</v>
      </c>
      <c r="P1077" s="309" t="s">
        <v>12336</v>
      </c>
      <c r="Q1077" s="257" t="s">
        <v>12337</v>
      </c>
      <c r="R1077" s="14" t="s">
        <v>12338</v>
      </c>
      <c r="S1077" s="257" t="s">
        <v>12339</v>
      </c>
      <c r="T1077" s="13" t="s">
        <v>12340</v>
      </c>
      <c r="V1077" s="290">
        <v>41932</v>
      </c>
    </row>
    <row r="1078" spans="2:23" ht="30.75" customHeight="1" x14ac:dyDescent="0.25">
      <c r="B1078" s="17" t="s">
        <v>10856</v>
      </c>
      <c r="C1078" s="17" t="s">
        <v>21122</v>
      </c>
      <c r="D1078" s="274" t="s">
        <v>12344</v>
      </c>
      <c r="E1078" s="14" t="s">
        <v>12345</v>
      </c>
      <c r="G1078" s="274" t="str">
        <f>D1078</f>
        <v>Trama Visual Comercio e Est. Ltda - ME</v>
      </c>
      <c r="H1078" s="293" t="s">
        <v>12346</v>
      </c>
      <c r="I1078" s="299" t="s">
        <v>12347</v>
      </c>
      <c r="J1078" s="274" t="s">
        <v>12352</v>
      </c>
      <c r="K1078" s="14" t="s">
        <v>6961</v>
      </c>
      <c r="L1078" s="14" t="s">
        <v>12348</v>
      </c>
      <c r="M1078" s="14" t="s">
        <v>3919</v>
      </c>
      <c r="N1078" s="12" t="s">
        <v>21147</v>
      </c>
      <c r="O1078" s="308" t="s">
        <v>12349</v>
      </c>
      <c r="P1078" s="309" t="s">
        <v>12350</v>
      </c>
      <c r="Q1078" s="257" t="s">
        <v>12351</v>
      </c>
      <c r="R1078" s="14" t="s">
        <v>12345</v>
      </c>
      <c r="S1078" s="257" t="s">
        <v>12353</v>
      </c>
      <c r="T1078" s="13" t="s">
        <v>12354</v>
      </c>
      <c r="V1078" s="290">
        <v>41933</v>
      </c>
    </row>
    <row r="1079" spans="2:23" ht="30.75" customHeight="1" x14ac:dyDescent="0.25">
      <c r="B1079" s="17" t="s">
        <v>10857</v>
      </c>
      <c r="D1079" s="274" t="s">
        <v>12355</v>
      </c>
      <c r="E1079" s="14" t="s">
        <v>12356</v>
      </c>
      <c r="G1079" s="274" t="s">
        <v>12355</v>
      </c>
      <c r="H1079" s="293" t="s">
        <v>12357</v>
      </c>
      <c r="I1079" s="299" t="s">
        <v>3915</v>
      </c>
      <c r="J1079" s="274" t="s">
        <v>12358</v>
      </c>
      <c r="K1079" s="14" t="s">
        <v>3495</v>
      </c>
      <c r="L1079" s="14" t="s">
        <v>3496</v>
      </c>
      <c r="M1079" s="14" t="s">
        <v>3919</v>
      </c>
      <c r="N1079" s="12" t="s">
        <v>21147</v>
      </c>
      <c r="O1079" s="308" t="s">
        <v>6781</v>
      </c>
      <c r="Q1079" s="257" t="s">
        <v>12360</v>
      </c>
      <c r="R1079" s="14" t="s">
        <v>12361</v>
      </c>
      <c r="S1079" s="13" t="s">
        <v>12362</v>
      </c>
      <c r="T1079" s="309" t="s">
        <v>12359</v>
      </c>
      <c r="V1079" s="275">
        <v>41935</v>
      </c>
    </row>
    <row r="1080" spans="2:23" ht="30.75" customHeight="1" x14ac:dyDescent="0.25">
      <c r="B1080" s="17" t="s">
        <v>10858</v>
      </c>
      <c r="D1080" s="274" t="s">
        <v>12373</v>
      </c>
      <c r="E1080" s="14" t="s">
        <v>12374</v>
      </c>
      <c r="G1080" s="274" t="s">
        <v>12373</v>
      </c>
      <c r="H1080" s="293" t="s">
        <v>12375</v>
      </c>
      <c r="I1080" s="299" t="s">
        <v>3915</v>
      </c>
      <c r="J1080" s="274" t="s">
        <v>12376</v>
      </c>
      <c r="K1080" s="14" t="s">
        <v>3917</v>
      </c>
      <c r="L1080" s="14" t="s">
        <v>12377</v>
      </c>
      <c r="M1080" s="14" t="s">
        <v>3942</v>
      </c>
      <c r="N1080" s="12" t="s">
        <v>21135</v>
      </c>
      <c r="O1080" s="308" t="s">
        <v>12378</v>
      </c>
      <c r="P1080" s="309" t="s">
        <v>12380</v>
      </c>
      <c r="Q1080" s="257" t="s">
        <v>12379</v>
      </c>
      <c r="R1080" s="14" t="s">
        <v>12381</v>
      </c>
      <c r="S1080" s="257" t="s">
        <v>12379</v>
      </c>
      <c r="T1080" s="309" t="s">
        <v>12380</v>
      </c>
      <c r="V1080" s="275">
        <v>41937</v>
      </c>
    </row>
    <row r="1081" spans="2:23" ht="30.75" customHeight="1" x14ac:dyDescent="0.25">
      <c r="B1081" s="17" t="s">
        <v>10859</v>
      </c>
      <c r="C1081" s="17" t="s">
        <v>5</v>
      </c>
      <c r="D1081" s="274" t="s">
        <v>12382</v>
      </c>
      <c r="E1081" s="14" t="s">
        <v>10268</v>
      </c>
      <c r="G1081" s="274" t="s">
        <v>12383</v>
      </c>
      <c r="H1081" s="293" t="s">
        <v>12384</v>
      </c>
      <c r="I1081" s="299" t="s">
        <v>12385</v>
      </c>
      <c r="J1081" s="274" t="s">
        <v>12386</v>
      </c>
      <c r="K1081" s="14" t="s">
        <v>3917</v>
      </c>
      <c r="L1081" s="14" t="s">
        <v>12387</v>
      </c>
      <c r="M1081" s="14" t="s">
        <v>4265</v>
      </c>
      <c r="N1081" s="12" t="s">
        <v>21135</v>
      </c>
      <c r="O1081" s="308" t="s">
        <v>12388</v>
      </c>
      <c r="P1081" s="309" t="s">
        <v>10274</v>
      </c>
      <c r="Q1081" s="257" t="s">
        <v>12389</v>
      </c>
      <c r="R1081" s="14" t="s">
        <v>10268</v>
      </c>
      <c r="S1081" s="257" t="s">
        <v>12389</v>
      </c>
      <c r="T1081" s="309" t="s">
        <v>10274</v>
      </c>
      <c r="V1081" s="275">
        <v>41937</v>
      </c>
    </row>
    <row r="1082" spans="2:23" ht="30.75" customHeight="1" x14ac:dyDescent="0.25">
      <c r="B1082" s="17" t="s">
        <v>10860</v>
      </c>
      <c r="C1082" s="17" t="s">
        <v>21122</v>
      </c>
      <c r="D1082" s="276" t="s">
        <v>14974</v>
      </c>
      <c r="E1082" s="12" t="s">
        <v>12395</v>
      </c>
      <c r="F1082" s="12"/>
      <c r="G1082" s="276" t="s">
        <v>14974</v>
      </c>
      <c r="H1082" s="312" t="s">
        <v>12396</v>
      </c>
      <c r="I1082" s="313" t="s">
        <v>3915</v>
      </c>
      <c r="J1082" s="276" t="s">
        <v>12397</v>
      </c>
      <c r="K1082" s="12" t="s">
        <v>12398</v>
      </c>
      <c r="L1082" s="12" t="s">
        <v>3957</v>
      </c>
      <c r="M1082" s="12" t="s">
        <v>3942</v>
      </c>
      <c r="N1082" s="12" t="s">
        <v>21135</v>
      </c>
      <c r="O1082" s="314" t="s">
        <v>12399</v>
      </c>
      <c r="P1082" s="311" t="s">
        <v>12400</v>
      </c>
      <c r="Q1082" s="257" t="s">
        <v>12401</v>
      </c>
      <c r="R1082" s="14" t="s">
        <v>12395</v>
      </c>
      <c r="S1082" s="257" t="s">
        <v>12401</v>
      </c>
      <c r="T1082" s="309" t="s">
        <v>12400</v>
      </c>
      <c r="V1082" s="275">
        <v>41937</v>
      </c>
      <c r="W1082" s="290">
        <v>42375</v>
      </c>
    </row>
    <row r="1083" spans="2:23" ht="30.75" customHeight="1" x14ac:dyDescent="0.25">
      <c r="B1083" s="17" t="s">
        <v>10861</v>
      </c>
      <c r="D1083" s="274" t="s">
        <v>12402</v>
      </c>
      <c r="E1083" s="14" t="s">
        <v>718</v>
      </c>
      <c r="G1083" s="274" t="s">
        <v>12403</v>
      </c>
      <c r="H1083" s="293" t="s">
        <v>12404</v>
      </c>
      <c r="I1083" s="299" t="s">
        <v>3915</v>
      </c>
      <c r="J1083" s="274" t="s">
        <v>12405</v>
      </c>
      <c r="K1083" s="14" t="s">
        <v>3917</v>
      </c>
      <c r="L1083" s="14" t="s">
        <v>12406</v>
      </c>
      <c r="M1083" s="14" t="s">
        <v>4063</v>
      </c>
      <c r="N1083" s="12" t="s">
        <v>21135</v>
      </c>
      <c r="O1083" s="308" t="s">
        <v>12407</v>
      </c>
      <c r="P1083" s="309" t="s">
        <v>12411</v>
      </c>
      <c r="Q1083" s="257" t="s">
        <v>12409</v>
      </c>
      <c r="R1083" s="14" t="s">
        <v>3658</v>
      </c>
      <c r="S1083" s="257" t="s">
        <v>12410</v>
      </c>
      <c r="T1083" s="309" t="s">
        <v>12408</v>
      </c>
    </row>
    <row r="1084" spans="2:23" ht="30.75" customHeight="1" x14ac:dyDescent="0.25">
      <c r="B1084" s="17" t="s">
        <v>10862</v>
      </c>
      <c r="C1084" s="17" t="s">
        <v>11992</v>
      </c>
      <c r="D1084" s="274" t="s">
        <v>1229</v>
      </c>
      <c r="E1084" s="14" t="s">
        <v>12412</v>
      </c>
      <c r="G1084" s="274" t="s">
        <v>12675</v>
      </c>
      <c r="H1084" s="293" t="s">
        <v>12676</v>
      </c>
      <c r="I1084" s="299" t="s">
        <v>12677</v>
      </c>
      <c r="J1084" s="274" t="s">
        <v>12678</v>
      </c>
      <c r="K1084" s="14" t="s">
        <v>3917</v>
      </c>
      <c r="L1084" s="14" t="s">
        <v>3690</v>
      </c>
      <c r="M1084" s="14" t="s">
        <v>4114</v>
      </c>
      <c r="N1084" s="12" t="s">
        <v>21147</v>
      </c>
      <c r="O1084" s="308" t="s">
        <v>12679</v>
      </c>
      <c r="P1084" s="309" t="s">
        <v>12680</v>
      </c>
      <c r="Q1084" s="257" t="s">
        <v>12413</v>
      </c>
      <c r="R1084" s="14" t="s">
        <v>12681</v>
      </c>
      <c r="S1084" s="257" t="s">
        <v>12413</v>
      </c>
      <c r="T1084" s="309" t="s">
        <v>12680</v>
      </c>
      <c r="V1084" s="275">
        <v>41938</v>
      </c>
    </row>
    <row r="1085" spans="2:23" ht="30.75" customHeight="1" x14ac:dyDescent="0.25">
      <c r="B1085" s="17" t="s">
        <v>10863</v>
      </c>
      <c r="C1085" s="17" t="s">
        <v>11992</v>
      </c>
      <c r="D1085" s="276" t="s">
        <v>18964</v>
      </c>
      <c r="E1085" s="12" t="s">
        <v>18581</v>
      </c>
      <c r="G1085" s="276" t="s">
        <v>18964</v>
      </c>
      <c r="H1085" s="293" t="s">
        <v>12414</v>
      </c>
      <c r="I1085" s="313" t="s">
        <v>18578</v>
      </c>
      <c r="J1085" s="276" t="s">
        <v>18579</v>
      </c>
      <c r="K1085" s="12" t="s">
        <v>3917</v>
      </c>
      <c r="L1085" s="12" t="s">
        <v>3690</v>
      </c>
      <c r="M1085" s="14" t="s">
        <v>4114</v>
      </c>
      <c r="N1085" s="12" t="s">
        <v>21147</v>
      </c>
      <c r="O1085" s="314" t="s">
        <v>18580</v>
      </c>
      <c r="P1085" s="309" t="s">
        <v>14101</v>
      </c>
      <c r="Q1085" s="257" t="s">
        <v>18967</v>
      </c>
      <c r="R1085" s="12" t="s">
        <v>18965</v>
      </c>
      <c r="S1085" s="257" t="s">
        <v>18966</v>
      </c>
      <c r="T1085" s="171" t="s">
        <v>18968</v>
      </c>
      <c r="V1085" s="275">
        <v>41940</v>
      </c>
      <c r="W1085" s="290">
        <v>43447</v>
      </c>
    </row>
    <row r="1086" spans="2:23" ht="30.75" customHeight="1" x14ac:dyDescent="0.25">
      <c r="B1086" s="17" t="s">
        <v>10864</v>
      </c>
      <c r="D1086" s="274" t="s">
        <v>12418</v>
      </c>
      <c r="E1086" s="14" t="s">
        <v>12419</v>
      </c>
      <c r="F1086" s="14" t="s">
        <v>12420</v>
      </c>
      <c r="G1086" s="274" t="s">
        <v>12418</v>
      </c>
      <c r="H1086" s="293" t="s">
        <v>12437</v>
      </c>
      <c r="I1086" s="299" t="s">
        <v>3915</v>
      </c>
      <c r="J1086" s="274" t="s">
        <v>12422</v>
      </c>
      <c r="K1086" s="14" t="s">
        <v>12423</v>
      </c>
      <c r="L1086" s="14" t="s">
        <v>3690</v>
      </c>
      <c r="M1086" s="14" t="s">
        <v>4114</v>
      </c>
      <c r="N1086" s="12" t="s">
        <v>21147</v>
      </c>
      <c r="O1086" s="308" t="s">
        <v>12424</v>
      </c>
      <c r="P1086" s="309"/>
      <c r="Q1086" s="257" t="s">
        <v>12425</v>
      </c>
      <c r="R1086" s="14" t="s">
        <v>16</v>
      </c>
      <c r="S1086" s="13" t="s">
        <v>12426</v>
      </c>
      <c r="T1086" s="257" t="s">
        <v>12427</v>
      </c>
      <c r="V1086" s="275">
        <v>41972</v>
      </c>
    </row>
    <row r="1087" spans="2:23" ht="30.75" customHeight="1" x14ac:dyDescent="0.25">
      <c r="B1087" s="17" t="s">
        <v>10865</v>
      </c>
      <c r="C1087" s="17" t="s">
        <v>5</v>
      </c>
      <c r="D1087" s="274" t="s">
        <v>12428</v>
      </c>
      <c r="E1087" s="14" t="s">
        <v>1752</v>
      </c>
      <c r="G1087" s="274" t="s">
        <v>12428</v>
      </c>
      <c r="H1087" s="293" t="s">
        <v>12429</v>
      </c>
      <c r="I1087" s="299" t="s">
        <v>3915</v>
      </c>
      <c r="J1087" s="274" t="s">
        <v>12430</v>
      </c>
      <c r="K1087" s="14" t="s">
        <v>5263</v>
      </c>
      <c r="L1087" s="14" t="s">
        <v>12431</v>
      </c>
      <c r="M1087" s="14" t="s">
        <v>3919</v>
      </c>
      <c r="N1087" s="12" t="s">
        <v>21147</v>
      </c>
      <c r="O1087" s="308" t="s">
        <v>12432</v>
      </c>
      <c r="P1087" s="309" t="s">
        <v>12433</v>
      </c>
      <c r="Q1087" s="13" t="s">
        <v>12434</v>
      </c>
      <c r="R1087" s="14" t="s">
        <v>5</v>
      </c>
      <c r="S1087" s="13" t="s">
        <v>12435</v>
      </c>
      <c r="T1087" s="13" t="s">
        <v>12436</v>
      </c>
      <c r="V1087" s="275">
        <v>41972</v>
      </c>
    </row>
    <row r="1088" spans="2:23" ht="30.75" customHeight="1" x14ac:dyDescent="0.25">
      <c r="B1088" s="17" t="s">
        <v>10866</v>
      </c>
      <c r="D1088" s="274" t="s">
        <v>12438</v>
      </c>
      <c r="E1088" s="14" t="s">
        <v>12439</v>
      </c>
      <c r="G1088" s="274" t="str">
        <f>D1088</f>
        <v>Centro Educacional Alves  Faria Ltda</v>
      </c>
      <c r="H1088" s="293" t="s">
        <v>12440</v>
      </c>
      <c r="I1088" s="299" t="s">
        <v>3915</v>
      </c>
      <c r="J1088" s="274" t="s">
        <v>12441</v>
      </c>
      <c r="K1088" s="14" t="s">
        <v>12442</v>
      </c>
      <c r="L1088" s="14" t="s">
        <v>10549</v>
      </c>
      <c r="M1088" s="14" t="s">
        <v>12443</v>
      </c>
      <c r="N1088" s="12" t="s">
        <v>21150</v>
      </c>
      <c r="O1088" s="308">
        <v>74445190</v>
      </c>
      <c r="P1088" s="309" t="s">
        <v>12444</v>
      </c>
      <c r="Q1088" s="257" t="s">
        <v>12445</v>
      </c>
      <c r="R1088" s="14" t="s">
        <v>12446</v>
      </c>
      <c r="S1088" s="13" t="str">
        <f>Q1088</f>
        <v>junio.mendes@alfa.br</v>
      </c>
      <c r="T1088" s="13" t="s">
        <v>12447</v>
      </c>
      <c r="V1088" s="275">
        <v>41973</v>
      </c>
    </row>
    <row r="1089" spans="2:23" ht="30.75" customHeight="1" x14ac:dyDescent="0.25">
      <c r="B1089" s="17" t="s">
        <v>10867</v>
      </c>
      <c r="D1089" s="274" t="s">
        <v>12448</v>
      </c>
      <c r="E1089" s="14" t="s">
        <v>12449</v>
      </c>
      <c r="F1089" s="14" t="s">
        <v>12455</v>
      </c>
      <c r="G1089" s="274" t="s">
        <v>12450</v>
      </c>
      <c r="H1089" s="293">
        <v>95992020000100</v>
      </c>
      <c r="I1089" s="299" t="s">
        <v>3915</v>
      </c>
      <c r="J1089" s="274" t="s">
        <v>12451</v>
      </c>
      <c r="K1089" s="14" t="s">
        <v>3917</v>
      </c>
      <c r="L1089" s="14" t="s">
        <v>12452</v>
      </c>
      <c r="M1089" s="14" t="s">
        <v>3942</v>
      </c>
      <c r="N1089" s="12" t="s">
        <v>21135</v>
      </c>
      <c r="O1089" s="308" t="s">
        <v>12453</v>
      </c>
      <c r="P1089" s="309" t="s">
        <v>12454</v>
      </c>
      <c r="Q1089" s="257" t="s">
        <v>12456</v>
      </c>
      <c r="R1089" s="14" t="s">
        <v>12457</v>
      </c>
      <c r="S1089" s="257" t="s">
        <v>12458</v>
      </c>
      <c r="T1089" s="309" t="s">
        <v>12454</v>
      </c>
      <c r="V1089" s="275">
        <v>41942</v>
      </c>
    </row>
    <row r="1090" spans="2:23" ht="30.75" customHeight="1" x14ac:dyDescent="0.25">
      <c r="B1090" s="17" t="s">
        <v>10868</v>
      </c>
      <c r="C1090" s="17" t="s">
        <v>5</v>
      </c>
      <c r="D1090" s="274" t="s">
        <v>12460</v>
      </c>
      <c r="E1090" s="14" t="s">
        <v>12461</v>
      </c>
      <c r="F1090" s="14" t="s">
        <v>2715</v>
      </c>
      <c r="G1090" s="274" t="s">
        <v>12462</v>
      </c>
      <c r="H1090" s="293" t="s">
        <v>12463</v>
      </c>
      <c r="I1090" s="299" t="s">
        <v>3915</v>
      </c>
      <c r="J1090" s="274" t="s">
        <v>12464</v>
      </c>
      <c r="K1090" s="14" t="s">
        <v>3917</v>
      </c>
      <c r="L1090" s="14" t="s">
        <v>12465</v>
      </c>
      <c r="M1090" s="14" t="s">
        <v>3919</v>
      </c>
      <c r="N1090" s="12" t="s">
        <v>21147</v>
      </c>
      <c r="O1090" s="308" t="s">
        <v>12466</v>
      </c>
      <c r="P1090" s="309" t="s">
        <v>12467</v>
      </c>
      <c r="Q1090" s="257" t="s">
        <v>12468</v>
      </c>
      <c r="R1090" s="14" t="s">
        <v>12469</v>
      </c>
      <c r="S1090" s="257" t="s">
        <v>12470</v>
      </c>
      <c r="T1090" s="309" t="s">
        <v>12467</v>
      </c>
      <c r="V1090" s="275">
        <v>41942</v>
      </c>
    </row>
    <row r="1091" spans="2:23" ht="30.75" customHeight="1" x14ac:dyDescent="0.25">
      <c r="B1091" s="17" t="s">
        <v>10869</v>
      </c>
      <c r="D1091" s="274" t="s">
        <v>12473</v>
      </c>
      <c r="E1091" s="14" t="s">
        <v>4097</v>
      </c>
      <c r="G1091" s="274" t="str">
        <f>D1091</f>
        <v>Pagliari e Pagliari Choperia Ltda</v>
      </c>
      <c r="H1091" s="293" t="s">
        <v>12474</v>
      </c>
      <c r="I1091" s="299" t="s">
        <v>12479</v>
      </c>
      <c r="J1091" s="274" t="s">
        <v>12545</v>
      </c>
      <c r="K1091" s="14" t="s">
        <v>9983</v>
      </c>
      <c r="L1091" s="14" t="s">
        <v>9984</v>
      </c>
      <c r="M1091" s="14" t="s">
        <v>3738</v>
      </c>
      <c r="N1091" s="12" t="s">
        <v>21148</v>
      </c>
      <c r="O1091" s="308" t="s">
        <v>12475</v>
      </c>
      <c r="P1091" s="309" t="s">
        <v>12476</v>
      </c>
      <c r="Q1091" s="257" t="s">
        <v>12477</v>
      </c>
      <c r="R1091" s="14" t="s">
        <v>4097</v>
      </c>
      <c r="S1091" s="13" t="str">
        <f>Q1091</f>
        <v>paulorpagliari@hotmail.com</v>
      </c>
      <c r="T1091" s="13" t="s">
        <v>12478</v>
      </c>
      <c r="V1091" s="275">
        <v>41943</v>
      </c>
    </row>
    <row r="1092" spans="2:23" ht="30.75" customHeight="1" x14ac:dyDescent="0.25">
      <c r="B1092" s="17" t="s">
        <v>10870</v>
      </c>
      <c r="C1092" s="17" t="s">
        <v>5</v>
      </c>
      <c r="D1092" s="274" t="s">
        <v>12480</v>
      </c>
      <c r="E1092" s="14" t="s">
        <v>12481</v>
      </c>
      <c r="F1092" s="14" t="s">
        <v>4080</v>
      </c>
      <c r="G1092" s="274" t="str">
        <f>D1092</f>
        <v>Irmãos Gonçalves Comércio e indústria Ltda</v>
      </c>
      <c r="H1092" s="293" t="s">
        <v>12581</v>
      </c>
      <c r="I1092" s="299" t="s">
        <v>3915</v>
      </c>
      <c r="J1092" s="274" t="s">
        <v>12582</v>
      </c>
      <c r="L1092" s="14" t="s">
        <v>9984</v>
      </c>
      <c r="M1092" s="14" t="s">
        <v>3738</v>
      </c>
      <c r="N1092" s="12" t="s">
        <v>21148</v>
      </c>
      <c r="O1092" s="308" t="s">
        <v>12583</v>
      </c>
      <c r="P1092" s="309" t="s">
        <v>12482</v>
      </c>
      <c r="Q1092" s="257" t="s">
        <v>12483</v>
      </c>
      <c r="R1092" s="14" t="s">
        <v>12484</v>
      </c>
      <c r="S1092" s="257" t="s">
        <v>12485</v>
      </c>
      <c r="T1092" s="13" t="s">
        <v>12482</v>
      </c>
      <c r="V1092" s="275">
        <v>41943</v>
      </c>
    </row>
    <row r="1093" spans="2:23" ht="30.75" customHeight="1" x14ac:dyDescent="0.25">
      <c r="B1093" s="17" t="s">
        <v>10871</v>
      </c>
      <c r="D1093" s="274" t="s">
        <v>12486</v>
      </c>
      <c r="E1093" s="14" t="s">
        <v>12487</v>
      </c>
      <c r="F1093" s="14" t="s">
        <v>12488</v>
      </c>
      <c r="G1093" s="274" t="s">
        <v>12486</v>
      </c>
      <c r="H1093" s="293" t="s">
        <v>12489</v>
      </c>
      <c r="I1093" s="299" t="s">
        <v>12490</v>
      </c>
      <c r="J1093" s="274" t="s">
        <v>12491</v>
      </c>
      <c r="K1093" s="14" t="s">
        <v>3792</v>
      </c>
      <c r="L1093" s="14" t="s">
        <v>4123</v>
      </c>
      <c r="M1093" s="14" t="s">
        <v>4063</v>
      </c>
      <c r="N1093" s="12" t="s">
        <v>21135</v>
      </c>
      <c r="O1093" s="308" t="s">
        <v>12492</v>
      </c>
      <c r="P1093" s="309" t="s">
        <v>12493</v>
      </c>
      <c r="Q1093" s="257" t="s">
        <v>12494</v>
      </c>
      <c r="R1093" s="14" t="s">
        <v>572</v>
      </c>
      <c r="S1093" s="257" t="s">
        <v>12494</v>
      </c>
      <c r="T1093" s="309" t="s">
        <v>12493</v>
      </c>
    </row>
    <row r="1094" spans="2:23" ht="30.75" customHeight="1" x14ac:dyDescent="0.25">
      <c r="B1094" s="17" t="s">
        <v>10872</v>
      </c>
      <c r="D1094" s="274" t="s">
        <v>12495</v>
      </c>
      <c r="E1094" s="13" t="s">
        <v>12495</v>
      </c>
      <c r="F1094" s="274"/>
      <c r="G1094" s="274" t="s">
        <v>12495</v>
      </c>
      <c r="H1094" s="293" t="s">
        <v>12496</v>
      </c>
      <c r="I1094" s="299" t="s">
        <v>12497</v>
      </c>
      <c r="J1094" s="274" t="s">
        <v>12498</v>
      </c>
      <c r="K1094" s="14" t="s">
        <v>12499</v>
      </c>
      <c r="L1094" s="14" t="s">
        <v>4233</v>
      </c>
      <c r="M1094" s="14" t="s">
        <v>3942</v>
      </c>
      <c r="N1094" s="12" t="s">
        <v>21135</v>
      </c>
      <c r="O1094" s="308" t="s">
        <v>12500</v>
      </c>
      <c r="P1094" s="309" t="s">
        <v>12501</v>
      </c>
      <c r="Q1094" s="257" t="s">
        <v>12502</v>
      </c>
      <c r="R1094" s="14" t="s">
        <v>12503</v>
      </c>
      <c r="S1094" s="13" t="s">
        <v>12503</v>
      </c>
      <c r="T1094" s="13" t="s">
        <v>12503</v>
      </c>
      <c r="V1094" s="275">
        <v>41946</v>
      </c>
    </row>
    <row r="1095" spans="2:23" ht="30.75" customHeight="1" x14ac:dyDescent="0.25">
      <c r="B1095" s="17" t="s">
        <v>10873</v>
      </c>
      <c r="D1095" s="274" t="s">
        <v>12504</v>
      </c>
      <c r="E1095" s="14" t="s">
        <v>12505</v>
      </c>
      <c r="G1095" s="274" t="s">
        <v>12506</v>
      </c>
      <c r="H1095" s="293" t="s">
        <v>12507</v>
      </c>
      <c r="I1095" s="299" t="s">
        <v>12508</v>
      </c>
      <c r="J1095" s="274" t="s">
        <v>12509</v>
      </c>
      <c r="K1095" s="14" t="s">
        <v>3917</v>
      </c>
      <c r="L1095" s="14" t="s">
        <v>12510</v>
      </c>
      <c r="M1095" s="14" t="s">
        <v>3975</v>
      </c>
      <c r="N1095" s="12" t="s">
        <v>21147</v>
      </c>
      <c r="O1095" s="308" t="s">
        <v>12511</v>
      </c>
      <c r="P1095" s="309" t="s">
        <v>12512</v>
      </c>
      <c r="Q1095" s="257" t="s">
        <v>12513</v>
      </c>
      <c r="R1095" s="14" t="s">
        <v>12503</v>
      </c>
      <c r="S1095" s="257" t="s">
        <v>12514</v>
      </c>
      <c r="T1095" s="13" t="s">
        <v>12512</v>
      </c>
      <c r="V1095" s="275">
        <v>41947</v>
      </c>
    </row>
    <row r="1096" spans="2:23" ht="30.75" customHeight="1" x14ac:dyDescent="0.25">
      <c r="B1096" s="17" t="s">
        <v>10874</v>
      </c>
      <c r="D1096" s="274" t="s">
        <v>12515</v>
      </c>
      <c r="E1096" s="14" t="s">
        <v>3023</v>
      </c>
      <c r="G1096" s="274" t="s">
        <v>12516</v>
      </c>
      <c r="H1096" s="293" t="s">
        <v>12517</v>
      </c>
      <c r="I1096" s="299" t="s">
        <v>12518</v>
      </c>
      <c r="J1096" s="274" t="s">
        <v>12519</v>
      </c>
      <c r="K1096" s="14" t="s">
        <v>12520</v>
      </c>
      <c r="L1096" s="14" t="s">
        <v>4026</v>
      </c>
      <c r="M1096" s="14" t="s">
        <v>3919</v>
      </c>
      <c r="N1096" s="12" t="s">
        <v>21147</v>
      </c>
      <c r="O1096" s="308" t="s">
        <v>12521</v>
      </c>
      <c r="P1096" s="309" t="s">
        <v>12522</v>
      </c>
      <c r="Q1096" s="257" t="s">
        <v>12523</v>
      </c>
      <c r="R1096" s="14" t="s">
        <v>3023</v>
      </c>
      <c r="S1096" s="257" t="s">
        <v>12523</v>
      </c>
      <c r="T1096" s="13" t="s">
        <v>12524</v>
      </c>
      <c r="V1096" s="275">
        <v>41947</v>
      </c>
    </row>
    <row r="1097" spans="2:23" ht="30.75" customHeight="1" x14ac:dyDescent="0.25">
      <c r="B1097" s="17" t="s">
        <v>10875</v>
      </c>
      <c r="D1097" s="274" t="s">
        <v>12525</v>
      </c>
      <c r="E1097" s="14" t="s">
        <v>12526</v>
      </c>
      <c r="G1097" s="274" t="s">
        <v>12527</v>
      </c>
      <c r="H1097" s="293" t="s">
        <v>12528</v>
      </c>
      <c r="I1097" s="299" t="s">
        <v>12529</v>
      </c>
      <c r="J1097" s="274" t="s">
        <v>12530</v>
      </c>
      <c r="K1097" s="14" t="s">
        <v>7156</v>
      </c>
      <c r="L1097" s="14" t="s">
        <v>390</v>
      </c>
      <c r="M1097" s="14" t="s">
        <v>4104</v>
      </c>
      <c r="N1097" s="12" t="s">
        <v>21147</v>
      </c>
      <c r="O1097" s="308" t="s">
        <v>12531</v>
      </c>
      <c r="P1097" s="309" t="s">
        <v>12532</v>
      </c>
      <c r="Q1097" s="257" t="s">
        <v>12533</v>
      </c>
      <c r="R1097" s="14" t="s">
        <v>12534</v>
      </c>
      <c r="S1097" s="257" t="s">
        <v>12533</v>
      </c>
      <c r="T1097" s="13" t="s">
        <v>12535</v>
      </c>
      <c r="V1097" s="275">
        <v>41947</v>
      </c>
    </row>
    <row r="1098" spans="2:23" ht="30.75" customHeight="1" x14ac:dyDescent="0.25">
      <c r="B1098" s="17" t="s">
        <v>10876</v>
      </c>
      <c r="D1098" s="274" t="s">
        <v>12536</v>
      </c>
      <c r="E1098" s="14" t="s">
        <v>5506</v>
      </c>
      <c r="G1098" s="274" t="s">
        <v>12537</v>
      </c>
      <c r="H1098" s="293" t="s">
        <v>12538</v>
      </c>
      <c r="I1098" s="299" t="s">
        <v>12539</v>
      </c>
      <c r="J1098" s="274" t="s">
        <v>12540</v>
      </c>
      <c r="K1098" s="14" t="s">
        <v>3917</v>
      </c>
      <c r="L1098" s="14" t="s">
        <v>12541</v>
      </c>
      <c r="M1098" s="14" t="s">
        <v>3919</v>
      </c>
      <c r="N1098" s="12" t="s">
        <v>21147</v>
      </c>
      <c r="O1098" s="308" t="s">
        <v>12542</v>
      </c>
      <c r="P1098" s="309" t="s">
        <v>12543</v>
      </c>
      <c r="Q1098" s="13" t="s">
        <v>12544</v>
      </c>
      <c r="R1098" s="14" t="s">
        <v>5506</v>
      </c>
      <c r="S1098" s="13" t="s">
        <v>12544</v>
      </c>
      <c r="T1098" s="309" t="s">
        <v>12543</v>
      </c>
      <c r="V1098" s="275">
        <v>41947</v>
      </c>
    </row>
    <row r="1099" spans="2:23" ht="30.75" customHeight="1" x14ac:dyDescent="0.25">
      <c r="B1099" s="17" t="s">
        <v>10877</v>
      </c>
      <c r="D1099" s="274" t="s">
        <v>12546</v>
      </c>
      <c r="E1099" s="14" t="s">
        <v>12547</v>
      </c>
      <c r="G1099" s="274" t="s">
        <v>12546</v>
      </c>
      <c r="H1099" s="293" t="s">
        <v>12548</v>
      </c>
      <c r="I1099" s="299" t="s">
        <v>12549</v>
      </c>
      <c r="J1099" s="274" t="s">
        <v>12550</v>
      </c>
      <c r="K1099" s="14" t="s">
        <v>3917</v>
      </c>
      <c r="L1099" s="14" t="s">
        <v>12551</v>
      </c>
      <c r="M1099" s="14" t="s">
        <v>4114</v>
      </c>
      <c r="N1099" s="12" t="s">
        <v>21147</v>
      </c>
      <c r="O1099" s="308" t="s">
        <v>12552</v>
      </c>
      <c r="P1099" s="309" t="s">
        <v>12553</v>
      </c>
      <c r="Q1099" s="257" t="s">
        <v>12554</v>
      </c>
      <c r="R1099" s="14" t="s">
        <v>12555</v>
      </c>
      <c r="S1099" s="257" t="s">
        <v>12556</v>
      </c>
      <c r="T1099" s="309" t="s">
        <v>12553</v>
      </c>
      <c r="V1099" s="275">
        <v>41947</v>
      </c>
    </row>
    <row r="1100" spans="2:23" ht="30.75" customHeight="1" x14ac:dyDescent="0.25">
      <c r="B1100" s="17" t="s">
        <v>10878</v>
      </c>
      <c r="D1100" s="274" t="s">
        <v>12557</v>
      </c>
      <c r="E1100" s="14" t="s">
        <v>17080</v>
      </c>
      <c r="G1100" s="274" t="s">
        <v>12558</v>
      </c>
      <c r="H1100" s="293" t="s">
        <v>12559</v>
      </c>
      <c r="I1100" s="299" t="s">
        <v>12560</v>
      </c>
      <c r="J1100" s="274" t="s">
        <v>12561</v>
      </c>
      <c r="K1100" s="14" t="s">
        <v>12562</v>
      </c>
      <c r="L1100" s="14" t="s">
        <v>4026</v>
      </c>
      <c r="M1100" s="14" t="s">
        <v>3919</v>
      </c>
      <c r="N1100" s="12" t="s">
        <v>21147</v>
      </c>
      <c r="O1100" s="308" t="s">
        <v>12563</v>
      </c>
      <c r="P1100" s="309" t="s">
        <v>17078</v>
      </c>
      <c r="Q1100" s="257" t="s">
        <v>17079</v>
      </c>
      <c r="R1100" s="14" t="s">
        <v>12564</v>
      </c>
      <c r="S1100" s="257" t="s">
        <v>12565</v>
      </c>
      <c r="V1100" s="275">
        <v>41947</v>
      </c>
      <c r="W1100" s="290">
        <v>42999</v>
      </c>
    </row>
    <row r="1101" spans="2:23" ht="30.75" customHeight="1" x14ac:dyDescent="0.25">
      <c r="B1101" s="17" t="s">
        <v>10879</v>
      </c>
      <c r="D1101" s="274" t="s">
        <v>12566</v>
      </c>
      <c r="E1101" s="14" t="s">
        <v>741</v>
      </c>
      <c r="G1101" s="274" t="str">
        <f>D1101</f>
        <v>Ilumina Brasil, Transportes, Promoçoes e Eventos Ltda</v>
      </c>
      <c r="H1101" s="293" t="s">
        <v>12567</v>
      </c>
      <c r="I1101" s="299" t="s">
        <v>12568</v>
      </c>
      <c r="J1101" s="274" t="s">
        <v>12569</v>
      </c>
      <c r="K1101" s="14" t="s">
        <v>12570</v>
      </c>
      <c r="L1101" s="14" t="s">
        <v>3384</v>
      </c>
      <c r="M1101" s="14" t="s">
        <v>3975</v>
      </c>
      <c r="N1101" s="12" t="s">
        <v>21147</v>
      </c>
      <c r="O1101" s="308" t="s">
        <v>3385</v>
      </c>
      <c r="P1101" s="309" t="s">
        <v>12571</v>
      </c>
      <c r="Q1101" s="257" t="s">
        <v>12572</v>
      </c>
      <c r="R1101" s="14" t="s">
        <v>10098</v>
      </c>
      <c r="S1101" s="13" t="str">
        <f>Q1101</f>
        <v>iluminabrasilluciano@hotmail.com</v>
      </c>
      <c r="T1101" s="309" t="str">
        <f>P1101</f>
        <v>35 3423-8207  /  35 9984-9606</v>
      </c>
      <c r="V1101" s="275">
        <v>41948</v>
      </c>
    </row>
    <row r="1102" spans="2:23" ht="30.75" customHeight="1" x14ac:dyDescent="0.25">
      <c r="B1102" s="17" t="s">
        <v>10880</v>
      </c>
      <c r="C1102" s="17" t="s">
        <v>5</v>
      </c>
      <c r="D1102" s="274" t="s">
        <v>12573</v>
      </c>
      <c r="E1102" s="14" t="s">
        <v>6322</v>
      </c>
      <c r="G1102" s="274" t="s">
        <v>12574</v>
      </c>
      <c r="H1102" s="293" t="s">
        <v>12575</v>
      </c>
      <c r="I1102" s="299" t="s">
        <v>3915</v>
      </c>
      <c r="J1102" s="274" t="s">
        <v>12576</v>
      </c>
      <c r="K1102" s="14" t="s">
        <v>3917</v>
      </c>
      <c r="L1102" s="14" t="s">
        <v>12577</v>
      </c>
      <c r="M1102" s="14" t="s">
        <v>4063</v>
      </c>
      <c r="N1102" s="12" t="s">
        <v>21135</v>
      </c>
      <c r="O1102" s="308" t="s">
        <v>12578</v>
      </c>
      <c r="P1102" s="309" t="s">
        <v>12579</v>
      </c>
      <c r="Q1102" s="257" t="s">
        <v>12580</v>
      </c>
      <c r="R1102" s="14" t="s">
        <v>2575</v>
      </c>
      <c r="S1102" s="257" t="s">
        <v>12580</v>
      </c>
      <c r="T1102" s="309" t="s">
        <v>12579</v>
      </c>
      <c r="V1102" s="275">
        <v>41949</v>
      </c>
    </row>
    <row r="1103" spans="2:23" ht="30.75" customHeight="1" x14ac:dyDescent="0.25">
      <c r="B1103" s="17" t="s">
        <v>10881</v>
      </c>
      <c r="D1103" s="274" t="s">
        <v>12594</v>
      </c>
      <c r="E1103" s="14" t="s">
        <v>12595</v>
      </c>
      <c r="F1103" s="14" t="s">
        <v>4271</v>
      </c>
      <c r="G1103" s="274" t="s">
        <v>12594</v>
      </c>
      <c r="H1103" s="293" t="s">
        <v>12596</v>
      </c>
      <c r="I1103" s="299" t="s">
        <v>12597</v>
      </c>
      <c r="J1103" s="274" t="s">
        <v>12598</v>
      </c>
      <c r="K1103" s="14" t="s">
        <v>12599</v>
      </c>
      <c r="L1103" s="14" t="s">
        <v>4123</v>
      </c>
      <c r="M1103" s="14" t="s">
        <v>4063</v>
      </c>
      <c r="N1103" s="12" t="s">
        <v>21135</v>
      </c>
      <c r="O1103" s="308" t="s">
        <v>12600</v>
      </c>
      <c r="P1103" s="309" t="s">
        <v>12601</v>
      </c>
      <c r="Q1103" s="257" t="s">
        <v>12602</v>
      </c>
      <c r="R1103" s="14" t="s">
        <v>10462</v>
      </c>
      <c r="S1103" s="257" t="s">
        <v>12602</v>
      </c>
      <c r="T1103" s="309" t="s">
        <v>12601</v>
      </c>
      <c r="V1103" s="275">
        <v>41950</v>
      </c>
    </row>
    <row r="1104" spans="2:23" ht="30.75" customHeight="1" x14ac:dyDescent="0.25">
      <c r="B1104" s="17" t="s">
        <v>17081</v>
      </c>
      <c r="C1104" s="17" t="s">
        <v>3050</v>
      </c>
      <c r="D1104" s="274" t="s">
        <v>17124</v>
      </c>
      <c r="E1104" s="14" t="s">
        <v>17125</v>
      </c>
      <c r="G1104" s="274" t="s">
        <v>17072</v>
      </c>
      <c r="H1104" s="293" t="s">
        <v>12589</v>
      </c>
      <c r="I1104" s="299" t="s">
        <v>3915</v>
      </c>
      <c r="J1104" s="274" t="s">
        <v>17126</v>
      </c>
      <c r="K1104" s="14" t="s">
        <v>3917</v>
      </c>
      <c r="L1104" s="14" t="s">
        <v>3957</v>
      </c>
      <c r="M1104" s="14" t="s">
        <v>3942</v>
      </c>
      <c r="N1104" s="12" t="s">
        <v>21135</v>
      </c>
      <c r="O1104" s="308" t="s">
        <v>12277</v>
      </c>
      <c r="P1104" s="309" t="s">
        <v>17127</v>
      </c>
      <c r="Q1104" s="257" t="s">
        <v>17128</v>
      </c>
      <c r="R1104" s="14" t="s">
        <v>17125</v>
      </c>
      <c r="S1104" s="257" t="s">
        <v>17128</v>
      </c>
      <c r="T1104" s="309" t="s">
        <v>17127</v>
      </c>
      <c r="V1104" s="275">
        <v>41949</v>
      </c>
      <c r="W1104" s="290">
        <v>43004</v>
      </c>
    </row>
    <row r="1105" spans="2:23" ht="30.75" customHeight="1" x14ac:dyDescent="0.25">
      <c r="B1105" s="17" t="s">
        <v>10882</v>
      </c>
      <c r="D1105" s="274" t="s">
        <v>12604</v>
      </c>
      <c r="E1105" s="14" t="s">
        <v>12605</v>
      </c>
      <c r="F1105" s="14" t="s">
        <v>12606</v>
      </c>
      <c r="G1105" s="274" t="s">
        <v>12604</v>
      </c>
      <c r="H1105" s="293" t="s">
        <v>12607</v>
      </c>
      <c r="I1105" s="299" t="s">
        <v>3915</v>
      </c>
      <c r="J1105" s="274" t="s">
        <v>12608</v>
      </c>
      <c r="K1105" s="14" t="s">
        <v>12609</v>
      </c>
      <c r="L1105" s="14" t="s">
        <v>12610</v>
      </c>
      <c r="M1105" s="14" t="s">
        <v>4197</v>
      </c>
      <c r="N1105" s="12" t="s">
        <v>21150</v>
      </c>
      <c r="O1105" s="308" t="s">
        <v>12611</v>
      </c>
      <c r="P1105" s="309" t="s">
        <v>12612</v>
      </c>
      <c r="Q1105" s="257" t="s">
        <v>12613</v>
      </c>
      <c r="R1105" s="14" t="s">
        <v>12614</v>
      </c>
      <c r="S1105" s="13" t="s">
        <v>12615</v>
      </c>
      <c r="T1105" s="309" t="s">
        <v>12612</v>
      </c>
    </row>
    <row r="1106" spans="2:23" ht="30.75" customHeight="1" x14ac:dyDescent="0.25">
      <c r="B1106" s="17" t="s">
        <v>10883</v>
      </c>
      <c r="C1106" s="17" t="s">
        <v>6285</v>
      </c>
      <c r="D1106" s="274" t="s">
        <v>12626</v>
      </c>
      <c r="E1106" s="14" t="s">
        <v>10268</v>
      </c>
      <c r="F1106" s="14" t="s">
        <v>12627</v>
      </c>
      <c r="G1106" s="274" t="s">
        <v>12626</v>
      </c>
      <c r="H1106" s="293" t="s">
        <v>12628</v>
      </c>
      <c r="I1106" s="299" t="s">
        <v>3915</v>
      </c>
      <c r="J1106" s="274" t="s">
        <v>12629</v>
      </c>
      <c r="K1106" s="14" t="s">
        <v>3917</v>
      </c>
      <c r="L1106" s="14" t="s">
        <v>12630</v>
      </c>
      <c r="M1106" s="12" t="s">
        <v>4265</v>
      </c>
      <c r="N1106" s="12" t="s">
        <v>21135</v>
      </c>
      <c r="O1106" s="308" t="s">
        <v>12631</v>
      </c>
      <c r="P1106" s="309" t="s">
        <v>12632</v>
      </c>
      <c r="Q1106" s="257" t="s">
        <v>12633</v>
      </c>
      <c r="R1106" s="14" t="s">
        <v>12634</v>
      </c>
      <c r="S1106" s="257" t="s">
        <v>12633</v>
      </c>
      <c r="T1106" s="309" t="s">
        <v>12632</v>
      </c>
      <c r="V1106" s="275">
        <v>41953</v>
      </c>
    </row>
    <row r="1107" spans="2:23" ht="30.75" customHeight="1" x14ac:dyDescent="0.25">
      <c r="B1107" s="17" t="s">
        <v>10884</v>
      </c>
      <c r="C1107" s="17" t="s">
        <v>5</v>
      </c>
      <c r="D1107" s="274" t="s">
        <v>12636</v>
      </c>
      <c r="E1107" s="14" t="s">
        <v>948</v>
      </c>
      <c r="G1107" s="274" t="s">
        <v>12637</v>
      </c>
      <c r="H1107" s="293" t="s">
        <v>12638</v>
      </c>
      <c r="I1107" s="299" t="s">
        <v>3915</v>
      </c>
      <c r="J1107" s="274" t="s">
        <v>12639</v>
      </c>
      <c r="K1107" s="14" t="s">
        <v>12640</v>
      </c>
      <c r="L1107" s="14" t="s">
        <v>3690</v>
      </c>
      <c r="M1107" s="14" t="s">
        <v>4114</v>
      </c>
      <c r="N1107" s="12" t="s">
        <v>21147</v>
      </c>
      <c r="O1107" s="308" t="s">
        <v>12641</v>
      </c>
      <c r="P1107" s="309" t="s">
        <v>11917</v>
      </c>
      <c r="Q1107" s="257" t="s">
        <v>11916</v>
      </c>
      <c r="R1107" s="14" t="s">
        <v>948</v>
      </c>
      <c r="S1107" s="257" t="s">
        <v>11916</v>
      </c>
      <c r="T1107" s="309" t="s">
        <v>11915</v>
      </c>
      <c r="V1107" s="275">
        <v>41954</v>
      </c>
    </row>
    <row r="1108" spans="2:23" ht="30.75" customHeight="1" x14ac:dyDescent="0.25">
      <c r="B1108" s="17" t="s">
        <v>10885</v>
      </c>
      <c r="C1108" s="17" t="s">
        <v>5</v>
      </c>
      <c r="D1108" s="274" t="s">
        <v>9750</v>
      </c>
      <c r="E1108" s="14" t="s">
        <v>9750</v>
      </c>
      <c r="G1108" s="274" t="s">
        <v>12642</v>
      </c>
      <c r="H1108" s="14" t="s">
        <v>12643</v>
      </c>
      <c r="I1108" s="14" t="s">
        <v>12644</v>
      </c>
      <c r="J1108" s="274" t="s">
        <v>12645</v>
      </c>
      <c r="K1108" s="14" t="s">
        <v>3917</v>
      </c>
      <c r="L1108" s="14" t="s">
        <v>9755</v>
      </c>
      <c r="M1108" s="14" t="s">
        <v>3975</v>
      </c>
      <c r="N1108" s="12" t="s">
        <v>21147</v>
      </c>
      <c r="O1108" s="14" t="s">
        <v>9756</v>
      </c>
      <c r="P1108" s="13" t="s">
        <v>12646</v>
      </c>
      <c r="Q1108" s="257" t="s">
        <v>9758</v>
      </c>
      <c r="R1108" s="14" t="s">
        <v>9750</v>
      </c>
      <c r="S1108" s="257" t="s">
        <v>9758</v>
      </c>
      <c r="T1108" s="13" t="s">
        <v>12646</v>
      </c>
      <c r="W1108" s="275">
        <v>41954</v>
      </c>
    </row>
    <row r="1109" spans="2:23" ht="30.75" customHeight="1" x14ac:dyDescent="0.25">
      <c r="B1109" s="17" t="s">
        <v>10886</v>
      </c>
      <c r="D1109" s="274" t="s">
        <v>12647</v>
      </c>
      <c r="E1109" s="14" t="s">
        <v>12648</v>
      </c>
      <c r="G1109" s="274" t="s">
        <v>12647</v>
      </c>
      <c r="H1109" s="293" t="s">
        <v>12649</v>
      </c>
      <c r="I1109" s="299" t="s">
        <v>12650</v>
      </c>
      <c r="J1109" s="274" t="s">
        <v>12651</v>
      </c>
      <c r="K1109" s="14" t="s">
        <v>3475</v>
      </c>
      <c r="L1109" s="14" t="s">
        <v>3515</v>
      </c>
      <c r="M1109" s="14" t="s">
        <v>3942</v>
      </c>
      <c r="N1109" s="12" t="s">
        <v>21135</v>
      </c>
      <c r="O1109" s="308" t="s">
        <v>12652</v>
      </c>
      <c r="P1109" s="309" t="s">
        <v>12653</v>
      </c>
      <c r="Q1109" s="257" t="s">
        <v>12654</v>
      </c>
      <c r="R1109" s="14" t="s">
        <v>12655</v>
      </c>
      <c r="S1109" s="257" t="s">
        <v>12654</v>
      </c>
      <c r="T1109" s="309" t="s">
        <v>12653</v>
      </c>
      <c r="V1109" s="275">
        <v>41954</v>
      </c>
    </row>
    <row r="1110" spans="2:23" ht="30.75" customHeight="1" x14ac:dyDescent="0.25">
      <c r="B1110" s="17" t="s">
        <v>10887</v>
      </c>
      <c r="D1110" s="274" t="s">
        <v>12658</v>
      </c>
      <c r="E1110" s="14" t="s">
        <v>12526</v>
      </c>
      <c r="G1110" s="274" t="s">
        <v>12659</v>
      </c>
      <c r="H1110" s="293" t="s">
        <v>12660</v>
      </c>
      <c r="I1110" s="299" t="s">
        <v>12661</v>
      </c>
      <c r="J1110" s="274" t="s">
        <v>12662</v>
      </c>
      <c r="K1110" s="14" t="s">
        <v>3917</v>
      </c>
      <c r="L1110" s="14" t="s">
        <v>12663</v>
      </c>
      <c r="M1110" s="14" t="s">
        <v>3919</v>
      </c>
      <c r="N1110" s="12" t="s">
        <v>21147</v>
      </c>
      <c r="O1110" s="308" t="s">
        <v>12664</v>
      </c>
      <c r="P1110" s="309" t="s">
        <v>12685</v>
      </c>
      <c r="Q1110" s="257" t="s">
        <v>12665</v>
      </c>
      <c r="R1110" s="14" t="s">
        <v>10419</v>
      </c>
      <c r="S1110" s="257" t="s">
        <v>12665</v>
      </c>
      <c r="T1110" s="309" t="s">
        <v>12685</v>
      </c>
      <c r="V1110" s="275">
        <v>41955</v>
      </c>
    </row>
    <row r="1111" spans="2:23" ht="30.75" customHeight="1" x14ac:dyDescent="0.25">
      <c r="B1111" s="17" t="s">
        <v>10888</v>
      </c>
      <c r="C1111" s="17" t="s">
        <v>5</v>
      </c>
      <c r="D1111" s="274" t="s">
        <v>12667</v>
      </c>
      <c r="E1111" s="14" t="s">
        <v>12668</v>
      </c>
      <c r="F1111" s="14" t="s">
        <v>12054</v>
      </c>
      <c r="G1111" s="274" t="s">
        <v>12669</v>
      </c>
      <c r="H1111" s="293" t="s">
        <v>12670</v>
      </c>
      <c r="I1111" s="299" t="s">
        <v>3915</v>
      </c>
      <c r="J1111" s="274" t="s">
        <v>12671</v>
      </c>
      <c r="K1111" s="14" t="s">
        <v>3917</v>
      </c>
      <c r="L1111" s="14" t="s">
        <v>12672</v>
      </c>
      <c r="M1111" s="14" t="s">
        <v>3942</v>
      </c>
      <c r="N1111" s="12" t="s">
        <v>21135</v>
      </c>
      <c r="O1111" s="308" t="s">
        <v>12673</v>
      </c>
      <c r="P1111" s="311" t="s">
        <v>17129</v>
      </c>
      <c r="Q1111" s="257" t="s">
        <v>12674</v>
      </c>
      <c r="R1111" s="12" t="s">
        <v>17130</v>
      </c>
      <c r="S1111" s="257" t="s">
        <v>17131</v>
      </c>
      <c r="T1111" s="311" t="s">
        <v>17129</v>
      </c>
      <c r="V1111" s="275">
        <v>41960</v>
      </c>
    </row>
    <row r="1112" spans="2:23" ht="30.75" customHeight="1" x14ac:dyDescent="0.25">
      <c r="B1112" s="17" t="s">
        <v>10889</v>
      </c>
      <c r="D1112" s="274" t="s">
        <v>12686</v>
      </c>
      <c r="E1112" s="14" t="s">
        <v>12687</v>
      </c>
      <c r="F1112" s="14" t="s">
        <v>12688</v>
      </c>
      <c r="G1112" s="274" t="s">
        <v>12689</v>
      </c>
      <c r="H1112" s="293" t="s">
        <v>12690</v>
      </c>
      <c r="I1112" s="299" t="s">
        <v>3915</v>
      </c>
      <c r="J1112" s="274" t="s">
        <v>12691</v>
      </c>
      <c r="K1112" s="14" t="s">
        <v>12692</v>
      </c>
      <c r="L1112" s="14" t="s">
        <v>4026</v>
      </c>
      <c r="M1112" s="14" t="s">
        <v>3919</v>
      </c>
      <c r="N1112" s="12" t="s">
        <v>21147</v>
      </c>
      <c r="O1112" s="308" t="s">
        <v>12693</v>
      </c>
      <c r="P1112" s="309" t="s">
        <v>12694</v>
      </c>
      <c r="Q1112" s="257" t="s">
        <v>12695</v>
      </c>
      <c r="R1112" s="14" t="s">
        <v>12687</v>
      </c>
      <c r="S1112" s="257" t="s">
        <v>12695</v>
      </c>
      <c r="T1112" s="309" t="s">
        <v>12694</v>
      </c>
      <c r="V1112" s="275">
        <v>41961</v>
      </c>
    </row>
    <row r="1113" spans="2:23" ht="30.75" customHeight="1" x14ac:dyDescent="0.25">
      <c r="B1113" s="17" t="s">
        <v>10890</v>
      </c>
      <c r="D1113" s="274" t="s">
        <v>12706</v>
      </c>
      <c r="E1113" s="14" t="s">
        <v>12707</v>
      </c>
      <c r="G1113" s="274" t="s">
        <v>12708</v>
      </c>
      <c r="H1113" s="293" t="s">
        <v>12709</v>
      </c>
      <c r="I1113" s="299" t="s">
        <v>12710</v>
      </c>
      <c r="J1113" s="274" t="s">
        <v>12711</v>
      </c>
      <c r="K1113" s="14" t="s">
        <v>12712</v>
      </c>
      <c r="L1113" s="14" t="s">
        <v>3467</v>
      </c>
      <c r="M1113" s="14" t="s">
        <v>3942</v>
      </c>
      <c r="N1113" s="12" t="s">
        <v>21135</v>
      </c>
      <c r="O1113" s="308" t="s">
        <v>12713</v>
      </c>
      <c r="P1113" s="309" t="s">
        <v>12714</v>
      </c>
      <c r="Q1113" s="257" t="s">
        <v>12715</v>
      </c>
      <c r="R1113" s="14" t="s">
        <v>12716</v>
      </c>
      <c r="S1113" s="257" t="s">
        <v>12717</v>
      </c>
      <c r="T1113" s="13" t="s">
        <v>12714</v>
      </c>
      <c r="V1113" s="275">
        <v>41962</v>
      </c>
    </row>
    <row r="1114" spans="2:23" ht="30.75" customHeight="1" x14ac:dyDescent="0.25">
      <c r="B1114" s="17" t="s">
        <v>10891</v>
      </c>
      <c r="D1114" s="274" t="s">
        <v>12718</v>
      </c>
      <c r="E1114" s="14" t="s">
        <v>12719</v>
      </c>
      <c r="F1114" s="14" t="s">
        <v>4021</v>
      </c>
      <c r="G1114" s="274" t="s">
        <v>12720</v>
      </c>
      <c r="H1114" s="293" t="s">
        <v>12721</v>
      </c>
      <c r="I1114" s="299" t="s">
        <v>12722</v>
      </c>
      <c r="J1114" s="274" t="s">
        <v>12723</v>
      </c>
      <c r="K1114" s="14" t="s">
        <v>3917</v>
      </c>
      <c r="L1114" s="14" t="s">
        <v>12724</v>
      </c>
      <c r="M1114" s="14" t="s">
        <v>3942</v>
      </c>
      <c r="N1114" s="12" t="s">
        <v>21135</v>
      </c>
      <c r="O1114" s="308" t="s">
        <v>12725</v>
      </c>
      <c r="P1114" s="309" t="s">
        <v>12726</v>
      </c>
      <c r="Q1114" s="257" t="s">
        <v>12727</v>
      </c>
      <c r="R1114" s="14" t="s">
        <v>12719</v>
      </c>
      <c r="S1114" s="257" t="s">
        <v>12727</v>
      </c>
      <c r="T1114" s="309" t="s">
        <v>12726</v>
      </c>
      <c r="V1114" s="275">
        <v>41963</v>
      </c>
    </row>
    <row r="1115" spans="2:23" ht="30.75" customHeight="1" x14ac:dyDescent="0.25">
      <c r="B1115" s="17" t="s">
        <v>10892</v>
      </c>
      <c r="D1115" s="274" t="s">
        <v>12728</v>
      </c>
      <c r="E1115" s="14" t="s">
        <v>12729</v>
      </c>
      <c r="G1115" s="274" t="s">
        <v>12730</v>
      </c>
      <c r="H1115" s="293" t="s">
        <v>12731</v>
      </c>
      <c r="I1115" s="299" t="s">
        <v>12732</v>
      </c>
      <c r="J1115" s="274" t="s">
        <v>12733</v>
      </c>
      <c r="K1115" s="14" t="s">
        <v>12734</v>
      </c>
      <c r="L1115" s="14" t="s">
        <v>4185</v>
      </c>
      <c r="M1115" s="14" t="s">
        <v>3975</v>
      </c>
      <c r="N1115" s="12" t="s">
        <v>21147</v>
      </c>
      <c r="O1115" s="308" t="s">
        <v>12735</v>
      </c>
      <c r="P1115" s="309" t="s">
        <v>12736</v>
      </c>
      <c r="Q1115" s="257" t="s">
        <v>12737</v>
      </c>
      <c r="R1115" s="14" t="s">
        <v>12729</v>
      </c>
      <c r="S1115" s="257" t="s">
        <v>12737</v>
      </c>
      <c r="T1115" s="309" t="s">
        <v>12736</v>
      </c>
      <c r="V1115" s="275">
        <v>41964</v>
      </c>
    </row>
    <row r="1116" spans="2:23" ht="30.75" customHeight="1" x14ac:dyDescent="0.25">
      <c r="B1116" s="17" t="s">
        <v>10893</v>
      </c>
      <c r="D1116" s="274" t="s">
        <v>12738</v>
      </c>
      <c r="E1116" s="14" t="s">
        <v>3998</v>
      </c>
      <c r="G1116" s="274" t="s">
        <v>12739</v>
      </c>
      <c r="H1116" s="293" t="s">
        <v>12740</v>
      </c>
      <c r="I1116" s="299" t="s">
        <v>3915</v>
      </c>
      <c r="J1116" s="274" t="s">
        <v>12741</v>
      </c>
      <c r="K1116" s="14" t="s">
        <v>12742</v>
      </c>
      <c r="L1116" s="14" t="s">
        <v>4005</v>
      </c>
      <c r="M1116" s="12" t="s">
        <v>4006</v>
      </c>
      <c r="N1116" s="12" t="s">
        <v>21149</v>
      </c>
      <c r="O1116" s="308" t="s">
        <v>12743</v>
      </c>
      <c r="P1116" s="309" t="s">
        <v>12744</v>
      </c>
      <c r="Q1116" s="257" t="s">
        <v>12822</v>
      </c>
      <c r="R1116" s="14" t="s">
        <v>12745</v>
      </c>
      <c r="S1116" s="309" t="s">
        <v>12744</v>
      </c>
      <c r="T1116" s="257" t="s">
        <v>12823</v>
      </c>
      <c r="V1116" s="275">
        <v>41964</v>
      </c>
    </row>
    <row r="1117" spans="2:23" ht="30.75" customHeight="1" x14ac:dyDescent="0.25">
      <c r="B1117" s="17" t="s">
        <v>10894</v>
      </c>
      <c r="C1117" s="17" t="s">
        <v>11992</v>
      </c>
      <c r="D1117" s="274" t="s">
        <v>12746</v>
      </c>
      <c r="E1117" s="14" t="s">
        <v>7915</v>
      </c>
      <c r="F1117" s="14" t="s">
        <v>12750</v>
      </c>
      <c r="G1117" s="274" t="s">
        <v>12746</v>
      </c>
      <c r="H1117" s="293" t="s">
        <v>12747</v>
      </c>
      <c r="I1117" s="299" t="s">
        <v>3915</v>
      </c>
      <c r="J1117" s="274" t="s">
        <v>12748</v>
      </c>
      <c r="K1117" s="14" t="s">
        <v>3917</v>
      </c>
      <c r="L1117" s="14" t="s">
        <v>3946</v>
      </c>
      <c r="M1117" s="14" t="s">
        <v>3942</v>
      </c>
      <c r="N1117" s="12" t="s">
        <v>21135</v>
      </c>
      <c r="O1117" s="308" t="s">
        <v>12749</v>
      </c>
      <c r="P1117" s="309" t="s">
        <v>12751</v>
      </c>
      <c r="Q1117" s="13" t="s">
        <v>12752</v>
      </c>
      <c r="R1117" s="14" t="s">
        <v>12753</v>
      </c>
      <c r="S1117" s="257" t="s">
        <v>12755</v>
      </c>
      <c r="T1117" s="13" t="s">
        <v>12754</v>
      </c>
    </row>
    <row r="1118" spans="2:23" ht="30.75" customHeight="1" x14ac:dyDescent="0.25">
      <c r="B1118" s="17" t="s">
        <v>10895</v>
      </c>
      <c r="D1118" s="274" t="s">
        <v>12756</v>
      </c>
      <c r="E1118" s="14" t="s">
        <v>850</v>
      </c>
      <c r="G1118" s="274" t="str">
        <f>D1118</f>
        <v>Condominio Horizontal Praia Brava</v>
      </c>
      <c r="H1118" s="293" t="s">
        <v>12799</v>
      </c>
      <c r="I1118" s="299" t="s">
        <v>3915</v>
      </c>
      <c r="J1118" s="274" t="s">
        <v>12757</v>
      </c>
      <c r="K1118" s="14" t="s">
        <v>12758</v>
      </c>
      <c r="L1118" s="14" t="s">
        <v>3467</v>
      </c>
      <c r="M1118" s="14" t="s">
        <v>3942</v>
      </c>
      <c r="N1118" s="12" t="s">
        <v>21135</v>
      </c>
      <c r="O1118" s="308" t="s">
        <v>12759</v>
      </c>
      <c r="P1118" s="309" t="s">
        <v>12760</v>
      </c>
      <c r="Q1118" s="257" t="s">
        <v>12800</v>
      </c>
      <c r="R1118" s="14" t="s">
        <v>3970</v>
      </c>
      <c r="S1118" s="257" t="s">
        <v>12761</v>
      </c>
      <c r="T1118" s="13" t="s">
        <v>12762</v>
      </c>
      <c r="V1118" s="275">
        <v>41969</v>
      </c>
    </row>
    <row r="1119" spans="2:23" ht="30.75" customHeight="1" x14ac:dyDescent="0.25">
      <c r="B1119" s="17" t="s">
        <v>10896</v>
      </c>
      <c r="D1119" s="274" t="s">
        <v>12763</v>
      </c>
      <c r="E1119" s="14" t="s">
        <v>12764</v>
      </c>
      <c r="G1119" s="274" t="s">
        <v>12765</v>
      </c>
      <c r="H1119" s="293" t="s">
        <v>12766</v>
      </c>
      <c r="I1119" s="299" t="s">
        <v>3915</v>
      </c>
      <c r="J1119" s="274" t="s">
        <v>12767</v>
      </c>
      <c r="K1119" s="14" t="s">
        <v>3917</v>
      </c>
      <c r="L1119" s="14" t="s">
        <v>12768</v>
      </c>
      <c r="M1119" s="14" t="s">
        <v>4063</v>
      </c>
      <c r="N1119" s="12" t="s">
        <v>21135</v>
      </c>
      <c r="O1119" s="308" t="s">
        <v>12769</v>
      </c>
      <c r="P1119" s="309" t="s">
        <v>12770</v>
      </c>
      <c r="Q1119" s="257" t="s">
        <v>12771</v>
      </c>
      <c r="R1119" s="14" t="s">
        <v>12764</v>
      </c>
      <c r="S1119" s="257" t="s">
        <v>12771</v>
      </c>
      <c r="T1119" s="309" t="s">
        <v>12770</v>
      </c>
      <c r="V1119" s="275">
        <v>41969</v>
      </c>
    </row>
    <row r="1120" spans="2:23" ht="30.75" customHeight="1" x14ac:dyDescent="0.25">
      <c r="B1120" s="17" t="s">
        <v>10897</v>
      </c>
      <c r="D1120" s="274" t="s">
        <v>12772</v>
      </c>
      <c r="E1120" s="14" t="s">
        <v>3803</v>
      </c>
      <c r="F1120" s="14" t="s">
        <v>12773</v>
      </c>
      <c r="G1120" s="274" t="s">
        <v>12774</v>
      </c>
      <c r="H1120" s="293" t="s">
        <v>12775</v>
      </c>
      <c r="I1120" s="299" t="s">
        <v>3915</v>
      </c>
      <c r="J1120" s="274" t="s">
        <v>12776</v>
      </c>
      <c r="K1120" s="14" t="s">
        <v>3917</v>
      </c>
      <c r="L1120" s="14" t="s">
        <v>12777</v>
      </c>
      <c r="M1120" s="14" t="s">
        <v>4265</v>
      </c>
      <c r="N1120" s="12" t="s">
        <v>21135</v>
      </c>
      <c r="O1120" s="308" t="s">
        <v>12778</v>
      </c>
      <c r="P1120" s="309" t="s">
        <v>12779</v>
      </c>
      <c r="Q1120" s="257" t="s">
        <v>12780</v>
      </c>
      <c r="R1120" s="14" t="s">
        <v>3803</v>
      </c>
      <c r="S1120" s="257" t="s">
        <v>12780</v>
      </c>
      <c r="T1120" s="309" t="s">
        <v>12779</v>
      </c>
      <c r="V1120" s="275">
        <v>41969</v>
      </c>
    </row>
    <row r="1121" spans="2:23" ht="30.75" customHeight="1" x14ac:dyDescent="0.25">
      <c r="B1121" s="17" t="s">
        <v>10898</v>
      </c>
      <c r="C1121" s="17" t="s">
        <v>5</v>
      </c>
      <c r="D1121" s="274" t="s">
        <v>12783</v>
      </c>
      <c r="E1121" s="14" t="s">
        <v>14296</v>
      </c>
      <c r="F1121" s="14" t="s">
        <v>14297</v>
      </c>
      <c r="G1121" s="274" t="s">
        <v>12784</v>
      </c>
      <c r="H1121" s="293" t="s">
        <v>12785</v>
      </c>
      <c r="I1121" s="299" t="s">
        <v>3915</v>
      </c>
      <c r="J1121" s="274" t="s">
        <v>12786</v>
      </c>
      <c r="K1121" s="14" t="s">
        <v>3917</v>
      </c>
      <c r="L1121" s="14" t="s">
        <v>12787</v>
      </c>
      <c r="M1121" s="14" t="s">
        <v>4063</v>
      </c>
      <c r="N1121" s="12" t="s">
        <v>21135</v>
      </c>
      <c r="O1121" s="308" t="s">
        <v>12788</v>
      </c>
      <c r="P1121" s="309" t="s">
        <v>14298</v>
      </c>
      <c r="Q1121" s="268" t="s">
        <v>14299</v>
      </c>
      <c r="R1121" s="14" t="s">
        <v>14296</v>
      </c>
      <c r="S1121" s="268" t="s">
        <v>14299</v>
      </c>
      <c r="T1121" s="309" t="s">
        <v>14298</v>
      </c>
      <c r="V1121" s="275">
        <v>41969</v>
      </c>
      <c r="W1121" s="275">
        <v>42315</v>
      </c>
    </row>
    <row r="1122" spans="2:23" ht="30.75" customHeight="1" x14ac:dyDescent="0.25">
      <c r="B1122" s="17" t="s">
        <v>10899</v>
      </c>
      <c r="D1122" s="274" t="s">
        <v>12791</v>
      </c>
      <c r="E1122" s="14" t="s">
        <v>12790</v>
      </c>
      <c r="G1122" s="274" t="s">
        <v>12789</v>
      </c>
      <c r="H1122" s="293" t="s">
        <v>12792</v>
      </c>
      <c r="I1122" s="299" t="s">
        <v>12793</v>
      </c>
      <c r="J1122" s="274" t="s">
        <v>12794</v>
      </c>
      <c r="K1122" s="14" t="s">
        <v>2176</v>
      </c>
      <c r="L1122" s="14" t="s">
        <v>10492</v>
      </c>
      <c r="M1122" s="14" t="s">
        <v>3942</v>
      </c>
      <c r="N1122" s="12" t="s">
        <v>21135</v>
      </c>
      <c r="O1122" s="308" t="s">
        <v>12795</v>
      </c>
      <c r="P1122" s="309" t="s">
        <v>12796</v>
      </c>
      <c r="Q1122" s="257" t="s">
        <v>12797</v>
      </c>
      <c r="R1122" s="14" t="s">
        <v>12798</v>
      </c>
      <c r="S1122" s="13" t="str">
        <f>Q1122</f>
        <v>auquimia.vet@gmail.com</v>
      </c>
      <c r="T1122" s="309" t="str">
        <f>P1122</f>
        <v>(47) 3028-8050</v>
      </c>
      <c r="V1122" s="275">
        <v>41969</v>
      </c>
    </row>
    <row r="1123" spans="2:23" ht="30.75" customHeight="1" x14ac:dyDescent="0.25">
      <c r="B1123" s="17" t="s">
        <v>10900</v>
      </c>
      <c r="D1123" s="274" t="s">
        <v>12801</v>
      </c>
      <c r="E1123" s="14" t="s">
        <v>12802</v>
      </c>
      <c r="F1123" s="14" t="s">
        <v>12054</v>
      </c>
      <c r="G1123" s="274" t="s">
        <v>12804</v>
      </c>
      <c r="H1123" s="293" t="s">
        <v>12805</v>
      </c>
      <c r="I1123" s="299" t="s">
        <v>3915</v>
      </c>
      <c r="J1123" s="274" t="s">
        <v>12803</v>
      </c>
      <c r="K1123" s="14" t="s">
        <v>12806</v>
      </c>
      <c r="L1123" s="14" t="s">
        <v>12807</v>
      </c>
      <c r="M1123" s="14" t="s">
        <v>3919</v>
      </c>
      <c r="N1123" s="12" t="s">
        <v>21147</v>
      </c>
      <c r="O1123" s="308" t="s">
        <v>12808</v>
      </c>
      <c r="P1123" s="309" t="s">
        <v>12809</v>
      </c>
      <c r="Q1123" s="257" t="s">
        <v>12810</v>
      </c>
      <c r="R1123" s="14" t="s">
        <v>12811</v>
      </c>
      <c r="S1123" s="257" t="s">
        <v>12810</v>
      </c>
      <c r="T1123" s="309" t="s">
        <v>12812</v>
      </c>
      <c r="V1123" s="275">
        <v>41970</v>
      </c>
    </row>
    <row r="1124" spans="2:23" ht="30.75" customHeight="1" x14ac:dyDescent="0.25">
      <c r="B1124" s="17" t="s">
        <v>10901</v>
      </c>
      <c r="C1124" s="17" t="s">
        <v>6285</v>
      </c>
      <c r="D1124" s="274" t="s">
        <v>12813</v>
      </c>
      <c r="E1124" s="14" t="s">
        <v>10268</v>
      </c>
      <c r="F1124" s="14" t="s">
        <v>12627</v>
      </c>
      <c r="G1124" s="274" t="s">
        <v>12814</v>
      </c>
      <c r="H1124" s="293" t="s">
        <v>12815</v>
      </c>
      <c r="I1124" s="299" t="s">
        <v>3915</v>
      </c>
      <c r="J1124" s="274" t="s">
        <v>12816</v>
      </c>
      <c r="K1124" s="14" t="s">
        <v>3917</v>
      </c>
      <c r="L1124" s="14" t="s">
        <v>12817</v>
      </c>
      <c r="M1124" s="14" t="s">
        <v>4265</v>
      </c>
      <c r="N1124" s="12" t="s">
        <v>21135</v>
      </c>
      <c r="O1124" s="308" t="s">
        <v>12818</v>
      </c>
      <c r="P1124" s="309" t="s">
        <v>12819</v>
      </c>
      <c r="Q1124" s="257" t="s">
        <v>12820</v>
      </c>
      <c r="R1124" s="14" t="s">
        <v>12821</v>
      </c>
      <c r="S1124" s="257" t="s">
        <v>12820</v>
      </c>
      <c r="T1124" s="309" t="s">
        <v>12819</v>
      </c>
      <c r="V1124" s="275">
        <v>41970</v>
      </c>
    </row>
    <row r="1125" spans="2:23" ht="30.75" customHeight="1" x14ac:dyDescent="0.25">
      <c r="B1125" s="17" t="s">
        <v>10902</v>
      </c>
      <c r="D1125" s="274" t="s">
        <v>12824</v>
      </c>
      <c r="G1125" s="274" t="s">
        <v>12824</v>
      </c>
      <c r="H1125" s="293" t="s">
        <v>12825</v>
      </c>
      <c r="I1125" s="299" t="s">
        <v>12826</v>
      </c>
      <c r="J1125" s="274" t="s">
        <v>12827</v>
      </c>
      <c r="K1125" s="14" t="s">
        <v>12828</v>
      </c>
      <c r="L1125" s="14" t="s">
        <v>12829</v>
      </c>
      <c r="M1125" s="14" t="s">
        <v>3942</v>
      </c>
      <c r="N1125" s="12" t="s">
        <v>21135</v>
      </c>
      <c r="O1125" s="308"/>
      <c r="P1125" s="309" t="s">
        <v>12831</v>
      </c>
      <c r="Q1125" s="257" t="s">
        <v>12830</v>
      </c>
      <c r="R1125" s="274" t="s">
        <v>12824</v>
      </c>
      <c r="S1125" s="257" t="s">
        <v>12830</v>
      </c>
      <c r="T1125" s="309" t="s">
        <v>12831</v>
      </c>
      <c r="V1125" s="275">
        <v>41974</v>
      </c>
    </row>
    <row r="1126" spans="2:23" ht="30.75" customHeight="1" x14ac:dyDescent="0.25">
      <c r="B1126" s="17" t="s">
        <v>10903</v>
      </c>
      <c r="D1126" s="274" t="s">
        <v>12842</v>
      </c>
      <c r="E1126" s="14" t="s">
        <v>12374</v>
      </c>
      <c r="G1126" s="274" t="s">
        <v>12843</v>
      </c>
      <c r="H1126" s="293" t="s">
        <v>12844</v>
      </c>
      <c r="I1126" s="299" t="s">
        <v>3915</v>
      </c>
      <c r="J1126" s="274" t="s">
        <v>12376</v>
      </c>
      <c r="K1126" s="14" t="s">
        <v>3917</v>
      </c>
      <c r="L1126" s="14" t="s">
        <v>12377</v>
      </c>
      <c r="M1126" s="14" t="s">
        <v>3942</v>
      </c>
      <c r="N1126" s="12" t="s">
        <v>21135</v>
      </c>
      <c r="O1126" s="308" t="s">
        <v>12378</v>
      </c>
      <c r="P1126" s="309" t="s">
        <v>12380</v>
      </c>
      <c r="Q1126" s="257" t="s">
        <v>12379</v>
      </c>
      <c r="R1126" s="14" t="s">
        <v>12381</v>
      </c>
      <c r="S1126" s="257" t="s">
        <v>12379</v>
      </c>
      <c r="T1126" s="309" t="s">
        <v>12380</v>
      </c>
      <c r="V1126" s="275">
        <v>41975</v>
      </c>
    </row>
    <row r="1127" spans="2:23" ht="30.75" customHeight="1" x14ac:dyDescent="0.25">
      <c r="B1127" s="17" t="s">
        <v>10904</v>
      </c>
      <c r="D1127" s="274" t="s">
        <v>12845</v>
      </c>
      <c r="E1127" s="14" t="s">
        <v>12846</v>
      </c>
      <c r="G1127" s="274" t="s">
        <v>12847</v>
      </c>
      <c r="H1127" s="293" t="s">
        <v>12848</v>
      </c>
      <c r="I1127" s="299" t="s">
        <v>3915</v>
      </c>
      <c r="J1127" s="274" t="s">
        <v>12849</v>
      </c>
      <c r="K1127" s="14" t="s">
        <v>3917</v>
      </c>
      <c r="L1127" s="14" t="s">
        <v>12850</v>
      </c>
      <c r="M1127" s="14" t="s">
        <v>3919</v>
      </c>
      <c r="N1127" s="12" t="s">
        <v>21147</v>
      </c>
      <c r="O1127" s="308" t="s">
        <v>12851</v>
      </c>
      <c r="P1127" s="309" t="s">
        <v>12852</v>
      </c>
      <c r="Q1127" s="257" t="s">
        <v>12853</v>
      </c>
      <c r="R1127" s="14" t="s">
        <v>10243</v>
      </c>
      <c r="S1127" s="257" t="s">
        <v>12855</v>
      </c>
      <c r="T1127" s="13" t="s">
        <v>12854</v>
      </c>
      <c r="V1127" s="275">
        <v>41976</v>
      </c>
    </row>
    <row r="1128" spans="2:23" ht="30.75" customHeight="1" x14ac:dyDescent="0.25">
      <c r="B1128" s="17" t="s">
        <v>10905</v>
      </c>
      <c r="D1128" s="274" t="s">
        <v>12856</v>
      </c>
      <c r="E1128" s="14" t="s">
        <v>12857</v>
      </c>
      <c r="F1128" s="14" t="s">
        <v>1115</v>
      </c>
      <c r="G1128" s="274" t="s">
        <v>12858</v>
      </c>
      <c r="H1128" s="293" t="s">
        <v>12859</v>
      </c>
      <c r="I1128" s="299" t="s">
        <v>3915</v>
      </c>
      <c r="J1128" s="274" t="s">
        <v>12860</v>
      </c>
      <c r="K1128" s="14" t="s">
        <v>3917</v>
      </c>
      <c r="L1128" s="14" t="s">
        <v>12861</v>
      </c>
      <c r="M1128" s="14" t="s">
        <v>1679</v>
      </c>
      <c r="N1128" s="12" t="s">
        <v>21150</v>
      </c>
      <c r="O1128" s="308" t="s">
        <v>12862</v>
      </c>
      <c r="P1128" s="309" t="s">
        <v>12863</v>
      </c>
      <c r="Q1128" s="257" t="s">
        <v>12864</v>
      </c>
      <c r="R1128" s="14" t="s">
        <v>12857</v>
      </c>
      <c r="S1128" s="257" t="s">
        <v>12864</v>
      </c>
      <c r="T1128" s="309" t="s">
        <v>12863</v>
      </c>
      <c r="V1128" s="275">
        <v>41976</v>
      </c>
    </row>
    <row r="1129" spans="2:23" ht="30.75" customHeight="1" x14ac:dyDescent="0.25">
      <c r="B1129" s="17" t="s">
        <v>10906</v>
      </c>
      <c r="C1129" s="17" t="s">
        <v>11992</v>
      </c>
      <c r="D1129" s="274" t="s">
        <v>12865</v>
      </c>
      <c r="E1129" s="14" t="s">
        <v>12866</v>
      </c>
      <c r="F1129" s="14" t="s">
        <v>4080</v>
      </c>
      <c r="G1129" s="274" t="s">
        <v>12867</v>
      </c>
      <c r="H1129" s="293" t="s">
        <v>12868</v>
      </c>
      <c r="I1129" s="299" t="s">
        <v>3915</v>
      </c>
      <c r="J1129" s="274" t="s">
        <v>12869</v>
      </c>
      <c r="K1129" s="14" t="s">
        <v>3917</v>
      </c>
      <c r="L1129" s="14" t="s">
        <v>3241</v>
      </c>
      <c r="M1129" s="14" t="s">
        <v>3942</v>
      </c>
      <c r="N1129" s="12" t="s">
        <v>21135</v>
      </c>
      <c r="O1129" s="308" t="s">
        <v>12870</v>
      </c>
      <c r="P1129" s="309" t="s">
        <v>7057</v>
      </c>
      <c r="Q1129" s="257" t="s">
        <v>12871</v>
      </c>
      <c r="R1129" s="14" t="s">
        <v>12872</v>
      </c>
      <c r="S1129" s="257" t="s">
        <v>12873</v>
      </c>
      <c r="T1129" s="309" t="s">
        <v>7057</v>
      </c>
      <c r="V1129" s="275">
        <v>41976</v>
      </c>
    </row>
    <row r="1130" spans="2:23" ht="30.75" customHeight="1" x14ac:dyDescent="0.25">
      <c r="B1130" s="17" t="s">
        <v>10907</v>
      </c>
      <c r="D1130" s="274" t="s">
        <v>12874</v>
      </c>
      <c r="E1130" s="14" t="s">
        <v>12881</v>
      </c>
      <c r="G1130" s="274" t="s">
        <v>12874</v>
      </c>
      <c r="H1130" s="293" t="s">
        <v>12875</v>
      </c>
      <c r="I1130" s="299" t="s">
        <v>12876</v>
      </c>
      <c r="J1130" s="274" t="s">
        <v>12878</v>
      </c>
      <c r="K1130" s="14" t="s">
        <v>12877</v>
      </c>
      <c r="L1130" s="14" t="s">
        <v>3690</v>
      </c>
      <c r="M1130" s="14" t="s">
        <v>4114</v>
      </c>
      <c r="N1130" s="12" t="s">
        <v>21147</v>
      </c>
      <c r="O1130" s="308" t="s">
        <v>12879</v>
      </c>
      <c r="P1130" s="309" t="s">
        <v>12880</v>
      </c>
      <c r="Q1130" s="13" t="s">
        <v>12882</v>
      </c>
      <c r="R1130" s="14" t="s">
        <v>12881</v>
      </c>
      <c r="S1130" s="13" t="s">
        <v>12882</v>
      </c>
      <c r="T1130" s="309" t="s">
        <v>12880</v>
      </c>
      <c r="V1130" s="275">
        <v>41971</v>
      </c>
    </row>
    <row r="1131" spans="2:23" ht="30.75" customHeight="1" x14ac:dyDescent="0.25">
      <c r="B1131" s="17" t="s">
        <v>10908</v>
      </c>
      <c r="D1131" s="274" t="s">
        <v>12883</v>
      </c>
      <c r="E1131" s="14" t="s">
        <v>6227</v>
      </c>
      <c r="G1131" s="274" t="str">
        <f>D1131</f>
        <v>Pettyta Papelaria e Presentes Ltda</v>
      </c>
      <c r="H1131" s="293" t="s">
        <v>12884</v>
      </c>
      <c r="I1131" s="299" t="s">
        <v>12885</v>
      </c>
      <c r="J1131" s="274" t="s">
        <v>12886</v>
      </c>
      <c r="K1131" s="14" t="s">
        <v>3917</v>
      </c>
      <c r="L1131" s="14" t="s">
        <v>618</v>
      </c>
      <c r="M1131" s="14" t="s">
        <v>3975</v>
      </c>
      <c r="N1131" s="12" t="s">
        <v>21147</v>
      </c>
      <c r="O1131" s="308" t="s">
        <v>12885</v>
      </c>
      <c r="P1131" s="309" t="s">
        <v>12887</v>
      </c>
      <c r="Q1131" s="257" t="s">
        <v>12888</v>
      </c>
      <c r="R1131" s="14" t="s">
        <v>6227</v>
      </c>
      <c r="S1131" s="13" t="str">
        <f>Q1131</f>
        <v>pettyta@uol.com.br</v>
      </c>
      <c r="T1131" s="13" t="s">
        <v>12889</v>
      </c>
      <c r="V1131" s="275">
        <v>41976</v>
      </c>
    </row>
    <row r="1132" spans="2:23" ht="30.75" customHeight="1" x14ac:dyDescent="0.25">
      <c r="B1132" s="17" t="s">
        <v>10909</v>
      </c>
      <c r="D1132" s="274" t="s">
        <v>12890</v>
      </c>
      <c r="E1132" s="14" t="s">
        <v>12891</v>
      </c>
      <c r="G1132" s="274" t="s">
        <v>12890</v>
      </c>
      <c r="H1132" s="293" t="s">
        <v>12892</v>
      </c>
      <c r="I1132" s="299" t="s">
        <v>12893</v>
      </c>
      <c r="J1132" s="274" t="s">
        <v>12894</v>
      </c>
      <c r="K1132" s="14" t="s">
        <v>9814</v>
      </c>
      <c r="L1132" s="14" t="s">
        <v>3467</v>
      </c>
      <c r="M1132" s="14" t="s">
        <v>3942</v>
      </c>
      <c r="N1132" s="12" t="s">
        <v>21135</v>
      </c>
      <c r="O1132" s="308" t="s">
        <v>12895</v>
      </c>
      <c r="P1132" s="309" t="s">
        <v>12896</v>
      </c>
      <c r="Q1132" s="257" t="s">
        <v>12897</v>
      </c>
      <c r="R1132" s="14" t="s">
        <v>385</v>
      </c>
      <c r="S1132" s="257" t="s">
        <v>12897</v>
      </c>
      <c r="T1132" s="309" t="s">
        <v>12896</v>
      </c>
      <c r="V1132" s="275">
        <v>41977</v>
      </c>
    </row>
    <row r="1133" spans="2:23" ht="30.75" customHeight="1" x14ac:dyDescent="0.25">
      <c r="B1133" s="17" t="s">
        <v>10910</v>
      </c>
      <c r="D1133" s="274" t="s">
        <v>12898</v>
      </c>
      <c r="E1133" s="14" t="s">
        <v>12902</v>
      </c>
      <c r="G1133" s="274" t="s">
        <v>12898</v>
      </c>
      <c r="H1133" s="293" t="s">
        <v>12899</v>
      </c>
      <c r="I1133" s="299" t="s">
        <v>3915</v>
      </c>
      <c r="J1133" s="274" t="s">
        <v>12900</v>
      </c>
      <c r="K1133" s="14" t="s">
        <v>3917</v>
      </c>
      <c r="L1133" s="14" t="s">
        <v>3241</v>
      </c>
      <c r="M1133" s="14" t="s">
        <v>3942</v>
      </c>
      <c r="N1133" s="12" t="s">
        <v>21135</v>
      </c>
      <c r="O1133" s="308" t="s">
        <v>12901</v>
      </c>
      <c r="P1133" s="309" t="s">
        <v>12903</v>
      </c>
      <c r="Q1133" s="257" t="s">
        <v>12904</v>
      </c>
      <c r="R1133" s="14" t="s">
        <v>12905</v>
      </c>
      <c r="S1133" s="257" t="s">
        <v>12906</v>
      </c>
      <c r="T1133" s="13" t="s">
        <v>12907</v>
      </c>
      <c r="V1133" s="275">
        <v>41977</v>
      </c>
    </row>
    <row r="1134" spans="2:23" ht="30.75" customHeight="1" x14ac:dyDescent="0.25">
      <c r="B1134" s="17" t="s">
        <v>10911</v>
      </c>
      <c r="D1134" s="274" t="s">
        <v>12908</v>
      </c>
      <c r="E1134" s="14" t="s">
        <v>10332</v>
      </c>
      <c r="G1134" s="274" t="s">
        <v>12909</v>
      </c>
      <c r="H1134" s="293" t="s">
        <v>12910</v>
      </c>
      <c r="I1134" s="299" t="s">
        <v>12911</v>
      </c>
      <c r="J1134" s="274" t="s">
        <v>12912</v>
      </c>
      <c r="K1134" s="14" t="s">
        <v>529</v>
      </c>
      <c r="L1134" s="14" t="s">
        <v>3690</v>
      </c>
      <c r="M1134" s="14" t="s">
        <v>4114</v>
      </c>
      <c r="N1134" s="12" t="s">
        <v>21147</v>
      </c>
      <c r="O1134" s="308" t="s">
        <v>12913</v>
      </c>
      <c r="P1134" s="309" t="s">
        <v>12914</v>
      </c>
      <c r="Q1134" s="257" t="s">
        <v>12915</v>
      </c>
      <c r="R1134" s="14" t="s">
        <v>10332</v>
      </c>
      <c r="S1134" s="257" t="s">
        <v>12915</v>
      </c>
      <c r="T1134" s="309" t="s">
        <v>12914</v>
      </c>
      <c r="V1134" s="275">
        <v>41977</v>
      </c>
    </row>
    <row r="1135" spans="2:23" ht="30.75" customHeight="1" x14ac:dyDescent="0.25">
      <c r="B1135" s="17" t="s">
        <v>10912</v>
      </c>
      <c r="D1135" s="274" t="s">
        <v>12920</v>
      </c>
      <c r="E1135" s="14" t="s">
        <v>12921</v>
      </c>
      <c r="G1135" s="274" t="s">
        <v>12919</v>
      </c>
      <c r="H1135" s="293" t="s">
        <v>12922</v>
      </c>
      <c r="I1135" s="299" t="s">
        <v>12923</v>
      </c>
      <c r="J1135" s="274" t="s">
        <v>12924</v>
      </c>
      <c r="K1135" s="14" t="s">
        <v>12925</v>
      </c>
      <c r="L1135" s="14" t="s">
        <v>12926</v>
      </c>
      <c r="M1135" s="14" t="s">
        <v>4063</v>
      </c>
      <c r="N1135" s="12" t="s">
        <v>21135</v>
      </c>
      <c r="O1135" s="308" t="s">
        <v>12927</v>
      </c>
      <c r="P1135" s="309" t="s">
        <v>12928</v>
      </c>
      <c r="Q1135" s="13" t="s">
        <v>12929</v>
      </c>
      <c r="R1135" s="14" t="s">
        <v>12921</v>
      </c>
      <c r="S1135" s="13" t="s">
        <v>12929</v>
      </c>
      <c r="T1135" s="309" t="s">
        <v>12928</v>
      </c>
      <c r="V1135" s="275">
        <v>41981</v>
      </c>
    </row>
    <row r="1136" spans="2:23" ht="30.75" customHeight="1" x14ac:dyDescent="0.25">
      <c r="B1136" s="17" t="s">
        <v>10913</v>
      </c>
      <c r="D1136" s="274" t="s">
        <v>12930</v>
      </c>
      <c r="E1136" s="13" t="s">
        <v>12930</v>
      </c>
      <c r="G1136" s="274" t="s">
        <v>12930</v>
      </c>
      <c r="H1136" s="293" t="s">
        <v>12931</v>
      </c>
      <c r="I1136" s="299"/>
      <c r="J1136" s="274" t="s">
        <v>7417</v>
      </c>
      <c r="K1136" s="14" t="s">
        <v>3917</v>
      </c>
      <c r="L1136" s="14" t="s">
        <v>7418</v>
      </c>
      <c r="M1136" s="14" t="s">
        <v>3975</v>
      </c>
      <c r="N1136" s="12" t="s">
        <v>21147</v>
      </c>
      <c r="O1136" s="308" t="s">
        <v>7419</v>
      </c>
      <c r="P1136" s="309" t="s">
        <v>12932</v>
      </c>
      <c r="Q1136" s="257" t="s">
        <v>12933</v>
      </c>
      <c r="R1136" s="14" t="s">
        <v>12503</v>
      </c>
      <c r="S1136" s="13" t="s">
        <v>12503</v>
      </c>
      <c r="T1136" s="13" t="s">
        <v>12503</v>
      </c>
      <c r="V1136" s="275">
        <v>41968</v>
      </c>
    </row>
    <row r="1137" spans="2:22" ht="30.75" customHeight="1" x14ac:dyDescent="0.25">
      <c r="B1137" s="17" t="s">
        <v>10914</v>
      </c>
      <c r="D1137" s="274" t="s">
        <v>12936</v>
      </c>
      <c r="E1137" s="14" t="s">
        <v>12937</v>
      </c>
      <c r="G1137" s="274" t="s">
        <v>12936</v>
      </c>
      <c r="H1137" s="293" t="s">
        <v>12938</v>
      </c>
      <c r="I1137" s="299" t="s">
        <v>3915</v>
      </c>
      <c r="J1137" s="274" t="s">
        <v>12939</v>
      </c>
      <c r="K1137" s="14" t="s">
        <v>3917</v>
      </c>
      <c r="L1137" s="14" t="s">
        <v>12940</v>
      </c>
      <c r="M1137" s="14" t="s">
        <v>3919</v>
      </c>
      <c r="N1137" s="12" t="s">
        <v>21147</v>
      </c>
      <c r="O1137" s="308" t="s">
        <v>12941</v>
      </c>
      <c r="P1137" s="309" t="s">
        <v>12942</v>
      </c>
      <c r="Q1137" s="257" t="s">
        <v>12943</v>
      </c>
      <c r="R1137" s="14" t="s">
        <v>12937</v>
      </c>
      <c r="S1137" s="257" t="s">
        <v>12943</v>
      </c>
      <c r="T1137" s="13" t="s">
        <v>12944</v>
      </c>
      <c r="V1137" s="275">
        <v>41984</v>
      </c>
    </row>
    <row r="1138" spans="2:22" ht="30.75" customHeight="1" x14ac:dyDescent="0.25">
      <c r="B1138" s="17" t="s">
        <v>10915</v>
      </c>
      <c r="D1138" s="274" t="s">
        <v>12947</v>
      </c>
      <c r="E1138" s="14" t="s">
        <v>12946</v>
      </c>
      <c r="G1138" s="274" t="s">
        <v>12945</v>
      </c>
      <c r="H1138" s="293" t="s">
        <v>12948</v>
      </c>
      <c r="I1138" s="299" t="s">
        <v>12949</v>
      </c>
      <c r="J1138" s="274" t="s">
        <v>12950</v>
      </c>
      <c r="K1138" s="14" t="s">
        <v>1202</v>
      </c>
      <c r="L1138" s="14" t="s">
        <v>3690</v>
      </c>
      <c r="M1138" s="14" t="s">
        <v>4114</v>
      </c>
      <c r="N1138" s="12" t="s">
        <v>21147</v>
      </c>
      <c r="O1138" s="308" t="s">
        <v>12951</v>
      </c>
      <c r="P1138" s="309" t="s">
        <v>1749</v>
      </c>
      <c r="Q1138" s="13" t="s">
        <v>12952</v>
      </c>
      <c r="R1138" s="14" t="s">
        <v>1752</v>
      </c>
      <c r="S1138" s="13" t="s">
        <v>12952</v>
      </c>
      <c r="T1138" s="309" t="s">
        <v>1749</v>
      </c>
      <c r="V1138" s="275">
        <v>41988</v>
      </c>
    </row>
    <row r="1139" spans="2:22" ht="30.75" customHeight="1" x14ac:dyDescent="0.25">
      <c r="B1139" s="17" t="s">
        <v>10916</v>
      </c>
      <c r="D1139" s="274" t="s">
        <v>12953</v>
      </c>
      <c r="E1139" s="14" t="s">
        <v>5620</v>
      </c>
      <c r="G1139" s="274" t="s">
        <v>12953</v>
      </c>
      <c r="H1139" s="293" t="s">
        <v>12954</v>
      </c>
      <c r="I1139" s="299"/>
      <c r="J1139" s="274" t="s">
        <v>12955</v>
      </c>
      <c r="K1139" s="14" t="s">
        <v>5215</v>
      </c>
      <c r="L1139" s="14" t="s">
        <v>3690</v>
      </c>
      <c r="M1139" s="14" t="s">
        <v>4114</v>
      </c>
      <c r="N1139" s="12" t="s">
        <v>21147</v>
      </c>
      <c r="O1139" s="308" t="s">
        <v>12956</v>
      </c>
      <c r="P1139" s="309" t="s">
        <v>12957</v>
      </c>
      <c r="Q1139" s="13" t="s">
        <v>12958</v>
      </c>
    </row>
    <row r="1140" spans="2:22" ht="30.75" customHeight="1" x14ac:dyDescent="0.25">
      <c r="B1140" s="17" t="s">
        <v>10917</v>
      </c>
      <c r="C1140" s="17" t="s">
        <v>11992</v>
      </c>
      <c r="D1140" s="274" t="s">
        <v>4856</v>
      </c>
      <c r="E1140" s="14" t="s">
        <v>2894</v>
      </c>
      <c r="F1140" s="14" t="s">
        <v>12959</v>
      </c>
      <c r="G1140" s="274" t="s">
        <v>12960</v>
      </c>
      <c r="H1140" s="293" t="s">
        <v>4858</v>
      </c>
      <c r="I1140" s="299" t="s">
        <v>3915</v>
      </c>
      <c r="J1140" s="274" t="s">
        <v>4859</v>
      </c>
      <c r="K1140" s="14" t="s">
        <v>4860</v>
      </c>
      <c r="L1140" s="14" t="s">
        <v>2686</v>
      </c>
      <c r="M1140" s="14" t="s">
        <v>3942</v>
      </c>
      <c r="N1140" s="12" t="s">
        <v>21135</v>
      </c>
      <c r="O1140" s="308" t="s">
        <v>12961</v>
      </c>
      <c r="P1140" s="309" t="s">
        <v>12962</v>
      </c>
      <c r="Q1140" s="257" t="s">
        <v>12963</v>
      </c>
      <c r="R1140" s="14" t="s">
        <v>12959</v>
      </c>
      <c r="S1140" s="257" t="s">
        <v>12963</v>
      </c>
      <c r="T1140" s="309" t="s">
        <v>12962</v>
      </c>
      <c r="V1140" s="275">
        <v>41992</v>
      </c>
    </row>
    <row r="1141" spans="2:22" s="280" customFormat="1" ht="30.75" customHeight="1" x14ac:dyDescent="0.25">
      <c r="B1141" s="339" t="s">
        <v>12993</v>
      </c>
      <c r="C1141" s="339"/>
      <c r="D1141" s="279" t="s">
        <v>12964</v>
      </c>
      <c r="E1141" s="280" t="s">
        <v>12965</v>
      </c>
      <c r="G1141" s="279" t="s">
        <v>12966</v>
      </c>
      <c r="H1141" s="316" t="s">
        <v>12967</v>
      </c>
      <c r="I1141" s="317" t="s">
        <v>3915</v>
      </c>
      <c r="J1141" s="279" t="s">
        <v>12969</v>
      </c>
      <c r="K1141" s="280" t="s">
        <v>12968</v>
      </c>
      <c r="L1141" s="280" t="s">
        <v>12970</v>
      </c>
      <c r="M1141" s="280" t="s">
        <v>4006</v>
      </c>
      <c r="N1141" s="12" t="s">
        <v>21149</v>
      </c>
      <c r="O1141" s="318" t="s">
        <v>12971</v>
      </c>
      <c r="P1141" s="319" t="s">
        <v>12975</v>
      </c>
      <c r="Q1141" s="262" t="s">
        <v>12976</v>
      </c>
      <c r="R1141" s="280" t="s">
        <v>12972</v>
      </c>
      <c r="S1141" s="262" t="s">
        <v>12973</v>
      </c>
      <c r="T1141" s="281" t="s">
        <v>12974</v>
      </c>
      <c r="V1141" s="282"/>
    </row>
    <row r="1142" spans="2:22" s="280" customFormat="1" ht="30.75" customHeight="1" x14ac:dyDescent="0.25">
      <c r="B1142" s="339" t="s">
        <v>12992</v>
      </c>
      <c r="C1142" s="339"/>
      <c r="D1142" s="279" t="s">
        <v>12979</v>
      </c>
      <c r="E1142" s="280" t="s">
        <v>12978</v>
      </c>
      <c r="G1142" s="279" t="s">
        <v>12977</v>
      </c>
      <c r="H1142" s="316" t="s">
        <v>12980</v>
      </c>
      <c r="I1142" s="317" t="s">
        <v>3915</v>
      </c>
      <c r="J1142" s="279" t="s">
        <v>12981</v>
      </c>
      <c r="K1142" s="280" t="s">
        <v>12982</v>
      </c>
      <c r="L1142" s="280" t="s">
        <v>2704</v>
      </c>
      <c r="M1142" s="14" t="s">
        <v>3942</v>
      </c>
      <c r="N1142" s="12" t="s">
        <v>21135</v>
      </c>
      <c r="O1142" s="318" t="s">
        <v>12983</v>
      </c>
      <c r="P1142" s="319" t="s">
        <v>12984</v>
      </c>
      <c r="Q1142" s="262" t="s">
        <v>12985</v>
      </c>
      <c r="R1142" s="280" t="s">
        <v>12986</v>
      </c>
      <c r="S1142" s="262" t="s">
        <v>12987</v>
      </c>
      <c r="T1142" s="281" t="s">
        <v>12984</v>
      </c>
      <c r="V1142" s="282">
        <v>42046</v>
      </c>
    </row>
    <row r="1143" spans="2:22" s="280" customFormat="1" ht="30.75" customHeight="1" x14ac:dyDescent="0.25">
      <c r="B1143" s="339" t="s">
        <v>12994</v>
      </c>
      <c r="C1143" s="339"/>
      <c r="D1143" s="279" t="s">
        <v>13199</v>
      </c>
      <c r="E1143" s="280" t="s">
        <v>13199</v>
      </c>
      <c r="G1143" s="279"/>
      <c r="H1143" s="316" t="s">
        <v>13201</v>
      </c>
      <c r="I1143" s="317" t="s">
        <v>3915</v>
      </c>
      <c r="J1143" s="279" t="s">
        <v>13202</v>
      </c>
      <c r="K1143" s="280" t="s">
        <v>13203</v>
      </c>
      <c r="L1143" s="280" t="s">
        <v>13204</v>
      </c>
      <c r="M1143" s="280" t="s">
        <v>4114</v>
      </c>
      <c r="N1143" s="12" t="s">
        <v>21147</v>
      </c>
      <c r="O1143" s="318" t="s">
        <v>13200</v>
      </c>
      <c r="P1143" s="319" t="s">
        <v>13205</v>
      </c>
      <c r="Q1143" s="262" t="s">
        <v>13206</v>
      </c>
      <c r="S1143" s="281"/>
      <c r="T1143" s="281"/>
      <c r="V1143" s="282">
        <v>42128</v>
      </c>
    </row>
    <row r="1144" spans="2:22" s="280" customFormat="1" ht="30.75" customHeight="1" x14ac:dyDescent="0.25">
      <c r="B1144" s="339" t="s">
        <v>12995</v>
      </c>
      <c r="C1144" s="339"/>
      <c r="D1144" s="279" t="s">
        <v>13718</v>
      </c>
      <c r="E1144" s="280" t="s">
        <v>4079</v>
      </c>
      <c r="G1144" s="279" t="s">
        <v>13719</v>
      </c>
      <c r="H1144" s="316" t="s">
        <v>13720</v>
      </c>
      <c r="I1144" s="317" t="s">
        <v>13721</v>
      </c>
      <c r="J1144" s="279" t="s">
        <v>13722</v>
      </c>
      <c r="K1144" s="280" t="s">
        <v>5287</v>
      </c>
      <c r="L1144" s="280" t="s">
        <v>9508</v>
      </c>
      <c r="M1144" s="280" t="s">
        <v>3919</v>
      </c>
      <c r="N1144" s="12" t="s">
        <v>21147</v>
      </c>
      <c r="O1144" s="318" t="s">
        <v>13723</v>
      </c>
      <c r="P1144" s="319" t="s">
        <v>13724</v>
      </c>
      <c r="Q1144" s="262" t="s">
        <v>13725</v>
      </c>
      <c r="R1144" s="280" t="s">
        <v>4079</v>
      </c>
      <c r="S1144" s="262" t="s">
        <v>13725</v>
      </c>
      <c r="T1144" s="319" t="s">
        <v>13724</v>
      </c>
      <c r="V1144" s="282">
        <v>42156</v>
      </c>
    </row>
    <row r="1145" spans="2:22" s="280" customFormat="1" ht="30.75" customHeight="1" x14ac:dyDescent="0.25">
      <c r="B1145" s="339" t="s">
        <v>12996</v>
      </c>
      <c r="C1145" s="339"/>
      <c r="D1145" s="279" t="s">
        <v>13726</v>
      </c>
      <c r="E1145" s="280" t="s">
        <v>13727</v>
      </c>
      <c r="G1145" s="279" t="s">
        <v>13728</v>
      </c>
      <c r="H1145" s="316" t="s">
        <v>13729</v>
      </c>
      <c r="I1145" s="317" t="s">
        <v>3915</v>
      </c>
      <c r="J1145" s="279" t="s">
        <v>13730</v>
      </c>
      <c r="K1145" s="280" t="s">
        <v>13731</v>
      </c>
      <c r="L1145" s="280" t="s">
        <v>4103</v>
      </c>
      <c r="M1145" s="280" t="s">
        <v>4104</v>
      </c>
      <c r="N1145" s="12" t="s">
        <v>21147</v>
      </c>
      <c r="O1145" s="318" t="s">
        <v>13732</v>
      </c>
      <c r="P1145" s="319" t="s">
        <v>13733</v>
      </c>
      <c r="Q1145" s="262" t="s">
        <v>13734</v>
      </c>
      <c r="R1145" s="280" t="s">
        <v>7846</v>
      </c>
      <c r="S1145" s="262" t="s">
        <v>13734</v>
      </c>
      <c r="T1145" s="320" t="s">
        <v>13735</v>
      </c>
      <c r="V1145" s="282">
        <v>42156</v>
      </c>
    </row>
    <row r="1146" spans="2:22" s="280" customFormat="1" ht="30.75" customHeight="1" x14ac:dyDescent="0.25">
      <c r="B1146" s="339" t="s">
        <v>12997</v>
      </c>
      <c r="C1146" s="339"/>
      <c r="D1146" s="279" t="s">
        <v>13736</v>
      </c>
      <c r="E1146" s="280" t="s">
        <v>13737</v>
      </c>
      <c r="G1146" s="279" t="s">
        <v>13738</v>
      </c>
      <c r="H1146" s="316" t="s">
        <v>13739</v>
      </c>
      <c r="I1146" s="317" t="s">
        <v>3915</v>
      </c>
      <c r="J1146" s="279" t="s">
        <v>13740</v>
      </c>
      <c r="K1146" s="280" t="s">
        <v>13741</v>
      </c>
      <c r="L1146" s="280" t="s">
        <v>3136</v>
      </c>
      <c r="M1146" s="280" t="s">
        <v>3137</v>
      </c>
      <c r="N1146" s="12" t="s">
        <v>21150</v>
      </c>
      <c r="O1146" s="318" t="s">
        <v>13742</v>
      </c>
      <c r="P1146" s="319" t="s">
        <v>13743</v>
      </c>
      <c r="Q1146" s="262" t="s">
        <v>13744</v>
      </c>
      <c r="R1146" s="280" t="s">
        <v>10243</v>
      </c>
      <c r="S1146" s="262" t="s">
        <v>13744</v>
      </c>
      <c r="T1146" s="319" t="s">
        <v>13743</v>
      </c>
      <c r="V1146" s="282">
        <v>42154</v>
      </c>
    </row>
    <row r="1147" spans="2:22" s="280" customFormat="1" ht="30.75" customHeight="1" x14ac:dyDescent="0.25">
      <c r="B1147" s="339" t="s">
        <v>12998</v>
      </c>
      <c r="C1147" s="339"/>
      <c r="D1147" s="279" t="s">
        <v>13746</v>
      </c>
      <c r="E1147" s="280" t="s">
        <v>13756</v>
      </c>
      <c r="G1147" s="279" t="s">
        <v>13745</v>
      </c>
      <c r="H1147" s="316" t="s">
        <v>13747</v>
      </c>
      <c r="I1147" s="317" t="s">
        <v>13748</v>
      </c>
      <c r="J1147" s="279" t="s">
        <v>13749</v>
      </c>
      <c r="K1147" s="280" t="s">
        <v>3917</v>
      </c>
      <c r="L1147" s="280" t="s">
        <v>13750</v>
      </c>
      <c r="M1147" s="280" t="s">
        <v>3919</v>
      </c>
      <c r="N1147" s="12" t="s">
        <v>21147</v>
      </c>
      <c r="O1147" s="318" t="s">
        <v>13751</v>
      </c>
      <c r="P1147" s="319" t="s">
        <v>13752</v>
      </c>
      <c r="Q1147" s="262" t="s">
        <v>13753</v>
      </c>
      <c r="R1147" s="280" t="s">
        <v>13754</v>
      </c>
      <c r="S1147" s="262" t="s">
        <v>13755</v>
      </c>
      <c r="T1147" s="319" t="s">
        <v>13752</v>
      </c>
      <c r="V1147" s="282">
        <v>42156</v>
      </c>
    </row>
    <row r="1148" spans="2:22" s="280" customFormat="1" ht="30.75" customHeight="1" x14ac:dyDescent="0.25">
      <c r="B1148" s="339" t="s">
        <v>12999</v>
      </c>
      <c r="C1148" s="339"/>
      <c r="D1148" s="279" t="s">
        <v>13757</v>
      </c>
      <c r="E1148" s="280" t="s">
        <v>6227</v>
      </c>
      <c r="G1148" s="279" t="s">
        <v>13757</v>
      </c>
      <c r="H1148" s="316" t="s">
        <v>13758</v>
      </c>
      <c r="I1148" s="317"/>
      <c r="J1148" s="279"/>
      <c r="M1148" s="280" t="s">
        <v>3919</v>
      </c>
      <c r="N1148" s="12" t="s">
        <v>21147</v>
      </c>
      <c r="O1148" s="318"/>
      <c r="P1148" s="319" t="s">
        <v>13759</v>
      </c>
      <c r="Q1148" s="262" t="s">
        <v>13760</v>
      </c>
      <c r="R1148" s="280" t="s">
        <v>6227</v>
      </c>
      <c r="S1148" s="262" t="s">
        <v>13760</v>
      </c>
      <c r="T1148" s="319" t="s">
        <v>13759</v>
      </c>
      <c r="V1148" s="282">
        <v>42156</v>
      </c>
    </row>
    <row r="1149" spans="2:22" s="280" customFormat="1" ht="30.75" customHeight="1" x14ac:dyDescent="0.25">
      <c r="B1149" s="339" t="s">
        <v>13000</v>
      </c>
      <c r="C1149" s="339"/>
      <c r="D1149" s="279" t="s">
        <v>13762</v>
      </c>
      <c r="E1149" s="280" t="s">
        <v>13761</v>
      </c>
      <c r="G1149" s="279" t="s">
        <v>13763</v>
      </c>
      <c r="H1149" s="316" t="s">
        <v>13764</v>
      </c>
      <c r="I1149" s="317" t="s">
        <v>13765</v>
      </c>
      <c r="J1149" s="279" t="s">
        <v>13766</v>
      </c>
      <c r="K1149" s="280" t="s">
        <v>3917</v>
      </c>
      <c r="L1149" s="280" t="s">
        <v>10291</v>
      </c>
      <c r="M1149" s="280" t="s">
        <v>4114</v>
      </c>
      <c r="N1149" s="12" t="s">
        <v>21147</v>
      </c>
      <c r="O1149" s="318" t="s">
        <v>13767</v>
      </c>
      <c r="P1149" s="319" t="s">
        <v>13768</v>
      </c>
      <c r="Q1149" s="262" t="s">
        <v>13769</v>
      </c>
      <c r="R1149" s="280" t="s">
        <v>13761</v>
      </c>
      <c r="S1149" s="262" t="s">
        <v>13769</v>
      </c>
      <c r="T1149" s="319" t="s">
        <v>13768</v>
      </c>
      <c r="V1149" s="282">
        <v>42154</v>
      </c>
    </row>
    <row r="1150" spans="2:22" s="280" customFormat="1" ht="30.75" customHeight="1" x14ac:dyDescent="0.25">
      <c r="B1150" s="339" t="s">
        <v>13001</v>
      </c>
      <c r="C1150" s="339"/>
      <c r="D1150" s="279" t="s">
        <v>13770</v>
      </c>
      <c r="E1150" s="280" t="s">
        <v>9696</v>
      </c>
      <c r="G1150" s="279" t="s">
        <v>13771</v>
      </c>
      <c r="H1150" s="316" t="s">
        <v>13772</v>
      </c>
      <c r="I1150" s="317" t="s">
        <v>13773</v>
      </c>
      <c r="J1150" s="279" t="s">
        <v>13774</v>
      </c>
      <c r="K1150" s="280" t="s">
        <v>13775</v>
      </c>
      <c r="L1150" s="280" t="s">
        <v>3930</v>
      </c>
      <c r="M1150" s="280" t="s">
        <v>3931</v>
      </c>
      <c r="N1150" s="12" t="s">
        <v>21148</v>
      </c>
      <c r="O1150" s="318" t="s">
        <v>13776</v>
      </c>
      <c r="P1150" s="319" t="s">
        <v>13777</v>
      </c>
      <c r="Q1150" s="262" t="s">
        <v>13778</v>
      </c>
      <c r="R1150" s="280" t="s">
        <v>9696</v>
      </c>
      <c r="S1150" s="262" t="s">
        <v>13778</v>
      </c>
      <c r="T1150" s="319" t="s">
        <v>13777</v>
      </c>
      <c r="V1150" s="282">
        <v>42154</v>
      </c>
    </row>
    <row r="1151" spans="2:22" s="280" customFormat="1" ht="30.75" customHeight="1" x14ac:dyDescent="0.25">
      <c r="B1151" s="339" t="s">
        <v>13002</v>
      </c>
      <c r="C1151" s="339"/>
      <c r="D1151" s="279" t="s">
        <v>13781</v>
      </c>
      <c r="E1151" s="280" t="s">
        <v>13779</v>
      </c>
      <c r="G1151" s="279" t="s">
        <v>13780</v>
      </c>
      <c r="H1151" s="316" t="s">
        <v>13782</v>
      </c>
      <c r="I1151" s="317" t="s">
        <v>5712</v>
      </c>
      <c r="J1151" s="279" t="s">
        <v>13784</v>
      </c>
      <c r="K1151" s="280" t="s">
        <v>13783</v>
      </c>
      <c r="L1151" s="280" t="s">
        <v>13785</v>
      </c>
      <c r="M1151" s="280" t="s">
        <v>3114</v>
      </c>
      <c r="N1151" s="12" t="s">
        <v>21149</v>
      </c>
      <c r="O1151" s="318" t="s">
        <v>13786</v>
      </c>
      <c r="P1151" s="319" t="s">
        <v>13787</v>
      </c>
      <c r="Q1151" s="262" t="s">
        <v>13788</v>
      </c>
      <c r="R1151" s="280" t="s">
        <v>13779</v>
      </c>
      <c r="S1151" s="262" t="s">
        <v>13789</v>
      </c>
      <c r="T1151" s="319" t="s">
        <v>13787</v>
      </c>
      <c r="V1151" s="282">
        <v>42156</v>
      </c>
    </row>
    <row r="1152" spans="2:22" s="280" customFormat="1" ht="30.75" customHeight="1" x14ac:dyDescent="0.25">
      <c r="B1152" s="339" t="s">
        <v>13003</v>
      </c>
      <c r="C1152" s="339"/>
      <c r="D1152" s="279" t="s">
        <v>13791</v>
      </c>
      <c r="E1152" s="280" t="s">
        <v>13790</v>
      </c>
      <c r="G1152" s="279" t="s">
        <v>13792</v>
      </c>
      <c r="H1152" s="316" t="s">
        <v>13793</v>
      </c>
      <c r="I1152" s="317" t="s">
        <v>5712</v>
      </c>
      <c r="J1152" s="279" t="s">
        <v>13795</v>
      </c>
      <c r="K1152" s="280" t="s">
        <v>3917</v>
      </c>
      <c r="L1152" s="280" t="s">
        <v>13796</v>
      </c>
      <c r="M1152" s="280" t="s">
        <v>1679</v>
      </c>
      <c r="N1152" s="12" t="s">
        <v>21150</v>
      </c>
      <c r="O1152" s="318" t="s">
        <v>13797</v>
      </c>
      <c r="P1152" s="319" t="s">
        <v>13798</v>
      </c>
      <c r="Q1152" s="281" t="s">
        <v>13794</v>
      </c>
      <c r="R1152" s="321" t="s">
        <v>13790</v>
      </c>
      <c r="S1152" s="281" t="s">
        <v>13794</v>
      </c>
      <c r="T1152" s="319" t="s">
        <v>13798</v>
      </c>
      <c r="V1152" s="282">
        <v>42156</v>
      </c>
    </row>
    <row r="1153" spans="2:23" s="280" customFormat="1" ht="30.75" customHeight="1" x14ac:dyDescent="0.25">
      <c r="B1153" s="339" t="s">
        <v>13004</v>
      </c>
      <c r="C1153" s="339"/>
      <c r="D1153" s="279" t="s">
        <v>13801</v>
      </c>
      <c r="E1153" s="280" t="s">
        <v>842</v>
      </c>
      <c r="G1153" s="279" t="s">
        <v>13802</v>
      </c>
      <c r="H1153" s="316" t="s">
        <v>13803</v>
      </c>
      <c r="I1153" s="317" t="s">
        <v>13804</v>
      </c>
      <c r="J1153" s="279" t="s">
        <v>13805</v>
      </c>
      <c r="K1153" s="280" t="s">
        <v>13806</v>
      </c>
      <c r="L1153" s="280" t="s">
        <v>4026</v>
      </c>
      <c r="M1153" s="280" t="s">
        <v>3919</v>
      </c>
      <c r="N1153" s="12" t="s">
        <v>21147</v>
      </c>
      <c r="O1153" s="318" t="s">
        <v>13807</v>
      </c>
      <c r="P1153" s="319" t="s">
        <v>13808</v>
      </c>
      <c r="Q1153" s="262" t="s">
        <v>13809</v>
      </c>
      <c r="R1153" s="280" t="s">
        <v>13810</v>
      </c>
      <c r="S1153" s="262" t="s">
        <v>13811</v>
      </c>
      <c r="T1153" s="319" t="s">
        <v>13808</v>
      </c>
      <c r="V1153" s="282">
        <v>42157</v>
      </c>
    </row>
    <row r="1154" spans="2:23" s="280" customFormat="1" ht="30.75" customHeight="1" x14ac:dyDescent="0.25">
      <c r="B1154" s="339" t="s">
        <v>13005</v>
      </c>
      <c r="C1154" s="339"/>
      <c r="D1154" s="279" t="s">
        <v>14019</v>
      </c>
      <c r="E1154" s="280" t="s">
        <v>13815</v>
      </c>
      <c r="G1154" s="279" t="s">
        <v>14020</v>
      </c>
      <c r="H1154" s="316" t="s">
        <v>14021</v>
      </c>
      <c r="I1154" s="317" t="s">
        <v>14022</v>
      </c>
      <c r="J1154" s="279" t="s">
        <v>13816</v>
      </c>
      <c r="K1154" s="280" t="s">
        <v>3917</v>
      </c>
      <c r="L1154" s="280" t="s">
        <v>13817</v>
      </c>
      <c r="M1154" s="280" t="s">
        <v>4063</v>
      </c>
      <c r="N1154" s="12" t="s">
        <v>21135</v>
      </c>
      <c r="O1154" s="318" t="s">
        <v>13818</v>
      </c>
      <c r="P1154" s="319" t="s">
        <v>13819</v>
      </c>
      <c r="Q1154" s="262" t="s">
        <v>13820</v>
      </c>
      <c r="S1154" s="281"/>
      <c r="T1154" s="281"/>
      <c r="V1154" s="282"/>
    </row>
    <row r="1155" spans="2:23" s="280" customFormat="1" ht="30.75" customHeight="1" x14ac:dyDescent="0.25">
      <c r="B1155" s="339" t="s">
        <v>13006</v>
      </c>
      <c r="C1155" s="339" t="s">
        <v>21122</v>
      </c>
      <c r="D1155" s="279" t="s">
        <v>13840</v>
      </c>
      <c r="E1155" s="280" t="s">
        <v>16807</v>
      </c>
      <c r="G1155" s="279" t="s">
        <v>13838</v>
      </c>
      <c r="H1155" s="316" t="s">
        <v>13841</v>
      </c>
      <c r="I1155" s="317" t="s">
        <v>3915</v>
      </c>
      <c r="J1155" s="279" t="s">
        <v>13842</v>
      </c>
      <c r="K1155" s="280" t="s">
        <v>3917</v>
      </c>
      <c r="L1155" s="280" t="s">
        <v>13843</v>
      </c>
      <c r="M1155" s="280" t="s">
        <v>4074</v>
      </c>
      <c r="N1155" s="12" t="s">
        <v>21149</v>
      </c>
      <c r="O1155" s="318" t="s">
        <v>13844</v>
      </c>
      <c r="P1155" s="319" t="s">
        <v>13845</v>
      </c>
      <c r="Q1155" s="257" t="s">
        <v>16808</v>
      </c>
      <c r="R1155" s="280" t="s">
        <v>13839</v>
      </c>
      <c r="S1155" s="262" t="s">
        <v>13846</v>
      </c>
      <c r="T1155" s="281" t="s">
        <v>13845</v>
      </c>
      <c r="V1155" s="282"/>
      <c r="W1155" s="282">
        <v>42894</v>
      </c>
    </row>
    <row r="1156" spans="2:23" s="280" customFormat="1" ht="30.75" customHeight="1" x14ac:dyDescent="0.25">
      <c r="B1156" s="339" t="s">
        <v>13007</v>
      </c>
      <c r="C1156" s="339"/>
      <c r="D1156" s="279" t="s">
        <v>13852</v>
      </c>
      <c r="E1156" s="280" t="s">
        <v>6080</v>
      </c>
      <c r="G1156" s="279" t="s">
        <v>13853</v>
      </c>
      <c r="H1156" s="316" t="s">
        <v>13854</v>
      </c>
      <c r="I1156" s="317" t="s">
        <v>13871</v>
      </c>
      <c r="J1156" s="279" t="s">
        <v>13855</v>
      </c>
      <c r="K1156" s="280" t="s">
        <v>3917</v>
      </c>
      <c r="L1156" s="280" t="s">
        <v>2762</v>
      </c>
      <c r="M1156" s="280" t="s">
        <v>4063</v>
      </c>
      <c r="N1156" s="12" t="s">
        <v>21135</v>
      </c>
      <c r="O1156" s="318" t="s">
        <v>13856</v>
      </c>
      <c r="P1156" s="319" t="s">
        <v>13857</v>
      </c>
      <c r="Q1156" s="262" t="s">
        <v>13858</v>
      </c>
      <c r="R1156" s="280" t="s">
        <v>6080</v>
      </c>
      <c r="S1156" s="262" t="s">
        <v>13858</v>
      </c>
      <c r="T1156" s="281" t="s">
        <v>13857</v>
      </c>
      <c r="V1156" s="282"/>
    </row>
    <row r="1157" spans="2:23" s="280" customFormat="1" ht="30.75" customHeight="1" x14ac:dyDescent="0.25">
      <c r="B1157" s="339" t="s">
        <v>13008</v>
      </c>
      <c r="C1157" s="339" t="s">
        <v>11992</v>
      </c>
      <c r="D1157" s="279" t="s">
        <v>13862</v>
      </c>
      <c r="E1157" s="280" t="s">
        <v>13863</v>
      </c>
      <c r="G1157" s="279" t="s">
        <v>13864</v>
      </c>
      <c r="H1157" s="316" t="s">
        <v>13865</v>
      </c>
      <c r="I1157" s="317" t="s">
        <v>3915</v>
      </c>
      <c r="J1157" s="279" t="s">
        <v>13866</v>
      </c>
      <c r="K1157" s="280" t="s">
        <v>13867</v>
      </c>
      <c r="L1157" s="280" t="s">
        <v>2369</v>
      </c>
      <c r="M1157" s="280" t="s">
        <v>5715</v>
      </c>
      <c r="N1157" s="12" t="s">
        <v>21148</v>
      </c>
      <c r="O1157" s="318" t="s">
        <v>13868</v>
      </c>
      <c r="P1157" s="319" t="s">
        <v>13869</v>
      </c>
      <c r="Q1157" s="257" t="s">
        <v>13870</v>
      </c>
      <c r="R1157" s="280" t="s">
        <v>13863</v>
      </c>
      <c r="S1157" s="262" t="s">
        <v>13870</v>
      </c>
      <c r="T1157" s="281" t="s">
        <v>13869</v>
      </c>
      <c r="V1157" s="282"/>
    </row>
    <row r="1158" spans="2:23" s="280" customFormat="1" ht="30.75" customHeight="1" x14ac:dyDescent="0.25">
      <c r="B1158" s="339" t="s">
        <v>13009</v>
      </c>
      <c r="C1158" s="339"/>
      <c r="D1158" s="279" t="s">
        <v>13885</v>
      </c>
      <c r="E1158" s="280" t="s">
        <v>13886</v>
      </c>
      <c r="G1158" s="279" t="s">
        <v>13887</v>
      </c>
      <c r="H1158" s="316" t="s">
        <v>13888</v>
      </c>
      <c r="I1158" s="317" t="s">
        <v>13889</v>
      </c>
      <c r="J1158" s="279" t="s">
        <v>13890</v>
      </c>
      <c r="K1158" s="280" t="s">
        <v>3917</v>
      </c>
      <c r="L1158" s="280" t="s">
        <v>3515</v>
      </c>
      <c r="M1158" s="14" t="s">
        <v>3942</v>
      </c>
      <c r="N1158" s="12" t="s">
        <v>21135</v>
      </c>
      <c r="O1158" s="318" t="s">
        <v>13891</v>
      </c>
      <c r="P1158" s="319" t="s">
        <v>13892</v>
      </c>
      <c r="Q1158" s="262" t="s">
        <v>13894</v>
      </c>
      <c r="R1158" s="280" t="s">
        <v>13886</v>
      </c>
      <c r="S1158" s="262" t="s">
        <v>13893</v>
      </c>
      <c r="T1158" s="281" t="s">
        <v>13892</v>
      </c>
      <c r="V1158" s="282">
        <v>42219</v>
      </c>
    </row>
    <row r="1159" spans="2:23" s="280" customFormat="1" ht="30.75" customHeight="1" x14ac:dyDescent="0.25">
      <c r="B1159" s="339" t="s">
        <v>13010</v>
      </c>
      <c r="C1159" s="339"/>
      <c r="D1159" s="279" t="s">
        <v>13896</v>
      </c>
      <c r="E1159" s="280" t="s">
        <v>13897</v>
      </c>
      <c r="G1159" s="279" t="s">
        <v>13896</v>
      </c>
      <c r="H1159" s="316" t="s">
        <v>13898</v>
      </c>
      <c r="I1159" s="317" t="s">
        <v>13899</v>
      </c>
      <c r="J1159" s="279" t="s">
        <v>13900</v>
      </c>
      <c r="K1159" s="280" t="s">
        <v>2176</v>
      </c>
      <c r="L1159" s="280" t="s">
        <v>4233</v>
      </c>
      <c r="M1159" s="14" t="s">
        <v>3942</v>
      </c>
      <c r="N1159" s="12" t="s">
        <v>21135</v>
      </c>
      <c r="O1159" s="318"/>
      <c r="P1159" s="319" t="s">
        <v>13901</v>
      </c>
      <c r="Q1159" s="262" t="s">
        <v>13902</v>
      </c>
      <c r="R1159" s="280" t="s">
        <v>13897</v>
      </c>
      <c r="S1159" s="262" t="s">
        <v>13902</v>
      </c>
      <c r="T1159" s="281" t="s">
        <v>13901</v>
      </c>
      <c r="V1159" s="282">
        <v>42223</v>
      </c>
    </row>
    <row r="1160" spans="2:23" s="280" customFormat="1" ht="30.75" customHeight="1" x14ac:dyDescent="0.25">
      <c r="B1160" s="339" t="s">
        <v>13011</v>
      </c>
      <c r="C1160" s="339"/>
      <c r="D1160" s="279" t="s">
        <v>13926</v>
      </c>
      <c r="E1160" s="280" t="s">
        <v>13927</v>
      </c>
      <c r="G1160" s="279" t="s">
        <v>13932</v>
      </c>
      <c r="H1160" s="316" t="s">
        <v>13928</v>
      </c>
      <c r="I1160" s="317" t="s">
        <v>13929</v>
      </c>
      <c r="J1160" s="279" t="s">
        <v>19105</v>
      </c>
      <c r="K1160" s="280" t="s">
        <v>6505</v>
      </c>
      <c r="L1160" s="280" t="s">
        <v>4233</v>
      </c>
      <c r="M1160" s="14" t="s">
        <v>3942</v>
      </c>
      <c r="N1160" s="12" t="s">
        <v>21135</v>
      </c>
      <c r="O1160" s="318" t="s">
        <v>19106</v>
      </c>
      <c r="P1160" s="319" t="s">
        <v>13930</v>
      </c>
      <c r="Q1160" s="262" t="s">
        <v>13931</v>
      </c>
      <c r="R1160" s="280" t="s">
        <v>13927</v>
      </c>
      <c r="S1160" s="262" t="s">
        <v>13931</v>
      </c>
      <c r="T1160" s="281" t="s">
        <v>19107</v>
      </c>
      <c r="V1160" s="282"/>
      <c r="W1160" s="282">
        <v>43566</v>
      </c>
    </row>
    <row r="1161" spans="2:23" s="280" customFormat="1" ht="30.75" customHeight="1" x14ac:dyDescent="0.25">
      <c r="B1161" s="339" t="s">
        <v>13012</v>
      </c>
      <c r="C1161" s="17" t="s">
        <v>21125</v>
      </c>
      <c r="D1161" s="279" t="s">
        <v>13933</v>
      </c>
      <c r="E1161" s="280" t="s">
        <v>13934</v>
      </c>
      <c r="G1161" s="279" t="s">
        <v>13935</v>
      </c>
      <c r="H1161" s="316" t="s">
        <v>13936</v>
      </c>
      <c r="I1161" s="317" t="s">
        <v>13937</v>
      </c>
      <c r="J1161" s="279" t="s">
        <v>13938</v>
      </c>
      <c r="K1161" s="280" t="s">
        <v>13939</v>
      </c>
      <c r="L1161" s="280" t="s">
        <v>9733</v>
      </c>
      <c r="M1161" s="280" t="s">
        <v>4114</v>
      </c>
      <c r="N1161" s="12" t="s">
        <v>21147</v>
      </c>
      <c r="O1161" s="318" t="s">
        <v>13940</v>
      </c>
      <c r="P1161" s="319" t="s">
        <v>13941</v>
      </c>
      <c r="Q1161" s="262" t="s">
        <v>13942</v>
      </c>
      <c r="R1161" s="280" t="s">
        <v>13934</v>
      </c>
      <c r="S1161" s="262" t="s">
        <v>13943</v>
      </c>
      <c r="T1161" s="281" t="s">
        <v>13941</v>
      </c>
      <c r="V1161" s="282"/>
    </row>
    <row r="1162" spans="2:23" s="280" customFormat="1" ht="30.75" customHeight="1" x14ac:dyDescent="0.25">
      <c r="B1162" s="339" t="s">
        <v>13013</v>
      </c>
      <c r="C1162" s="17" t="s">
        <v>21125</v>
      </c>
      <c r="D1162" s="279" t="s">
        <v>13944</v>
      </c>
      <c r="E1162" s="280" t="s">
        <v>13945</v>
      </c>
      <c r="G1162" s="279" t="s">
        <v>13946</v>
      </c>
      <c r="H1162" s="316" t="s">
        <v>13947</v>
      </c>
      <c r="I1162" s="317" t="s">
        <v>13948</v>
      </c>
      <c r="J1162" s="279" t="s">
        <v>13949</v>
      </c>
      <c r="K1162" s="280" t="s">
        <v>3917</v>
      </c>
      <c r="L1162" s="280" t="s">
        <v>13950</v>
      </c>
      <c r="M1162" s="14" t="s">
        <v>3942</v>
      </c>
      <c r="N1162" s="12" t="s">
        <v>21135</v>
      </c>
      <c r="O1162" s="318"/>
      <c r="P1162" s="319" t="s">
        <v>13951</v>
      </c>
      <c r="Q1162" s="281"/>
      <c r="R1162" s="280" t="s">
        <v>13945</v>
      </c>
      <c r="S1162" s="281"/>
      <c r="T1162" s="281" t="s">
        <v>13951</v>
      </c>
      <c r="V1162" s="282"/>
    </row>
    <row r="1163" spans="2:23" s="280" customFormat="1" ht="30.75" customHeight="1" x14ac:dyDescent="0.25">
      <c r="B1163" s="339" t="s">
        <v>13014</v>
      </c>
      <c r="C1163" s="339"/>
      <c r="D1163" s="279" t="s">
        <v>13969</v>
      </c>
      <c r="E1163" s="280" t="s">
        <v>13970</v>
      </c>
      <c r="G1163" s="279" t="s">
        <v>13969</v>
      </c>
      <c r="H1163" s="316" t="s">
        <v>13971</v>
      </c>
      <c r="I1163" s="317" t="s">
        <v>3915</v>
      </c>
      <c r="J1163" s="279" t="s">
        <v>13972</v>
      </c>
      <c r="K1163" s="280" t="s">
        <v>3917</v>
      </c>
      <c r="L1163" s="280" t="s">
        <v>13973</v>
      </c>
      <c r="M1163" s="280" t="s">
        <v>4114</v>
      </c>
      <c r="N1163" s="12" t="s">
        <v>21147</v>
      </c>
      <c r="O1163" s="318" t="s">
        <v>13974</v>
      </c>
      <c r="P1163" s="319" t="s">
        <v>13975</v>
      </c>
      <c r="Q1163" s="262" t="s">
        <v>13976</v>
      </c>
      <c r="R1163" s="280" t="s">
        <v>13970</v>
      </c>
      <c r="S1163" s="262" t="s">
        <v>13977</v>
      </c>
      <c r="T1163" s="281" t="s">
        <v>13975</v>
      </c>
      <c r="V1163" s="282">
        <v>42243</v>
      </c>
    </row>
    <row r="1164" spans="2:23" s="280" customFormat="1" ht="30.75" customHeight="1" x14ac:dyDescent="0.25">
      <c r="B1164" s="339" t="s">
        <v>13015</v>
      </c>
      <c r="C1164" s="339"/>
      <c r="D1164" s="279" t="s">
        <v>13994</v>
      </c>
      <c r="E1164" s="280" t="s">
        <v>13995</v>
      </c>
      <c r="G1164" s="279" t="s">
        <v>13996</v>
      </c>
      <c r="H1164" s="316" t="s">
        <v>13997</v>
      </c>
      <c r="I1164" s="317" t="s">
        <v>3915</v>
      </c>
      <c r="J1164" s="279" t="s">
        <v>13998</v>
      </c>
      <c r="K1164" s="280" t="s">
        <v>3917</v>
      </c>
      <c r="L1164" s="280" t="s">
        <v>13999</v>
      </c>
      <c r="M1164" s="280" t="s">
        <v>3919</v>
      </c>
      <c r="N1164" s="12" t="s">
        <v>21147</v>
      </c>
      <c r="O1164" s="318">
        <v>18130070</v>
      </c>
      <c r="P1164" s="319" t="s">
        <v>14000</v>
      </c>
      <c r="Q1164" s="262" t="s">
        <v>14001</v>
      </c>
      <c r="R1164" s="280" t="s">
        <v>14002</v>
      </c>
      <c r="S1164" s="262" t="s">
        <v>14003</v>
      </c>
      <c r="T1164" s="281" t="s">
        <v>14000</v>
      </c>
      <c r="V1164" s="282"/>
    </row>
    <row r="1165" spans="2:23" s="280" customFormat="1" ht="30.75" customHeight="1" x14ac:dyDescent="0.25">
      <c r="B1165" s="339" t="s">
        <v>13016</v>
      </c>
      <c r="C1165" s="17" t="s">
        <v>21125</v>
      </c>
      <c r="D1165" s="279" t="s">
        <v>14009</v>
      </c>
      <c r="E1165" s="280" t="s">
        <v>10332</v>
      </c>
      <c r="G1165" s="279" t="s">
        <v>14010</v>
      </c>
      <c r="H1165" s="316" t="s">
        <v>14011</v>
      </c>
      <c r="I1165" s="317" t="s">
        <v>14012</v>
      </c>
      <c r="J1165" s="279" t="s">
        <v>15427</v>
      </c>
      <c r="K1165" s="280" t="s">
        <v>695</v>
      </c>
      <c r="L1165" s="280" t="s">
        <v>14047</v>
      </c>
      <c r="M1165" s="280" t="s">
        <v>4074</v>
      </c>
      <c r="N1165" s="12" t="s">
        <v>21149</v>
      </c>
      <c r="O1165" s="318" t="s">
        <v>15428</v>
      </c>
      <c r="P1165" s="319" t="s">
        <v>14013</v>
      </c>
      <c r="Q1165" s="257" t="s">
        <v>15429</v>
      </c>
      <c r="R1165" s="280" t="s">
        <v>14014</v>
      </c>
      <c r="S1165" s="257" t="s">
        <v>15429</v>
      </c>
      <c r="T1165" s="281" t="s">
        <v>14013</v>
      </c>
      <c r="V1165" s="282">
        <v>42251</v>
      </c>
      <c r="W1165" s="282">
        <v>42579</v>
      </c>
    </row>
    <row r="1166" spans="2:23" s="280" customFormat="1" ht="30.75" customHeight="1" x14ac:dyDescent="0.25">
      <c r="B1166" s="339" t="s">
        <v>13017</v>
      </c>
      <c r="C1166" s="339"/>
      <c r="D1166" s="279" t="s">
        <v>14025</v>
      </c>
      <c r="E1166" s="280" t="s">
        <v>14024</v>
      </c>
      <c r="G1166" s="279" t="s">
        <v>14023</v>
      </c>
      <c r="H1166" s="316" t="s">
        <v>14026</v>
      </c>
      <c r="I1166" s="317" t="s">
        <v>3915</v>
      </c>
      <c r="J1166" s="279" t="s">
        <v>14027</v>
      </c>
      <c r="K1166" s="280" t="s">
        <v>3917</v>
      </c>
      <c r="L1166" s="280" t="s">
        <v>11578</v>
      </c>
      <c r="M1166" s="14" t="s">
        <v>3942</v>
      </c>
      <c r="N1166" s="12" t="s">
        <v>21135</v>
      </c>
      <c r="O1166" s="318" t="s">
        <v>14028</v>
      </c>
      <c r="P1166" s="319" t="s">
        <v>14029</v>
      </c>
      <c r="Q1166" s="262" t="s">
        <v>14030</v>
      </c>
      <c r="R1166" s="280" t="s">
        <v>2019</v>
      </c>
      <c r="S1166" s="262" t="s">
        <v>14031</v>
      </c>
      <c r="T1166" s="281" t="s">
        <v>14032</v>
      </c>
      <c r="V1166" s="282"/>
    </row>
    <row r="1167" spans="2:23" s="280" customFormat="1" ht="30.75" customHeight="1" x14ac:dyDescent="0.25">
      <c r="B1167" s="339" t="s">
        <v>13018</v>
      </c>
      <c r="C1167" s="339"/>
      <c r="D1167" s="279" t="s">
        <v>14033</v>
      </c>
      <c r="E1167" s="280" t="s">
        <v>14034</v>
      </c>
      <c r="G1167" s="279"/>
      <c r="H1167" s="316" t="s">
        <v>14035</v>
      </c>
      <c r="I1167" s="317" t="s">
        <v>3915</v>
      </c>
      <c r="J1167" s="279" t="s">
        <v>9946</v>
      </c>
      <c r="K1167" s="280" t="s">
        <v>14036</v>
      </c>
      <c r="L1167" s="280" t="s">
        <v>9683</v>
      </c>
      <c r="M1167" s="280" t="s">
        <v>4114</v>
      </c>
      <c r="N1167" s="12" t="s">
        <v>21147</v>
      </c>
      <c r="O1167" s="318">
        <v>25075090</v>
      </c>
      <c r="P1167" s="319" t="s">
        <v>14037</v>
      </c>
      <c r="Q1167" s="262" t="s">
        <v>9950</v>
      </c>
      <c r="R1167" s="280" t="s">
        <v>14034</v>
      </c>
      <c r="S1167" s="262" t="s">
        <v>9950</v>
      </c>
      <c r="T1167" s="319" t="s">
        <v>14037</v>
      </c>
      <c r="V1167" s="282"/>
    </row>
    <row r="1168" spans="2:23" s="280" customFormat="1" ht="30.75" customHeight="1" x14ac:dyDescent="0.25">
      <c r="B1168" s="339" t="s">
        <v>13019</v>
      </c>
      <c r="C1168" s="339"/>
      <c r="D1168" s="279" t="s">
        <v>14041</v>
      </c>
      <c r="E1168" s="280" t="s">
        <v>14042</v>
      </c>
      <c r="G1168" s="279" t="s">
        <v>14043</v>
      </c>
      <c r="H1168" s="316" t="s">
        <v>14044</v>
      </c>
      <c r="I1168" s="317" t="s">
        <v>3915</v>
      </c>
      <c r="J1168" s="279" t="s">
        <v>14045</v>
      </c>
      <c r="K1168" s="280" t="s">
        <v>14046</v>
      </c>
      <c r="L1168" s="280" t="s">
        <v>14047</v>
      </c>
      <c r="M1168" s="280" t="s">
        <v>4074</v>
      </c>
      <c r="N1168" s="12" t="s">
        <v>21149</v>
      </c>
      <c r="O1168" s="318" t="s">
        <v>14048</v>
      </c>
      <c r="P1168" s="319" t="s">
        <v>14049</v>
      </c>
      <c r="Q1168" s="262" t="s">
        <v>14050</v>
      </c>
      <c r="R1168" s="280" t="s">
        <v>14042</v>
      </c>
      <c r="S1168" s="262" t="s">
        <v>14050</v>
      </c>
      <c r="T1168" s="281" t="s">
        <v>14049</v>
      </c>
      <c r="V1168" s="282">
        <v>42276</v>
      </c>
    </row>
    <row r="1169" spans="2:22" s="280" customFormat="1" ht="30.75" customHeight="1" x14ac:dyDescent="0.25">
      <c r="B1169" s="339" t="s">
        <v>13020</v>
      </c>
      <c r="C1169" s="17" t="s">
        <v>21125</v>
      </c>
      <c r="D1169" s="279" t="s">
        <v>14051</v>
      </c>
      <c r="E1169" s="280" t="s">
        <v>14052</v>
      </c>
      <c r="G1169" s="279" t="s">
        <v>14053</v>
      </c>
      <c r="H1169" s="316" t="s">
        <v>14054</v>
      </c>
      <c r="I1169" s="317" t="s">
        <v>14055</v>
      </c>
      <c r="J1169" s="279" t="s">
        <v>14061</v>
      </c>
      <c r="K1169" s="280" t="s">
        <v>14062</v>
      </c>
      <c r="L1169" s="280" t="s">
        <v>3838</v>
      </c>
      <c r="M1169" s="280" t="s">
        <v>3919</v>
      </c>
      <c r="N1169" s="12" t="s">
        <v>21147</v>
      </c>
      <c r="O1169" s="318" t="s">
        <v>14063</v>
      </c>
      <c r="P1169" s="319" t="s">
        <v>14056</v>
      </c>
      <c r="Q1169" s="281" t="s">
        <v>14057</v>
      </c>
      <c r="R1169" s="280" t="s">
        <v>14058</v>
      </c>
      <c r="S1169" s="262" t="s">
        <v>14059</v>
      </c>
      <c r="T1169" s="281" t="s">
        <v>14060</v>
      </c>
      <c r="V1169" s="282"/>
    </row>
    <row r="1170" spans="2:22" s="280" customFormat="1" ht="30.75" customHeight="1" x14ac:dyDescent="0.25">
      <c r="B1170" s="339" t="s">
        <v>13021</v>
      </c>
      <c r="C1170" s="17" t="s">
        <v>21125</v>
      </c>
      <c r="D1170" s="279" t="s">
        <v>14076</v>
      </c>
      <c r="E1170" s="280" t="s">
        <v>14077</v>
      </c>
      <c r="G1170" s="279" t="s">
        <v>14078</v>
      </c>
      <c r="H1170" s="316" t="s">
        <v>14079</v>
      </c>
      <c r="I1170" s="317" t="s">
        <v>14080</v>
      </c>
      <c r="J1170" s="279" t="s">
        <v>14081</v>
      </c>
      <c r="K1170" s="280" t="s">
        <v>14082</v>
      </c>
      <c r="L1170" s="280" t="s">
        <v>14083</v>
      </c>
      <c r="M1170" s="14" t="s">
        <v>3942</v>
      </c>
      <c r="N1170" s="12" t="s">
        <v>21135</v>
      </c>
      <c r="O1170" s="318" t="s">
        <v>14084</v>
      </c>
      <c r="P1170" s="319" t="s">
        <v>14085</v>
      </c>
      <c r="Q1170" s="262" t="s">
        <v>14086</v>
      </c>
      <c r="R1170" s="280" t="s">
        <v>14087</v>
      </c>
      <c r="S1170" s="262" t="s">
        <v>14088</v>
      </c>
      <c r="T1170" s="281" t="s">
        <v>14085</v>
      </c>
      <c r="V1170" s="282"/>
    </row>
    <row r="1171" spans="2:22" s="280" customFormat="1" ht="30.75" customHeight="1" x14ac:dyDescent="0.25">
      <c r="B1171" s="339" t="s">
        <v>13022</v>
      </c>
      <c r="C1171" s="17" t="s">
        <v>21125</v>
      </c>
      <c r="D1171" s="279" t="s">
        <v>14065</v>
      </c>
      <c r="E1171" s="280" t="s">
        <v>14071</v>
      </c>
      <c r="G1171" s="322" t="s">
        <v>14066</v>
      </c>
      <c r="H1171" s="316" t="s">
        <v>14067</v>
      </c>
      <c r="I1171" s="317" t="s">
        <v>14089</v>
      </c>
      <c r="J1171" s="279" t="s">
        <v>14068</v>
      </c>
      <c r="K1171" s="280" t="s">
        <v>3917</v>
      </c>
      <c r="L1171" s="280" t="s">
        <v>1873</v>
      </c>
      <c r="M1171" s="280" t="s">
        <v>3919</v>
      </c>
      <c r="N1171" s="12" t="s">
        <v>21147</v>
      </c>
      <c r="O1171" s="318" t="s">
        <v>14069</v>
      </c>
      <c r="P1171" s="319" t="s">
        <v>14070</v>
      </c>
      <c r="Q1171" s="262" t="s">
        <v>14072</v>
      </c>
      <c r="R1171" s="280" t="s">
        <v>14073</v>
      </c>
      <c r="S1171" s="262" t="s">
        <v>14074</v>
      </c>
      <c r="T1171" s="281" t="s">
        <v>14075</v>
      </c>
      <c r="V1171" s="282"/>
    </row>
    <row r="1172" spans="2:22" s="280" customFormat="1" ht="30.75" customHeight="1" x14ac:dyDescent="0.25">
      <c r="B1172" s="339" t="s">
        <v>13023</v>
      </c>
      <c r="C1172" s="339"/>
      <c r="D1172" s="322" t="s">
        <v>14102</v>
      </c>
      <c r="E1172" s="280" t="s">
        <v>2019</v>
      </c>
      <c r="G1172" s="279" t="s">
        <v>14093</v>
      </c>
      <c r="H1172" s="316" t="s">
        <v>14100</v>
      </c>
      <c r="I1172" s="317" t="s">
        <v>3915</v>
      </c>
      <c r="J1172" s="279" t="s">
        <v>14094</v>
      </c>
      <c r="K1172" s="280" t="s">
        <v>14095</v>
      </c>
      <c r="L1172" s="280" t="s">
        <v>3260</v>
      </c>
      <c r="M1172" s="280" t="s">
        <v>4265</v>
      </c>
      <c r="N1172" s="12" t="s">
        <v>21135</v>
      </c>
      <c r="O1172" s="318" t="s">
        <v>14096</v>
      </c>
      <c r="P1172" s="319" t="s">
        <v>14097</v>
      </c>
      <c r="Q1172" s="262" t="s">
        <v>14098</v>
      </c>
      <c r="R1172" s="280" t="s">
        <v>2019</v>
      </c>
      <c r="S1172" s="262" t="s">
        <v>14098</v>
      </c>
      <c r="T1172" s="281" t="s">
        <v>14099</v>
      </c>
      <c r="V1172" s="282"/>
    </row>
    <row r="1173" spans="2:22" s="280" customFormat="1" ht="30.75" customHeight="1" x14ac:dyDescent="0.25">
      <c r="B1173" s="339" t="s">
        <v>13024</v>
      </c>
      <c r="C1173" s="339"/>
      <c r="D1173" s="279" t="s">
        <v>14113</v>
      </c>
      <c r="E1173" s="280" t="s">
        <v>14114</v>
      </c>
      <c r="G1173" s="279" t="s">
        <v>14103</v>
      </c>
      <c r="H1173" s="316" t="s">
        <v>14104</v>
      </c>
      <c r="I1173" s="317" t="s">
        <v>3915</v>
      </c>
      <c r="J1173" s="279" t="s">
        <v>14105</v>
      </c>
      <c r="K1173" s="280" t="s">
        <v>14106</v>
      </c>
      <c r="L1173" s="280" t="s">
        <v>10492</v>
      </c>
      <c r="M1173" s="14" t="s">
        <v>3942</v>
      </c>
      <c r="N1173" s="12" t="s">
        <v>21135</v>
      </c>
      <c r="O1173" s="318" t="s">
        <v>14107</v>
      </c>
      <c r="P1173" s="319" t="s">
        <v>14112</v>
      </c>
      <c r="Q1173" s="262" t="s">
        <v>14109</v>
      </c>
      <c r="R1173" s="280" t="s">
        <v>14108</v>
      </c>
      <c r="S1173" s="262" t="s">
        <v>14110</v>
      </c>
      <c r="T1173" s="281" t="s">
        <v>14111</v>
      </c>
      <c r="V1173" s="282"/>
    </row>
    <row r="1174" spans="2:22" s="280" customFormat="1" ht="30.75" customHeight="1" x14ac:dyDescent="0.25">
      <c r="B1174" s="339" t="s">
        <v>13025</v>
      </c>
      <c r="C1174" s="339"/>
      <c r="D1174" s="279" t="s">
        <v>14115</v>
      </c>
      <c r="E1174" s="280" t="s">
        <v>12176</v>
      </c>
      <c r="G1174" s="279" t="s">
        <v>14116</v>
      </c>
      <c r="H1174" s="316" t="s">
        <v>14117</v>
      </c>
      <c r="I1174" s="317" t="s">
        <v>3915</v>
      </c>
      <c r="J1174" s="279" t="s">
        <v>14118</v>
      </c>
      <c r="K1174" s="280" t="s">
        <v>14119</v>
      </c>
      <c r="L1174" s="280" t="s">
        <v>14120</v>
      </c>
      <c r="M1174" s="280" t="s">
        <v>4244</v>
      </c>
      <c r="N1174" s="12" t="s">
        <v>21148</v>
      </c>
      <c r="O1174" s="318" t="s">
        <v>14121</v>
      </c>
      <c r="P1174" s="319"/>
      <c r="Q1174" s="281"/>
      <c r="R1174" s="280" t="s">
        <v>14122</v>
      </c>
      <c r="S1174" s="281"/>
      <c r="T1174" s="281"/>
      <c r="V1174" s="282"/>
    </row>
    <row r="1175" spans="2:22" s="280" customFormat="1" ht="30.75" customHeight="1" x14ac:dyDescent="0.25">
      <c r="B1175" s="339" t="s">
        <v>13026</v>
      </c>
      <c r="C1175" s="339"/>
      <c r="D1175" s="279" t="s">
        <v>9919</v>
      </c>
      <c r="E1175" s="280" t="s">
        <v>14123</v>
      </c>
      <c r="G1175" s="279" t="s">
        <v>9921</v>
      </c>
      <c r="H1175" s="316" t="s">
        <v>9922</v>
      </c>
      <c r="I1175" s="317" t="s">
        <v>3915</v>
      </c>
      <c r="J1175" s="279" t="s">
        <v>14124</v>
      </c>
      <c r="K1175" s="280" t="s">
        <v>3917</v>
      </c>
      <c r="L1175" s="280" t="s">
        <v>3957</v>
      </c>
      <c r="M1175" s="14" t="s">
        <v>3942</v>
      </c>
      <c r="N1175" s="12" t="s">
        <v>21135</v>
      </c>
      <c r="O1175" s="318" t="s">
        <v>12277</v>
      </c>
      <c r="P1175" s="319" t="s">
        <v>14125</v>
      </c>
      <c r="Q1175" s="262" t="s">
        <v>14126</v>
      </c>
      <c r="R1175" s="280" t="s">
        <v>14127</v>
      </c>
      <c r="S1175" s="262" t="s">
        <v>14126</v>
      </c>
      <c r="T1175" s="319" t="s">
        <v>14125</v>
      </c>
      <c r="V1175" s="282">
        <v>42292</v>
      </c>
    </row>
    <row r="1176" spans="2:22" s="280" customFormat="1" ht="30.75" customHeight="1" x14ac:dyDescent="0.25">
      <c r="B1176" s="339" t="s">
        <v>13027</v>
      </c>
      <c r="C1176" s="339"/>
      <c r="D1176" s="279" t="s">
        <v>14128</v>
      </c>
      <c r="E1176" s="280" t="s">
        <v>14133</v>
      </c>
      <c r="G1176" s="279"/>
      <c r="H1176" s="316" t="s">
        <v>14129</v>
      </c>
      <c r="I1176" s="317"/>
      <c r="J1176" s="279" t="s">
        <v>14130</v>
      </c>
      <c r="K1176" s="280" t="s">
        <v>4292</v>
      </c>
      <c r="L1176" s="280" t="s">
        <v>4233</v>
      </c>
      <c r="M1176" s="14" t="s">
        <v>3942</v>
      </c>
      <c r="N1176" s="12" t="s">
        <v>21135</v>
      </c>
      <c r="O1176" s="318">
        <v>89200000</v>
      </c>
      <c r="P1176" s="319" t="s">
        <v>14131</v>
      </c>
      <c r="Q1176" s="262" t="s">
        <v>14132</v>
      </c>
      <c r="R1176" s="280" t="s">
        <v>14133</v>
      </c>
      <c r="S1176" s="262" t="s">
        <v>14132</v>
      </c>
      <c r="T1176" s="319" t="s">
        <v>14131</v>
      </c>
      <c r="V1176" s="282"/>
    </row>
    <row r="1177" spans="2:22" s="280" customFormat="1" ht="30.75" customHeight="1" x14ac:dyDescent="0.25">
      <c r="B1177" s="339" t="s">
        <v>13028</v>
      </c>
      <c r="C1177" s="17" t="s">
        <v>21125</v>
      </c>
      <c r="D1177" s="279" t="s">
        <v>14134</v>
      </c>
      <c r="E1177" s="280" t="s">
        <v>14135</v>
      </c>
      <c r="G1177" s="279" t="s">
        <v>14136</v>
      </c>
      <c r="H1177" s="316" t="s">
        <v>14137</v>
      </c>
      <c r="I1177" s="317" t="s">
        <v>14138</v>
      </c>
      <c r="J1177" s="279" t="s">
        <v>14139</v>
      </c>
      <c r="K1177" s="280" t="s">
        <v>3917</v>
      </c>
      <c r="L1177" s="280" t="s">
        <v>14140</v>
      </c>
      <c r="M1177" s="280" t="s">
        <v>4114</v>
      </c>
      <c r="N1177" s="12" t="s">
        <v>21147</v>
      </c>
      <c r="O1177" s="318" t="s">
        <v>14141</v>
      </c>
      <c r="P1177" s="319" t="s">
        <v>14142</v>
      </c>
      <c r="Q1177" s="262" t="s">
        <v>14143</v>
      </c>
      <c r="R1177" s="280" t="s">
        <v>14135</v>
      </c>
      <c r="S1177" s="262" t="s">
        <v>14144</v>
      </c>
      <c r="T1177" s="281" t="s">
        <v>14142</v>
      </c>
      <c r="V1177" s="282"/>
    </row>
    <row r="1178" spans="2:22" s="280" customFormat="1" ht="30.75" customHeight="1" x14ac:dyDescent="0.25">
      <c r="B1178" s="339" t="s">
        <v>13029</v>
      </c>
      <c r="C1178" s="339"/>
      <c r="D1178" s="279" t="s">
        <v>14147</v>
      </c>
      <c r="E1178" s="280" t="s">
        <v>14146</v>
      </c>
      <c r="G1178" s="279" t="s">
        <v>14145</v>
      </c>
      <c r="H1178" s="316" t="s">
        <v>14148</v>
      </c>
      <c r="I1178" s="317" t="s">
        <v>14149</v>
      </c>
      <c r="J1178" s="279" t="s">
        <v>14150</v>
      </c>
      <c r="K1178" s="280" t="s">
        <v>14151</v>
      </c>
      <c r="L1178" s="280" t="s">
        <v>14152</v>
      </c>
      <c r="M1178" s="14" t="s">
        <v>3942</v>
      </c>
      <c r="N1178" s="12" t="s">
        <v>21135</v>
      </c>
      <c r="O1178" s="318" t="s">
        <v>10466</v>
      </c>
      <c r="P1178" s="319" t="s">
        <v>14153</v>
      </c>
      <c r="Q1178" s="262" t="s">
        <v>14154</v>
      </c>
      <c r="R1178" s="280" t="s">
        <v>14146</v>
      </c>
      <c r="S1178" s="281"/>
      <c r="T1178" s="281"/>
      <c r="V1178" s="282"/>
    </row>
    <row r="1179" spans="2:22" s="280" customFormat="1" ht="30.75" customHeight="1" x14ac:dyDescent="0.25">
      <c r="B1179" s="339" t="s">
        <v>13030</v>
      </c>
      <c r="C1179" s="339"/>
      <c r="D1179" s="279" t="s">
        <v>14155</v>
      </c>
      <c r="E1179" s="280" t="s">
        <v>14156</v>
      </c>
      <c r="G1179" s="279" t="s">
        <v>14157</v>
      </c>
      <c r="H1179" s="316" t="s">
        <v>14158</v>
      </c>
      <c r="I1179" s="317" t="s">
        <v>3915</v>
      </c>
      <c r="J1179" s="279" t="s">
        <v>14159</v>
      </c>
      <c r="K1179" s="280" t="s">
        <v>14160</v>
      </c>
      <c r="L1179" s="280" t="s">
        <v>14161</v>
      </c>
      <c r="M1179" s="280" t="s">
        <v>4265</v>
      </c>
      <c r="N1179" s="12" t="s">
        <v>21135</v>
      </c>
      <c r="O1179" s="318" t="s">
        <v>9724</v>
      </c>
      <c r="P1179" s="319" t="s">
        <v>14162</v>
      </c>
      <c r="Q1179" s="262" t="s">
        <v>14163</v>
      </c>
      <c r="R1179" s="280" t="s">
        <v>14156</v>
      </c>
      <c r="S1179" s="262" t="s">
        <v>14164</v>
      </c>
      <c r="T1179" s="323"/>
      <c r="V1179" s="282"/>
    </row>
    <row r="1180" spans="2:22" s="280" customFormat="1" ht="30.75" customHeight="1" x14ac:dyDescent="0.25">
      <c r="B1180" s="339" t="s">
        <v>13031</v>
      </c>
      <c r="C1180" s="339"/>
      <c r="D1180" s="279" t="s">
        <v>14165</v>
      </c>
      <c r="E1180" s="280" t="s">
        <v>14166</v>
      </c>
      <c r="G1180" s="279" t="s">
        <v>14167</v>
      </c>
      <c r="H1180" s="316" t="s">
        <v>14168</v>
      </c>
      <c r="I1180" s="317" t="s">
        <v>14169</v>
      </c>
      <c r="J1180" s="279" t="s">
        <v>14170</v>
      </c>
      <c r="L1180" s="280" t="s">
        <v>3001</v>
      </c>
      <c r="M1180" s="280" t="s">
        <v>4063</v>
      </c>
      <c r="N1180" s="12" t="s">
        <v>21135</v>
      </c>
      <c r="O1180" s="318" t="s">
        <v>14171</v>
      </c>
      <c r="P1180" s="323" t="s">
        <v>14173</v>
      </c>
      <c r="Q1180" s="262" t="s">
        <v>14172</v>
      </c>
      <c r="R1180" s="280" t="s">
        <v>911</v>
      </c>
      <c r="S1180" s="262" t="s">
        <v>14172</v>
      </c>
      <c r="T1180" s="323" t="s">
        <v>14173</v>
      </c>
      <c r="V1180" s="282"/>
    </row>
    <row r="1181" spans="2:22" s="280" customFormat="1" ht="30.75" customHeight="1" x14ac:dyDescent="0.25">
      <c r="B1181" s="339" t="s">
        <v>13032</v>
      </c>
      <c r="C1181" s="339"/>
      <c r="D1181" s="279" t="s">
        <v>14174</v>
      </c>
      <c r="E1181" s="280" t="s">
        <v>14175</v>
      </c>
      <c r="G1181" s="279" t="s">
        <v>14174</v>
      </c>
      <c r="H1181" s="316" t="s">
        <v>14176</v>
      </c>
      <c r="I1181" s="317" t="s">
        <v>3915</v>
      </c>
      <c r="J1181" s="279" t="s">
        <v>14180</v>
      </c>
      <c r="K1181" s="280" t="s">
        <v>14181</v>
      </c>
      <c r="L1181" s="280" t="s">
        <v>14177</v>
      </c>
      <c r="M1181" s="280" t="s">
        <v>4063</v>
      </c>
      <c r="N1181" s="12" t="s">
        <v>21135</v>
      </c>
      <c r="O1181" s="318" t="s">
        <v>14182</v>
      </c>
      <c r="P1181" s="319" t="s">
        <v>14178</v>
      </c>
      <c r="Q1181" s="262" t="s">
        <v>14179</v>
      </c>
      <c r="R1181" s="280" t="s">
        <v>14175</v>
      </c>
      <c r="S1181" s="262" t="s">
        <v>14179</v>
      </c>
      <c r="T1181" s="281" t="s">
        <v>14178</v>
      </c>
      <c r="V1181" s="282"/>
    </row>
    <row r="1182" spans="2:22" s="280" customFormat="1" ht="30.75" customHeight="1" x14ac:dyDescent="0.25">
      <c r="B1182" s="339" t="s">
        <v>13033</v>
      </c>
      <c r="C1182" s="339"/>
      <c r="D1182" s="279" t="s">
        <v>14183</v>
      </c>
      <c r="E1182" s="280" t="s">
        <v>14184</v>
      </c>
      <c r="G1182" s="279"/>
      <c r="H1182" s="316" t="s">
        <v>14185</v>
      </c>
      <c r="I1182" s="317" t="s">
        <v>3915</v>
      </c>
      <c r="J1182" s="279" t="s">
        <v>14186</v>
      </c>
      <c r="K1182" s="280" t="s">
        <v>14187</v>
      </c>
      <c r="L1182" s="280" t="s">
        <v>14188</v>
      </c>
      <c r="M1182" s="280" t="s">
        <v>4265</v>
      </c>
      <c r="N1182" s="12" t="s">
        <v>21135</v>
      </c>
      <c r="O1182" s="318" t="s">
        <v>14189</v>
      </c>
      <c r="P1182" s="319" t="s">
        <v>14192</v>
      </c>
      <c r="Q1182" s="262" t="s">
        <v>14190</v>
      </c>
      <c r="R1182" s="280" t="s">
        <v>14191</v>
      </c>
      <c r="S1182" s="281"/>
      <c r="T1182" s="281"/>
      <c r="V1182" s="282">
        <v>42303</v>
      </c>
    </row>
    <row r="1183" spans="2:22" s="280" customFormat="1" ht="30.75" customHeight="1" x14ac:dyDescent="0.25">
      <c r="B1183" s="339" t="s">
        <v>13034</v>
      </c>
      <c r="C1183" s="339" t="s">
        <v>5</v>
      </c>
      <c r="D1183" s="279" t="s">
        <v>14193</v>
      </c>
      <c r="E1183" s="280" t="s">
        <v>14184</v>
      </c>
      <c r="G1183" s="279" t="s">
        <v>14193</v>
      </c>
      <c r="H1183" s="316" t="s">
        <v>14194</v>
      </c>
      <c r="I1183" s="317" t="s">
        <v>14195</v>
      </c>
      <c r="J1183" s="279" t="s">
        <v>14196</v>
      </c>
      <c r="K1183" s="280" t="s">
        <v>14197</v>
      </c>
      <c r="L1183" s="280" t="s">
        <v>4185</v>
      </c>
      <c r="M1183" s="280" t="s">
        <v>3975</v>
      </c>
      <c r="N1183" s="12" t="s">
        <v>21147</v>
      </c>
      <c r="O1183" s="318" t="s">
        <v>14198</v>
      </c>
      <c r="P1183" s="319" t="s">
        <v>14199</v>
      </c>
      <c r="Q1183" s="262" t="s">
        <v>848</v>
      </c>
      <c r="S1183" s="281"/>
      <c r="T1183" s="281"/>
      <c r="V1183" s="282">
        <v>42305</v>
      </c>
    </row>
    <row r="1184" spans="2:22" s="280" customFormat="1" ht="30.75" customHeight="1" x14ac:dyDescent="0.25">
      <c r="B1184" s="339" t="s">
        <v>13035</v>
      </c>
      <c r="C1184" s="17" t="s">
        <v>21125</v>
      </c>
      <c r="D1184" s="279" t="s">
        <v>14200</v>
      </c>
      <c r="E1184" s="280" t="s">
        <v>7759</v>
      </c>
      <c r="G1184" s="279" t="s">
        <v>14201</v>
      </c>
      <c r="H1184" s="324" t="s">
        <v>14202</v>
      </c>
      <c r="I1184" s="325" t="s">
        <v>15129</v>
      </c>
      <c r="J1184" s="279" t="s">
        <v>14203</v>
      </c>
      <c r="K1184" s="280" t="s">
        <v>3917</v>
      </c>
      <c r="L1184" s="280" t="s">
        <v>14204</v>
      </c>
      <c r="M1184" s="280" t="s">
        <v>4265</v>
      </c>
      <c r="N1184" s="12" t="s">
        <v>21135</v>
      </c>
      <c r="O1184" s="318" t="s">
        <v>14205</v>
      </c>
      <c r="P1184" s="319" t="s">
        <v>14206</v>
      </c>
      <c r="Q1184" s="262" t="s">
        <v>14207</v>
      </c>
      <c r="R1184" s="280" t="s">
        <v>7759</v>
      </c>
      <c r="S1184" s="269" t="s">
        <v>14207</v>
      </c>
      <c r="T1184" s="281" t="s">
        <v>14208</v>
      </c>
      <c r="V1184" s="282"/>
    </row>
    <row r="1185" spans="2:23" s="280" customFormat="1" ht="30.75" customHeight="1" x14ac:dyDescent="0.25">
      <c r="B1185" s="339" t="s">
        <v>13036</v>
      </c>
      <c r="C1185" s="339" t="s">
        <v>5</v>
      </c>
      <c r="D1185" s="279" t="s">
        <v>14209</v>
      </c>
      <c r="E1185" s="280" t="s">
        <v>14215</v>
      </c>
      <c r="F1185" s="280" t="s">
        <v>14218</v>
      </c>
      <c r="G1185" s="279" t="s">
        <v>14210</v>
      </c>
      <c r="H1185" s="316" t="s">
        <v>14211</v>
      </c>
      <c r="I1185" s="317" t="s">
        <v>3915</v>
      </c>
      <c r="J1185" s="279" t="s">
        <v>14212</v>
      </c>
      <c r="K1185" s="280" t="s">
        <v>3917</v>
      </c>
      <c r="L1185" s="280" t="s">
        <v>14213</v>
      </c>
      <c r="M1185" s="280" t="s">
        <v>3919</v>
      </c>
      <c r="N1185" s="12" t="s">
        <v>21147</v>
      </c>
      <c r="O1185" s="318" t="s">
        <v>14214</v>
      </c>
      <c r="P1185" s="319" t="s">
        <v>14216</v>
      </c>
      <c r="Q1185" s="262" t="s">
        <v>14217</v>
      </c>
      <c r="R1185" s="280" t="s">
        <v>14219</v>
      </c>
      <c r="S1185" s="262" t="s">
        <v>14220</v>
      </c>
      <c r="T1185" s="281" t="s">
        <v>14221</v>
      </c>
      <c r="V1185" s="282">
        <v>42306</v>
      </c>
    </row>
    <row r="1186" spans="2:23" s="280" customFormat="1" ht="30.75" customHeight="1" x14ac:dyDescent="0.25">
      <c r="B1186" s="339" t="s">
        <v>13037</v>
      </c>
      <c r="C1186" s="339"/>
      <c r="D1186" s="279" t="s">
        <v>14222</v>
      </c>
      <c r="E1186" s="280" t="s">
        <v>2706</v>
      </c>
      <c r="G1186" s="279" t="s">
        <v>14223</v>
      </c>
      <c r="H1186" s="316" t="s">
        <v>14224</v>
      </c>
      <c r="I1186" s="317" t="s">
        <v>14225</v>
      </c>
      <c r="J1186" s="279" t="s">
        <v>14226</v>
      </c>
      <c r="K1186" s="280" t="s">
        <v>14227</v>
      </c>
      <c r="L1186" s="280" t="s">
        <v>10638</v>
      </c>
      <c r="M1186" s="280" t="s">
        <v>4063</v>
      </c>
      <c r="N1186" s="12" t="s">
        <v>21135</v>
      </c>
      <c r="O1186" s="318" t="s">
        <v>14228</v>
      </c>
      <c r="P1186" s="319" t="s">
        <v>14231</v>
      </c>
      <c r="Q1186" s="262" t="s">
        <v>14229</v>
      </c>
      <c r="R1186" s="280" t="s">
        <v>14230</v>
      </c>
      <c r="S1186" s="262" t="s">
        <v>14229</v>
      </c>
      <c r="T1186" s="281" t="s">
        <v>14231</v>
      </c>
      <c r="V1186" s="282"/>
    </row>
    <row r="1187" spans="2:23" s="280" customFormat="1" ht="30.75" customHeight="1" x14ac:dyDescent="0.25">
      <c r="B1187" s="339" t="s">
        <v>13038</v>
      </c>
      <c r="C1187" s="339" t="s">
        <v>21122</v>
      </c>
      <c r="D1187" s="279" t="s">
        <v>14232</v>
      </c>
      <c r="E1187" s="280" t="s">
        <v>14233</v>
      </c>
      <c r="G1187" s="279" t="s">
        <v>14234</v>
      </c>
      <c r="H1187" s="326" t="s">
        <v>14235</v>
      </c>
      <c r="I1187" s="317" t="s">
        <v>3915</v>
      </c>
      <c r="J1187" s="279" t="s">
        <v>14236</v>
      </c>
      <c r="K1187" s="280" t="s">
        <v>14237</v>
      </c>
      <c r="L1187" s="280" t="s">
        <v>10095</v>
      </c>
      <c r="M1187" s="280" t="s">
        <v>4265</v>
      </c>
      <c r="N1187" s="12" t="s">
        <v>21135</v>
      </c>
      <c r="O1187" s="318" t="s">
        <v>10341</v>
      </c>
      <c r="P1187" s="319" t="s">
        <v>14238</v>
      </c>
      <c r="Q1187" s="262" t="s">
        <v>14239</v>
      </c>
      <c r="R1187" s="280" t="s">
        <v>14240</v>
      </c>
      <c r="S1187" s="262" t="s">
        <v>14239</v>
      </c>
      <c r="T1187" s="281" t="s">
        <v>14241</v>
      </c>
      <c r="V1187" s="282"/>
    </row>
    <row r="1188" spans="2:23" s="280" customFormat="1" ht="30.75" customHeight="1" x14ac:dyDescent="0.25">
      <c r="B1188" s="339" t="s">
        <v>13039</v>
      </c>
      <c r="C1188" s="17" t="s">
        <v>21125</v>
      </c>
      <c r="D1188" s="279" t="s">
        <v>14242</v>
      </c>
      <c r="E1188" s="280" t="s">
        <v>14243</v>
      </c>
      <c r="G1188" s="279" t="s">
        <v>14244</v>
      </c>
      <c r="H1188" s="316" t="s">
        <v>14245</v>
      </c>
      <c r="I1188" s="317" t="s">
        <v>14246</v>
      </c>
      <c r="J1188" s="279" t="s">
        <v>14247</v>
      </c>
      <c r="K1188" s="280" t="s">
        <v>14248</v>
      </c>
      <c r="L1188" s="280" t="s">
        <v>1497</v>
      </c>
      <c r="M1188" s="14" t="s">
        <v>3942</v>
      </c>
      <c r="N1188" s="12" t="s">
        <v>21135</v>
      </c>
      <c r="O1188" s="318" t="s">
        <v>1498</v>
      </c>
      <c r="P1188" s="319" t="s">
        <v>14249</v>
      </c>
      <c r="Q1188" s="262" t="s">
        <v>14250</v>
      </c>
      <c r="R1188" s="280" t="s">
        <v>14243</v>
      </c>
      <c r="S1188" s="262" t="s">
        <v>14251</v>
      </c>
      <c r="T1188" s="281" t="s">
        <v>14249</v>
      </c>
      <c r="V1188" s="282"/>
    </row>
    <row r="1189" spans="2:23" s="280" customFormat="1" ht="30.75" customHeight="1" x14ac:dyDescent="0.25">
      <c r="B1189" s="339" t="s">
        <v>13040</v>
      </c>
      <c r="C1189" s="339"/>
      <c r="D1189" s="279" t="s">
        <v>14252</v>
      </c>
      <c r="E1189" s="280" t="s">
        <v>14253</v>
      </c>
      <c r="G1189" s="279"/>
      <c r="H1189" s="316" t="s">
        <v>14254</v>
      </c>
      <c r="I1189" s="317" t="s">
        <v>5106</v>
      </c>
      <c r="J1189" s="279" t="s">
        <v>14255</v>
      </c>
      <c r="K1189" s="280" t="s">
        <v>14256</v>
      </c>
      <c r="L1189" s="280" t="s">
        <v>14257</v>
      </c>
      <c r="M1189" s="280" t="s">
        <v>4063</v>
      </c>
      <c r="N1189" s="12" t="s">
        <v>21135</v>
      </c>
      <c r="O1189" s="318" t="s">
        <v>14258</v>
      </c>
      <c r="P1189" s="319" t="s">
        <v>14259</v>
      </c>
      <c r="Q1189" s="262" t="s">
        <v>14260</v>
      </c>
      <c r="R1189" s="280" t="s">
        <v>12503</v>
      </c>
      <c r="S1189" s="281" t="s">
        <v>12503</v>
      </c>
      <c r="T1189" s="281" t="s">
        <v>12503</v>
      </c>
      <c r="V1189" s="282">
        <v>42313</v>
      </c>
    </row>
    <row r="1190" spans="2:23" s="280" customFormat="1" ht="30.75" customHeight="1" x14ac:dyDescent="0.25">
      <c r="B1190" s="339" t="s">
        <v>13041</v>
      </c>
      <c r="C1190" s="339" t="s">
        <v>21125</v>
      </c>
      <c r="D1190" s="279" t="s">
        <v>14261</v>
      </c>
      <c r="E1190" s="280" t="s">
        <v>14262</v>
      </c>
      <c r="G1190" s="279" t="s">
        <v>14263</v>
      </c>
      <c r="H1190" s="316" t="s">
        <v>14264</v>
      </c>
      <c r="I1190" s="317" t="s">
        <v>14265</v>
      </c>
      <c r="J1190" s="279" t="s">
        <v>14266</v>
      </c>
      <c r="K1190" s="280" t="s">
        <v>2280</v>
      </c>
      <c r="L1190" s="280" t="s">
        <v>4233</v>
      </c>
      <c r="M1190" s="280" t="s">
        <v>3942</v>
      </c>
      <c r="N1190" s="12" t="s">
        <v>21135</v>
      </c>
      <c r="O1190" s="318" t="s">
        <v>14267</v>
      </c>
      <c r="P1190" s="280" t="s">
        <v>14268</v>
      </c>
      <c r="Q1190" s="262" t="s">
        <v>14269</v>
      </c>
      <c r="R1190" s="280" t="s">
        <v>8008</v>
      </c>
      <c r="S1190" s="262" t="s">
        <v>14269</v>
      </c>
      <c r="T1190" s="281" t="s">
        <v>14268</v>
      </c>
      <c r="V1190" s="282"/>
    </row>
    <row r="1191" spans="2:23" s="280" customFormat="1" ht="30.75" customHeight="1" x14ac:dyDescent="0.25">
      <c r="B1191" s="339" t="s">
        <v>13042</v>
      </c>
      <c r="C1191" s="339" t="s">
        <v>21125</v>
      </c>
      <c r="D1191" s="279" t="s">
        <v>14270</v>
      </c>
      <c r="E1191" s="280" t="s">
        <v>14271</v>
      </c>
      <c r="G1191" s="279" t="s">
        <v>14272</v>
      </c>
      <c r="H1191" s="316" t="s">
        <v>14273</v>
      </c>
      <c r="I1191" s="317" t="s">
        <v>14274</v>
      </c>
      <c r="J1191" s="279" t="s">
        <v>16016</v>
      </c>
      <c r="K1191" s="280" t="s">
        <v>14275</v>
      </c>
      <c r="L1191" s="280" t="s">
        <v>12304</v>
      </c>
      <c r="M1191" s="280" t="s">
        <v>3975</v>
      </c>
      <c r="N1191" s="12" t="s">
        <v>21147</v>
      </c>
      <c r="O1191" s="318" t="s">
        <v>14276</v>
      </c>
      <c r="P1191" s="319" t="s">
        <v>14277</v>
      </c>
      <c r="Q1191" s="262" t="s">
        <v>14278</v>
      </c>
      <c r="R1191" s="280" t="s">
        <v>14279</v>
      </c>
      <c r="S1191" s="262" t="s">
        <v>14278</v>
      </c>
      <c r="T1191" s="281" t="s">
        <v>14277</v>
      </c>
      <c r="V1191" s="282"/>
    </row>
    <row r="1192" spans="2:23" s="280" customFormat="1" ht="30.75" customHeight="1" x14ac:dyDescent="0.25">
      <c r="B1192" s="339" t="s">
        <v>13043</v>
      </c>
      <c r="C1192" s="339"/>
      <c r="D1192" s="279" t="s">
        <v>14282</v>
      </c>
      <c r="E1192" s="280" t="s">
        <v>14281</v>
      </c>
      <c r="G1192" s="279" t="s">
        <v>14280</v>
      </c>
      <c r="H1192" s="316" t="s">
        <v>14283</v>
      </c>
      <c r="I1192" s="317" t="s">
        <v>14284</v>
      </c>
      <c r="J1192" s="279" t="s">
        <v>14285</v>
      </c>
      <c r="K1192" s="280" t="s">
        <v>14287</v>
      </c>
      <c r="L1192" s="280" t="s">
        <v>14286</v>
      </c>
      <c r="M1192" s="280" t="s">
        <v>4092</v>
      </c>
      <c r="N1192" s="12" t="s">
        <v>21150</v>
      </c>
      <c r="O1192" s="318" t="s">
        <v>14288</v>
      </c>
      <c r="P1192" s="319" t="s">
        <v>14289</v>
      </c>
      <c r="Q1192" s="262" t="s">
        <v>14290</v>
      </c>
      <c r="R1192" s="280" t="s">
        <v>14281</v>
      </c>
      <c r="S1192" s="262" t="s">
        <v>14290</v>
      </c>
      <c r="T1192" s="319" t="s">
        <v>14289</v>
      </c>
      <c r="V1192" s="282">
        <v>42314</v>
      </c>
    </row>
    <row r="1193" spans="2:23" s="280" customFormat="1" ht="30.75" customHeight="1" x14ac:dyDescent="0.25">
      <c r="B1193" s="339" t="s">
        <v>13044</v>
      </c>
      <c r="C1193" s="339" t="s">
        <v>21125</v>
      </c>
      <c r="D1193" s="279" t="s">
        <v>14291</v>
      </c>
      <c r="E1193" s="280" t="s">
        <v>14292</v>
      </c>
      <c r="G1193" s="279" t="s">
        <v>14291</v>
      </c>
      <c r="H1193" s="316" t="s">
        <v>14293</v>
      </c>
      <c r="I1193" s="317" t="s">
        <v>3915</v>
      </c>
      <c r="J1193" s="279" t="s">
        <v>14294</v>
      </c>
      <c r="K1193" s="280" t="s">
        <v>3917</v>
      </c>
      <c r="L1193" s="280" t="s">
        <v>13999</v>
      </c>
      <c r="M1193" s="280" t="s">
        <v>3919</v>
      </c>
      <c r="N1193" s="12" t="s">
        <v>21147</v>
      </c>
      <c r="O1193" s="318">
        <v>18130440</v>
      </c>
      <c r="P1193" s="319" t="s">
        <v>14295</v>
      </c>
      <c r="Q1193" s="262" t="s">
        <v>17132</v>
      </c>
      <c r="R1193" s="280" t="s">
        <v>6666</v>
      </c>
      <c r="S1193" s="262" t="s">
        <v>17132</v>
      </c>
      <c r="T1193" s="319" t="s">
        <v>14295</v>
      </c>
      <c r="V1193" s="282"/>
      <c r="W1193" s="282">
        <v>43025</v>
      </c>
    </row>
    <row r="1194" spans="2:23" s="280" customFormat="1" ht="30.75" customHeight="1" x14ac:dyDescent="0.25">
      <c r="B1194" s="339" t="s">
        <v>13045</v>
      </c>
      <c r="C1194" s="339"/>
      <c r="D1194" s="279" t="s">
        <v>14303</v>
      </c>
      <c r="E1194" s="280" t="s">
        <v>1008</v>
      </c>
      <c r="G1194" s="279" t="s">
        <v>14304</v>
      </c>
      <c r="H1194" s="316" t="s">
        <v>14305</v>
      </c>
      <c r="I1194" s="317" t="s">
        <v>14306</v>
      </c>
      <c r="J1194" s="279" t="s">
        <v>14314</v>
      </c>
      <c r="K1194" s="280" t="s">
        <v>14307</v>
      </c>
      <c r="L1194" s="280" t="s">
        <v>3241</v>
      </c>
      <c r="M1194" s="280" t="s">
        <v>3942</v>
      </c>
      <c r="N1194" s="12" t="s">
        <v>21135</v>
      </c>
      <c r="O1194" s="318" t="s">
        <v>14308</v>
      </c>
      <c r="P1194" s="319" t="s">
        <v>14309</v>
      </c>
      <c r="Q1194" s="262" t="s">
        <v>14310</v>
      </c>
      <c r="R1194" s="280" t="s">
        <v>14311</v>
      </c>
      <c r="S1194" s="262" t="s">
        <v>14312</v>
      </c>
      <c r="T1194" s="281" t="s">
        <v>14313</v>
      </c>
      <c r="V1194" s="282"/>
    </row>
    <row r="1195" spans="2:23" s="280" customFormat="1" ht="30.75" customHeight="1" x14ac:dyDescent="0.25">
      <c r="B1195" s="339" t="s">
        <v>13046</v>
      </c>
      <c r="C1195" s="339" t="s">
        <v>21125</v>
      </c>
      <c r="D1195" s="279" t="s">
        <v>14318</v>
      </c>
      <c r="E1195" s="280" t="s">
        <v>14319</v>
      </c>
      <c r="G1195" s="279" t="s">
        <v>16202</v>
      </c>
      <c r="H1195" s="316" t="s">
        <v>14323</v>
      </c>
      <c r="I1195" s="317" t="s">
        <v>14315</v>
      </c>
      <c r="J1195" s="279" t="s">
        <v>16203</v>
      </c>
      <c r="K1195" s="280" t="s">
        <v>16204</v>
      </c>
      <c r="L1195" s="280" t="s">
        <v>14316</v>
      </c>
      <c r="M1195" s="280" t="s">
        <v>4197</v>
      </c>
      <c r="N1195" s="12" t="s">
        <v>21150</v>
      </c>
      <c r="O1195" s="318" t="s">
        <v>14317</v>
      </c>
      <c r="P1195" s="319" t="s">
        <v>16205</v>
      </c>
      <c r="Q1195" s="262" t="s">
        <v>16206</v>
      </c>
      <c r="R1195" s="280" t="s">
        <v>16207</v>
      </c>
      <c r="S1195" s="262" t="s">
        <v>16206</v>
      </c>
      <c r="T1195" s="319" t="s">
        <v>16205</v>
      </c>
      <c r="V1195" s="282">
        <v>42318</v>
      </c>
      <c r="W1195" s="282">
        <v>42695</v>
      </c>
    </row>
    <row r="1196" spans="2:23" s="280" customFormat="1" ht="30.75" customHeight="1" x14ac:dyDescent="0.25">
      <c r="B1196" s="339" t="s">
        <v>13047</v>
      </c>
      <c r="C1196" s="339"/>
      <c r="D1196" s="279" t="s">
        <v>14320</v>
      </c>
      <c r="E1196" s="280" t="s">
        <v>14321</v>
      </c>
      <c r="G1196" s="279" t="s">
        <v>14320</v>
      </c>
      <c r="H1196" s="316" t="s">
        <v>14322</v>
      </c>
      <c r="I1196" s="317" t="s">
        <v>14324</v>
      </c>
      <c r="J1196" s="279" t="s">
        <v>14325</v>
      </c>
      <c r="K1196" s="280" t="s">
        <v>9367</v>
      </c>
      <c r="L1196" s="280" t="s">
        <v>14326</v>
      </c>
      <c r="M1196" s="280" t="s">
        <v>4265</v>
      </c>
      <c r="N1196" s="12" t="s">
        <v>21135</v>
      </c>
      <c r="O1196" s="318" t="s">
        <v>14327</v>
      </c>
      <c r="P1196" s="319" t="s">
        <v>14328</v>
      </c>
      <c r="Q1196" s="262" t="s">
        <v>14329</v>
      </c>
      <c r="R1196" s="280" t="s">
        <v>14330</v>
      </c>
      <c r="S1196" s="262" t="s">
        <v>14331</v>
      </c>
      <c r="T1196" s="281" t="s">
        <v>14332</v>
      </c>
      <c r="V1196" s="282">
        <v>42318</v>
      </c>
    </row>
    <row r="1197" spans="2:23" s="280" customFormat="1" ht="30.75" customHeight="1" x14ac:dyDescent="0.25">
      <c r="B1197" s="339" t="s">
        <v>13048</v>
      </c>
      <c r="C1197" s="339"/>
      <c r="D1197" s="279" t="s">
        <v>14335</v>
      </c>
      <c r="E1197" s="280" t="s">
        <v>1731</v>
      </c>
      <c r="G1197" s="279" t="s">
        <v>14335</v>
      </c>
      <c r="H1197" s="316">
        <v>3560264774</v>
      </c>
      <c r="I1197" s="317" t="s">
        <v>3915</v>
      </c>
      <c r="J1197" s="279" t="s">
        <v>14340</v>
      </c>
      <c r="K1197" s="280" t="s">
        <v>14336</v>
      </c>
      <c r="L1197" s="280" t="s">
        <v>3690</v>
      </c>
      <c r="M1197" s="280" t="s">
        <v>4114</v>
      </c>
      <c r="N1197" s="12" t="s">
        <v>21147</v>
      </c>
      <c r="O1197" s="318" t="s">
        <v>14337</v>
      </c>
      <c r="P1197" s="319" t="s">
        <v>14338</v>
      </c>
      <c r="Q1197" s="262" t="s">
        <v>14339</v>
      </c>
      <c r="R1197" s="280" t="s">
        <v>1731</v>
      </c>
      <c r="S1197" s="262" t="s">
        <v>14339</v>
      </c>
      <c r="T1197" s="281" t="s">
        <v>14338</v>
      </c>
      <c r="V1197" s="282"/>
    </row>
    <row r="1198" spans="2:23" s="280" customFormat="1" ht="30.75" customHeight="1" x14ac:dyDescent="0.25">
      <c r="B1198" s="339" t="s">
        <v>13049</v>
      </c>
      <c r="C1198" s="339" t="s">
        <v>21125</v>
      </c>
      <c r="D1198" s="279" t="s">
        <v>14346</v>
      </c>
      <c r="E1198" s="280" t="s">
        <v>14347</v>
      </c>
      <c r="G1198" s="279" t="s">
        <v>14348</v>
      </c>
      <c r="H1198" s="316">
        <v>84683408000103</v>
      </c>
      <c r="I1198" s="317" t="s">
        <v>14349</v>
      </c>
      <c r="J1198" s="279" t="s">
        <v>14350</v>
      </c>
      <c r="K1198" s="280" t="s">
        <v>14351</v>
      </c>
      <c r="L1198" s="280" t="s">
        <v>4233</v>
      </c>
      <c r="M1198" s="280" t="s">
        <v>3942</v>
      </c>
      <c r="N1198" s="12" t="s">
        <v>21135</v>
      </c>
      <c r="O1198" s="318" t="s">
        <v>14352</v>
      </c>
      <c r="P1198" s="319" t="s">
        <v>14353</v>
      </c>
      <c r="Q1198" s="281" t="s">
        <v>14354</v>
      </c>
      <c r="R1198" s="280" t="s">
        <v>14355</v>
      </c>
      <c r="S1198" s="281" t="s">
        <v>14356</v>
      </c>
      <c r="T1198" s="281" t="s">
        <v>14357</v>
      </c>
      <c r="V1198" s="282"/>
    </row>
    <row r="1199" spans="2:23" s="280" customFormat="1" ht="30.75" customHeight="1" x14ac:dyDescent="0.25">
      <c r="B1199" s="339" t="s">
        <v>13050</v>
      </c>
      <c r="C1199" s="339"/>
      <c r="D1199" s="279" t="s">
        <v>14358</v>
      </c>
      <c r="E1199" s="280" t="s">
        <v>14359</v>
      </c>
      <c r="G1199" s="279" t="s">
        <v>14358</v>
      </c>
      <c r="H1199" s="316" t="s">
        <v>14360</v>
      </c>
      <c r="I1199" s="317" t="s">
        <v>3915</v>
      </c>
      <c r="J1199" s="279" t="s">
        <v>14361</v>
      </c>
      <c r="K1199" s="280" t="s">
        <v>14362</v>
      </c>
      <c r="L1199" s="280" t="s">
        <v>6622</v>
      </c>
      <c r="M1199" s="280" t="s">
        <v>3919</v>
      </c>
      <c r="N1199" s="12" t="s">
        <v>21147</v>
      </c>
      <c r="O1199" s="318" t="s">
        <v>14363</v>
      </c>
      <c r="P1199" s="319" t="s">
        <v>14364</v>
      </c>
      <c r="Q1199" s="281" t="s">
        <v>14365</v>
      </c>
      <c r="S1199" s="281"/>
      <c r="T1199" s="281"/>
      <c r="V1199" s="282"/>
    </row>
    <row r="1200" spans="2:23" s="280" customFormat="1" ht="30.75" customHeight="1" x14ac:dyDescent="0.25">
      <c r="B1200" s="339" t="s">
        <v>13051</v>
      </c>
      <c r="C1200" s="339"/>
      <c r="D1200" s="279" t="s">
        <v>14368</v>
      </c>
      <c r="E1200" s="280" t="s">
        <v>14367</v>
      </c>
      <c r="G1200" s="279" t="s">
        <v>14366</v>
      </c>
      <c r="H1200" s="316" t="s">
        <v>14369</v>
      </c>
      <c r="I1200" s="317" t="s">
        <v>3915</v>
      </c>
      <c r="J1200" s="279" t="s">
        <v>14370</v>
      </c>
      <c r="K1200" s="280" t="s">
        <v>14371</v>
      </c>
      <c r="L1200" s="280" t="s">
        <v>14372</v>
      </c>
      <c r="M1200" s="280" t="s">
        <v>3975</v>
      </c>
      <c r="N1200" s="12" t="s">
        <v>21147</v>
      </c>
      <c r="O1200" s="318" t="s">
        <v>14373</v>
      </c>
      <c r="P1200" s="319" t="s">
        <v>14374</v>
      </c>
      <c r="Q1200" s="262" t="s">
        <v>14375</v>
      </c>
      <c r="R1200" s="280" t="s">
        <v>10332</v>
      </c>
      <c r="S1200" s="320"/>
      <c r="T1200" s="320"/>
      <c r="V1200" s="282">
        <v>42321</v>
      </c>
    </row>
    <row r="1201" spans="2:23" s="280" customFormat="1" ht="30.75" customHeight="1" x14ac:dyDescent="0.25">
      <c r="B1201" s="339" t="s">
        <v>13052</v>
      </c>
      <c r="C1201" s="339"/>
      <c r="D1201" s="279" t="s">
        <v>14376</v>
      </c>
      <c r="E1201" s="280" t="s">
        <v>14377</v>
      </c>
      <c r="G1201" s="279"/>
      <c r="H1201" s="316" t="s">
        <v>14378</v>
      </c>
      <c r="I1201" s="317" t="s">
        <v>5106</v>
      </c>
      <c r="J1201" s="279" t="s">
        <v>14380</v>
      </c>
      <c r="K1201" s="280" t="s">
        <v>14379</v>
      </c>
      <c r="L1201" s="280" t="s">
        <v>4005</v>
      </c>
      <c r="M1201" s="280" t="s">
        <v>4006</v>
      </c>
      <c r="N1201" s="12" t="s">
        <v>21149</v>
      </c>
      <c r="O1201" s="318">
        <v>40170055</v>
      </c>
      <c r="P1201" s="319" t="s">
        <v>14381</v>
      </c>
      <c r="Q1201" s="262" t="s">
        <v>14382</v>
      </c>
      <c r="R1201" s="280" t="s">
        <v>10462</v>
      </c>
      <c r="S1201" s="320"/>
      <c r="T1201" s="320"/>
      <c r="V1201" s="282">
        <v>42321</v>
      </c>
    </row>
    <row r="1202" spans="2:23" s="280" customFormat="1" ht="30.75" customHeight="1" x14ac:dyDescent="0.25">
      <c r="B1202" s="339" t="s">
        <v>13053</v>
      </c>
      <c r="C1202" s="339" t="s">
        <v>21125</v>
      </c>
      <c r="D1202" s="279" t="s">
        <v>14383</v>
      </c>
      <c r="E1202" s="280" t="s">
        <v>14384</v>
      </c>
      <c r="G1202" s="279" t="s">
        <v>14385</v>
      </c>
      <c r="H1202" s="316" t="s">
        <v>14386</v>
      </c>
      <c r="I1202" s="317" t="s">
        <v>3915</v>
      </c>
      <c r="J1202" s="279" t="s">
        <v>14387</v>
      </c>
      <c r="K1202" s="280" t="s">
        <v>14388</v>
      </c>
      <c r="L1202" s="280" t="s">
        <v>3690</v>
      </c>
      <c r="M1202" s="280" t="s">
        <v>4114</v>
      </c>
      <c r="N1202" s="12" t="s">
        <v>21147</v>
      </c>
      <c r="O1202" s="318" t="s">
        <v>14389</v>
      </c>
      <c r="P1202" s="319" t="s">
        <v>14390</v>
      </c>
      <c r="Q1202" s="262" t="s">
        <v>14391</v>
      </c>
      <c r="R1202" s="280" t="s">
        <v>14384</v>
      </c>
      <c r="S1202" s="262" t="s">
        <v>14391</v>
      </c>
      <c r="T1202" s="281" t="s">
        <v>14390</v>
      </c>
      <c r="V1202" s="282"/>
    </row>
    <row r="1203" spans="2:23" s="280" customFormat="1" ht="30.75" customHeight="1" x14ac:dyDescent="0.25">
      <c r="B1203" s="339" t="s">
        <v>13054</v>
      </c>
      <c r="C1203" s="339"/>
      <c r="D1203" s="279" t="s">
        <v>14392</v>
      </c>
      <c r="E1203" s="280" t="s">
        <v>14395</v>
      </c>
      <c r="G1203" s="279" t="s">
        <v>14393</v>
      </c>
      <c r="H1203" s="316" t="s">
        <v>14394</v>
      </c>
      <c r="I1203" s="317" t="s">
        <v>5106</v>
      </c>
      <c r="J1203" s="279" t="s">
        <v>14397</v>
      </c>
      <c r="K1203" s="280" t="s">
        <v>14398</v>
      </c>
      <c r="L1203" s="280" t="s">
        <v>4233</v>
      </c>
      <c r="M1203" s="280" t="s">
        <v>3942</v>
      </c>
      <c r="N1203" s="12" t="s">
        <v>21135</v>
      </c>
      <c r="O1203" s="318" t="s">
        <v>6758</v>
      </c>
      <c r="P1203" s="319" t="s">
        <v>14396</v>
      </c>
      <c r="Q1203" s="281"/>
      <c r="S1203" s="281"/>
      <c r="T1203" s="281"/>
      <c r="V1203" s="282"/>
    </row>
    <row r="1204" spans="2:23" s="280" customFormat="1" ht="30.75" customHeight="1" x14ac:dyDescent="0.25">
      <c r="B1204" s="339" t="s">
        <v>13055</v>
      </c>
      <c r="C1204" s="339"/>
      <c r="D1204" s="279" t="s">
        <v>14399</v>
      </c>
      <c r="E1204" s="280" t="s">
        <v>14400</v>
      </c>
      <c r="G1204" s="279" t="s">
        <v>14401</v>
      </c>
      <c r="H1204" s="316" t="s">
        <v>14402</v>
      </c>
      <c r="I1204" s="317" t="s">
        <v>3915</v>
      </c>
      <c r="J1204" s="279" t="s">
        <v>14403</v>
      </c>
      <c r="K1204" s="280" t="s">
        <v>14404</v>
      </c>
      <c r="L1204" s="280" t="s">
        <v>14405</v>
      </c>
      <c r="M1204" s="280" t="s">
        <v>3942</v>
      </c>
      <c r="N1204" s="12" t="s">
        <v>21135</v>
      </c>
      <c r="O1204" s="318" t="s">
        <v>14406</v>
      </c>
      <c r="P1204" s="319" t="s">
        <v>14407</v>
      </c>
      <c r="Q1204" s="262" t="s">
        <v>14408</v>
      </c>
      <c r="R1204" s="280" t="s">
        <v>14400</v>
      </c>
      <c r="S1204" s="262" t="s">
        <v>14408</v>
      </c>
      <c r="T1204" s="281" t="s">
        <v>14407</v>
      </c>
      <c r="V1204" s="282"/>
    </row>
    <row r="1205" spans="2:23" s="280" customFormat="1" ht="30.75" customHeight="1" x14ac:dyDescent="0.25">
      <c r="B1205" s="339" t="s">
        <v>13056</v>
      </c>
      <c r="C1205" s="339"/>
      <c r="D1205" s="279" t="s">
        <v>14410</v>
      </c>
      <c r="E1205" s="280" t="s">
        <v>14411</v>
      </c>
      <c r="F1205" s="280" t="s">
        <v>4021</v>
      </c>
      <c r="G1205" s="279" t="s">
        <v>14412</v>
      </c>
      <c r="H1205" s="316" t="s">
        <v>14413</v>
      </c>
      <c r="I1205" s="317" t="s">
        <v>14414</v>
      </c>
      <c r="J1205" s="279" t="s">
        <v>14415</v>
      </c>
      <c r="K1205" s="280" t="s">
        <v>14416</v>
      </c>
      <c r="L1205" s="280" t="s">
        <v>14417</v>
      </c>
      <c r="M1205" s="280" t="s">
        <v>4114</v>
      </c>
      <c r="N1205" s="12" t="s">
        <v>21147</v>
      </c>
      <c r="O1205" s="318" t="s">
        <v>14418</v>
      </c>
      <c r="P1205" s="319" t="s">
        <v>14419</v>
      </c>
      <c r="Q1205" s="262" t="s">
        <v>14420</v>
      </c>
      <c r="R1205" s="280" t="s">
        <v>14421</v>
      </c>
      <c r="S1205" s="262" t="s">
        <v>14422</v>
      </c>
      <c r="T1205" s="281" t="s">
        <v>14423</v>
      </c>
      <c r="V1205" s="282">
        <v>42326</v>
      </c>
    </row>
    <row r="1206" spans="2:23" s="280" customFormat="1" ht="30.75" customHeight="1" x14ac:dyDescent="0.25">
      <c r="B1206" s="339" t="s">
        <v>13057</v>
      </c>
      <c r="C1206" s="339" t="s">
        <v>21125</v>
      </c>
      <c r="D1206" s="279" t="s">
        <v>14424</v>
      </c>
      <c r="E1206" s="280" t="s">
        <v>14431</v>
      </c>
      <c r="G1206" s="279" t="s">
        <v>14426</v>
      </c>
      <c r="H1206" s="316" t="s">
        <v>14427</v>
      </c>
      <c r="I1206" s="317" t="s">
        <v>14428</v>
      </c>
      <c r="J1206" s="279" t="s">
        <v>14429</v>
      </c>
      <c r="L1206" s="280" t="s">
        <v>2686</v>
      </c>
      <c r="M1206" s="280" t="s">
        <v>3942</v>
      </c>
      <c r="N1206" s="12" t="s">
        <v>21135</v>
      </c>
      <c r="O1206" s="318" t="s">
        <v>14430</v>
      </c>
      <c r="P1206" s="319" t="s">
        <v>14434</v>
      </c>
      <c r="Q1206" s="262" t="s">
        <v>14435</v>
      </c>
      <c r="R1206" s="280" t="s">
        <v>14425</v>
      </c>
      <c r="S1206" s="262" t="s">
        <v>14432</v>
      </c>
      <c r="T1206" s="281" t="s">
        <v>14433</v>
      </c>
      <c r="V1206" s="282"/>
    </row>
    <row r="1207" spans="2:23" s="280" customFormat="1" ht="30.75" customHeight="1" x14ac:dyDescent="0.25">
      <c r="B1207" s="339" t="s">
        <v>13058</v>
      </c>
      <c r="C1207" s="339" t="s">
        <v>5</v>
      </c>
      <c r="D1207" s="279" t="s">
        <v>14436</v>
      </c>
      <c r="E1207" s="280" t="s">
        <v>14437</v>
      </c>
      <c r="G1207" s="279" t="s">
        <v>14642</v>
      </c>
      <c r="H1207" s="316" t="s">
        <v>14438</v>
      </c>
      <c r="I1207" s="317" t="s">
        <v>5106</v>
      </c>
      <c r="J1207" s="279" t="s">
        <v>14439</v>
      </c>
      <c r="K1207" s="280" t="s">
        <v>3917</v>
      </c>
      <c r="L1207" s="280" t="s">
        <v>14440</v>
      </c>
      <c r="M1207" s="280" t="s">
        <v>3919</v>
      </c>
      <c r="N1207" s="12" t="s">
        <v>21147</v>
      </c>
      <c r="O1207" s="318" t="s">
        <v>4016</v>
      </c>
      <c r="P1207" s="319" t="s">
        <v>14441</v>
      </c>
      <c r="Q1207" s="262" t="s">
        <v>14442</v>
      </c>
      <c r="R1207" s="280" t="s">
        <v>14643</v>
      </c>
      <c r="S1207" s="262" t="s">
        <v>14442</v>
      </c>
      <c r="T1207" s="319" t="s">
        <v>14441</v>
      </c>
      <c r="V1207" s="282">
        <v>42326</v>
      </c>
    </row>
    <row r="1208" spans="2:23" s="280" customFormat="1" ht="30.75" customHeight="1" x14ac:dyDescent="0.25">
      <c r="B1208" s="339" t="s">
        <v>13059</v>
      </c>
      <c r="C1208" s="339"/>
      <c r="D1208" s="279" t="s">
        <v>14443</v>
      </c>
      <c r="E1208" s="280" t="s">
        <v>14444</v>
      </c>
      <c r="G1208" s="279" t="s">
        <v>14443</v>
      </c>
      <c r="H1208" s="316" t="s">
        <v>14445</v>
      </c>
      <c r="I1208" s="317" t="s">
        <v>14446</v>
      </c>
      <c r="J1208" s="279" t="s">
        <v>14447</v>
      </c>
      <c r="K1208" s="280" t="s">
        <v>9367</v>
      </c>
      <c r="L1208" s="280" t="s">
        <v>14448</v>
      </c>
      <c r="M1208" s="280" t="s">
        <v>4063</v>
      </c>
      <c r="N1208" s="12" t="s">
        <v>21135</v>
      </c>
      <c r="O1208" s="318" t="s">
        <v>14449</v>
      </c>
      <c r="P1208" s="319" t="s">
        <v>14450</v>
      </c>
      <c r="Q1208" s="262" t="s">
        <v>14451</v>
      </c>
      <c r="R1208" s="280" t="s">
        <v>14444</v>
      </c>
      <c r="S1208" s="281"/>
      <c r="T1208" s="281"/>
      <c r="V1208" s="282">
        <v>42326</v>
      </c>
    </row>
    <row r="1209" spans="2:23" s="280" customFormat="1" ht="30.75" customHeight="1" x14ac:dyDescent="0.25">
      <c r="B1209" s="339" t="s">
        <v>13060</v>
      </c>
      <c r="C1209" s="339"/>
      <c r="D1209" s="279" t="s">
        <v>14452</v>
      </c>
      <c r="E1209" s="280" t="s">
        <v>14454</v>
      </c>
      <c r="G1209" s="279" t="s">
        <v>14453</v>
      </c>
      <c r="H1209" s="316" t="s">
        <v>14455</v>
      </c>
      <c r="I1209" s="317" t="s">
        <v>3915</v>
      </c>
      <c r="J1209" s="279" t="s">
        <v>14456</v>
      </c>
      <c r="K1209" s="280" t="s">
        <v>14457</v>
      </c>
      <c r="L1209" s="280" t="s">
        <v>2533</v>
      </c>
      <c r="M1209" s="280" t="s">
        <v>4063</v>
      </c>
      <c r="N1209" s="12" t="s">
        <v>21135</v>
      </c>
      <c r="O1209" s="318" t="s">
        <v>5149</v>
      </c>
      <c r="P1209" s="319" t="s">
        <v>14459</v>
      </c>
      <c r="Q1209" s="262" t="s">
        <v>14458</v>
      </c>
      <c r="R1209" s="280" t="s">
        <v>14454</v>
      </c>
      <c r="S1209" s="262" t="s">
        <v>14458</v>
      </c>
      <c r="T1209" s="319" t="s">
        <v>14459</v>
      </c>
      <c r="V1209" s="282">
        <v>42326</v>
      </c>
    </row>
    <row r="1210" spans="2:23" s="280" customFormat="1" ht="30.75" customHeight="1" x14ac:dyDescent="0.25">
      <c r="B1210" s="339" t="s">
        <v>13061</v>
      </c>
      <c r="C1210" s="339"/>
      <c r="D1210" s="279" t="s">
        <v>14463</v>
      </c>
      <c r="E1210" s="280" t="s">
        <v>551</v>
      </c>
      <c r="G1210" s="279" t="s">
        <v>14460</v>
      </c>
      <c r="H1210" s="316" t="s">
        <v>14461</v>
      </c>
      <c r="I1210" s="317" t="s">
        <v>14462</v>
      </c>
      <c r="J1210" s="279" t="s">
        <v>14464</v>
      </c>
      <c r="K1210" s="280" t="s">
        <v>14465</v>
      </c>
      <c r="L1210" s="280" t="s">
        <v>14466</v>
      </c>
      <c r="M1210" s="280" t="s">
        <v>3975</v>
      </c>
      <c r="N1210" s="12" t="s">
        <v>21147</v>
      </c>
      <c r="O1210" s="318" t="s">
        <v>14467</v>
      </c>
      <c r="P1210" s="319" t="s">
        <v>14468</v>
      </c>
      <c r="Q1210" s="262" t="s">
        <v>14469</v>
      </c>
      <c r="R1210" s="280" t="s">
        <v>14470</v>
      </c>
      <c r="S1210" s="281"/>
      <c r="T1210" s="281"/>
      <c r="V1210" s="282">
        <v>42327</v>
      </c>
    </row>
    <row r="1211" spans="2:23" s="280" customFormat="1" ht="30.75" customHeight="1" x14ac:dyDescent="0.25">
      <c r="B1211" s="339" t="s">
        <v>13062</v>
      </c>
      <c r="C1211" s="339"/>
      <c r="D1211" s="279" t="s">
        <v>14471</v>
      </c>
      <c r="E1211" s="280" t="s">
        <v>11023</v>
      </c>
      <c r="G1211" s="279" t="s">
        <v>14472</v>
      </c>
      <c r="H1211" s="316" t="s">
        <v>14473</v>
      </c>
      <c r="I1211" s="317" t="s">
        <v>14474</v>
      </c>
      <c r="J1211" s="279" t="s">
        <v>14475</v>
      </c>
      <c r="K1211" s="280" t="s">
        <v>14476</v>
      </c>
      <c r="L1211" s="280" t="s">
        <v>4123</v>
      </c>
      <c r="M1211" s="280" t="s">
        <v>4063</v>
      </c>
      <c r="N1211" s="12" t="s">
        <v>21135</v>
      </c>
      <c r="O1211" s="318" t="s">
        <v>14477</v>
      </c>
      <c r="P1211" s="319" t="s">
        <v>14478</v>
      </c>
      <c r="Q1211" s="262" t="s">
        <v>14479</v>
      </c>
      <c r="S1211" s="281"/>
      <c r="T1211" s="281"/>
      <c r="V1211" s="282"/>
    </row>
    <row r="1212" spans="2:23" s="280" customFormat="1" ht="30.75" customHeight="1" x14ac:dyDescent="0.25">
      <c r="B1212" s="339" t="s">
        <v>13063</v>
      </c>
      <c r="C1212" s="339"/>
      <c r="D1212" s="279" t="s">
        <v>14480</v>
      </c>
      <c r="E1212" s="280" t="s">
        <v>14481</v>
      </c>
      <c r="G1212" s="279" t="s">
        <v>14482</v>
      </c>
      <c r="H1212" s="316" t="s">
        <v>14483</v>
      </c>
      <c r="I1212" s="317" t="s">
        <v>14484</v>
      </c>
      <c r="J1212" s="279" t="s">
        <v>14485</v>
      </c>
      <c r="K1212" s="280" t="s">
        <v>3917</v>
      </c>
      <c r="L1212" s="280" t="s">
        <v>14486</v>
      </c>
      <c r="M1212" s="280" t="s">
        <v>3942</v>
      </c>
      <c r="N1212" s="12" t="s">
        <v>21135</v>
      </c>
      <c r="O1212" s="318" t="s">
        <v>14487</v>
      </c>
      <c r="P1212" s="319" t="s">
        <v>14488</v>
      </c>
      <c r="Q1212" s="262" t="s">
        <v>14489</v>
      </c>
      <c r="R1212" s="280" t="s">
        <v>14481</v>
      </c>
      <c r="S1212" s="262" t="s">
        <v>14489</v>
      </c>
      <c r="T1212" s="281" t="s">
        <v>14488</v>
      </c>
      <c r="V1212" s="282"/>
    </row>
    <row r="1213" spans="2:23" s="280" customFormat="1" ht="30.75" customHeight="1" x14ac:dyDescent="0.25">
      <c r="B1213" s="339" t="s">
        <v>13064</v>
      </c>
      <c r="C1213" s="339" t="s">
        <v>21125</v>
      </c>
      <c r="D1213" s="279" t="s">
        <v>14490</v>
      </c>
      <c r="E1213" s="280" t="s">
        <v>14491</v>
      </c>
      <c r="G1213" s="279" t="s">
        <v>14492</v>
      </c>
      <c r="H1213" s="316" t="s">
        <v>14493</v>
      </c>
      <c r="I1213" s="317" t="s">
        <v>3915</v>
      </c>
      <c r="J1213" s="279" t="s">
        <v>14494</v>
      </c>
      <c r="K1213" s="280" t="s">
        <v>12423</v>
      </c>
      <c r="L1213" s="280" t="s">
        <v>3690</v>
      </c>
      <c r="M1213" s="280" t="s">
        <v>4114</v>
      </c>
      <c r="N1213" s="12" t="s">
        <v>21147</v>
      </c>
      <c r="O1213" s="318" t="s">
        <v>14495</v>
      </c>
      <c r="P1213" s="319" t="s">
        <v>14500</v>
      </c>
      <c r="Q1213" s="262" t="s">
        <v>14497</v>
      </c>
      <c r="R1213" s="280" t="s">
        <v>14498</v>
      </c>
      <c r="S1213" s="262" t="s">
        <v>14499</v>
      </c>
      <c r="T1213" s="281" t="s">
        <v>14496</v>
      </c>
      <c r="V1213" s="282"/>
    </row>
    <row r="1214" spans="2:23" s="280" customFormat="1" ht="30.75" customHeight="1" x14ac:dyDescent="0.25">
      <c r="B1214" s="339" t="s">
        <v>13065</v>
      </c>
      <c r="C1214" s="339" t="s">
        <v>21122</v>
      </c>
      <c r="D1214" s="279" t="s">
        <v>14501</v>
      </c>
      <c r="E1214" s="280" t="s">
        <v>14502</v>
      </c>
      <c r="G1214" s="279" t="s">
        <v>14503</v>
      </c>
      <c r="H1214" s="316" t="s">
        <v>14504</v>
      </c>
      <c r="I1214" s="317" t="s">
        <v>3915</v>
      </c>
      <c r="J1214" s="279" t="s">
        <v>14505</v>
      </c>
      <c r="K1214" s="280" t="s">
        <v>14506</v>
      </c>
      <c r="L1214" s="280" t="s">
        <v>4026</v>
      </c>
      <c r="M1214" s="280" t="s">
        <v>3919</v>
      </c>
      <c r="N1214" s="12" t="s">
        <v>21147</v>
      </c>
      <c r="O1214" s="318" t="s">
        <v>14507</v>
      </c>
      <c r="P1214" s="319" t="s">
        <v>14508</v>
      </c>
      <c r="Q1214" s="262" t="s">
        <v>14509</v>
      </c>
      <c r="R1214" s="280" t="s">
        <v>14502</v>
      </c>
      <c r="S1214" s="262" t="s">
        <v>14509</v>
      </c>
      <c r="T1214" s="281" t="s">
        <v>14508</v>
      </c>
      <c r="V1214" s="282"/>
    </row>
    <row r="1215" spans="2:23" s="280" customFormat="1" ht="30.75" customHeight="1" x14ac:dyDescent="0.25">
      <c r="B1215" s="339" t="s">
        <v>13066</v>
      </c>
      <c r="C1215" s="339" t="s">
        <v>21125</v>
      </c>
      <c r="D1215" s="279" t="s">
        <v>14510</v>
      </c>
      <c r="E1215" s="280" t="s">
        <v>20257</v>
      </c>
      <c r="F1215" s="280" t="s">
        <v>2775</v>
      </c>
      <c r="G1215" s="279" t="s">
        <v>14511</v>
      </c>
      <c r="H1215" s="316" t="s">
        <v>14512</v>
      </c>
      <c r="I1215" s="317" t="s">
        <v>3915</v>
      </c>
      <c r="J1215" s="279" t="s">
        <v>14513</v>
      </c>
      <c r="K1215" s="280" t="s">
        <v>14514</v>
      </c>
      <c r="L1215" s="280" t="s">
        <v>2509</v>
      </c>
      <c r="M1215" s="280" t="s">
        <v>4114</v>
      </c>
      <c r="N1215" s="12" t="s">
        <v>21147</v>
      </c>
      <c r="O1215" s="318" t="s">
        <v>14515</v>
      </c>
      <c r="P1215" s="319" t="s">
        <v>14516</v>
      </c>
      <c r="Q1215" s="281" t="s">
        <v>20258</v>
      </c>
      <c r="S1215" s="342" t="s">
        <v>20259</v>
      </c>
      <c r="T1215" s="281"/>
      <c r="V1215" s="282"/>
      <c r="W1215" s="282">
        <v>43756</v>
      </c>
    </row>
    <row r="1216" spans="2:23" s="280" customFormat="1" ht="30.75" customHeight="1" x14ac:dyDescent="0.25">
      <c r="B1216" s="339" t="s">
        <v>13067</v>
      </c>
      <c r="C1216" s="339" t="s">
        <v>11992</v>
      </c>
      <c r="D1216" s="279" t="s">
        <v>14519</v>
      </c>
      <c r="E1216" s="280" t="s">
        <v>14521</v>
      </c>
      <c r="G1216" s="279" t="s">
        <v>14519</v>
      </c>
      <c r="H1216" s="316" t="s">
        <v>14517</v>
      </c>
      <c r="I1216" s="317" t="s">
        <v>3915</v>
      </c>
      <c r="J1216" s="279" t="s">
        <v>21618</v>
      </c>
      <c r="K1216" s="280" t="s">
        <v>3917</v>
      </c>
      <c r="L1216" s="280" t="s">
        <v>9227</v>
      </c>
      <c r="M1216" s="280" t="s">
        <v>3919</v>
      </c>
      <c r="N1216" s="12" t="s">
        <v>21147</v>
      </c>
      <c r="O1216" s="318" t="s">
        <v>14518</v>
      </c>
      <c r="P1216" s="319" t="s">
        <v>14520</v>
      </c>
      <c r="Q1216" s="281" t="s">
        <v>14522</v>
      </c>
      <c r="R1216" s="280" t="s">
        <v>12503</v>
      </c>
      <c r="S1216" s="281" t="s">
        <v>14522</v>
      </c>
      <c r="T1216" s="281"/>
      <c r="V1216" s="282"/>
    </row>
    <row r="1217" spans="2:23" s="280" customFormat="1" ht="30.75" customHeight="1" x14ac:dyDescent="0.25">
      <c r="B1217" s="339" t="s">
        <v>13068</v>
      </c>
      <c r="C1217" s="339"/>
      <c r="D1217" s="279" t="s">
        <v>14523</v>
      </c>
      <c r="E1217" s="280" t="s">
        <v>14524</v>
      </c>
      <c r="G1217" s="279" t="s">
        <v>14525</v>
      </c>
      <c r="H1217" s="316" t="s">
        <v>14526</v>
      </c>
      <c r="I1217" s="317" t="s">
        <v>3915</v>
      </c>
      <c r="J1217" s="279" t="s">
        <v>14527</v>
      </c>
      <c r="K1217" s="280" t="s">
        <v>3917</v>
      </c>
      <c r="L1217" s="280" t="s">
        <v>14528</v>
      </c>
      <c r="M1217" s="280" t="s">
        <v>4063</v>
      </c>
      <c r="N1217" s="12" t="s">
        <v>21135</v>
      </c>
      <c r="O1217" s="318" t="s">
        <v>14529</v>
      </c>
      <c r="P1217" s="319" t="s">
        <v>14530</v>
      </c>
      <c r="Q1217" s="262" t="s">
        <v>14531</v>
      </c>
      <c r="R1217" s="280" t="s">
        <v>14524</v>
      </c>
      <c r="S1217" s="262" t="s">
        <v>14531</v>
      </c>
      <c r="T1217" s="281" t="s">
        <v>14530</v>
      </c>
      <c r="V1217" s="282"/>
    </row>
    <row r="1218" spans="2:23" s="280" customFormat="1" ht="30.75" customHeight="1" x14ac:dyDescent="0.25">
      <c r="B1218" s="339" t="s">
        <v>13069</v>
      </c>
      <c r="C1218" s="339"/>
      <c r="D1218" s="279" t="s">
        <v>14532</v>
      </c>
      <c r="E1218" s="280" t="s">
        <v>6240</v>
      </c>
      <c r="G1218" s="279"/>
      <c r="H1218" s="316" t="s">
        <v>14533</v>
      </c>
      <c r="I1218" s="317" t="s">
        <v>3915</v>
      </c>
      <c r="J1218" s="279" t="s">
        <v>14534</v>
      </c>
      <c r="K1218" s="280" t="s">
        <v>3917</v>
      </c>
      <c r="L1218" s="280" t="s">
        <v>14535</v>
      </c>
      <c r="M1218" s="280" t="s">
        <v>3942</v>
      </c>
      <c r="N1218" s="12" t="s">
        <v>21135</v>
      </c>
      <c r="O1218" s="318" t="s">
        <v>339</v>
      </c>
      <c r="P1218" s="319" t="s">
        <v>14536</v>
      </c>
      <c r="Q1218" s="262" t="s">
        <v>14537</v>
      </c>
      <c r="S1218" s="281"/>
      <c r="T1218" s="281"/>
      <c r="V1218" s="282"/>
    </row>
    <row r="1219" spans="2:23" s="280" customFormat="1" ht="30.75" customHeight="1" x14ac:dyDescent="0.25">
      <c r="B1219" s="339" t="s">
        <v>13070</v>
      </c>
      <c r="C1219" s="339" t="s">
        <v>21125</v>
      </c>
      <c r="D1219" s="279" t="s">
        <v>14541</v>
      </c>
      <c r="E1219" s="280" t="s">
        <v>12959</v>
      </c>
      <c r="G1219" s="279" t="s">
        <v>10696</v>
      </c>
      <c r="H1219" s="316" t="s">
        <v>14542</v>
      </c>
      <c r="I1219" s="317" t="s">
        <v>3915</v>
      </c>
      <c r="J1219" s="279" t="s">
        <v>14543</v>
      </c>
      <c r="K1219" s="280" t="s">
        <v>3917</v>
      </c>
      <c r="L1219" s="280" t="s">
        <v>4233</v>
      </c>
      <c r="M1219" s="280" t="s">
        <v>3942</v>
      </c>
      <c r="N1219" s="12" t="s">
        <v>21135</v>
      </c>
      <c r="O1219" s="318" t="s">
        <v>14544</v>
      </c>
      <c r="P1219" s="319" t="s">
        <v>14545</v>
      </c>
      <c r="Q1219" s="262" t="s">
        <v>14546</v>
      </c>
      <c r="R1219" s="280" t="s">
        <v>14547</v>
      </c>
      <c r="S1219" s="262" t="s">
        <v>14548</v>
      </c>
      <c r="T1219" s="281" t="s">
        <v>14549</v>
      </c>
      <c r="V1219" s="282"/>
    </row>
    <row r="1220" spans="2:23" s="280" customFormat="1" ht="30.75" customHeight="1" x14ac:dyDescent="0.25">
      <c r="B1220" s="339" t="s">
        <v>13071</v>
      </c>
      <c r="C1220" s="339" t="s">
        <v>11017</v>
      </c>
      <c r="D1220" s="279" t="s">
        <v>14553</v>
      </c>
      <c r="E1220" s="280" t="s">
        <v>11017</v>
      </c>
      <c r="F1220" s="280" t="s">
        <v>12627</v>
      </c>
      <c r="G1220" s="279" t="s">
        <v>14553</v>
      </c>
      <c r="H1220" s="316" t="s">
        <v>14554</v>
      </c>
      <c r="I1220" s="317" t="s">
        <v>3915</v>
      </c>
      <c r="J1220" s="279" t="s">
        <v>14555</v>
      </c>
      <c r="K1220" s="280" t="s">
        <v>3917</v>
      </c>
      <c r="L1220" s="280" t="s">
        <v>2369</v>
      </c>
      <c r="M1220" s="280" t="s">
        <v>4063</v>
      </c>
      <c r="N1220" s="12" t="s">
        <v>21135</v>
      </c>
      <c r="O1220" s="318" t="s">
        <v>2370</v>
      </c>
      <c r="P1220" s="319" t="s">
        <v>14556</v>
      </c>
      <c r="Q1220" s="262" t="s">
        <v>14557</v>
      </c>
      <c r="R1220" s="280" t="s">
        <v>6285</v>
      </c>
      <c r="S1220" s="262" t="s">
        <v>14557</v>
      </c>
      <c r="T1220" s="319" t="s">
        <v>14556</v>
      </c>
      <c r="V1220" s="282">
        <v>42329</v>
      </c>
    </row>
    <row r="1221" spans="2:23" s="280" customFormat="1" ht="30.75" customHeight="1" x14ac:dyDescent="0.25">
      <c r="B1221" s="339" t="s">
        <v>13072</v>
      </c>
      <c r="C1221" s="339" t="s">
        <v>21122</v>
      </c>
      <c r="D1221" s="279" t="s">
        <v>14558</v>
      </c>
      <c r="E1221" s="280" t="s">
        <v>14559</v>
      </c>
      <c r="G1221" s="279" t="s">
        <v>14560</v>
      </c>
      <c r="H1221" s="316" t="s">
        <v>14561</v>
      </c>
      <c r="I1221" s="317" t="s">
        <v>3915</v>
      </c>
      <c r="J1221" s="279" t="s">
        <v>14562</v>
      </c>
      <c r="K1221" s="280" t="s">
        <v>3917</v>
      </c>
      <c r="L1221" s="280" t="s">
        <v>14448</v>
      </c>
      <c r="M1221" s="280" t="s">
        <v>4063</v>
      </c>
      <c r="N1221" s="12" t="s">
        <v>21135</v>
      </c>
      <c r="O1221" s="318" t="s">
        <v>14449</v>
      </c>
      <c r="P1221" s="319" t="s">
        <v>14563</v>
      </c>
      <c r="Q1221" s="262" t="s">
        <v>14564</v>
      </c>
      <c r="R1221" s="280" t="s">
        <v>14565</v>
      </c>
      <c r="S1221" s="262" t="s">
        <v>14564</v>
      </c>
      <c r="T1221" s="319" t="s">
        <v>14563</v>
      </c>
      <c r="V1221" s="282">
        <v>42329</v>
      </c>
    </row>
    <row r="1222" spans="2:23" s="280" customFormat="1" ht="30.75" customHeight="1" x14ac:dyDescent="0.25">
      <c r="B1222" s="339" t="s">
        <v>13073</v>
      </c>
      <c r="C1222" s="339" t="s">
        <v>21125</v>
      </c>
      <c r="D1222" s="279" t="s">
        <v>14576</v>
      </c>
      <c r="E1222" s="280" t="s">
        <v>14566</v>
      </c>
      <c r="G1222" s="279" t="s">
        <v>14577</v>
      </c>
      <c r="H1222" s="316" t="s">
        <v>14567</v>
      </c>
      <c r="I1222" s="317" t="s">
        <v>14568</v>
      </c>
      <c r="J1222" s="279" t="s">
        <v>14569</v>
      </c>
      <c r="K1222" s="280" t="s">
        <v>14570</v>
      </c>
      <c r="L1222" s="280" t="s">
        <v>3293</v>
      </c>
      <c r="M1222" s="280" t="s">
        <v>4104</v>
      </c>
      <c r="N1222" s="12" t="s">
        <v>21147</v>
      </c>
      <c r="O1222" s="318" t="s">
        <v>14571</v>
      </c>
      <c r="P1222" s="319" t="s">
        <v>14572</v>
      </c>
      <c r="Q1222" s="262" t="s">
        <v>14573</v>
      </c>
      <c r="R1222" s="280" t="s">
        <v>14574</v>
      </c>
      <c r="S1222" s="262" t="s">
        <v>14573</v>
      </c>
      <c r="T1222" s="281" t="s">
        <v>14575</v>
      </c>
      <c r="V1222" s="282"/>
    </row>
    <row r="1223" spans="2:23" s="280" customFormat="1" ht="30.75" customHeight="1" x14ac:dyDescent="0.25">
      <c r="B1223" s="339" t="s">
        <v>13074</v>
      </c>
      <c r="C1223" s="339" t="s">
        <v>21125</v>
      </c>
      <c r="D1223" s="279" t="s">
        <v>14578</v>
      </c>
      <c r="E1223" s="280" t="s">
        <v>14579</v>
      </c>
      <c r="F1223" s="280" t="s">
        <v>14580</v>
      </c>
      <c r="G1223" s="279" t="s">
        <v>14581</v>
      </c>
      <c r="H1223" s="316" t="s">
        <v>14582</v>
      </c>
      <c r="I1223" s="317" t="s">
        <v>14583</v>
      </c>
      <c r="J1223" s="279" t="s">
        <v>14584</v>
      </c>
      <c r="K1223" s="280" t="s">
        <v>14106</v>
      </c>
      <c r="L1223" s="280" t="s">
        <v>10492</v>
      </c>
      <c r="M1223" s="280" t="s">
        <v>3942</v>
      </c>
      <c r="N1223" s="12" t="s">
        <v>21135</v>
      </c>
      <c r="O1223" s="318" t="s">
        <v>14585</v>
      </c>
      <c r="P1223" s="319" t="s">
        <v>14588</v>
      </c>
      <c r="Q1223" s="262" t="s">
        <v>14587</v>
      </c>
      <c r="R1223" s="280" t="s">
        <v>15831</v>
      </c>
      <c r="S1223" s="262" t="s">
        <v>16372</v>
      </c>
      <c r="T1223" s="281" t="s">
        <v>14586</v>
      </c>
      <c r="V1223" s="282">
        <v>42331</v>
      </c>
    </row>
    <row r="1224" spans="2:23" s="280" customFormat="1" ht="30.75" customHeight="1" x14ac:dyDescent="0.25">
      <c r="B1224" s="339" t="s">
        <v>13075</v>
      </c>
      <c r="C1224" s="339" t="s">
        <v>21125</v>
      </c>
      <c r="D1224" s="279" t="s">
        <v>14589</v>
      </c>
      <c r="E1224" s="280" t="s">
        <v>14590</v>
      </c>
      <c r="F1224" s="280" t="s">
        <v>4021</v>
      </c>
      <c r="G1224" s="279" t="s">
        <v>14591</v>
      </c>
      <c r="H1224" s="316" t="s">
        <v>14592</v>
      </c>
      <c r="I1224" s="317" t="s">
        <v>14593</v>
      </c>
      <c r="J1224" s="279" t="s">
        <v>14594</v>
      </c>
      <c r="K1224" s="280" t="s">
        <v>10319</v>
      </c>
      <c r="L1224" s="280" t="s">
        <v>4123</v>
      </c>
      <c r="M1224" s="280" t="s">
        <v>4063</v>
      </c>
      <c r="N1224" s="12" t="s">
        <v>21135</v>
      </c>
      <c r="O1224" s="318" t="s">
        <v>14595</v>
      </c>
      <c r="P1224" s="319" t="s">
        <v>14596</v>
      </c>
      <c r="Q1224" s="262" t="s">
        <v>14597</v>
      </c>
      <c r="R1224" s="280" t="s">
        <v>14590</v>
      </c>
      <c r="S1224" s="262" t="s">
        <v>14597</v>
      </c>
      <c r="T1224" s="319" t="s">
        <v>14596</v>
      </c>
      <c r="V1224" s="282">
        <v>42331</v>
      </c>
    </row>
    <row r="1225" spans="2:23" s="280" customFormat="1" ht="30.75" customHeight="1" x14ac:dyDescent="0.25">
      <c r="B1225" s="339" t="s">
        <v>13076</v>
      </c>
      <c r="C1225" s="339" t="s">
        <v>21125</v>
      </c>
      <c r="D1225" s="279" t="s">
        <v>14598</v>
      </c>
      <c r="E1225" s="280" t="s">
        <v>14599</v>
      </c>
      <c r="G1225" s="279" t="s">
        <v>14601</v>
      </c>
      <c r="H1225" s="316" t="s">
        <v>14600</v>
      </c>
      <c r="I1225" s="317" t="s">
        <v>3915</v>
      </c>
      <c r="J1225" s="279" t="s">
        <v>14602</v>
      </c>
      <c r="K1225" s="280" t="s">
        <v>3917</v>
      </c>
      <c r="L1225" s="280" t="s">
        <v>14603</v>
      </c>
      <c r="M1225" s="280" t="s">
        <v>4063</v>
      </c>
      <c r="N1225" s="12" t="s">
        <v>21135</v>
      </c>
      <c r="O1225" s="318" t="s">
        <v>5180</v>
      </c>
      <c r="P1225" s="319" t="s">
        <v>14604</v>
      </c>
      <c r="Q1225" s="262" t="s">
        <v>23785</v>
      </c>
      <c r="R1225" s="280" t="s">
        <v>14599</v>
      </c>
      <c r="S1225" s="262" t="s">
        <v>23785</v>
      </c>
      <c r="T1225" s="319" t="s">
        <v>14604</v>
      </c>
      <c r="V1225" s="282">
        <v>42331</v>
      </c>
      <c r="W1225" s="345">
        <v>44869</v>
      </c>
    </row>
    <row r="1226" spans="2:23" s="280" customFormat="1" ht="30.75" customHeight="1" x14ac:dyDescent="0.25">
      <c r="B1226" s="339" t="s">
        <v>13077</v>
      </c>
      <c r="C1226" s="339" t="s">
        <v>21125</v>
      </c>
      <c r="D1226" s="279" t="s">
        <v>14605</v>
      </c>
      <c r="E1226" s="280" t="s">
        <v>14606</v>
      </c>
      <c r="G1226" s="279" t="s">
        <v>14607</v>
      </c>
      <c r="H1226" s="316" t="s">
        <v>14608</v>
      </c>
      <c r="I1226" s="317" t="s">
        <v>14609</v>
      </c>
      <c r="J1226" s="279" t="s">
        <v>14610</v>
      </c>
      <c r="K1226" s="280" t="s">
        <v>3917</v>
      </c>
      <c r="L1226" s="280" t="s">
        <v>1497</v>
      </c>
      <c r="M1226" s="280" t="s">
        <v>3942</v>
      </c>
      <c r="N1226" s="12" t="s">
        <v>21135</v>
      </c>
      <c r="O1226" s="318" t="s">
        <v>1498</v>
      </c>
      <c r="P1226" s="319" t="s">
        <v>14611</v>
      </c>
      <c r="Q1226" s="281" t="s">
        <v>14612</v>
      </c>
      <c r="R1226" s="280" t="s">
        <v>14606</v>
      </c>
      <c r="S1226" s="281" t="s">
        <v>14613</v>
      </c>
      <c r="T1226" s="281" t="s">
        <v>14614</v>
      </c>
      <c r="V1226" s="282">
        <v>42331</v>
      </c>
    </row>
    <row r="1227" spans="2:23" s="280" customFormat="1" ht="30.75" customHeight="1" x14ac:dyDescent="0.25">
      <c r="B1227" s="339" t="s">
        <v>13078</v>
      </c>
      <c r="C1227" s="339" t="s">
        <v>21125</v>
      </c>
      <c r="D1227" s="279" t="s">
        <v>14620</v>
      </c>
      <c r="E1227" s="280" t="s">
        <v>13779</v>
      </c>
      <c r="G1227" s="279"/>
      <c r="H1227" s="316" t="s">
        <v>14615</v>
      </c>
      <c r="I1227" s="317" t="s">
        <v>3915</v>
      </c>
      <c r="J1227" s="279" t="s">
        <v>14616</v>
      </c>
      <c r="K1227" s="280" t="s">
        <v>10742</v>
      </c>
      <c r="L1227" s="280" t="s">
        <v>3957</v>
      </c>
      <c r="M1227" s="280" t="s">
        <v>3942</v>
      </c>
      <c r="N1227" s="12" t="s">
        <v>21135</v>
      </c>
      <c r="O1227" s="318" t="s">
        <v>14617</v>
      </c>
      <c r="P1227" s="319" t="s">
        <v>14619</v>
      </c>
      <c r="Q1227" s="262" t="s">
        <v>14618</v>
      </c>
      <c r="S1227" s="281"/>
      <c r="T1227" s="281"/>
      <c r="V1227" s="282">
        <v>42332</v>
      </c>
    </row>
    <row r="1228" spans="2:23" s="280" customFormat="1" ht="30.75" customHeight="1" x14ac:dyDescent="0.25">
      <c r="B1228" s="339" t="s">
        <v>13079</v>
      </c>
      <c r="C1228" s="339"/>
      <c r="D1228" s="279" t="s">
        <v>14621</v>
      </c>
      <c r="E1228" s="280" t="s">
        <v>14622</v>
      </c>
      <c r="G1228" s="279" t="s">
        <v>14623</v>
      </c>
      <c r="H1228" s="316" t="s">
        <v>14624</v>
      </c>
      <c r="I1228" s="317" t="s">
        <v>14625</v>
      </c>
      <c r="J1228" s="279" t="s">
        <v>14626</v>
      </c>
      <c r="K1228" s="280" t="s">
        <v>9617</v>
      </c>
      <c r="L1228" s="280" t="s">
        <v>4123</v>
      </c>
      <c r="M1228" s="280" t="s">
        <v>4063</v>
      </c>
      <c r="N1228" s="12" t="s">
        <v>21135</v>
      </c>
      <c r="O1228" s="318" t="s">
        <v>14627</v>
      </c>
      <c r="P1228" s="319" t="s">
        <v>14628</v>
      </c>
      <c r="Q1228" s="262" t="s">
        <v>14629</v>
      </c>
      <c r="R1228" s="280" t="s">
        <v>5506</v>
      </c>
      <c r="S1228" s="262" t="s">
        <v>14629</v>
      </c>
      <c r="T1228" s="319" t="s">
        <v>14628</v>
      </c>
      <c r="V1228" s="282">
        <v>42332</v>
      </c>
    </row>
    <row r="1229" spans="2:23" s="280" customFormat="1" ht="30.75" customHeight="1" x14ac:dyDescent="0.25">
      <c r="B1229" s="339" t="s">
        <v>13080</v>
      </c>
      <c r="C1229" s="339"/>
      <c r="D1229" s="279" t="s">
        <v>14630</v>
      </c>
      <c r="E1229" s="280" t="s">
        <v>909</v>
      </c>
      <c r="G1229" s="279" t="s">
        <v>14631</v>
      </c>
      <c r="H1229" s="316" t="s">
        <v>14632</v>
      </c>
      <c r="I1229" s="317" t="s">
        <v>14633</v>
      </c>
      <c r="J1229" s="279" t="s">
        <v>14635</v>
      </c>
      <c r="K1229" s="280" t="s">
        <v>3917</v>
      </c>
      <c r="L1229" s="280" t="s">
        <v>3974</v>
      </c>
      <c r="M1229" s="280" t="s">
        <v>3975</v>
      </c>
      <c r="N1229" s="12" t="s">
        <v>21147</v>
      </c>
      <c r="O1229" s="318" t="s">
        <v>14636</v>
      </c>
      <c r="P1229" s="319" t="s">
        <v>14634</v>
      </c>
      <c r="Q1229" s="262" t="s">
        <v>14637</v>
      </c>
      <c r="R1229" s="280" t="s">
        <v>909</v>
      </c>
      <c r="S1229" s="262" t="s">
        <v>14637</v>
      </c>
      <c r="T1229" s="319" t="s">
        <v>14634</v>
      </c>
      <c r="V1229" s="282"/>
    </row>
    <row r="1230" spans="2:23" s="280" customFormat="1" ht="30.75" customHeight="1" x14ac:dyDescent="0.25">
      <c r="B1230" s="339" t="s">
        <v>13081</v>
      </c>
      <c r="C1230" s="339" t="s">
        <v>21125</v>
      </c>
      <c r="D1230" s="279" t="s">
        <v>14646</v>
      </c>
      <c r="E1230" s="280" t="s">
        <v>14647</v>
      </c>
      <c r="F1230" s="280" t="s">
        <v>14653</v>
      </c>
      <c r="G1230" s="279" t="s">
        <v>14646</v>
      </c>
      <c r="H1230" s="316" t="s">
        <v>14648</v>
      </c>
      <c r="I1230" s="317" t="s">
        <v>3915</v>
      </c>
      <c r="J1230" s="279" t="s">
        <v>14649</v>
      </c>
      <c r="K1230" s="280" t="s">
        <v>2280</v>
      </c>
      <c r="L1230" s="280" t="s">
        <v>4233</v>
      </c>
      <c r="M1230" s="280" t="s">
        <v>3942</v>
      </c>
      <c r="N1230" s="12" t="s">
        <v>21135</v>
      </c>
      <c r="O1230" s="318" t="s">
        <v>14650</v>
      </c>
      <c r="P1230" s="319" t="s">
        <v>14651</v>
      </c>
      <c r="Q1230" s="262" t="s">
        <v>14652</v>
      </c>
      <c r="R1230" s="280" t="s">
        <v>14647</v>
      </c>
      <c r="S1230" s="262" t="s">
        <v>14652</v>
      </c>
      <c r="T1230" s="281" t="s">
        <v>14651</v>
      </c>
      <c r="V1230" s="282">
        <v>42334</v>
      </c>
    </row>
    <row r="1231" spans="2:23" s="280" customFormat="1" ht="30.75" customHeight="1" x14ac:dyDescent="0.25">
      <c r="B1231" s="339" t="s">
        <v>13082</v>
      </c>
      <c r="C1231" s="339"/>
      <c r="D1231" s="279" t="s">
        <v>14668</v>
      </c>
      <c r="E1231" s="280" t="s">
        <v>14672</v>
      </c>
      <c r="F1231" s="280" t="s">
        <v>4021</v>
      </c>
      <c r="G1231" s="279" t="s">
        <v>14654</v>
      </c>
      <c r="H1231" s="316" t="s">
        <v>14669</v>
      </c>
      <c r="I1231" s="317" t="s">
        <v>14655</v>
      </c>
      <c r="J1231" s="279" t="s">
        <v>14656</v>
      </c>
      <c r="K1231" s="280" t="s">
        <v>9367</v>
      </c>
      <c r="L1231" s="280" t="s">
        <v>3241</v>
      </c>
      <c r="M1231" s="280" t="s">
        <v>3942</v>
      </c>
      <c r="N1231" s="12" t="s">
        <v>21135</v>
      </c>
      <c r="O1231" s="318" t="s">
        <v>14670</v>
      </c>
      <c r="P1231" s="319" t="s">
        <v>14657</v>
      </c>
      <c r="Q1231" s="262" t="s">
        <v>14671</v>
      </c>
      <c r="R1231" s="280" t="s">
        <v>14673</v>
      </c>
      <c r="S1231" s="281"/>
      <c r="T1231" s="281" t="s">
        <v>14658</v>
      </c>
      <c r="V1231" s="282">
        <v>42334</v>
      </c>
    </row>
    <row r="1232" spans="2:23" s="280" customFormat="1" ht="30.75" customHeight="1" x14ac:dyDescent="0.25">
      <c r="B1232" s="339" t="s">
        <v>13083</v>
      </c>
      <c r="C1232" s="339"/>
      <c r="D1232" s="322" t="s">
        <v>14661</v>
      </c>
      <c r="E1232" s="280" t="s">
        <v>14660</v>
      </c>
      <c r="G1232" s="279" t="s">
        <v>14659</v>
      </c>
      <c r="H1232" s="316" t="s">
        <v>14662</v>
      </c>
      <c r="I1232" s="317" t="s">
        <v>3915</v>
      </c>
      <c r="J1232" s="343" t="s">
        <v>14663</v>
      </c>
      <c r="K1232" s="280" t="s">
        <v>3037</v>
      </c>
      <c r="L1232" s="280" t="s">
        <v>2637</v>
      </c>
      <c r="M1232" s="280" t="s">
        <v>2638</v>
      </c>
      <c r="N1232" s="12" t="s">
        <v>21149</v>
      </c>
      <c r="O1232" s="318" t="s">
        <v>14664</v>
      </c>
      <c r="P1232" s="319" t="s">
        <v>14665</v>
      </c>
      <c r="Q1232" s="344" t="s">
        <v>14666</v>
      </c>
      <c r="R1232" s="280" t="s">
        <v>14660</v>
      </c>
      <c r="S1232" s="269" t="s">
        <v>14666</v>
      </c>
      <c r="T1232" s="281" t="s">
        <v>14667</v>
      </c>
      <c r="V1232" s="282">
        <v>42334</v>
      </c>
    </row>
    <row r="1233" spans="2:22" s="280" customFormat="1" ht="30.75" customHeight="1" x14ac:dyDescent="0.25">
      <c r="B1233" s="339" t="s">
        <v>13084</v>
      </c>
      <c r="C1233" s="339"/>
      <c r="D1233" s="279" t="s">
        <v>14674</v>
      </c>
      <c r="E1233" s="280" t="s">
        <v>14680</v>
      </c>
      <c r="G1233" s="279" t="s">
        <v>14675</v>
      </c>
      <c r="H1233" s="316" t="s">
        <v>14676</v>
      </c>
      <c r="I1233" s="317" t="s">
        <v>3915</v>
      </c>
      <c r="J1233" s="279" t="s">
        <v>14677</v>
      </c>
      <c r="K1233" s="280" t="s">
        <v>3917</v>
      </c>
      <c r="L1233" s="280" t="s">
        <v>7303</v>
      </c>
      <c r="M1233" s="280" t="s">
        <v>4063</v>
      </c>
      <c r="N1233" s="12" t="s">
        <v>21135</v>
      </c>
      <c r="O1233" s="318" t="s">
        <v>7304</v>
      </c>
      <c r="P1233" s="319" t="s">
        <v>14678</v>
      </c>
      <c r="Q1233" s="262" t="s">
        <v>14679</v>
      </c>
      <c r="R1233" s="280" t="s">
        <v>14680</v>
      </c>
      <c r="S1233" s="262" t="s">
        <v>14681</v>
      </c>
      <c r="T1233" s="281" t="s">
        <v>14678</v>
      </c>
      <c r="V1233" s="282"/>
    </row>
    <row r="1234" spans="2:22" s="280" customFormat="1" ht="30.75" customHeight="1" x14ac:dyDescent="0.25">
      <c r="B1234" s="339" t="s">
        <v>13085</v>
      </c>
      <c r="C1234" s="339"/>
      <c r="D1234" s="279" t="s">
        <v>14685</v>
      </c>
      <c r="E1234" s="280" t="s">
        <v>14682</v>
      </c>
      <c r="G1234" s="279" t="s">
        <v>14684</v>
      </c>
      <c r="H1234" s="316" t="s">
        <v>14683</v>
      </c>
      <c r="I1234" s="317"/>
      <c r="J1234" s="279" t="s">
        <v>14686</v>
      </c>
      <c r="K1234" s="280" t="s">
        <v>14688</v>
      </c>
      <c r="L1234" s="280" t="s">
        <v>7357</v>
      </c>
      <c r="M1234" s="280" t="s">
        <v>3919</v>
      </c>
      <c r="N1234" s="12" t="s">
        <v>21147</v>
      </c>
      <c r="O1234" s="318" t="s">
        <v>14687</v>
      </c>
      <c r="P1234" s="319"/>
      <c r="Q1234" s="281"/>
      <c r="S1234" s="281"/>
      <c r="T1234" s="281"/>
      <c r="V1234" s="282"/>
    </row>
    <row r="1235" spans="2:22" s="280" customFormat="1" ht="30.75" customHeight="1" x14ac:dyDescent="0.25">
      <c r="B1235" s="339" t="s">
        <v>13086</v>
      </c>
      <c r="C1235" s="339"/>
      <c r="D1235" s="279" t="s">
        <v>14689</v>
      </c>
      <c r="E1235" s="280" t="s">
        <v>14690</v>
      </c>
      <c r="F1235" s="280" t="s">
        <v>4222</v>
      </c>
      <c r="G1235" s="279" t="s">
        <v>14691</v>
      </c>
      <c r="H1235" s="316" t="s">
        <v>14692</v>
      </c>
      <c r="I1235" s="317" t="s">
        <v>14693</v>
      </c>
      <c r="J1235" s="279" t="s">
        <v>14694</v>
      </c>
      <c r="K1235" s="280" t="s">
        <v>14695</v>
      </c>
      <c r="L1235" s="280" t="s">
        <v>4233</v>
      </c>
      <c r="M1235" s="280" t="s">
        <v>3942</v>
      </c>
      <c r="N1235" s="12" t="s">
        <v>21135</v>
      </c>
      <c r="O1235" s="318" t="s">
        <v>14696</v>
      </c>
      <c r="P1235" s="319" t="s">
        <v>14697</v>
      </c>
      <c r="Q1235" s="281" t="s">
        <v>14698</v>
      </c>
      <c r="R1235" s="280" t="s">
        <v>14690</v>
      </c>
      <c r="S1235" s="281"/>
      <c r="T1235" s="281" t="s">
        <v>14697</v>
      </c>
      <c r="V1235" s="282">
        <v>42334</v>
      </c>
    </row>
    <row r="1236" spans="2:22" s="280" customFormat="1" ht="30.75" customHeight="1" x14ac:dyDescent="0.25">
      <c r="B1236" s="339" t="s">
        <v>13087</v>
      </c>
      <c r="C1236" s="339"/>
      <c r="D1236" s="279" t="s">
        <v>14699</v>
      </c>
      <c r="E1236" s="280" t="s">
        <v>14699</v>
      </c>
      <c r="F1236" s="280" t="s">
        <v>14700</v>
      </c>
      <c r="G1236" s="279" t="s">
        <v>14699</v>
      </c>
      <c r="H1236" s="316" t="s">
        <v>14701</v>
      </c>
      <c r="I1236" s="317" t="s">
        <v>14702</v>
      </c>
      <c r="J1236" s="279" t="s">
        <v>14703</v>
      </c>
      <c r="K1236" s="280" t="s">
        <v>14704</v>
      </c>
      <c r="L1236" s="280" t="s">
        <v>4233</v>
      </c>
      <c r="M1236" s="280" t="s">
        <v>3942</v>
      </c>
      <c r="N1236" s="12" t="s">
        <v>21135</v>
      </c>
      <c r="O1236" s="318"/>
      <c r="P1236" s="319" t="s">
        <v>14705</v>
      </c>
      <c r="Q1236" s="262" t="s">
        <v>14706</v>
      </c>
      <c r="R1236" s="280" t="s">
        <v>14699</v>
      </c>
      <c r="S1236" s="262" t="s">
        <v>14706</v>
      </c>
      <c r="T1236" s="319" t="s">
        <v>14705</v>
      </c>
      <c r="V1236" s="282">
        <v>42335</v>
      </c>
    </row>
    <row r="1237" spans="2:22" s="280" customFormat="1" ht="30.75" customHeight="1" x14ac:dyDescent="0.25">
      <c r="B1237" s="339" t="s">
        <v>13088</v>
      </c>
      <c r="C1237" s="339" t="s">
        <v>5</v>
      </c>
      <c r="D1237" s="279" t="s">
        <v>14707</v>
      </c>
      <c r="G1237" s="279" t="s">
        <v>14708</v>
      </c>
      <c r="H1237" s="316" t="s">
        <v>1084</v>
      </c>
      <c r="I1237" s="317" t="s">
        <v>3915</v>
      </c>
      <c r="J1237" s="279" t="s">
        <v>1085</v>
      </c>
      <c r="K1237" s="280" t="s">
        <v>3917</v>
      </c>
      <c r="L1237" s="280" t="s">
        <v>970</v>
      </c>
      <c r="M1237" s="280" t="s">
        <v>3975</v>
      </c>
      <c r="N1237" s="12" t="s">
        <v>21147</v>
      </c>
      <c r="O1237" s="318" t="s">
        <v>14709</v>
      </c>
      <c r="P1237" s="319" t="s">
        <v>14710</v>
      </c>
      <c r="Q1237" s="262" t="s">
        <v>14711</v>
      </c>
      <c r="R1237" s="280" t="s">
        <v>14712</v>
      </c>
      <c r="S1237" s="262" t="s">
        <v>14711</v>
      </c>
      <c r="T1237" s="319" t="s">
        <v>14710</v>
      </c>
      <c r="V1237" s="282">
        <v>42335</v>
      </c>
    </row>
    <row r="1238" spans="2:22" s="280" customFormat="1" ht="30.75" customHeight="1" x14ac:dyDescent="0.25">
      <c r="B1238" s="339" t="s">
        <v>13089</v>
      </c>
      <c r="C1238" s="339" t="s">
        <v>11017</v>
      </c>
      <c r="D1238" s="279" t="s">
        <v>14713</v>
      </c>
      <c r="E1238" s="280" t="s">
        <v>14714</v>
      </c>
      <c r="G1238" s="279" t="s">
        <v>14715</v>
      </c>
      <c r="H1238" s="316" t="s">
        <v>14716</v>
      </c>
      <c r="I1238" s="317" t="s">
        <v>14717</v>
      </c>
      <c r="J1238" s="279" t="s">
        <v>14718</v>
      </c>
      <c r="K1238" s="280" t="s">
        <v>14719</v>
      </c>
      <c r="L1238" s="280" t="s">
        <v>14720</v>
      </c>
      <c r="M1238" s="280" t="s">
        <v>3942</v>
      </c>
      <c r="N1238" s="12" t="s">
        <v>21135</v>
      </c>
      <c r="O1238" s="318" t="s">
        <v>14721</v>
      </c>
      <c r="P1238" s="319" t="s">
        <v>14725</v>
      </c>
      <c r="Q1238" s="262" t="s">
        <v>14722</v>
      </c>
      <c r="R1238" s="280" t="s">
        <v>14723</v>
      </c>
      <c r="S1238" s="262" t="s">
        <v>14724</v>
      </c>
      <c r="T1238" s="319" t="s">
        <v>14725</v>
      </c>
      <c r="V1238" s="282">
        <v>42336</v>
      </c>
    </row>
    <row r="1239" spans="2:22" s="280" customFormat="1" ht="30.75" customHeight="1" x14ac:dyDescent="0.25">
      <c r="B1239" s="339" t="s">
        <v>13090</v>
      </c>
      <c r="C1239" s="339" t="s">
        <v>5</v>
      </c>
      <c r="D1239" s="279" t="s">
        <v>14728</v>
      </c>
      <c r="E1239" s="280" t="s">
        <v>14727</v>
      </c>
      <c r="G1239" s="279" t="s">
        <v>14726</v>
      </c>
      <c r="H1239" s="316" t="s">
        <v>14729</v>
      </c>
      <c r="I1239" s="317" t="s">
        <v>3915</v>
      </c>
      <c r="J1239" s="279" t="s">
        <v>14730</v>
      </c>
      <c r="K1239" s="280" t="s">
        <v>3917</v>
      </c>
      <c r="L1239" s="280" t="s">
        <v>6748</v>
      </c>
      <c r="M1239" s="280" t="s">
        <v>4063</v>
      </c>
      <c r="N1239" s="12" t="s">
        <v>21135</v>
      </c>
      <c r="O1239" s="318" t="s">
        <v>14731</v>
      </c>
      <c r="P1239" s="319" t="s">
        <v>14732</v>
      </c>
      <c r="Q1239" s="262" t="s">
        <v>14733</v>
      </c>
      <c r="S1239" s="281"/>
      <c r="T1239" s="281"/>
      <c r="V1239" s="282"/>
    </row>
    <row r="1240" spans="2:22" s="280" customFormat="1" ht="30.75" customHeight="1" x14ac:dyDescent="0.25">
      <c r="B1240" s="339" t="s">
        <v>13091</v>
      </c>
      <c r="C1240" s="339"/>
      <c r="D1240" s="279" t="s">
        <v>14734</v>
      </c>
      <c r="E1240" s="280" t="s">
        <v>14735</v>
      </c>
      <c r="G1240" s="279" t="s">
        <v>14736</v>
      </c>
      <c r="H1240" s="316" t="s">
        <v>14737</v>
      </c>
      <c r="I1240" s="317" t="s">
        <v>14738</v>
      </c>
      <c r="J1240" s="279" t="s">
        <v>14739</v>
      </c>
      <c r="K1240" s="280" t="s">
        <v>3917</v>
      </c>
      <c r="L1240" s="280" t="s">
        <v>14740</v>
      </c>
      <c r="M1240" s="280" t="s">
        <v>3942</v>
      </c>
      <c r="N1240" s="12" t="s">
        <v>21135</v>
      </c>
      <c r="O1240" s="318" t="s">
        <v>14741</v>
      </c>
      <c r="P1240" s="319" t="s">
        <v>14742</v>
      </c>
      <c r="Q1240" s="262" t="s">
        <v>14743</v>
      </c>
      <c r="R1240" s="280" t="s">
        <v>1731</v>
      </c>
      <c r="S1240" s="262" t="s">
        <v>14743</v>
      </c>
      <c r="T1240" s="281" t="s">
        <v>14744</v>
      </c>
      <c r="V1240" s="282">
        <v>42338</v>
      </c>
    </row>
    <row r="1241" spans="2:22" s="280" customFormat="1" ht="30.75" customHeight="1" x14ac:dyDescent="0.25">
      <c r="B1241" s="339" t="s">
        <v>16858</v>
      </c>
      <c r="C1241" s="339" t="s">
        <v>11017</v>
      </c>
      <c r="D1241" s="279" t="s">
        <v>14745</v>
      </c>
      <c r="E1241" s="280" t="s">
        <v>11017</v>
      </c>
      <c r="F1241" s="280" t="s">
        <v>12627</v>
      </c>
      <c r="G1241" s="279" t="s">
        <v>14746</v>
      </c>
      <c r="H1241" s="316" t="s">
        <v>14747</v>
      </c>
      <c r="I1241" s="317" t="s">
        <v>3915</v>
      </c>
      <c r="J1241" s="279" t="s">
        <v>14748</v>
      </c>
      <c r="K1241" s="280" t="s">
        <v>3917</v>
      </c>
      <c r="L1241" s="280" t="s">
        <v>14749</v>
      </c>
      <c r="M1241" s="280" t="s">
        <v>4063</v>
      </c>
      <c r="N1241" s="12" t="s">
        <v>21135</v>
      </c>
      <c r="O1241" s="318" t="s">
        <v>14750</v>
      </c>
      <c r="P1241" s="319" t="s">
        <v>18909</v>
      </c>
      <c r="Q1241" s="262" t="s">
        <v>18910</v>
      </c>
      <c r="R1241" s="280" t="s">
        <v>18911</v>
      </c>
      <c r="S1241" s="262" t="s">
        <v>18910</v>
      </c>
      <c r="T1241" s="319" t="s">
        <v>18909</v>
      </c>
      <c r="V1241" s="282">
        <v>42338</v>
      </c>
    </row>
    <row r="1242" spans="2:22" s="280" customFormat="1" ht="30.75" customHeight="1" x14ac:dyDescent="0.25">
      <c r="B1242" s="339" t="s">
        <v>13092</v>
      </c>
      <c r="C1242" s="339"/>
      <c r="D1242" s="279" t="s">
        <v>14808</v>
      </c>
      <c r="E1242" s="280" t="s">
        <v>2104</v>
      </c>
      <c r="G1242" s="279" t="s">
        <v>14751</v>
      </c>
      <c r="H1242" s="316" t="s">
        <v>14752</v>
      </c>
      <c r="I1242" s="317" t="s">
        <v>14816</v>
      </c>
      <c r="J1242" s="279" t="s">
        <v>14753</v>
      </c>
      <c r="K1242" s="280" t="s">
        <v>3167</v>
      </c>
      <c r="L1242" s="280" t="s">
        <v>14754</v>
      </c>
      <c r="M1242" s="280" t="s">
        <v>3975</v>
      </c>
      <c r="N1242" s="12" t="s">
        <v>21147</v>
      </c>
      <c r="O1242" s="318" t="s">
        <v>14755</v>
      </c>
      <c r="P1242" s="319" t="s">
        <v>14756</v>
      </c>
      <c r="Q1242" s="262" t="s">
        <v>14757</v>
      </c>
      <c r="R1242" s="280" t="s">
        <v>2104</v>
      </c>
      <c r="S1242" s="262" t="s">
        <v>14757</v>
      </c>
      <c r="T1242" s="319" t="s">
        <v>14756</v>
      </c>
      <c r="V1242" s="282">
        <v>42339</v>
      </c>
    </row>
    <row r="1243" spans="2:22" s="280" customFormat="1" ht="30.75" customHeight="1" x14ac:dyDescent="0.25">
      <c r="B1243" s="339" t="s">
        <v>13093</v>
      </c>
      <c r="C1243" s="339"/>
      <c r="D1243" s="279" t="s">
        <v>14809</v>
      </c>
      <c r="E1243" s="280" t="s">
        <v>659</v>
      </c>
      <c r="G1243" s="279" t="s">
        <v>14758</v>
      </c>
      <c r="H1243" s="316" t="s">
        <v>14759</v>
      </c>
      <c r="I1243" s="317" t="s">
        <v>14817</v>
      </c>
      <c r="J1243" s="279" t="s">
        <v>14760</v>
      </c>
      <c r="K1243" s="280" t="s">
        <v>3167</v>
      </c>
      <c r="L1243" s="280" t="s">
        <v>14754</v>
      </c>
      <c r="M1243" s="280" t="s">
        <v>3975</v>
      </c>
      <c r="N1243" s="12" t="s">
        <v>21147</v>
      </c>
      <c r="O1243" s="318" t="s">
        <v>14755</v>
      </c>
      <c r="P1243" s="319" t="s">
        <v>14761</v>
      </c>
      <c r="Q1243" s="262" t="s">
        <v>14762</v>
      </c>
      <c r="R1243" s="280" t="s">
        <v>659</v>
      </c>
      <c r="S1243" s="262" t="s">
        <v>14762</v>
      </c>
      <c r="T1243" s="319" t="s">
        <v>14761</v>
      </c>
      <c r="V1243" s="282">
        <v>42339</v>
      </c>
    </row>
    <row r="1244" spans="2:22" s="280" customFormat="1" ht="30.75" customHeight="1" x14ac:dyDescent="0.25">
      <c r="B1244" s="339" t="s">
        <v>13094</v>
      </c>
      <c r="C1244" s="339"/>
      <c r="D1244" s="279" t="s">
        <v>14810</v>
      </c>
      <c r="G1244" s="279" t="s">
        <v>14763</v>
      </c>
      <c r="H1244" s="316" t="s">
        <v>14764</v>
      </c>
      <c r="I1244" s="317" t="s">
        <v>14765</v>
      </c>
      <c r="J1244" s="279" t="s">
        <v>14766</v>
      </c>
      <c r="K1244" s="280" t="s">
        <v>3167</v>
      </c>
      <c r="L1244" s="280" t="s">
        <v>14767</v>
      </c>
      <c r="M1244" s="280" t="s">
        <v>3975</v>
      </c>
      <c r="N1244" s="12" t="s">
        <v>21147</v>
      </c>
      <c r="O1244" s="318" t="s">
        <v>14768</v>
      </c>
      <c r="P1244" s="319" t="s">
        <v>14769</v>
      </c>
      <c r="Q1244" s="262" t="s">
        <v>14770</v>
      </c>
      <c r="S1244" s="262" t="s">
        <v>14770</v>
      </c>
      <c r="T1244" s="319" t="s">
        <v>14769</v>
      </c>
      <c r="V1244" s="282">
        <v>42339</v>
      </c>
    </row>
    <row r="1245" spans="2:22" s="280" customFormat="1" ht="30.75" customHeight="1" x14ac:dyDescent="0.25">
      <c r="B1245" s="339" t="s">
        <v>13095</v>
      </c>
      <c r="C1245" s="339"/>
      <c r="D1245" s="279" t="s">
        <v>14811</v>
      </c>
      <c r="G1245" s="279" t="s">
        <v>14771</v>
      </c>
      <c r="H1245" s="316" t="s">
        <v>14772</v>
      </c>
      <c r="I1245" s="317" t="s">
        <v>14773</v>
      </c>
      <c r="J1245" s="279" t="s">
        <v>14812</v>
      </c>
      <c r="K1245" s="280" t="s">
        <v>3167</v>
      </c>
      <c r="L1245" s="280" t="s">
        <v>14774</v>
      </c>
      <c r="M1245" s="280" t="s">
        <v>3975</v>
      </c>
      <c r="N1245" s="12" t="s">
        <v>21147</v>
      </c>
      <c r="O1245" s="318" t="s">
        <v>14755</v>
      </c>
      <c r="P1245" s="319" t="s">
        <v>14775</v>
      </c>
      <c r="Q1245" s="262" t="s">
        <v>14776</v>
      </c>
      <c r="S1245" s="262" t="s">
        <v>14776</v>
      </c>
      <c r="T1245" s="319" t="s">
        <v>14775</v>
      </c>
      <c r="V1245" s="282">
        <v>42339</v>
      </c>
    </row>
    <row r="1246" spans="2:22" s="280" customFormat="1" ht="30.75" customHeight="1" x14ac:dyDescent="0.25">
      <c r="B1246" s="339" t="s">
        <v>13096</v>
      </c>
      <c r="C1246" s="339"/>
      <c r="D1246" s="279" t="s">
        <v>14818</v>
      </c>
      <c r="G1246" s="279" t="s">
        <v>14819</v>
      </c>
      <c r="H1246" s="316" t="s">
        <v>14777</v>
      </c>
      <c r="I1246" s="317" t="s">
        <v>14778</v>
      </c>
      <c r="J1246" s="279" t="s">
        <v>14779</v>
      </c>
      <c r="K1246" s="280" t="s">
        <v>3167</v>
      </c>
      <c r="L1246" s="280" t="s">
        <v>14774</v>
      </c>
      <c r="M1246" s="280" t="s">
        <v>3975</v>
      </c>
      <c r="N1246" s="12" t="s">
        <v>21147</v>
      </c>
      <c r="O1246" s="318" t="s">
        <v>14755</v>
      </c>
      <c r="P1246" s="319">
        <v>3537155001</v>
      </c>
      <c r="Q1246" s="262" t="s">
        <v>14780</v>
      </c>
      <c r="S1246" s="262" t="s">
        <v>14780</v>
      </c>
      <c r="T1246" s="319">
        <v>3537155001</v>
      </c>
      <c r="V1246" s="282">
        <v>42339</v>
      </c>
    </row>
    <row r="1247" spans="2:22" s="280" customFormat="1" ht="30.75" customHeight="1" x14ac:dyDescent="0.25">
      <c r="B1247" s="339" t="s">
        <v>13097</v>
      </c>
      <c r="C1247" s="339"/>
      <c r="D1247" s="279" t="s">
        <v>14813</v>
      </c>
      <c r="G1247" s="279" t="s">
        <v>14781</v>
      </c>
      <c r="H1247" s="316">
        <v>39282298002159</v>
      </c>
      <c r="I1247" s="317" t="s">
        <v>14782</v>
      </c>
      <c r="J1247" s="279" t="s">
        <v>14783</v>
      </c>
      <c r="K1247" s="280" t="s">
        <v>14784</v>
      </c>
      <c r="L1247" s="280" t="s">
        <v>14767</v>
      </c>
      <c r="M1247" s="280" t="s">
        <v>3975</v>
      </c>
      <c r="N1247" s="12" t="s">
        <v>21147</v>
      </c>
      <c r="O1247" s="318" t="s">
        <v>14785</v>
      </c>
      <c r="P1247" s="319">
        <v>3533313165</v>
      </c>
      <c r="Q1247" s="262" t="s">
        <v>14786</v>
      </c>
      <c r="S1247" s="262" t="s">
        <v>14786</v>
      </c>
      <c r="T1247" s="319">
        <v>3533313165</v>
      </c>
      <c r="V1247" s="282">
        <v>42339</v>
      </c>
    </row>
    <row r="1248" spans="2:22" s="280" customFormat="1" ht="30.75" customHeight="1" x14ac:dyDescent="0.25">
      <c r="B1248" s="339" t="s">
        <v>13098</v>
      </c>
      <c r="C1248" s="339"/>
      <c r="D1248" s="279" t="s">
        <v>14814</v>
      </c>
      <c r="G1248" s="279" t="s">
        <v>14787</v>
      </c>
      <c r="H1248" s="316">
        <v>41834524000165</v>
      </c>
      <c r="I1248" s="317" t="s">
        <v>14788</v>
      </c>
      <c r="J1248" s="279" t="s">
        <v>14789</v>
      </c>
      <c r="K1248" s="280" t="s">
        <v>14784</v>
      </c>
      <c r="L1248" s="280" t="s">
        <v>14767</v>
      </c>
      <c r="M1248" s="280" t="s">
        <v>3975</v>
      </c>
      <c r="N1248" s="12" t="s">
        <v>21147</v>
      </c>
      <c r="O1248" s="318" t="s">
        <v>14768</v>
      </c>
      <c r="P1248" s="319" t="s">
        <v>14815</v>
      </c>
      <c r="Q1248" s="262" t="s">
        <v>14790</v>
      </c>
      <c r="S1248" s="262" t="s">
        <v>14790</v>
      </c>
      <c r="T1248" s="319" t="s">
        <v>14815</v>
      </c>
      <c r="V1248" s="282">
        <v>42339</v>
      </c>
    </row>
    <row r="1249" spans="2:23" s="280" customFormat="1" ht="30.75" customHeight="1" x14ac:dyDescent="0.25">
      <c r="B1249" s="339" t="s">
        <v>13099</v>
      </c>
      <c r="C1249" s="339"/>
      <c r="D1249" s="279" t="s">
        <v>14791</v>
      </c>
      <c r="E1249" s="280" t="s">
        <v>14792</v>
      </c>
      <c r="G1249" s="279" t="s">
        <v>14793</v>
      </c>
      <c r="H1249" s="316" t="s">
        <v>14794</v>
      </c>
      <c r="I1249" s="317" t="s">
        <v>14795</v>
      </c>
      <c r="J1249" s="279" t="s">
        <v>14796</v>
      </c>
      <c r="K1249" s="280" t="s">
        <v>12499</v>
      </c>
      <c r="L1249" s="280" t="s">
        <v>3283</v>
      </c>
      <c r="M1249" s="280" t="s">
        <v>4265</v>
      </c>
      <c r="N1249" s="12" t="s">
        <v>21135</v>
      </c>
      <c r="O1249" s="318" t="s">
        <v>14797</v>
      </c>
      <c r="P1249" s="319" t="s">
        <v>14798</v>
      </c>
      <c r="Q1249" s="262" t="s">
        <v>14799</v>
      </c>
      <c r="R1249" s="280" t="s">
        <v>2346</v>
      </c>
      <c r="S1249" s="262" t="s">
        <v>14800</v>
      </c>
      <c r="T1249" s="281" t="s">
        <v>14798</v>
      </c>
      <c r="V1249" s="282">
        <v>42339</v>
      </c>
    </row>
    <row r="1250" spans="2:23" s="280" customFormat="1" ht="30.75" customHeight="1" x14ac:dyDescent="0.25">
      <c r="B1250" s="339" t="s">
        <v>13100</v>
      </c>
      <c r="C1250" s="339" t="s">
        <v>3050</v>
      </c>
      <c r="D1250" s="279" t="s">
        <v>14801</v>
      </c>
      <c r="G1250" s="279" t="s">
        <v>14802</v>
      </c>
      <c r="H1250" s="316" t="s">
        <v>14803</v>
      </c>
      <c r="I1250" s="317" t="s">
        <v>14804</v>
      </c>
      <c r="J1250" s="279" t="s">
        <v>14805</v>
      </c>
      <c r="K1250" s="280" t="s">
        <v>5953</v>
      </c>
      <c r="L1250" s="280" t="s">
        <v>1978</v>
      </c>
      <c r="M1250" s="280" t="s">
        <v>4244</v>
      </c>
      <c r="N1250" s="12" t="s">
        <v>21148</v>
      </c>
      <c r="O1250" s="318" t="s">
        <v>14806</v>
      </c>
      <c r="P1250" s="319"/>
      <c r="S1250" s="262" t="s">
        <v>14807</v>
      </c>
      <c r="T1250" s="281"/>
      <c r="V1250" s="282">
        <v>42339</v>
      </c>
    </row>
    <row r="1251" spans="2:23" s="280" customFormat="1" ht="30.75" customHeight="1" x14ac:dyDescent="0.25">
      <c r="B1251" s="339" t="s">
        <v>13101</v>
      </c>
      <c r="C1251" s="339" t="s">
        <v>11992</v>
      </c>
      <c r="D1251" s="279" t="s">
        <v>14115</v>
      </c>
      <c r="E1251" s="280" t="s">
        <v>12176</v>
      </c>
      <c r="G1251" s="279" t="s">
        <v>14116</v>
      </c>
      <c r="H1251" s="316" t="s">
        <v>14117</v>
      </c>
      <c r="I1251" s="317" t="s">
        <v>3915</v>
      </c>
      <c r="J1251" s="279" t="s">
        <v>14118</v>
      </c>
      <c r="K1251" s="280" t="s">
        <v>14119</v>
      </c>
      <c r="L1251" s="280" t="s">
        <v>14120</v>
      </c>
      <c r="M1251" s="280" t="s">
        <v>4244</v>
      </c>
      <c r="N1251" s="12" t="s">
        <v>21148</v>
      </c>
      <c r="O1251" s="318" t="s">
        <v>14121</v>
      </c>
      <c r="P1251" s="319" t="s">
        <v>14820</v>
      </c>
      <c r="Q1251" s="281" t="s">
        <v>14821</v>
      </c>
      <c r="R1251" s="280" t="s">
        <v>14822</v>
      </c>
      <c r="S1251" s="281" t="s">
        <v>14823</v>
      </c>
      <c r="T1251" s="281" t="s">
        <v>14820</v>
      </c>
      <c r="V1251" s="282"/>
    </row>
    <row r="1252" spans="2:23" s="280" customFormat="1" ht="30.75" customHeight="1" x14ac:dyDescent="0.25">
      <c r="B1252" s="339" t="s">
        <v>13102</v>
      </c>
      <c r="C1252" s="339"/>
      <c r="D1252" s="322" t="s">
        <v>14832</v>
      </c>
      <c r="E1252" s="280" t="s">
        <v>14825</v>
      </c>
      <c r="G1252" s="279" t="s">
        <v>14824</v>
      </c>
      <c r="H1252" s="316" t="s">
        <v>14826</v>
      </c>
      <c r="I1252" s="317" t="s">
        <v>14827</v>
      </c>
      <c r="J1252" s="279" t="s">
        <v>14828</v>
      </c>
      <c r="K1252" s="280" t="s">
        <v>10312</v>
      </c>
      <c r="L1252" s="280" t="s">
        <v>4233</v>
      </c>
      <c r="M1252" s="280" t="s">
        <v>3942</v>
      </c>
      <c r="N1252" s="12" t="s">
        <v>21135</v>
      </c>
      <c r="O1252" s="318" t="s">
        <v>14829</v>
      </c>
      <c r="P1252" s="319" t="s">
        <v>14830</v>
      </c>
      <c r="Q1252" s="262" t="s">
        <v>14831</v>
      </c>
      <c r="R1252" s="280" t="s">
        <v>12503</v>
      </c>
      <c r="S1252" s="281" t="s">
        <v>12503</v>
      </c>
      <c r="T1252" s="281" t="s">
        <v>12503</v>
      </c>
      <c r="V1252" s="282">
        <v>42339</v>
      </c>
    </row>
    <row r="1253" spans="2:23" s="280" customFormat="1" ht="30.75" customHeight="1" x14ac:dyDescent="0.25">
      <c r="B1253" s="339" t="s">
        <v>13103</v>
      </c>
      <c r="C1253" s="339" t="s">
        <v>11992</v>
      </c>
      <c r="D1253" s="279" t="s">
        <v>14833</v>
      </c>
      <c r="E1253" s="280" t="s">
        <v>14834</v>
      </c>
      <c r="F1253" s="280" t="s">
        <v>14840</v>
      </c>
      <c r="G1253" s="279" t="s">
        <v>14835</v>
      </c>
      <c r="H1253" s="316" t="s">
        <v>14836</v>
      </c>
      <c r="I1253" s="317" t="s">
        <v>3915</v>
      </c>
      <c r="J1253" s="279" t="s">
        <v>14837</v>
      </c>
      <c r="K1253" s="280" t="s">
        <v>14838</v>
      </c>
      <c r="L1253" s="280" t="s">
        <v>4103</v>
      </c>
      <c r="M1253" s="280" t="s">
        <v>4104</v>
      </c>
      <c r="N1253" s="12" t="s">
        <v>21147</v>
      </c>
      <c r="O1253" s="318" t="s">
        <v>14839</v>
      </c>
      <c r="P1253" s="319" t="s">
        <v>9521</v>
      </c>
      <c r="Q1253" s="262" t="s">
        <v>9522</v>
      </c>
      <c r="R1253" s="280" t="s">
        <v>2019</v>
      </c>
      <c r="S1253" s="262" t="s">
        <v>9522</v>
      </c>
      <c r="T1253" s="319" t="s">
        <v>9521</v>
      </c>
      <c r="V1253" s="282"/>
    </row>
    <row r="1254" spans="2:23" s="280" customFormat="1" ht="30.75" customHeight="1" x14ac:dyDescent="0.25">
      <c r="B1254" s="339" t="s">
        <v>13104</v>
      </c>
      <c r="C1254" s="339"/>
      <c r="D1254" s="279" t="s">
        <v>14841</v>
      </c>
      <c r="G1254" s="279" t="s">
        <v>14843</v>
      </c>
      <c r="H1254" s="316" t="s">
        <v>14842</v>
      </c>
      <c r="I1254" s="317" t="s">
        <v>3915</v>
      </c>
      <c r="J1254" s="279" t="s">
        <v>14844</v>
      </c>
      <c r="K1254" s="280" t="s">
        <v>3917</v>
      </c>
      <c r="L1254" s="280" t="s">
        <v>5678</v>
      </c>
      <c r="M1254" s="280" t="s">
        <v>3975</v>
      </c>
      <c r="N1254" s="12" t="s">
        <v>21147</v>
      </c>
      <c r="O1254" s="318" t="s">
        <v>14845</v>
      </c>
      <c r="P1254" s="319"/>
      <c r="Q1254" s="281"/>
      <c r="S1254" s="281"/>
      <c r="T1254" s="281"/>
      <c r="V1254" s="282"/>
    </row>
    <row r="1255" spans="2:23" s="280" customFormat="1" ht="30.75" customHeight="1" x14ac:dyDescent="0.25">
      <c r="B1255" s="339" t="s">
        <v>13105</v>
      </c>
      <c r="C1255" s="339"/>
      <c r="D1255" s="279" t="s">
        <v>14846</v>
      </c>
      <c r="E1255" s="280" t="s">
        <v>14847</v>
      </c>
      <c r="G1255" s="279"/>
      <c r="H1255" s="316" t="s">
        <v>14875</v>
      </c>
      <c r="I1255" s="317" t="s">
        <v>3915</v>
      </c>
      <c r="J1255" s="279" t="s">
        <v>14848</v>
      </c>
      <c r="K1255" s="280" t="s">
        <v>3917</v>
      </c>
      <c r="L1255" s="280" t="s">
        <v>14849</v>
      </c>
      <c r="M1255" s="280" t="s">
        <v>4265</v>
      </c>
      <c r="N1255" s="12" t="s">
        <v>21135</v>
      </c>
      <c r="O1255" s="318" t="s">
        <v>10336</v>
      </c>
      <c r="P1255" s="319" t="s">
        <v>14850</v>
      </c>
      <c r="Q1255" s="262" t="s">
        <v>14851</v>
      </c>
      <c r="S1255" s="281"/>
      <c r="T1255" s="281"/>
      <c r="V1255" s="282">
        <v>42340</v>
      </c>
    </row>
    <row r="1256" spans="2:23" s="280" customFormat="1" ht="30.75" customHeight="1" x14ac:dyDescent="0.25">
      <c r="B1256" s="339" t="s">
        <v>13106</v>
      </c>
      <c r="C1256" s="17" t="s">
        <v>11017</v>
      </c>
      <c r="D1256" s="279" t="s">
        <v>14852</v>
      </c>
      <c r="E1256" s="280" t="s">
        <v>11017</v>
      </c>
      <c r="F1256" s="280" t="s">
        <v>12627</v>
      </c>
      <c r="G1256" s="279" t="s">
        <v>14853</v>
      </c>
      <c r="H1256" s="316" t="s">
        <v>14854</v>
      </c>
      <c r="I1256" s="317" t="s">
        <v>3915</v>
      </c>
      <c r="J1256" s="279" t="s">
        <v>14855</v>
      </c>
      <c r="K1256" s="280" t="s">
        <v>14856</v>
      </c>
      <c r="L1256" s="280" t="s">
        <v>14857</v>
      </c>
      <c r="M1256" s="280" t="s">
        <v>4063</v>
      </c>
      <c r="N1256" s="12" t="s">
        <v>21135</v>
      </c>
      <c r="O1256" s="318" t="s">
        <v>14858</v>
      </c>
      <c r="P1256" s="319" t="s">
        <v>17135</v>
      </c>
      <c r="Q1256" s="262" t="s">
        <v>17136</v>
      </c>
      <c r="R1256" s="280" t="s">
        <v>17133</v>
      </c>
      <c r="S1256" s="262" t="s">
        <v>17136</v>
      </c>
      <c r="T1256" s="319" t="s">
        <v>17135</v>
      </c>
      <c r="V1256" s="282">
        <v>42341</v>
      </c>
      <c r="W1256" s="345">
        <v>43011</v>
      </c>
    </row>
    <row r="1257" spans="2:23" s="280" customFormat="1" ht="30.75" customHeight="1" x14ac:dyDescent="0.25">
      <c r="B1257" s="339" t="s">
        <v>13107</v>
      </c>
      <c r="C1257" s="339"/>
      <c r="D1257" s="279" t="s">
        <v>14859</v>
      </c>
      <c r="E1257" s="280" t="s">
        <v>14860</v>
      </c>
      <c r="G1257" s="279" t="s">
        <v>14861</v>
      </c>
      <c r="H1257" s="316" t="s">
        <v>14862</v>
      </c>
      <c r="I1257" s="317" t="s">
        <v>3915</v>
      </c>
      <c r="J1257" s="279" t="s">
        <v>14863</v>
      </c>
      <c r="K1257" s="280" t="s">
        <v>1552</v>
      </c>
      <c r="L1257" s="280" t="s">
        <v>4233</v>
      </c>
      <c r="M1257" s="280" t="s">
        <v>3942</v>
      </c>
      <c r="N1257" s="12" t="s">
        <v>21135</v>
      </c>
      <c r="O1257" s="318" t="s">
        <v>14864</v>
      </c>
      <c r="P1257" s="319" t="s">
        <v>14865</v>
      </c>
      <c r="Q1257" s="262" t="s">
        <v>14866</v>
      </c>
      <c r="S1257" s="281"/>
      <c r="T1257" s="281"/>
      <c r="V1257" s="282">
        <v>42341</v>
      </c>
    </row>
    <row r="1258" spans="2:23" s="280" customFormat="1" ht="30.75" customHeight="1" x14ac:dyDescent="0.25">
      <c r="B1258" s="339" t="s">
        <v>13108</v>
      </c>
      <c r="C1258" s="339"/>
      <c r="D1258" s="279" t="s">
        <v>12294</v>
      </c>
      <c r="G1258" s="279" t="s">
        <v>12294</v>
      </c>
      <c r="H1258" s="316" t="s">
        <v>14867</v>
      </c>
      <c r="I1258" s="317" t="s">
        <v>14868</v>
      </c>
      <c r="J1258" s="279" t="s">
        <v>14869</v>
      </c>
      <c r="K1258" s="280" t="s">
        <v>12297</v>
      </c>
      <c r="L1258" s="280" t="s">
        <v>1226</v>
      </c>
      <c r="O1258" s="318" t="s">
        <v>12298</v>
      </c>
      <c r="P1258" s="346" t="s">
        <v>12299</v>
      </c>
      <c r="Q1258" s="262" t="s">
        <v>12300</v>
      </c>
      <c r="R1258" s="347" t="s">
        <v>12301</v>
      </c>
      <c r="S1258" s="262" t="s">
        <v>12300</v>
      </c>
      <c r="T1258" s="346" t="s">
        <v>12299</v>
      </c>
      <c r="V1258" s="282">
        <v>42341</v>
      </c>
    </row>
    <row r="1259" spans="2:23" s="280" customFormat="1" ht="30.75" customHeight="1" x14ac:dyDescent="0.25">
      <c r="B1259" s="339" t="s">
        <v>13109</v>
      </c>
      <c r="C1259" s="339" t="s">
        <v>5</v>
      </c>
      <c r="D1259" s="279" t="s">
        <v>14870</v>
      </c>
      <c r="G1259" s="279" t="s">
        <v>14870</v>
      </c>
      <c r="H1259" s="316" t="s">
        <v>14871</v>
      </c>
      <c r="I1259" s="317" t="s">
        <v>14874</v>
      </c>
      <c r="J1259" s="279" t="s">
        <v>16793</v>
      </c>
      <c r="K1259" s="280" t="s">
        <v>16794</v>
      </c>
      <c r="L1259" s="280" t="s">
        <v>4026</v>
      </c>
      <c r="M1259" s="280" t="s">
        <v>3919</v>
      </c>
      <c r="N1259" s="12" t="s">
        <v>21147</v>
      </c>
      <c r="O1259" s="280" t="s">
        <v>16795</v>
      </c>
      <c r="P1259" s="281" t="s">
        <v>2972</v>
      </c>
      <c r="Q1259" s="262" t="s">
        <v>14872</v>
      </c>
      <c r="R1259" s="280" t="s">
        <v>14873</v>
      </c>
      <c r="S1259" s="262" t="s">
        <v>14872</v>
      </c>
      <c r="T1259" s="281" t="s">
        <v>2972</v>
      </c>
      <c r="V1259" s="282">
        <v>42341</v>
      </c>
    </row>
    <row r="1260" spans="2:23" s="280" customFormat="1" ht="30.75" customHeight="1" x14ac:dyDescent="0.25">
      <c r="B1260" s="339" t="s">
        <v>13110</v>
      </c>
      <c r="C1260" s="339"/>
      <c r="D1260" s="279" t="s">
        <v>14876</v>
      </c>
      <c r="E1260" s="280" t="s">
        <v>16</v>
      </c>
      <c r="G1260" s="279" t="s">
        <v>14877</v>
      </c>
      <c r="H1260" s="316" t="s">
        <v>14878</v>
      </c>
      <c r="I1260" s="317" t="s">
        <v>14879</v>
      </c>
      <c r="J1260" s="279" t="s">
        <v>14880</v>
      </c>
      <c r="K1260" s="280" t="s">
        <v>4292</v>
      </c>
      <c r="L1260" s="280" t="s">
        <v>4233</v>
      </c>
      <c r="M1260" s="280" t="s">
        <v>3942</v>
      </c>
      <c r="N1260" s="12" t="s">
        <v>21135</v>
      </c>
      <c r="O1260" s="318" t="s">
        <v>14881</v>
      </c>
      <c r="P1260" s="319" t="s">
        <v>12072</v>
      </c>
      <c r="Q1260" s="262" t="s">
        <v>14948</v>
      </c>
      <c r="S1260" s="281"/>
      <c r="T1260" s="281"/>
      <c r="V1260" s="282"/>
    </row>
    <row r="1261" spans="2:23" s="280" customFormat="1" ht="30.75" customHeight="1" x14ac:dyDescent="0.25">
      <c r="B1261" s="339" t="s">
        <v>13111</v>
      </c>
      <c r="C1261" s="339" t="s">
        <v>21125</v>
      </c>
      <c r="D1261" s="279" t="s">
        <v>14890</v>
      </c>
      <c r="E1261" s="280" t="s">
        <v>14891</v>
      </c>
      <c r="G1261" s="279" t="s">
        <v>14889</v>
      </c>
      <c r="H1261" s="316">
        <v>92821701000100</v>
      </c>
      <c r="I1261" s="317" t="s">
        <v>3915</v>
      </c>
      <c r="J1261" s="279" t="s">
        <v>14888</v>
      </c>
      <c r="K1261" s="280" t="s">
        <v>5294</v>
      </c>
      <c r="L1261" s="280" t="s">
        <v>3957</v>
      </c>
      <c r="M1261" s="280" t="s">
        <v>3942</v>
      </c>
      <c r="N1261" s="12" t="s">
        <v>21135</v>
      </c>
      <c r="O1261" s="318" t="s">
        <v>14887</v>
      </c>
      <c r="P1261" s="319" t="s">
        <v>14886</v>
      </c>
      <c r="Q1261" s="262" t="s">
        <v>14885</v>
      </c>
      <c r="R1261" s="280" t="s">
        <v>14884</v>
      </c>
      <c r="S1261" s="262" t="s">
        <v>14883</v>
      </c>
      <c r="T1261" s="281" t="s">
        <v>14882</v>
      </c>
      <c r="V1261" s="282"/>
    </row>
    <row r="1262" spans="2:23" s="280" customFormat="1" ht="30.75" customHeight="1" x14ac:dyDescent="0.25">
      <c r="B1262" s="339" t="s">
        <v>13112</v>
      </c>
      <c r="C1262" s="339"/>
      <c r="D1262" s="279" t="s">
        <v>15595</v>
      </c>
      <c r="E1262" s="280" t="s">
        <v>14901</v>
      </c>
      <c r="G1262" s="279" t="s">
        <v>14902</v>
      </c>
      <c r="H1262" s="316" t="s">
        <v>14903</v>
      </c>
      <c r="I1262" s="317" t="s">
        <v>14904</v>
      </c>
      <c r="J1262" s="279" t="s">
        <v>14905</v>
      </c>
      <c r="K1262" s="280" t="s">
        <v>14906</v>
      </c>
      <c r="L1262" s="280" t="s">
        <v>14907</v>
      </c>
      <c r="M1262" s="280" t="s">
        <v>3942</v>
      </c>
      <c r="N1262" s="12" t="s">
        <v>21135</v>
      </c>
      <c r="O1262" s="318" t="s">
        <v>14908</v>
      </c>
      <c r="P1262" s="319" t="s">
        <v>14909</v>
      </c>
      <c r="Q1262" s="262" t="s">
        <v>14910</v>
      </c>
      <c r="S1262" s="281"/>
      <c r="T1262" s="281"/>
      <c r="V1262" s="282"/>
    </row>
    <row r="1263" spans="2:23" s="280" customFormat="1" ht="30.75" customHeight="1" x14ac:dyDescent="0.25">
      <c r="B1263" s="339" t="s">
        <v>13113</v>
      </c>
      <c r="C1263" s="339"/>
      <c r="D1263" s="279" t="s">
        <v>14892</v>
      </c>
      <c r="E1263" s="280" t="s">
        <v>14899</v>
      </c>
      <c r="G1263" s="279" t="s">
        <v>14892</v>
      </c>
      <c r="H1263" s="316" t="s">
        <v>14893</v>
      </c>
      <c r="I1263" s="317" t="s">
        <v>14894</v>
      </c>
      <c r="J1263" s="279" t="s">
        <v>14895</v>
      </c>
      <c r="K1263" s="280" t="s">
        <v>10312</v>
      </c>
      <c r="L1263" s="280" t="s">
        <v>10492</v>
      </c>
      <c r="M1263" s="280" t="s">
        <v>3942</v>
      </c>
      <c r="N1263" s="12" t="s">
        <v>21135</v>
      </c>
      <c r="O1263" s="318" t="s">
        <v>14896</v>
      </c>
      <c r="P1263" s="319" t="s">
        <v>14897</v>
      </c>
      <c r="Q1263" s="281" t="s">
        <v>14898</v>
      </c>
      <c r="R1263" s="280" t="s">
        <v>14899</v>
      </c>
      <c r="S1263" s="281" t="s">
        <v>14900</v>
      </c>
      <c r="T1263" s="281" t="s">
        <v>14897</v>
      </c>
      <c r="V1263" s="282">
        <v>42342</v>
      </c>
    </row>
    <row r="1264" spans="2:23" s="280" customFormat="1" ht="30.75" customHeight="1" x14ac:dyDescent="0.25">
      <c r="B1264" s="339" t="s">
        <v>13114</v>
      </c>
      <c r="C1264" s="339"/>
      <c r="D1264" s="279" t="s">
        <v>14911</v>
      </c>
      <c r="E1264" s="280" t="s">
        <v>6134</v>
      </c>
      <c r="G1264" s="279" t="s">
        <v>14912</v>
      </c>
      <c r="H1264" s="280" t="s">
        <v>14913</v>
      </c>
      <c r="I1264" s="348">
        <v>114425997110</v>
      </c>
      <c r="J1264" s="280" t="s">
        <v>14914</v>
      </c>
      <c r="K1264" s="280" t="s">
        <v>14915</v>
      </c>
      <c r="L1264" s="280" t="s">
        <v>4026</v>
      </c>
      <c r="M1264" s="280" t="s">
        <v>3919</v>
      </c>
      <c r="N1264" s="12" t="s">
        <v>21147</v>
      </c>
      <c r="O1264" s="280" t="s">
        <v>14916</v>
      </c>
      <c r="P1264" s="319" t="s">
        <v>14917</v>
      </c>
      <c r="Q1264" s="281" t="s">
        <v>14918</v>
      </c>
      <c r="S1264" s="281"/>
      <c r="T1264" s="281"/>
      <c r="V1264" s="282"/>
    </row>
    <row r="1265" spans="2:23" s="280" customFormat="1" ht="30.75" customHeight="1" x14ac:dyDescent="0.25">
      <c r="B1265" s="339" t="s">
        <v>13115</v>
      </c>
      <c r="C1265" s="339"/>
      <c r="D1265" s="279" t="s">
        <v>14919</v>
      </c>
      <c r="E1265" s="280" t="s">
        <v>14920</v>
      </c>
      <c r="G1265" s="279" t="s">
        <v>14919</v>
      </c>
      <c r="H1265" s="316" t="s">
        <v>14921</v>
      </c>
      <c r="I1265" s="317"/>
      <c r="J1265" s="279" t="s">
        <v>14922</v>
      </c>
      <c r="K1265" s="280" t="s">
        <v>14923</v>
      </c>
      <c r="L1265" s="280" t="s">
        <v>4026</v>
      </c>
      <c r="M1265" s="280" t="s">
        <v>3919</v>
      </c>
      <c r="N1265" s="12" t="s">
        <v>21147</v>
      </c>
      <c r="O1265" s="318" t="s">
        <v>14924</v>
      </c>
      <c r="P1265" s="281" t="s">
        <v>5130</v>
      </c>
      <c r="Q1265" s="262" t="s">
        <v>5129</v>
      </c>
      <c r="S1265" s="281"/>
      <c r="T1265" s="281"/>
      <c r="V1265" s="282"/>
    </row>
    <row r="1266" spans="2:23" s="280" customFormat="1" ht="30.75" customHeight="1" x14ac:dyDescent="0.25">
      <c r="B1266" s="339" t="s">
        <v>13116</v>
      </c>
      <c r="C1266" s="339"/>
      <c r="D1266" s="279" t="s">
        <v>14925</v>
      </c>
      <c r="E1266" s="280" t="s">
        <v>14926</v>
      </c>
      <c r="G1266" s="279" t="s">
        <v>14927</v>
      </c>
      <c r="H1266" s="316" t="s">
        <v>14928</v>
      </c>
      <c r="I1266" s="317" t="s">
        <v>14933</v>
      </c>
      <c r="J1266" s="279" t="s">
        <v>14929</v>
      </c>
      <c r="K1266" s="280" t="s">
        <v>14930</v>
      </c>
      <c r="L1266" s="280" t="s">
        <v>1497</v>
      </c>
      <c r="M1266" s="280" t="s">
        <v>3942</v>
      </c>
      <c r="N1266" s="12" t="s">
        <v>21135</v>
      </c>
      <c r="O1266" s="318" t="s">
        <v>1498</v>
      </c>
      <c r="P1266" s="319" t="s">
        <v>14931</v>
      </c>
      <c r="Q1266" s="262" t="s">
        <v>14932</v>
      </c>
      <c r="R1266" s="280" t="s">
        <v>14931</v>
      </c>
      <c r="S1266" s="281" t="s">
        <v>14932</v>
      </c>
      <c r="T1266" s="281" t="s">
        <v>14931</v>
      </c>
      <c r="V1266" s="282">
        <v>42345</v>
      </c>
    </row>
    <row r="1267" spans="2:23" s="280" customFormat="1" ht="30.75" customHeight="1" x14ac:dyDescent="0.25">
      <c r="B1267" s="339" t="s">
        <v>13117</v>
      </c>
      <c r="C1267" s="339" t="s">
        <v>5</v>
      </c>
      <c r="D1267" s="279" t="s">
        <v>14934</v>
      </c>
      <c r="E1267" s="280" t="s">
        <v>14937</v>
      </c>
      <c r="F1267" s="280" t="s">
        <v>2725</v>
      </c>
      <c r="G1267" s="279" t="s">
        <v>14934</v>
      </c>
      <c r="H1267" s="316" t="s">
        <v>14935</v>
      </c>
      <c r="I1267" s="317" t="s">
        <v>3915</v>
      </c>
      <c r="J1267" s="279" t="s">
        <v>14936</v>
      </c>
      <c r="K1267" s="280" t="s">
        <v>3917</v>
      </c>
      <c r="L1267" s="280" t="s">
        <v>10638</v>
      </c>
      <c r="M1267" s="280" t="s">
        <v>4063</v>
      </c>
      <c r="N1267" s="12" t="s">
        <v>21135</v>
      </c>
      <c r="O1267" s="318"/>
      <c r="P1267" s="319" t="s">
        <v>14938</v>
      </c>
      <c r="Q1267" s="262" t="s">
        <v>14939</v>
      </c>
      <c r="S1267" s="262" t="s">
        <v>14939</v>
      </c>
      <c r="T1267" s="319" t="s">
        <v>14938</v>
      </c>
      <c r="V1267" s="282">
        <v>42348</v>
      </c>
    </row>
    <row r="1268" spans="2:23" s="280" customFormat="1" ht="30.75" customHeight="1" x14ac:dyDescent="0.25">
      <c r="B1268" s="339" t="s">
        <v>13118</v>
      </c>
      <c r="C1268" s="339" t="s">
        <v>3050</v>
      </c>
      <c r="D1268" s="279" t="s">
        <v>14940</v>
      </c>
      <c r="E1268" s="280" t="s">
        <v>14941</v>
      </c>
      <c r="F1268" s="280" t="s">
        <v>4080</v>
      </c>
      <c r="G1268" s="279" t="s">
        <v>14942</v>
      </c>
      <c r="H1268" s="316" t="s">
        <v>14943</v>
      </c>
      <c r="I1268" s="317" t="s">
        <v>3915</v>
      </c>
      <c r="J1268" s="279" t="s">
        <v>14944</v>
      </c>
      <c r="K1268" s="280" t="s">
        <v>3917</v>
      </c>
      <c r="L1268" s="280" t="s">
        <v>6484</v>
      </c>
      <c r="M1268" s="280" t="s">
        <v>4063</v>
      </c>
      <c r="N1268" s="12" t="s">
        <v>21135</v>
      </c>
      <c r="O1268" s="318" t="s">
        <v>14945</v>
      </c>
      <c r="P1268" s="319" t="s">
        <v>14946</v>
      </c>
      <c r="Q1268" s="262" t="s">
        <v>14947</v>
      </c>
      <c r="R1268" s="280" t="s">
        <v>14941</v>
      </c>
      <c r="S1268" s="262" t="s">
        <v>14947</v>
      </c>
      <c r="T1268" s="319" t="s">
        <v>14946</v>
      </c>
      <c r="V1268" s="282">
        <v>42349</v>
      </c>
    </row>
    <row r="1269" spans="2:23" s="280" customFormat="1" ht="30.75" customHeight="1" x14ac:dyDescent="0.25">
      <c r="B1269" s="339" t="s">
        <v>13119</v>
      </c>
      <c r="C1269" s="339" t="s">
        <v>21122</v>
      </c>
      <c r="D1269" s="279" t="s">
        <v>14949</v>
      </c>
      <c r="E1269" s="280" t="s">
        <v>14950</v>
      </c>
      <c r="F1269" s="280" t="s">
        <v>14951</v>
      </c>
      <c r="G1269" s="279" t="s">
        <v>14952</v>
      </c>
      <c r="H1269" s="316" t="s">
        <v>14953</v>
      </c>
      <c r="I1269" s="317" t="s">
        <v>3915</v>
      </c>
      <c r="J1269" s="279" t="s">
        <v>14954</v>
      </c>
      <c r="K1269" s="280" t="s">
        <v>3917</v>
      </c>
      <c r="L1269" s="280" t="s">
        <v>1245</v>
      </c>
      <c r="M1269" s="280" t="s">
        <v>3942</v>
      </c>
      <c r="N1269" s="12" t="s">
        <v>21135</v>
      </c>
      <c r="O1269" s="318" t="s">
        <v>14955</v>
      </c>
      <c r="P1269" s="319" t="s">
        <v>14956</v>
      </c>
      <c r="Q1269" s="262" t="s">
        <v>14957</v>
      </c>
      <c r="R1269" s="280" t="s">
        <v>14958</v>
      </c>
      <c r="S1269" s="262" t="s">
        <v>14959</v>
      </c>
      <c r="T1269" s="319" t="s">
        <v>14956</v>
      </c>
      <c r="V1269" s="282">
        <v>42353</v>
      </c>
    </row>
    <row r="1270" spans="2:23" s="280" customFormat="1" ht="30.75" customHeight="1" x14ac:dyDescent="0.3">
      <c r="B1270" s="339" t="s">
        <v>13120</v>
      </c>
      <c r="C1270" s="339" t="s">
        <v>21125</v>
      </c>
      <c r="D1270" s="279" t="s">
        <v>14960</v>
      </c>
      <c r="E1270" s="280" t="s">
        <v>14961</v>
      </c>
      <c r="G1270" s="279" t="s">
        <v>14960</v>
      </c>
      <c r="H1270" s="349" t="s">
        <v>14962</v>
      </c>
      <c r="I1270" s="317" t="s">
        <v>3915</v>
      </c>
      <c r="J1270" s="349" t="s">
        <v>14963</v>
      </c>
      <c r="K1270" s="280" t="s">
        <v>2280</v>
      </c>
      <c r="L1270" s="280" t="s">
        <v>4233</v>
      </c>
      <c r="M1270" s="280" t="s">
        <v>3942</v>
      </c>
      <c r="N1270" s="12" t="s">
        <v>21135</v>
      </c>
      <c r="O1270" s="349" t="s">
        <v>14964</v>
      </c>
      <c r="P1270" s="325" t="s">
        <v>14965</v>
      </c>
      <c r="Q1270" s="262" t="s">
        <v>14966</v>
      </c>
      <c r="R1270" s="280" t="s">
        <v>14967</v>
      </c>
      <c r="S1270" s="262" t="s">
        <v>14966</v>
      </c>
      <c r="T1270" s="281" t="s">
        <v>14965</v>
      </c>
      <c r="V1270" s="282"/>
    </row>
    <row r="1271" spans="2:23" s="280" customFormat="1" ht="30.75" customHeight="1" x14ac:dyDescent="0.25">
      <c r="B1271" s="339" t="s">
        <v>13121</v>
      </c>
      <c r="C1271" s="339" t="s">
        <v>5</v>
      </c>
      <c r="D1271" s="279" t="s">
        <v>14968</v>
      </c>
      <c r="E1271" s="280" t="s">
        <v>14969</v>
      </c>
      <c r="G1271" s="279" t="s">
        <v>14968</v>
      </c>
      <c r="H1271" s="316" t="s">
        <v>14970</v>
      </c>
      <c r="I1271" s="317" t="s">
        <v>3915</v>
      </c>
      <c r="J1271" s="279" t="s">
        <v>14971</v>
      </c>
      <c r="K1271" s="280" t="s">
        <v>3917</v>
      </c>
      <c r="L1271" s="280" t="s">
        <v>14754</v>
      </c>
      <c r="M1271" s="280" t="s">
        <v>3975</v>
      </c>
      <c r="N1271" s="12" t="s">
        <v>21147</v>
      </c>
      <c r="O1271" s="318" t="s">
        <v>14755</v>
      </c>
      <c r="P1271" s="319" t="s">
        <v>14973</v>
      </c>
      <c r="Q1271" s="262" t="s">
        <v>14972</v>
      </c>
      <c r="R1271" s="280" t="s">
        <v>14969</v>
      </c>
      <c r="S1271" s="262" t="s">
        <v>14972</v>
      </c>
      <c r="T1271" s="319" t="s">
        <v>14973</v>
      </c>
      <c r="V1271" s="282">
        <v>42360</v>
      </c>
    </row>
    <row r="1272" spans="2:23" s="280" customFormat="1" ht="30.75" customHeight="1" x14ac:dyDescent="0.25">
      <c r="B1272" s="339" t="s">
        <v>14990</v>
      </c>
      <c r="C1272" s="339"/>
      <c r="D1272" s="279" t="s">
        <v>14982</v>
      </c>
      <c r="E1272" s="280" t="s">
        <v>14983</v>
      </c>
      <c r="G1272" s="279" t="s">
        <v>14982</v>
      </c>
      <c r="H1272" s="316" t="s">
        <v>14984</v>
      </c>
      <c r="I1272" s="317" t="s">
        <v>14985</v>
      </c>
      <c r="J1272" s="279" t="s">
        <v>14986</v>
      </c>
      <c r="K1272" s="280" t="s">
        <v>14987</v>
      </c>
      <c r="L1272" s="280" t="s">
        <v>10247</v>
      </c>
      <c r="M1272" s="280" t="s">
        <v>3942</v>
      </c>
      <c r="N1272" s="12" t="s">
        <v>21135</v>
      </c>
      <c r="O1272" s="318" t="s">
        <v>10248</v>
      </c>
      <c r="P1272" s="319" t="s">
        <v>12400</v>
      </c>
      <c r="Q1272" s="281" t="s">
        <v>14988</v>
      </c>
      <c r="R1272" s="280" t="s">
        <v>2575</v>
      </c>
      <c r="S1272" s="281" t="s">
        <v>14988</v>
      </c>
      <c r="T1272" s="319" t="s">
        <v>12400</v>
      </c>
      <c r="V1272" s="282">
        <v>42401</v>
      </c>
    </row>
    <row r="1273" spans="2:23" s="280" customFormat="1" ht="30.75" customHeight="1" x14ac:dyDescent="0.25">
      <c r="B1273" s="339" t="s">
        <v>14991</v>
      </c>
      <c r="C1273" s="339"/>
      <c r="D1273" s="279" t="s">
        <v>15121</v>
      </c>
      <c r="E1273" s="280" t="s">
        <v>15122</v>
      </c>
      <c r="F1273" s="280" t="s">
        <v>6380</v>
      </c>
      <c r="G1273" s="279" t="s">
        <v>15123</v>
      </c>
      <c r="H1273" s="316" t="s">
        <v>15124</v>
      </c>
      <c r="I1273" s="317" t="s">
        <v>3915</v>
      </c>
      <c r="J1273" s="279" t="s">
        <v>15125</v>
      </c>
      <c r="K1273" s="280" t="s">
        <v>2176</v>
      </c>
      <c r="L1273" s="280" t="s">
        <v>4233</v>
      </c>
      <c r="M1273" s="280" t="s">
        <v>3942</v>
      </c>
      <c r="N1273" s="12" t="s">
        <v>21135</v>
      </c>
      <c r="O1273" s="318" t="s">
        <v>15126</v>
      </c>
      <c r="P1273" s="319" t="s">
        <v>15127</v>
      </c>
      <c r="Q1273" s="262" t="s">
        <v>15128</v>
      </c>
      <c r="R1273" s="280" t="s">
        <v>15122</v>
      </c>
      <c r="S1273" s="262" t="s">
        <v>15128</v>
      </c>
      <c r="T1273" s="319" t="s">
        <v>15127</v>
      </c>
      <c r="V1273" s="282">
        <v>42429</v>
      </c>
    </row>
    <row r="1274" spans="2:23" s="280" customFormat="1" ht="30.75" customHeight="1" x14ac:dyDescent="0.25">
      <c r="B1274" s="339" t="s">
        <v>14992</v>
      </c>
      <c r="C1274" s="339"/>
      <c r="D1274" s="279" t="s">
        <v>19854</v>
      </c>
      <c r="E1274" s="280" t="s">
        <v>15135</v>
      </c>
      <c r="G1274" s="279" t="s">
        <v>15134</v>
      </c>
      <c r="H1274" s="316" t="s">
        <v>15136</v>
      </c>
      <c r="I1274" s="317" t="s">
        <v>15137</v>
      </c>
      <c r="J1274" s="279" t="s">
        <v>15138</v>
      </c>
      <c r="K1274" s="280" t="s">
        <v>15139</v>
      </c>
      <c r="L1274" s="280" t="s">
        <v>15140</v>
      </c>
      <c r="M1274" s="280" t="s">
        <v>3942</v>
      </c>
      <c r="N1274" s="12" t="s">
        <v>21135</v>
      </c>
      <c r="O1274" s="318" t="s">
        <v>15141</v>
      </c>
      <c r="P1274" s="319" t="s">
        <v>15142</v>
      </c>
      <c r="Q1274" s="262" t="s">
        <v>15143</v>
      </c>
      <c r="R1274" s="280" t="s">
        <v>15135</v>
      </c>
      <c r="S1274" s="262" t="s">
        <v>15143</v>
      </c>
      <c r="T1274" s="319" t="s">
        <v>15142</v>
      </c>
      <c r="V1274" s="282">
        <v>42440</v>
      </c>
    </row>
    <row r="1275" spans="2:23" s="280" customFormat="1" ht="30.75" customHeight="1" x14ac:dyDescent="0.25">
      <c r="B1275" s="339" t="s">
        <v>14993</v>
      </c>
      <c r="C1275" s="339"/>
      <c r="D1275" s="279" t="s">
        <v>15144</v>
      </c>
      <c r="E1275" s="280" t="s">
        <v>15145</v>
      </c>
      <c r="G1275" s="279" t="s">
        <v>15146</v>
      </c>
      <c r="H1275" s="316">
        <v>85383990000147</v>
      </c>
      <c r="I1275" s="317" t="s">
        <v>15147</v>
      </c>
      <c r="J1275" s="279" t="s">
        <v>15148</v>
      </c>
      <c r="K1275" s="280" t="s">
        <v>15149</v>
      </c>
      <c r="L1275" s="280" t="s">
        <v>1703</v>
      </c>
      <c r="M1275" s="280" t="s">
        <v>3942</v>
      </c>
      <c r="N1275" s="12" t="s">
        <v>21135</v>
      </c>
      <c r="O1275" s="318">
        <v>89240000</v>
      </c>
      <c r="P1275" s="319" t="s">
        <v>15150</v>
      </c>
      <c r="Q1275" s="262" t="s">
        <v>15151</v>
      </c>
      <c r="S1275" s="281"/>
      <c r="T1275" s="281"/>
      <c r="V1275" s="282"/>
    </row>
    <row r="1276" spans="2:23" s="280" customFormat="1" ht="30.75" customHeight="1" x14ac:dyDescent="0.25">
      <c r="B1276" s="339" t="s">
        <v>14994</v>
      </c>
      <c r="C1276" s="339" t="s">
        <v>21125</v>
      </c>
      <c r="D1276" s="279" t="s">
        <v>15152</v>
      </c>
      <c r="E1276" s="280" t="s">
        <v>15153</v>
      </c>
      <c r="G1276" s="279" t="s">
        <v>15154</v>
      </c>
      <c r="H1276" s="316" t="s">
        <v>15155</v>
      </c>
      <c r="I1276" s="317" t="s">
        <v>3915</v>
      </c>
      <c r="J1276" s="279" t="s">
        <v>15156</v>
      </c>
      <c r="K1276" s="280" t="s">
        <v>14704</v>
      </c>
      <c r="L1276" s="280" t="s">
        <v>4233</v>
      </c>
      <c r="M1276" s="280" t="s">
        <v>3942</v>
      </c>
      <c r="N1276" s="12" t="s">
        <v>21135</v>
      </c>
      <c r="O1276" s="318" t="s">
        <v>15157</v>
      </c>
      <c r="P1276" s="319" t="s">
        <v>15158</v>
      </c>
      <c r="Q1276" s="262" t="s">
        <v>15159</v>
      </c>
      <c r="R1276" s="280" t="s">
        <v>3826</v>
      </c>
      <c r="S1276" s="262" t="s">
        <v>15159</v>
      </c>
      <c r="T1276" s="281" t="s">
        <v>15158</v>
      </c>
      <c r="V1276" s="282">
        <v>42500</v>
      </c>
    </row>
    <row r="1277" spans="2:23" s="280" customFormat="1" ht="30.75" customHeight="1" x14ac:dyDescent="0.25">
      <c r="B1277" s="339" t="s">
        <v>14995</v>
      </c>
      <c r="C1277" s="339"/>
      <c r="D1277" s="279" t="s">
        <v>15209</v>
      </c>
      <c r="E1277" s="280" t="s">
        <v>15210</v>
      </c>
      <c r="G1277" s="279" t="s">
        <v>15211</v>
      </c>
      <c r="H1277" s="316" t="s">
        <v>15212</v>
      </c>
      <c r="I1277" s="317" t="s">
        <v>15213</v>
      </c>
      <c r="J1277" s="279" t="s">
        <v>15214</v>
      </c>
      <c r="K1277" s="280" t="s">
        <v>6288</v>
      </c>
      <c r="L1277" s="280" t="s">
        <v>4123</v>
      </c>
      <c r="M1277" s="280" t="s">
        <v>4063</v>
      </c>
      <c r="N1277" s="12" t="s">
        <v>21135</v>
      </c>
      <c r="O1277" s="318" t="s">
        <v>15215</v>
      </c>
      <c r="P1277" s="319" t="s">
        <v>15216</v>
      </c>
      <c r="Q1277" s="262" t="s">
        <v>15217</v>
      </c>
      <c r="R1277" s="280" t="s">
        <v>15210</v>
      </c>
      <c r="S1277" s="262" t="s">
        <v>15217</v>
      </c>
      <c r="T1277" s="319" t="s">
        <v>15216</v>
      </c>
      <c r="V1277" s="282">
        <v>42525</v>
      </c>
      <c r="W1277" s="345">
        <v>42535</v>
      </c>
    </row>
    <row r="1278" spans="2:23" s="280" customFormat="1" ht="30.75" customHeight="1" x14ac:dyDescent="0.25">
      <c r="B1278" s="339" t="s">
        <v>14996</v>
      </c>
      <c r="C1278" s="339"/>
      <c r="D1278" s="279" t="s">
        <v>15218</v>
      </c>
      <c r="E1278" s="280" t="s">
        <v>5567</v>
      </c>
      <c r="G1278" s="279" t="s">
        <v>15219</v>
      </c>
      <c r="H1278" s="316" t="s">
        <v>15220</v>
      </c>
      <c r="I1278" s="317" t="s">
        <v>15221</v>
      </c>
      <c r="J1278" s="279" t="s">
        <v>15222</v>
      </c>
      <c r="K1278" s="280" t="s">
        <v>3917</v>
      </c>
      <c r="L1278" s="280" t="s">
        <v>3439</v>
      </c>
      <c r="M1278" s="280" t="s">
        <v>3919</v>
      </c>
      <c r="N1278" s="12" t="s">
        <v>21147</v>
      </c>
      <c r="O1278" s="318" t="s">
        <v>15223</v>
      </c>
      <c r="P1278" s="319" t="s">
        <v>15224</v>
      </c>
      <c r="Q1278" s="262" t="s">
        <v>15225</v>
      </c>
      <c r="R1278" s="280" t="s">
        <v>5567</v>
      </c>
      <c r="S1278" s="262" t="s">
        <v>15225</v>
      </c>
      <c r="T1278" s="319" t="s">
        <v>15224</v>
      </c>
      <c r="V1278" s="282">
        <v>42525</v>
      </c>
      <c r="W1278" s="345">
        <v>42535</v>
      </c>
    </row>
    <row r="1279" spans="2:23" s="280" customFormat="1" ht="30.75" customHeight="1" x14ac:dyDescent="0.25">
      <c r="B1279" s="339" t="s">
        <v>14997</v>
      </c>
      <c r="C1279" s="339" t="s">
        <v>21125</v>
      </c>
      <c r="D1279" s="279" t="s">
        <v>15226</v>
      </c>
      <c r="E1279" s="280" t="s">
        <v>15227</v>
      </c>
      <c r="G1279" s="279" t="s">
        <v>15228</v>
      </c>
      <c r="H1279" s="316" t="s">
        <v>15229</v>
      </c>
      <c r="I1279" s="317" t="s">
        <v>3915</v>
      </c>
      <c r="J1279" s="279" t="s">
        <v>15230</v>
      </c>
      <c r="K1279" s="280" t="s">
        <v>15231</v>
      </c>
      <c r="L1279" s="280" t="s">
        <v>4005</v>
      </c>
      <c r="M1279" s="280" t="s">
        <v>4006</v>
      </c>
      <c r="N1279" s="12" t="s">
        <v>21149</v>
      </c>
      <c r="O1279" s="318" t="s">
        <v>15232</v>
      </c>
      <c r="P1279" s="319" t="s">
        <v>15233</v>
      </c>
      <c r="Q1279" s="262" t="s">
        <v>16857</v>
      </c>
      <c r="R1279" s="280" t="s">
        <v>15234</v>
      </c>
      <c r="S1279" s="262" t="s">
        <v>16857</v>
      </c>
      <c r="T1279" s="281" t="s">
        <v>15235</v>
      </c>
      <c r="V1279" s="282">
        <v>42526</v>
      </c>
      <c r="W1279" s="345">
        <v>42535</v>
      </c>
    </row>
    <row r="1280" spans="2:23" s="280" customFormat="1" ht="30.75" customHeight="1" x14ac:dyDescent="0.25">
      <c r="B1280" s="339" t="s">
        <v>14998</v>
      </c>
      <c r="C1280" s="339"/>
      <c r="D1280" s="279" t="s">
        <v>15236</v>
      </c>
      <c r="E1280" s="280" t="s">
        <v>15237</v>
      </c>
      <c r="G1280" s="279" t="s">
        <v>15238</v>
      </c>
      <c r="H1280" s="316" t="s">
        <v>15239</v>
      </c>
      <c r="I1280" s="317" t="s">
        <v>15240</v>
      </c>
      <c r="J1280" s="279" t="s">
        <v>15241</v>
      </c>
      <c r="K1280" s="280" t="s">
        <v>3917</v>
      </c>
      <c r="L1280" s="280" t="s">
        <v>15242</v>
      </c>
      <c r="M1280" s="280" t="s">
        <v>4244</v>
      </c>
      <c r="N1280" s="12" t="s">
        <v>21148</v>
      </c>
      <c r="O1280" s="318" t="s">
        <v>15243</v>
      </c>
      <c r="P1280" s="319" t="s">
        <v>15244</v>
      </c>
      <c r="Q1280" s="262" t="s">
        <v>15245</v>
      </c>
      <c r="R1280" s="280" t="s">
        <v>10332</v>
      </c>
      <c r="S1280" s="262" t="s">
        <v>15246</v>
      </c>
      <c r="T1280" s="319" t="s">
        <v>15244</v>
      </c>
      <c r="V1280" s="282">
        <v>42524</v>
      </c>
      <c r="W1280" s="345">
        <v>42535</v>
      </c>
    </row>
    <row r="1281" spans="2:23" s="280" customFormat="1" ht="30.75" customHeight="1" x14ac:dyDescent="0.25">
      <c r="B1281" s="339" t="s">
        <v>14999</v>
      </c>
      <c r="C1281" s="339" t="s">
        <v>21125</v>
      </c>
      <c r="D1281" s="279" t="s">
        <v>15247</v>
      </c>
      <c r="E1281" s="280" t="s">
        <v>7402</v>
      </c>
      <c r="G1281" s="279" t="s">
        <v>15248</v>
      </c>
      <c r="H1281" s="316">
        <v>10791528000180</v>
      </c>
      <c r="I1281" s="317" t="s">
        <v>15249</v>
      </c>
      <c r="J1281" s="279" t="s">
        <v>15250</v>
      </c>
      <c r="K1281" s="280" t="s">
        <v>3917</v>
      </c>
      <c r="L1281" s="280" t="s">
        <v>15251</v>
      </c>
      <c r="M1281" s="280" t="s">
        <v>4265</v>
      </c>
      <c r="N1281" s="12" t="s">
        <v>21135</v>
      </c>
      <c r="O1281" s="318" t="s">
        <v>15252</v>
      </c>
      <c r="P1281" s="319" t="s">
        <v>15253</v>
      </c>
      <c r="Q1281" s="262" t="s">
        <v>15254</v>
      </c>
      <c r="R1281" s="280" t="s">
        <v>7402</v>
      </c>
      <c r="S1281" s="262" t="s">
        <v>15254</v>
      </c>
      <c r="T1281" s="319" t="s">
        <v>15253</v>
      </c>
      <c r="V1281" s="282">
        <v>42526</v>
      </c>
      <c r="W1281" s="345">
        <v>42535</v>
      </c>
    </row>
    <row r="1282" spans="2:23" s="280" customFormat="1" ht="30.75" customHeight="1" x14ac:dyDescent="0.25">
      <c r="B1282" s="339" t="s">
        <v>15000</v>
      </c>
      <c r="C1282" s="339"/>
      <c r="D1282" s="279" t="s">
        <v>15256</v>
      </c>
      <c r="E1282" s="280" t="s">
        <v>15257</v>
      </c>
      <c r="G1282" s="279" t="s">
        <v>15258</v>
      </c>
      <c r="H1282" s="316" t="s">
        <v>15259</v>
      </c>
      <c r="I1282" s="317" t="s">
        <v>15260</v>
      </c>
      <c r="J1282" s="279" t="s">
        <v>15261</v>
      </c>
      <c r="K1282" s="280" t="s">
        <v>7718</v>
      </c>
      <c r="L1282" s="280" t="s">
        <v>5316</v>
      </c>
      <c r="M1282" s="280" t="s">
        <v>4114</v>
      </c>
      <c r="N1282" s="12" t="s">
        <v>21147</v>
      </c>
      <c r="O1282" s="318" t="s">
        <v>15262</v>
      </c>
      <c r="P1282" s="319" t="s">
        <v>15263</v>
      </c>
      <c r="Q1282" s="262" t="s">
        <v>15264</v>
      </c>
      <c r="R1282" s="280" t="s">
        <v>15257</v>
      </c>
      <c r="S1282" s="262" t="s">
        <v>15265</v>
      </c>
      <c r="T1282" s="281" t="s">
        <v>15266</v>
      </c>
      <c r="V1282" s="282" t="s">
        <v>15267</v>
      </c>
      <c r="W1282" s="345">
        <v>42538</v>
      </c>
    </row>
    <row r="1283" spans="2:23" s="280" customFormat="1" ht="30.75" customHeight="1" x14ac:dyDescent="0.25">
      <c r="B1283" s="339" t="s">
        <v>15001</v>
      </c>
      <c r="C1283" s="339"/>
      <c r="D1283" s="279" t="s">
        <v>15268</v>
      </c>
      <c r="E1283" s="280" t="s">
        <v>15269</v>
      </c>
      <c r="F1283" s="280" t="s">
        <v>4222</v>
      </c>
      <c r="G1283" s="279" t="s">
        <v>15270</v>
      </c>
      <c r="H1283" s="316" t="s">
        <v>15271</v>
      </c>
      <c r="I1283" s="317" t="s">
        <v>15272</v>
      </c>
      <c r="J1283" s="279" t="s">
        <v>15273</v>
      </c>
      <c r="K1283" s="280" t="s">
        <v>3917</v>
      </c>
      <c r="L1283" s="280" t="s">
        <v>14720</v>
      </c>
      <c r="M1283" s="280" t="s">
        <v>3942</v>
      </c>
      <c r="N1283" s="12" t="s">
        <v>21135</v>
      </c>
      <c r="O1283" s="318" t="s">
        <v>15274</v>
      </c>
      <c r="P1283" s="319" t="s">
        <v>15275</v>
      </c>
      <c r="Q1283" s="262" t="s">
        <v>15277</v>
      </c>
      <c r="R1283" s="280" t="s">
        <v>15276</v>
      </c>
      <c r="S1283" s="262" t="s">
        <v>15277</v>
      </c>
      <c r="T1283" s="319" t="s">
        <v>15275</v>
      </c>
      <c r="V1283" s="282">
        <v>42525</v>
      </c>
      <c r="W1283" s="345">
        <v>42541</v>
      </c>
    </row>
    <row r="1284" spans="2:23" s="280" customFormat="1" ht="30.75" customHeight="1" x14ac:dyDescent="0.25">
      <c r="B1284" s="339" t="s">
        <v>15002</v>
      </c>
      <c r="C1284" s="339"/>
      <c r="D1284" s="279" t="s">
        <v>1893</v>
      </c>
      <c r="E1284" s="280" t="s">
        <v>1892</v>
      </c>
      <c r="G1284" s="279" t="s">
        <v>1893</v>
      </c>
      <c r="H1284" s="316" t="s">
        <v>15278</v>
      </c>
      <c r="I1284" s="317"/>
      <c r="J1284" s="279" t="s">
        <v>15279</v>
      </c>
      <c r="K1284" s="280" t="s">
        <v>3917</v>
      </c>
      <c r="L1284" s="280" t="s">
        <v>1895</v>
      </c>
      <c r="M1284" s="280" t="s">
        <v>4265</v>
      </c>
      <c r="N1284" s="12" t="s">
        <v>21135</v>
      </c>
      <c r="O1284" s="280" t="s">
        <v>5042</v>
      </c>
      <c r="P1284" s="319" t="s">
        <v>15280</v>
      </c>
      <c r="Q1284" s="262" t="s">
        <v>15281</v>
      </c>
      <c r="R1284" s="280" t="s">
        <v>1892</v>
      </c>
      <c r="S1284" s="262" t="s">
        <v>15281</v>
      </c>
      <c r="T1284" s="319" t="s">
        <v>15280</v>
      </c>
      <c r="U1284" s="280" t="s">
        <v>15282</v>
      </c>
      <c r="V1284" s="282">
        <v>42525</v>
      </c>
      <c r="W1284" s="345">
        <v>42541</v>
      </c>
    </row>
    <row r="1285" spans="2:23" s="280" customFormat="1" ht="30.75" customHeight="1" x14ac:dyDescent="0.25">
      <c r="B1285" s="339" t="s">
        <v>15003</v>
      </c>
      <c r="C1285" s="339"/>
      <c r="D1285" s="279" t="s">
        <v>15283</v>
      </c>
      <c r="E1285" s="280" t="s">
        <v>7988</v>
      </c>
      <c r="G1285" s="279" t="s">
        <v>15284</v>
      </c>
      <c r="H1285" s="316" t="s">
        <v>15285</v>
      </c>
      <c r="I1285" s="317" t="s">
        <v>15286</v>
      </c>
      <c r="J1285" s="279" t="s">
        <v>15287</v>
      </c>
      <c r="K1285" s="280" t="s">
        <v>7624</v>
      </c>
      <c r="L1285" s="280" t="s">
        <v>2704</v>
      </c>
      <c r="M1285" s="280" t="s">
        <v>3942</v>
      </c>
      <c r="N1285" s="12" t="s">
        <v>21135</v>
      </c>
      <c r="O1285" s="318" t="s">
        <v>15288</v>
      </c>
      <c r="P1285" s="319" t="s">
        <v>15289</v>
      </c>
      <c r="Q1285" s="262" t="s">
        <v>15290</v>
      </c>
      <c r="R1285" s="280" t="s">
        <v>7988</v>
      </c>
      <c r="S1285" s="262" t="s">
        <v>15290</v>
      </c>
      <c r="T1285" s="319" t="s">
        <v>15289</v>
      </c>
      <c r="V1285" s="282">
        <v>42527</v>
      </c>
      <c r="W1285" s="345">
        <v>42541</v>
      </c>
    </row>
    <row r="1286" spans="2:23" s="280" customFormat="1" ht="30.75" customHeight="1" x14ac:dyDescent="0.25">
      <c r="B1286" s="339" t="s">
        <v>15004</v>
      </c>
      <c r="C1286" s="339"/>
      <c r="D1286" s="279" t="s">
        <v>15291</v>
      </c>
      <c r="E1286" s="280" t="s">
        <v>2706</v>
      </c>
      <c r="G1286" s="279" t="s">
        <v>15291</v>
      </c>
      <c r="H1286" s="316" t="s">
        <v>15292</v>
      </c>
      <c r="I1286" s="317" t="s">
        <v>3915</v>
      </c>
      <c r="J1286" s="279" t="s">
        <v>9946</v>
      </c>
      <c r="K1286" s="280" t="s">
        <v>9947</v>
      </c>
      <c r="L1286" s="280" t="s">
        <v>9683</v>
      </c>
      <c r="M1286" s="280" t="s">
        <v>4114</v>
      </c>
      <c r="N1286" s="12" t="s">
        <v>21147</v>
      </c>
      <c r="O1286" s="318" t="s">
        <v>9948</v>
      </c>
      <c r="P1286" s="319" t="s">
        <v>9949</v>
      </c>
      <c r="Q1286" s="281" t="s">
        <v>9950</v>
      </c>
      <c r="R1286" s="280" t="s">
        <v>9944</v>
      </c>
      <c r="S1286" s="281" t="s">
        <v>9950</v>
      </c>
      <c r="T1286" s="281" t="s">
        <v>9951</v>
      </c>
      <c r="U1286" s="280" t="s">
        <v>15293</v>
      </c>
      <c r="V1286" s="282">
        <v>42525</v>
      </c>
      <c r="W1286" s="345">
        <v>42541</v>
      </c>
    </row>
    <row r="1287" spans="2:23" s="280" customFormat="1" ht="30.75" customHeight="1" x14ac:dyDescent="0.25">
      <c r="B1287" s="339" t="s">
        <v>15005</v>
      </c>
      <c r="C1287" s="339" t="s">
        <v>11992</v>
      </c>
      <c r="D1287" s="279" t="s">
        <v>15297</v>
      </c>
      <c r="E1287" s="280" t="s">
        <v>15298</v>
      </c>
      <c r="G1287" s="279" t="s">
        <v>15299</v>
      </c>
      <c r="H1287" s="316" t="s">
        <v>15300</v>
      </c>
      <c r="I1287" s="317" t="s">
        <v>15301</v>
      </c>
      <c r="J1287" s="279" t="s">
        <v>15302</v>
      </c>
      <c r="K1287" s="280" t="s">
        <v>15303</v>
      </c>
      <c r="L1287" s="280" t="s">
        <v>15304</v>
      </c>
      <c r="M1287" s="280" t="s">
        <v>3114</v>
      </c>
      <c r="N1287" s="12" t="s">
        <v>21149</v>
      </c>
      <c r="O1287" s="318" t="s">
        <v>15305</v>
      </c>
      <c r="P1287" s="319" t="s">
        <v>15306</v>
      </c>
      <c r="Q1287" s="262" t="s">
        <v>15307</v>
      </c>
      <c r="R1287" s="280" t="s">
        <v>15298</v>
      </c>
      <c r="S1287" s="262" t="s">
        <v>15307</v>
      </c>
      <c r="T1287" s="319" t="s">
        <v>15306</v>
      </c>
      <c r="V1287" s="282">
        <v>42524</v>
      </c>
      <c r="W1287" s="345">
        <v>42542</v>
      </c>
    </row>
    <row r="1288" spans="2:23" s="280" customFormat="1" ht="30.75" customHeight="1" x14ac:dyDescent="0.25">
      <c r="B1288" s="339" t="s">
        <v>15006</v>
      </c>
      <c r="C1288" s="339"/>
      <c r="D1288" s="279" t="s">
        <v>15308</v>
      </c>
      <c r="E1288" s="280" t="s">
        <v>15309</v>
      </c>
      <c r="G1288" s="279" t="s">
        <v>15310</v>
      </c>
      <c r="H1288" s="316" t="s">
        <v>15311</v>
      </c>
      <c r="I1288" s="317" t="s">
        <v>15312</v>
      </c>
      <c r="J1288" s="279" t="s">
        <v>15313</v>
      </c>
      <c r="K1288" s="280" t="s">
        <v>15314</v>
      </c>
      <c r="L1288" s="280" t="s">
        <v>3113</v>
      </c>
      <c r="M1288" s="280" t="s">
        <v>3114</v>
      </c>
      <c r="N1288" s="12" t="s">
        <v>21149</v>
      </c>
      <c r="O1288" s="318" t="s">
        <v>15315</v>
      </c>
      <c r="P1288" s="319" t="s">
        <v>15316</v>
      </c>
      <c r="Q1288" s="262" t="s">
        <v>15317</v>
      </c>
      <c r="R1288" s="280" t="s">
        <v>15318</v>
      </c>
      <c r="S1288" s="262" t="s">
        <v>15317</v>
      </c>
      <c r="T1288" s="319" t="s">
        <v>15316</v>
      </c>
      <c r="U1288" s="280" t="s">
        <v>15319</v>
      </c>
      <c r="V1288" s="282">
        <v>42524</v>
      </c>
      <c r="W1288" s="345">
        <v>42542</v>
      </c>
    </row>
    <row r="1289" spans="2:23" s="280" customFormat="1" ht="30.75" customHeight="1" x14ac:dyDescent="0.25">
      <c r="B1289" s="339" t="s">
        <v>15007</v>
      </c>
      <c r="C1289" s="339"/>
      <c r="D1289" s="279" t="s">
        <v>15321</v>
      </c>
      <c r="E1289" s="281" t="s">
        <v>15321</v>
      </c>
      <c r="F1289" s="280" t="s">
        <v>15322</v>
      </c>
      <c r="G1289" s="279" t="s">
        <v>15321</v>
      </c>
      <c r="H1289" s="316" t="s">
        <v>15320</v>
      </c>
      <c r="I1289" s="317"/>
      <c r="J1289" s="279" t="s">
        <v>15324</v>
      </c>
      <c r="K1289" s="280" t="s">
        <v>15325</v>
      </c>
      <c r="L1289" s="280" t="s">
        <v>2465</v>
      </c>
      <c r="M1289" s="280" t="s">
        <v>4114</v>
      </c>
      <c r="N1289" s="12" t="s">
        <v>21147</v>
      </c>
      <c r="O1289" s="318" t="s">
        <v>15326</v>
      </c>
      <c r="P1289" s="319">
        <v>2127631309</v>
      </c>
      <c r="Q1289" s="281" t="s">
        <v>15323</v>
      </c>
      <c r="R1289" s="280" t="s">
        <v>15327</v>
      </c>
      <c r="S1289" s="281" t="s">
        <v>15323</v>
      </c>
      <c r="T1289" s="281">
        <v>2127631309</v>
      </c>
      <c r="U1289" s="280" t="s">
        <v>15322</v>
      </c>
      <c r="V1289" s="282">
        <v>42541</v>
      </c>
      <c r="W1289" s="345">
        <v>42542</v>
      </c>
    </row>
    <row r="1290" spans="2:23" s="280" customFormat="1" ht="30.75" customHeight="1" x14ac:dyDescent="0.25">
      <c r="B1290" s="339" t="s">
        <v>15008</v>
      </c>
      <c r="C1290" s="339"/>
      <c r="D1290" s="279" t="s">
        <v>15331</v>
      </c>
      <c r="E1290" s="280" t="s">
        <v>15331</v>
      </c>
      <c r="F1290" s="280" t="s">
        <v>15322</v>
      </c>
      <c r="G1290" s="279" t="s">
        <v>15331</v>
      </c>
      <c r="H1290" s="316" t="s">
        <v>15328</v>
      </c>
      <c r="I1290" s="317"/>
      <c r="J1290" s="279" t="s">
        <v>15329</v>
      </c>
      <c r="K1290" s="280" t="s">
        <v>1949</v>
      </c>
      <c r="L1290" s="280" t="s">
        <v>4026</v>
      </c>
      <c r="M1290" s="280" t="s">
        <v>3919</v>
      </c>
      <c r="N1290" s="12" t="s">
        <v>21147</v>
      </c>
      <c r="O1290" s="318">
        <v>1454010</v>
      </c>
      <c r="P1290" s="319">
        <v>11983836306</v>
      </c>
      <c r="Q1290" s="281" t="s">
        <v>15330</v>
      </c>
      <c r="R1290" s="280" t="s">
        <v>5280</v>
      </c>
      <c r="S1290" s="281" t="s">
        <v>15330</v>
      </c>
      <c r="T1290" s="281">
        <v>11983836306</v>
      </c>
      <c r="U1290" s="280" t="s">
        <v>15322</v>
      </c>
      <c r="V1290" s="282">
        <v>42429</v>
      </c>
      <c r="W1290" s="345">
        <v>42542</v>
      </c>
    </row>
    <row r="1291" spans="2:23" s="280" customFormat="1" ht="30.75" customHeight="1" x14ac:dyDescent="0.25">
      <c r="B1291" s="339" t="s">
        <v>15009</v>
      </c>
      <c r="C1291" s="339"/>
      <c r="D1291" s="279" t="s">
        <v>15332</v>
      </c>
      <c r="E1291" s="280" t="s">
        <v>15333</v>
      </c>
      <c r="G1291" s="279" t="s">
        <v>15334</v>
      </c>
      <c r="H1291" s="316" t="s">
        <v>15335</v>
      </c>
      <c r="I1291" s="317" t="s">
        <v>3915</v>
      </c>
      <c r="J1291" s="279" t="s">
        <v>15336</v>
      </c>
      <c r="K1291" s="280" t="s">
        <v>15337</v>
      </c>
      <c r="L1291" s="280" t="s">
        <v>14372</v>
      </c>
      <c r="M1291" s="280" t="s">
        <v>3975</v>
      </c>
      <c r="N1291" s="12" t="s">
        <v>21147</v>
      </c>
      <c r="O1291" s="318" t="s">
        <v>846</v>
      </c>
      <c r="P1291" s="319" t="s">
        <v>15338</v>
      </c>
      <c r="Q1291" s="262" t="s">
        <v>15339</v>
      </c>
      <c r="R1291" s="280" t="s">
        <v>15333</v>
      </c>
      <c r="S1291" s="262" t="s">
        <v>15340</v>
      </c>
      <c r="T1291" s="281" t="s">
        <v>15338</v>
      </c>
      <c r="V1291" s="282">
        <v>42543</v>
      </c>
    </row>
    <row r="1292" spans="2:23" s="280" customFormat="1" ht="30.75" customHeight="1" x14ac:dyDescent="0.25">
      <c r="B1292" s="339" t="s">
        <v>15010</v>
      </c>
      <c r="C1292" s="339" t="s">
        <v>21125</v>
      </c>
      <c r="D1292" s="279" t="s">
        <v>15341</v>
      </c>
      <c r="E1292" s="280" t="s">
        <v>2469</v>
      </c>
      <c r="G1292" s="279" t="s">
        <v>15342</v>
      </c>
      <c r="H1292" s="316" t="s">
        <v>15343</v>
      </c>
      <c r="I1292" s="317" t="s">
        <v>15344</v>
      </c>
      <c r="J1292" s="279" t="s">
        <v>15345</v>
      </c>
      <c r="K1292" s="280" t="s">
        <v>15346</v>
      </c>
      <c r="L1292" s="280" t="s">
        <v>674</v>
      </c>
      <c r="M1292" s="280" t="s">
        <v>4197</v>
      </c>
      <c r="N1292" s="12" t="s">
        <v>21150</v>
      </c>
      <c r="O1292" s="318" t="s">
        <v>15350</v>
      </c>
      <c r="P1292" s="319" t="s">
        <v>15347</v>
      </c>
      <c r="Q1292" s="262" t="s">
        <v>15348</v>
      </c>
      <c r="R1292" s="280" t="s">
        <v>7725</v>
      </c>
      <c r="S1292" s="262" t="s">
        <v>15349</v>
      </c>
      <c r="T1292" s="281" t="s">
        <v>15347</v>
      </c>
      <c r="V1292" s="282"/>
    </row>
    <row r="1293" spans="2:23" s="280" customFormat="1" ht="30.75" customHeight="1" x14ac:dyDescent="0.25">
      <c r="B1293" s="339" t="s">
        <v>15011</v>
      </c>
      <c r="C1293" s="339"/>
      <c r="D1293" s="279" t="s">
        <v>15353</v>
      </c>
      <c r="E1293" s="280" t="s">
        <v>1190</v>
      </c>
      <c r="G1293" s="279" t="s">
        <v>15354</v>
      </c>
      <c r="H1293" s="316" t="s">
        <v>15355</v>
      </c>
      <c r="I1293" s="317" t="s">
        <v>3915</v>
      </c>
      <c r="J1293" s="279" t="s">
        <v>15356</v>
      </c>
      <c r="K1293" s="280" t="s">
        <v>1820</v>
      </c>
      <c r="L1293" s="280" t="s">
        <v>3690</v>
      </c>
      <c r="M1293" s="280" t="s">
        <v>4114</v>
      </c>
      <c r="N1293" s="12" t="s">
        <v>21147</v>
      </c>
      <c r="O1293" s="318" t="s">
        <v>15357</v>
      </c>
      <c r="P1293" s="319" t="s">
        <v>15358</v>
      </c>
      <c r="Q1293" s="262" t="s">
        <v>15359</v>
      </c>
      <c r="R1293" s="280" t="s">
        <v>15360</v>
      </c>
      <c r="S1293" s="262" t="s">
        <v>15359</v>
      </c>
      <c r="T1293" s="320" t="s">
        <v>15361</v>
      </c>
      <c r="V1293" s="282">
        <v>42525</v>
      </c>
      <c r="W1293" s="345">
        <v>42551</v>
      </c>
    </row>
    <row r="1294" spans="2:23" s="280" customFormat="1" ht="30.75" customHeight="1" x14ac:dyDescent="0.25">
      <c r="B1294" s="339" t="s">
        <v>15012</v>
      </c>
      <c r="C1294" s="339"/>
      <c r="D1294" s="279" t="s">
        <v>15362</v>
      </c>
      <c r="E1294" s="281" t="s">
        <v>15362</v>
      </c>
      <c r="G1294" s="279" t="s">
        <v>15362</v>
      </c>
      <c r="H1294" s="316" t="s">
        <v>15363</v>
      </c>
      <c r="I1294" s="317" t="s">
        <v>15364</v>
      </c>
      <c r="J1294" s="279" t="s">
        <v>15365</v>
      </c>
      <c r="K1294" s="280" t="s">
        <v>15366</v>
      </c>
      <c r="L1294" s="280" t="s">
        <v>5316</v>
      </c>
      <c r="M1294" s="280" t="s">
        <v>4114</v>
      </c>
      <c r="N1294" s="12" t="s">
        <v>21147</v>
      </c>
      <c r="O1294" s="318" t="s">
        <v>15367</v>
      </c>
      <c r="P1294" s="319" t="s">
        <v>15368</v>
      </c>
      <c r="Q1294" s="262" t="s">
        <v>15369</v>
      </c>
      <c r="R1294" s="280" t="s">
        <v>1272</v>
      </c>
      <c r="S1294" s="262" t="s">
        <v>15369</v>
      </c>
      <c r="T1294" s="319" t="s">
        <v>15368</v>
      </c>
      <c r="U1294" s="280" t="s">
        <v>15322</v>
      </c>
      <c r="V1294" s="282">
        <v>42555</v>
      </c>
      <c r="W1294" s="345">
        <v>42555</v>
      </c>
    </row>
    <row r="1295" spans="2:23" s="280" customFormat="1" ht="30.75" customHeight="1" x14ac:dyDescent="0.25">
      <c r="B1295" s="339" t="s">
        <v>15013</v>
      </c>
      <c r="C1295" s="339" t="s">
        <v>21122</v>
      </c>
      <c r="D1295" s="279" t="s">
        <v>15380</v>
      </c>
      <c r="E1295" s="280" t="s">
        <v>15371</v>
      </c>
      <c r="G1295" s="279" t="s">
        <v>15380</v>
      </c>
      <c r="H1295" s="316" t="s">
        <v>15372</v>
      </c>
      <c r="I1295" s="317" t="s">
        <v>3915</v>
      </c>
      <c r="J1295" s="279" t="s">
        <v>15373</v>
      </c>
      <c r="K1295" s="280" t="s">
        <v>15374</v>
      </c>
      <c r="L1295" s="280" t="s">
        <v>15375</v>
      </c>
      <c r="M1295" s="280" t="s">
        <v>4006</v>
      </c>
      <c r="N1295" s="12" t="s">
        <v>21149</v>
      </c>
      <c r="O1295" s="318" t="s">
        <v>15376</v>
      </c>
      <c r="P1295" s="319" t="s">
        <v>15377</v>
      </c>
      <c r="Q1295" s="262" t="s">
        <v>15378</v>
      </c>
      <c r="R1295" s="280" t="s">
        <v>6156</v>
      </c>
      <c r="S1295" s="262" t="s">
        <v>15379</v>
      </c>
      <c r="T1295" s="281" t="s">
        <v>15377</v>
      </c>
      <c r="V1295" s="282">
        <v>42557</v>
      </c>
      <c r="W1295" s="345">
        <v>42557</v>
      </c>
    </row>
    <row r="1296" spans="2:23" s="280" customFormat="1" ht="30.75" customHeight="1" x14ac:dyDescent="0.25">
      <c r="B1296" s="339" t="s">
        <v>15014</v>
      </c>
      <c r="C1296" s="339"/>
      <c r="D1296" s="279" t="s">
        <v>15391</v>
      </c>
      <c r="E1296" s="280" t="s">
        <v>9196</v>
      </c>
      <c r="F1296" s="280" t="s">
        <v>4222</v>
      </c>
      <c r="G1296" s="279" t="s">
        <v>15392</v>
      </c>
      <c r="H1296" s="317" t="s">
        <v>15393</v>
      </c>
      <c r="I1296" s="348">
        <v>206321316113</v>
      </c>
      <c r="J1296" s="279" t="s">
        <v>15394</v>
      </c>
      <c r="K1296" s="280" t="s">
        <v>15395</v>
      </c>
      <c r="L1296" s="280" t="s">
        <v>3496</v>
      </c>
      <c r="M1296" s="280" t="s">
        <v>3919</v>
      </c>
      <c r="N1296" s="12" t="s">
        <v>21147</v>
      </c>
      <c r="O1296" s="318" t="s">
        <v>1656</v>
      </c>
      <c r="P1296" s="319" t="s">
        <v>15396</v>
      </c>
      <c r="Q1296" s="262" t="s">
        <v>15397</v>
      </c>
      <c r="R1296" s="280" t="s">
        <v>9196</v>
      </c>
      <c r="S1296" s="262" t="s">
        <v>15397</v>
      </c>
      <c r="T1296" s="319" t="s">
        <v>15396</v>
      </c>
      <c r="V1296" s="282">
        <v>42525</v>
      </c>
      <c r="W1296" s="345">
        <v>42563</v>
      </c>
    </row>
    <row r="1297" spans="2:23" s="280" customFormat="1" ht="30.75" customHeight="1" x14ac:dyDescent="0.25">
      <c r="B1297" s="339" t="s">
        <v>15015</v>
      </c>
      <c r="C1297" s="339"/>
      <c r="D1297" s="279" t="s">
        <v>15398</v>
      </c>
      <c r="E1297" s="280" t="s">
        <v>6481</v>
      </c>
      <c r="F1297" s="280" t="s">
        <v>4307</v>
      </c>
      <c r="G1297" s="279" t="s">
        <v>15399</v>
      </c>
      <c r="H1297" s="316" t="s">
        <v>15400</v>
      </c>
      <c r="I1297" s="317" t="s">
        <v>15401</v>
      </c>
      <c r="J1297" s="279" t="s">
        <v>15402</v>
      </c>
      <c r="K1297" s="280" t="s">
        <v>15403</v>
      </c>
      <c r="L1297" s="280" t="s">
        <v>15404</v>
      </c>
      <c r="M1297" s="280" t="s">
        <v>3919</v>
      </c>
      <c r="N1297" s="12" t="s">
        <v>21147</v>
      </c>
      <c r="O1297" s="318" t="s">
        <v>15405</v>
      </c>
      <c r="P1297" s="319" t="s">
        <v>15406</v>
      </c>
      <c r="Q1297" s="262" t="s">
        <v>15407</v>
      </c>
      <c r="R1297" s="280" t="s">
        <v>15408</v>
      </c>
      <c r="S1297" s="262" t="s">
        <v>15409</v>
      </c>
      <c r="T1297" s="281" t="s">
        <v>15406</v>
      </c>
      <c r="V1297" s="282">
        <v>42571</v>
      </c>
      <c r="W1297" s="345">
        <v>42571</v>
      </c>
    </row>
    <row r="1298" spans="2:23" s="280" customFormat="1" ht="30.75" customHeight="1" x14ac:dyDescent="0.25">
      <c r="B1298" s="339" t="s">
        <v>15016</v>
      </c>
      <c r="C1298" s="339"/>
      <c r="D1298" s="279" t="s">
        <v>15421</v>
      </c>
      <c r="E1298" s="280" t="s">
        <v>15414</v>
      </c>
      <c r="F1298" s="280" t="s">
        <v>4080</v>
      </c>
      <c r="G1298" s="279" t="s">
        <v>15413</v>
      </c>
      <c r="H1298" s="316" t="s">
        <v>15415</v>
      </c>
      <c r="I1298" s="317" t="s">
        <v>15416</v>
      </c>
      <c r="J1298" s="279" t="s">
        <v>15417</v>
      </c>
      <c r="K1298" s="280" t="s">
        <v>3621</v>
      </c>
      <c r="L1298" s="280" t="s">
        <v>4026</v>
      </c>
      <c r="M1298" s="280" t="s">
        <v>3919</v>
      </c>
      <c r="N1298" s="12" t="s">
        <v>21147</v>
      </c>
      <c r="O1298" s="318" t="s">
        <v>15418</v>
      </c>
      <c r="P1298" s="319" t="s">
        <v>15419</v>
      </c>
      <c r="Q1298" s="262" t="s">
        <v>15420</v>
      </c>
      <c r="R1298" s="280" t="s">
        <v>15414</v>
      </c>
      <c r="S1298" s="262" t="s">
        <v>15420</v>
      </c>
      <c r="T1298" s="281" t="s">
        <v>15419</v>
      </c>
      <c r="V1298" s="282"/>
      <c r="W1298" s="345">
        <v>42578</v>
      </c>
    </row>
    <row r="1299" spans="2:23" s="280" customFormat="1" ht="30.75" customHeight="1" x14ac:dyDescent="0.25">
      <c r="B1299" s="339" t="s">
        <v>15017</v>
      </c>
      <c r="C1299" s="339"/>
      <c r="D1299" s="279" t="s">
        <v>15422</v>
      </c>
      <c r="E1299" s="280" t="s">
        <v>15414</v>
      </c>
      <c r="F1299" s="280" t="s">
        <v>4080</v>
      </c>
      <c r="G1299" s="279" t="s">
        <v>15413</v>
      </c>
      <c r="H1299" s="316" t="s">
        <v>15423</v>
      </c>
      <c r="I1299" s="317" t="s">
        <v>15424</v>
      </c>
      <c r="J1299" s="279" t="s">
        <v>15425</v>
      </c>
      <c r="K1299" s="280" t="s">
        <v>10223</v>
      </c>
      <c r="L1299" s="280" t="s">
        <v>4044</v>
      </c>
      <c r="M1299" s="280" t="s">
        <v>3919</v>
      </c>
      <c r="N1299" s="12" t="s">
        <v>21147</v>
      </c>
      <c r="O1299" s="318" t="s">
        <v>15426</v>
      </c>
      <c r="P1299" s="319" t="s">
        <v>15419</v>
      </c>
      <c r="Q1299" s="262" t="s">
        <v>15420</v>
      </c>
      <c r="R1299" s="280" t="s">
        <v>15414</v>
      </c>
      <c r="S1299" s="262" t="s">
        <v>15420</v>
      </c>
      <c r="T1299" s="281" t="s">
        <v>15419</v>
      </c>
      <c r="V1299" s="282"/>
      <c r="W1299" s="345">
        <v>42578</v>
      </c>
    </row>
    <row r="1300" spans="2:23" s="280" customFormat="1" ht="30.75" customHeight="1" x14ac:dyDescent="0.25">
      <c r="B1300" s="339" t="s">
        <v>15018</v>
      </c>
      <c r="C1300" s="339"/>
      <c r="D1300" s="279" t="s">
        <v>15433</v>
      </c>
      <c r="E1300" s="281" t="s">
        <v>15433</v>
      </c>
      <c r="G1300" s="279" t="s">
        <v>15433</v>
      </c>
      <c r="H1300" s="316" t="s">
        <v>15434</v>
      </c>
      <c r="I1300" s="317" t="s">
        <v>15435</v>
      </c>
      <c r="J1300" s="279" t="s">
        <v>15436</v>
      </c>
      <c r="K1300" s="280" t="s">
        <v>15437</v>
      </c>
      <c r="L1300" s="280" t="s">
        <v>2704</v>
      </c>
      <c r="M1300" s="280" t="s">
        <v>3942</v>
      </c>
      <c r="N1300" s="12" t="s">
        <v>21135</v>
      </c>
      <c r="O1300" s="318" t="s">
        <v>15438</v>
      </c>
      <c r="P1300" s="319" t="s">
        <v>15439</v>
      </c>
      <c r="Q1300" s="262" t="s">
        <v>15440</v>
      </c>
      <c r="R1300" s="279" t="s">
        <v>15433</v>
      </c>
      <c r="S1300" s="262" t="s">
        <v>15440</v>
      </c>
      <c r="T1300" s="319" t="s">
        <v>15439</v>
      </c>
      <c r="U1300" s="280" t="s">
        <v>15322</v>
      </c>
      <c r="V1300" s="282">
        <v>42584</v>
      </c>
      <c r="W1300" s="345">
        <v>42584</v>
      </c>
    </row>
    <row r="1301" spans="2:23" s="280" customFormat="1" ht="30.75" customHeight="1" x14ac:dyDescent="0.25">
      <c r="B1301" s="339" t="s">
        <v>15019</v>
      </c>
      <c r="C1301" s="339" t="s">
        <v>21125</v>
      </c>
      <c r="D1301" s="279" t="s">
        <v>15458</v>
      </c>
      <c r="E1301" s="280" t="s">
        <v>15459</v>
      </c>
      <c r="G1301" s="279" t="s">
        <v>15460</v>
      </c>
      <c r="H1301" s="316" t="s">
        <v>15461</v>
      </c>
      <c r="I1301" s="317" t="s">
        <v>15462</v>
      </c>
      <c r="J1301" s="279" t="s">
        <v>15463</v>
      </c>
      <c r="K1301" s="280" t="s">
        <v>15464</v>
      </c>
      <c r="L1301" s="280" t="s">
        <v>2533</v>
      </c>
      <c r="M1301" s="280" t="s">
        <v>4063</v>
      </c>
      <c r="N1301" s="12" t="s">
        <v>21135</v>
      </c>
      <c r="O1301" s="318" t="s">
        <v>15465</v>
      </c>
      <c r="P1301" s="319" t="s">
        <v>15466</v>
      </c>
      <c r="Q1301" s="281" t="s">
        <v>15467</v>
      </c>
      <c r="R1301" s="280" t="s">
        <v>15459</v>
      </c>
      <c r="S1301" s="281" t="s">
        <v>15467</v>
      </c>
      <c r="T1301" s="281" t="s">
        <v>15466</v>
      </c>
      <c r="V1301" s="282">
        <v>42586</v>
      </c>
    </row>
    <row r="1302" spans="2:23" s="280" customFormat="1" ht="30.75" customHeight="1" x14ac:dyDescent="0.25">
      <c r="B1302" s="339" t="s">
        <v>15020</v>
      </c>
      <c r="C1302" s="339" t="s">
        <v>21122</v>
      </c>
      <c r="D1302" s="279" t="s">
        <v>22863</v>
      </c>
      <c r="E1302" s="280" t="s">
        <v>15475</v>
      </c>
      <c r="G1302" s="279" t="s">
        <v>22863</v>
      </c>
      <c r="H1302" s="316" t="s">
        <v>22861</v>
      </c>
      <c r="I1302" s="317" t="s">
        <v>22862</v>
      </c>
      <c r="J1302" s="279" t="s">
        <v>15476</v>
      </c>
      <c r="K1302" s="280" t="s">
        <v>15477</v>
      </c>
      <c r="L1302" s="280" t="s">
        <v>2597</v>
      </c>
      <c r="M1302" s="280" t="s">
        <v>4063</v>
      </c>
      <c r="N1302" s="12" t="s">
        <v>21135</v>
      </c>
      <c r="O1302" s="318" t="s">
        <v>15478</v>
      </c>
      <c r="P1302" s="319" t="s">
        <v>15479</v>
      </c>
      <c r="Q1302" s="262" t="s">
        <v>15480</v>
      </c>
      <c r="R1302" s="280" t="s">
        <v>720</v>
      </c>
      <c r="S1302" s="262" t="s">
        <v>15480</v>
      </c>
      <c r="T1302" s="281" t="s">
        <v>15479</v>
      </c>
      <c r="U1302" s="280" t="s">
        <v>15481</v>
      </c>
      <c r="V1302" s="282">
        <v>42591</v>
      </c>
    </row>
    <row r="1303" spans="2:23" s="280" customFormat="1" ht="30.75" customHeight="1" x14ac:dyDescent="0.25">
      <c r="B1303" s="339" t="s">
        <v>15021</v>
      </c>
      <c r="C1303" s="339"/>
      <c r="D1303" s="279" t="s">
        <v>15482</v>
      </c>
      <c r="E1303" s="280" t="s">
        <v>15483</v>
      </c>
      <c r="F1303" s="280" t="s">
        <v>4021</v>
      </c>
      <c r="G1303" s="279" t="s">
        <v>15485</v>
      </c>
      <c r="H1303" s="316" t="s">
        <v>15484</v>
      </c>
      <c r="I1303" s="317" t="s">
        <v>3915</v>
      </c>
      <c r="J1303" s="279" t="s">
        <v>15486</v>
      </c>
      <c r="K1303" s="280" t="s">
        <v>4292</v>
      </c>
      <c r="L1303" s="280" t="s">
        <v>4233</v>
      </c>
      <c r="M1303" s="280" t="s">
        <v>3942</v>
      </c>
      <c r="N1303" s="12" t="s">
        <v>21135</v>
      </c>
      <c r="O1303" s="318" t="s">
        <v>15487</v>
      </c>
      <c r="P1303" s="319" t="s">
        <v>15488</v>
      </c>
      <c r="Q1303" s="262" t="s">
        <v>15489</v>
      </c>
      <c r="R1303" s="280" t="s">
        <v>15483</v>
      </c>
      <c r="S1303" s="262" t="s">
        <v>15489</v>
      </c>
      <c r="T1303" s="319" t="s">
        <v>15488</v>
      </c>
      <c r="U1303" s="350" t="s">
        <v>15490</v>
      </c>
      <c r="V1303" s="282">
        <v>42592</v>
      </c>
      <c r="W1303" s="345">
        <v>42592</v>
      </c>
    </row>
    <row r="1304" spans="2:23" s="280" customFormat="1" ht="30.75" customHeight="1" x14ac:dyDescent="0.25">
      <c r="B1304" s="339" t="s">
        <v>15022</v>
      </c>
      <c r="C1304" s="339"/>
      <c r="D1304" s="279" t="s">
        <v>15491</v>
      </c>
      <c r="E1304" s="280" t="s">
        <v>6102</v>
      </c>
      <c r="G1304" s="279" t="s">
        <v>15492</v>
      </c>
      <c r="H1304" s="316" t="s">
        <v>15493</v>
      </c>
      <c r="I1304" s="317" t="s">
        <v>15494</v>
      </c>
      <c r="J1304" s="279" t="s">
        <v>15495</v>
      </c>
      <c r="K1304" s="280" t="s">
        <v>15496</v>
      </c>
      <c r="L1304" s="280" t="s">
        <v>4254</v>
      </c>
      <c r="M1304" s="280" t="s">
        <v>3919</v>
      </c>
      <c r="N1304" s="12" t="s">
        <v>21147</v>
      </c>
      <c r="O1304" s="318" t="s">
        <v>15497</v>
      </c>
      <c r="P1304" s="319" t="s">
        <v>15498</v>
      </c>
      <c r="Q1304" s="262" t="s">
        <v>15499</v>
      </c>
      <c r="R1304" s="280" t="s">
        <v>5812</v>
      </c>
      <c r="S1304" s="262" t="s">
        <v>15500</v>
      </c>
      <c r="T1304" s="281" t="s">
        <v>15498</v>
      </c>
      <c r="V1304" s="282">
        <v>42593</v>
      </c>
    </row>
    <row r="1305" spans="2:23" s="280" customFormat="1" ht="30.75" customHeight="1" x14ac:dyDescent="0.25">
      <c r="B1305" s="339" t="s">
        <v>15023</v>
      </c>
      <c r="C1305" s="339"/>
      <c r="D1305" s="279" t="s">
        <v>15501</v>
      </c>
      <c r="E1305" s="280" t="s">
        <v>12449</v>
      </c>
      <c r="F1305" s="280" t="s">
        <v>15502</v>
      </c>
      <c r="G1305" s="279" t="s">
        <v>15503</v>
      </c>
      <c r="H1305" s="316" t="s">
        <v>15504</v>
      </c>
      <c r="I1305" s="317" t="s">
        <v>15505</v>
      </c>
      <c r="J1305" s="279" t="s">
        <v>15509</v>
      </c>
      <c r="K1305" s="280" t="s">
        <v>3917</v>
      </c>
      <c r="L1305" s="280" t="s">
        <v>4264</v>
      </c>
      <c r="M1305" s="280" t="s">
        <v>4265</v>
      </c>
      <c r="N1305" s="12" t="s">
        <v>21135</v>
      </c>
      <c r="O1305" s="318" t="s">
        <v>15506</v>
      </c>
      <c r="P1305" s="319" t="s">
        <v>15507</v>
      </c>
      <c r="Q1305" s="262" t="s">
        <v>15508</v>
      </c>
      <c r="R1305" s="280" t="s">
        <v>12449</v>
      </c>
      <c r="S1305" s="262" t="s">
        <v>15508</v>
      </c>
      <c r="T1305" s="319" t="s">
        <v>15507</v>
      </c>
      <c r="U1305" s="280" t="s">
        <v>15510</v>
      </c>
      <c r="V1305" s="282"/>
      <c r="W1305" s="345">
        <v>42599</v>
      </c>
    </row>
    <row r="1306" spans="2:23" s="280" customFormat="1" ht="30.75" customHeight="1" x14ac:dyDescent="0.25">
      <c r="B1306" s="339" t="s">
        <v>15024</v>
      </c>
      <c r="C1306" s="339" t="s">
        <v>21125</v>
      </c>
      <c r="D1306" s="279" t="s">
        <v>15516</v>
      </c>
      <c r="E1306" s="280" t="s">
        <v>6227</v>
      </c>
      <c r="G1306" s="279" t="s">
        <v>15516</v>
      </c>
      <c r="H1306" s="316" t="s">
        <v>15517</v>
      </c>
      <c r="I1306" s="317" t="s">
        <v>3915</v>
      </c>
      <c r="J1306" s="279" t="s">
        <v>15518</v>
      </c>
      <c r="K1306" s="280" t="s">
        <v>15519</v>
      </c>
      <c r="L1306" s="280" t="s">
        <v>3690</v>
      </c>
      <c r="M1306" s="280" t="s">
        <v>4114</v>
      </c>
      <c r="N1306" s="12" t="s">
        <v>21147</v>
      </c>
      <c r="O1306" s="318" t="s">
        <v>15520</v>
      </c>
      <c r="P1306" s="319" t="s">
        <v>15521</v>
      </c>
      <c r="Q1306" s="262" t="s">
        <v>15522</v>
      </c>
      <c r="R1306" s="280" t="s">
        <v>15523</v>
      </c>
      <c r="S1306" s="262" t="s">
        <v>15522</v>
      </c>
      <c r="T1306" s="281" t="s">
        <v>15521</v>
      </c>
      <c r="V1306" s="282">
        <v>42600</v>
      </c>
    </row>
    <row r="1307" spans="2:23" s="280" customFormat="1" ht="30.75" customHeight="1" x14ac:dyDescent="0.25">
      <c r="B1307" s="339" t="s">
        <v>15025</v>
      </c>
      <c r="C1307" s="339"/>
      <c r="D1307" s="279" t="s">
        <v>15527</v>
      </c>
      <c r="E1307" s="280" t="s">
        <v>15526</v>
      </c>
      <c r="G1307" s="279" t="s">
        <v>15528</v>
      </c>
      <c r="H1307" s="316">
        <v>62286422000556</v>
      </c>
      <c r="I1307" s="317" t="s">
        <v>3915</v>
      </c>
      <c r="J1307" s="279" t="s">
        <v>15529</v>
      </c>
      <c r="K1307" s="280" t="s">
        <v>15530</v>
      </c>
      <c r="L1307" s="280" t="s">
        <v>15531</v>
      </c>
      <c r="M1307" s="280" t="s">
        <v>3942</v>
      </c>
      <c r="N1307" s="12" t="s">
        <v>21135</v>
      </c>
      <c r="O1307" s="318" t="s">
        <v>15532</v>
      </c>
      <c r="P1307" s="319" t="s">
        <v>15533</v>
      </c>
      <c r="Q1307" s="262" t="s">
        <v>15534</v>
      </c>
      <c r="R1307" s="280" t="s">
        <v>15535</v>
      </c>
      <c r="S1307" s="262" t="s">
        <v>15536</v>
      </c>
      <c r="T1307" s="281" t="s">
        <v>15533</v>
      </c>
      <c r="V1307" s="282">
        <v>42601</v>
      </c>
    </row>
    <row r="1308" spans="2:23" s="280" customFormat="1" ht="30.75" customHeight="1" x14ac:dyDescent="0.25">
      <c r="B1308" s="339" t="s">
        <v>15026</v>
      </c>
      <c r="C1308" s="339"/>
      <c r="D1308" s="279" t="s">
        <v>15537</v>
      </c>
      <c r="E1308" s="281" t="s">
        <v>15537</v>
      </c>
      <c r="G1308" s="279" t="s">
        <v>15537</v>
      </c>
      <c r="H1308" s="316" t="s">
        <v>15538</v>
      </c>
      <c r="I1308" s="317"/>
      <c r="J1308" s="279" t="s">
        <v>15539</v>
      </c>
      <c r="K1308" s="280" t="s">
        <v>15540</v>
      </c>
      <c r="L1308" s="280" t="s">
        <v>3690</v>
      </c>
      <c r="M1308" s="280" t="s">
        <v>4114</v>
      </c>
      <c r="N1308" s="12" t="s">
        <v>21147</v>
      </c>
      <c r="O1308" s="318" t="s">
        <v>15541</v>
      </c>
      <c r="P1308" s="319" t="s">
        <v>15553</v>
      </c>
      <c r="Q1308" s="262" t="s">
        <v>15542</v>
      </c>
      <c r="R1308" s="280" t="s">
        <v>15543</v>
      </c>
      <c r="S1308" s="262" t="s">
        <v>15542</v>
      </c>
      <c r="T1308" s="319" t="s">
        <v>15553</v>
      </c>
      <c r="V1308" s="282">
        <v>42309</v>
      </c>
      <c r="W1308" s="282">
        <v>42604</v>
      </c>
    </row>
    <row r="1309" spans="2:23" s="280" customFormat="1" ht="30.75" customHeight="1" x14ac:dyDescent="0.25">
      <c r="B1309" s="339" t="s">
        <v>15027</v>
      </c>
      <c r="C1309" s="339"/>
      <c r="D1309" s="279" t="s">
        <v>15544</v>
      </c>
      <c r="E1309" s="280" t="s">
        <v>15545</v>
      </c>
      <c r="G1309" s="279" t="s">
        <v>15546</v>
      </c>
      <c r="H1309" s="316" t="s">
        <v>15547</v>
      </c>
      <c r="I1309" s="317" t="s">
        <v>15548</v>
      </c>
      <c r="J1309" s="279" t="s">
        <v>15549</v>
      </c>
      <c r="K1309" s="280" t="s">
        <v>15550</v>
      </c>
      <c r="L1309" s="280" t="s">
        <v>4005</v>
      </c>
      <c r="M1309" s="280" t="s">
        <v>4006</v>
      </c>
      <c r="N1309" s="12" t="s">
        <v>21149</v>
      </c>
      <c r="O1309" s="318" t="s">
        <v>15551</v>
      </c>
      <c r="P1309" s="319" t="s">
        <v>15552</v>
      </c>
      <c r="Q1309" s="262" t="s">
        <v>15554</v>
      </c>
      <c r="R1309" s="280" t="s">
        <v>15555</v>
      </c>
      <c r="S1309" s="262" t="s">
        <v>15556</v>
      </c>
      <c r="T1309" s="281" t="s">
        <v>15557</v>
      </c>
      <c r="U1309" s="280" t="s">
        <v>15558</v>
      </c>
      <c r="V1309" s="282">
        <v>42605</v>
      </c>
      <c r="W1309" s="345">
        <v>42605</v>
      </c>
    </row>
    <row r="1310" spans="2:23" s="280" customFormat="1" ht="30.75" customHeight="1" x14ac:dyDescent="0.25">
      <c r="B1310" s="339" t="s">
        <v>15028</v>
      </c>
      <c r="C1310" s="339"/>
      <c r="D1310" s="279" t="s">
        <v>15559</v>
      </c>
      <c r="E1310" s="280" t="s">
        <v>16</v>
      </c>
      <c r="G1310" s="279" t="s">
        <v>15560</v>
      </c>
      <c r="H1310" s="316" t="s">
        <v>15561</v>
      </c>
      <c r="I1310" s="317" t="s">
        <v>15778</v>
      </c>
      <c r="J1310" s="279" t="s">
        <v>15562</v>
      </c>
      <c r="K1310" s="280" t="s">
        <v>15563</v>
      </c>
      <c r="L1310" s="280" t="s">
        <v>15564</v>
      </c>
      <c r="M1310" s="280" t="s">
        <v>3919</v>
      </c>
      <c r="N1310" s="12" t="s">
        <v>21147</v>
      </c>
      <c r="O1310" s="318" t="s">
        <v>15565</v>
      </c>
      <c r="P1310" s="319" t="s">
        <v>15566</v>
      </c>
      <c r="Q1310" s="262" t="s">
        <v>15567</v>
      </c>
      <c r="R1310" s="280" t="s">
        <v>15568</v>
      </c>
      <c r="S1310" s="262" t="s">
        <v>15567</v>
      </c>
      <c r="T1310" s="281" t="s">
        <v>15566</v>
      </c>
      <c r="U1310" s="280" t="s">
        <v>15569</v>
      </c>
      <c r="V1310" s="282">
        <v>42606</v>
      </c>
    </row>
    <row r="1311" spans="2:23" s="280" customFormat="1" ht="30.75" customHeight="1" x14ac:dyDescent="0.25">
      <c r="B1311" s="339" t="s">
        <v>15029</v>
      </c>
      <c r="C1311" s="339"/>
      <c r="D1311" s="279" t="s">
        <v>15571</v>
      </c>
      <c r="E1311" s="281" t="s">
        <v>15572</v>
      </c>
      <c r="G1311" s="279" t="s">
        <v>15571</v>
      </c>
      <c r="H1311" s="316" t="s">
        <v>15573</v>
      </c>
      <c r="I1311" s="317" t="s">
        <v>3915</v>
      </c>
      <c r="J1311" s="279" t="s">
        <v>15643</v>
      </c>
      <c r="K1311" s="280" t="s">
        <v>1202</v>
      </c>
      <c r="L1311" s="280" t="s">
        <v>3690</v>
      </c>
      <c r="M1311" s="280" t="s">
        <v>4114</v>
      </c>
      <c r="N1311" s="12" t="s">
        <v>21147</v>
      </c>
      <c r="O1311" s="318" t="s">
        <v>15644</v>
      </c>
      <c r="P1311" s="319" t="s">
        <v>15574</v>
      </c>
      <c r="Q1311" s="262" t="s">
        <v>15575</v>
      </c>
      <c r="R1311" s="280" t="s">
        <v>15572</v>
      </c>
      <c r="S1311" s="262" t="s">
        <v>15575</v>
      </c>
      <c r="T1311" s="319" t="s">
        <v>15574</v>
      </c>
      <c r="U1311" s="281" t="s">
        <v>15642</v>
      </c>
      <c r="V1311" s="282">
        <v>42612</v>
      </c>
      <c r="W1311" s="345">
        <v>42612</v>
      </c>
    </row>
    <row r="1312" spans="2:23" s="280" customFormat="1" ht="30.75" customHeight="1" x14ac:dyDescent="0.25">
      <c r="B1312" s="339" t="s">
        <v>15030</v>
      </c>
      <c r="C1312" s="339" t="s">
        <v>21125</v>
      </c>
      <c r="D1312" s="279" t="s">
        <v>700</v>
      </c>
      <c r="E1312" s="280" t="s">
        <v>15589</v>
      </c>
      <c r="G1312" s="279" t="s">
        <v>15582</v>
      </c>
      <c r="H1312" s="316" t="s">
        <v>15590</v>
      </c>
      <c r="I1312" s="317" t="s">
        <v>3915</v>
      </c>
      <c r="J1312" s="279" t="s">
        <v>15583</v>
      </c>
      <c r="K1312" s="280" t="s">
        <v>3917</v>
      </c>
      <c r="L1312" s="280" t="s">
        <v>2803</v>
      </c>
      <c r="M1312" s="280" t="s">
        <v>4265</v>
      </c>
      <c r="N1312" s="12" t="s">
        <v>21135</v>
      </c>
      <c r="O1312" s="318" t="s">
        <v>2804</v>
      </c>
      <c r="P1312" s="319" t="s">
        <v>15584</v>
      </c>
      <c r="Q1312" s="262" t="s">
        <v>15585</v>
      </c>
      <c r="R1312" s="280" t="s">
        <v>15586</v>
      </c>
      <c r="S1312" s="262" t="s">
        <v>15585</v>
      </c>
      <c r="T1312" s="281" t="s">
        <v>15587</v>
      </c>
      <c r="U1312" s="280" t="s">
        <v>15588</v>
      </c>
      <c r="V1312" s="282">
        <v>42615</v>
      </c>
    </row>
    <row r="1313" spans="2:23" s="280" customFormat="1" ht="30.75" customHeight="1" x14ac:dyDescent="0.25">
      <c r="B1313" s="339" t="s">
        <v>15031</v>
      </c>
      <c r="C1313" s="339"/>
      <c r="D1313" s="279" t="s">
        <v>15596</v>
      </c>
      <c r="E1313" s="280" t="s">
        <v>5243</v>
      </c>
      <c r="G1313" s="279" t="s">
        <v>15597</v>
      </c>
      <c r="H1313" s="316" t="s">
        <v>15598</v>
      </c>
      <c r="I1313" s="317" t="s">
        <v>15599</v>
      </c>
      <c r="J1313" s="279" t="s">
        <v>15600</v>
      </c>
      <c r="K1313" s="280" t="s">
        <v>3917</v>
      </c>
      <c r="L1313" s="280" t="s">
        <v>15601</v>
      </c>
      <c r="M1313" s="280" t="s">
        <v>3942</v>
      </c>
      <c r="N1313" s="12" t="s">
        <v>21135</v>
      </c>
      <c r="O1313" s="318" t="s">
        <v>15602</v>
      </c>
      <c r="P1313" s="319" t="s">
        <v>15603</v>
      </c>
      <c r="Q1313" s="262" t="s">
        <v>15604</v>
      </c>
      <c r="R1313" s="280" t="s">
        <v>5243</v>
      </c>
      <c r="S1313" s="262" t="s">
        <v>15604</v>
      </c>
      <c r="T1313" s="281" t="s">
        <v>15603</v>
      </c>
      <c r="U1313" s="280" t="s">
        <v>15605</v>
      </c>
      <c r="V1313" s="282">
        <v>42626</v>
      </c>
    </row>
    <row r="1314" spans="2:23" s="280" customFormat="1" ht="30.75" customHeight="1" x14ac:dyDescent="0.25">
      <c r="B1314" s="339" t="s">
        <v>15032</v>
      </c>
      <c r="C1314" s="339"/>
      <c r="D1314" s="279" t="s">
        <v>15606</v>
      </c>
      <c r="E1314" s="280" t="s">
        <v>15607</v>
      </c>
      <c r="G1314" s="279" t="s">
        <v>15606</v>
      </c>
      <c r="H1314" s="316" t="s">
        <v>15608</v>
      </c>
      <c r="I1314" s="317" t="s">
        <v>3915</v>
      </c>
      <c r="J1314" s="279" t="s">
        <v>15609</v>
      </c>
      <c r="K1314" s="280" t="s">
        <v>15610</v>
      </c>
      <c r="L1314" s="280" t="s">
        <v>13204</v>
      </c>
      <c r="M1314" s="280" t="s">
        <v>4114</v>
      </c>
      <c r="N1314" s="12" t="s">
        <v>21147</v>
      </c>
      <c r="O1314" s="318" t="s">
        <v>15611</v>
      </c>
      <c r="P1314" s="319" t="s">
        <v>15612</v>
      </c>
      <c r="Q1314" s="262" t="s">
        <v>15613</v>
      </c>
      <c r="R1314" s="280" t="s">
        <v>15614</v>
      </c>
      <c r="S1314" s="262" t="s">
        <v>15615</v>
      </c>
      <c r="T1314" s="281" t="s">
        <v>15612</v>
      </c>
      <c r="U1314" s="280" t="s">
        <v>15616</v>
      </c>
      <c r="V1314" s="282">
        <v>42626</v>
      </c>
    </row>
    <row r="1315" spans="2:23" s="280" customFormat="1" ht="30.75" customHeight="1" x14ac:dyDescent="0.25">
      <c r="B1315" s="339" t="s">
        <v>15033</v>
      </c>
      <c r="C1315" s="339"/>
      <c r="D1315" s="279" t="s">
        <v>15617</v>
      </c>
      <c r="E1315" s="280" t="s">
        <v>15636</v>
      </c>
      <c r="G1315" s="279" t="s">
        <v>15618</v>
      </c>
      <c r="H1315" s="316">
        <v>9506631000151</v>
      </c>
      <c r="I1315" s="317" t="s">
        <v>15619</v>
      </c>
      <c r="J1315" s="279" t="s">
        <v>15620</v>
      </c>
      <c r="K1315" s="280" t="s">
        <v>15621</v>
      </c>
      <c r="L1315" s="280" t="s">
        <v>2729</v>
      </c>
      <c r="M1315" s="280" t="s">
        <v>4265</v>
      </c>
      <c r="N1315" s="12" t="s">
        <v>21135</v>
      </c>
      <c r="O1315" s="318">
        <v>95140000</v>
      </c>
      <c r="P1315" s="319">
        <v>5432676152</v>
      </c>
      <c r="Q1315" s="281" t="s">
        <v>15622</v>
      </c>
      <c r="R1315" s="280" t="s">
        <v>15636</v>
      </c>
      <c r="S1315" s="281" t="s">
        <v>15622</v>
      </c>
      <c r="T1315" s="281">
        <v>5432676152</v>
      </c>
      <c r="V1315" s="282">
        <v>42626</v>
      </c>
      <c r="W1315" s="345">
        <v>42626</v>
      </c>
    </row>
    <row r="1316" spans="2:23" s="280" customFormat="1" ht="30.75" customHeight="1" x14ac:dyDescent="0.25">
      <c r="B1316" s="339" t="s">
        <v>15034</v>
      </c>
      <c r="C1316" s="17" t="s">
        <v>11017</v>
      </c>
      <c r="D1316" s="279" t="s">
        <v>15623</v>
      </c>
      <c r="E1316" s="280" t="s">
        <v>11017</v>
      </c>
      <c r="G1316" s="279" t="s">
        <v>15624</v>
      </c>
      <c r="H1316" s="316" t="s">
        <v>15625</v>
      </c>
      <c r="I1316" s="317" t="s">
        <v>15626</v>
      </c>
      <c r="J1316" s="279" t="s">
        <v>15627</v>
      </c>
      <c r="K1316" s="280" t="s">
        <v>15628</v>
      </c>
      <c r="L1316" s="280" t="s">
        <v>3580</v>
      </c>
      <c r="M1316" s="280" t="s">
        <v>3919</v>
      </c>
      <c r="N1316" s="12" t="s">
        <v>21147</v>
      </c>
      <c r="O1316" s="318" t="s">
        <v>15629</v>
      </c>
      <c r="P1316" s="319" t="s">
        <v>15630</v>
      </c>
      <c r="Q1316" s="281" t="s">
        <v>15631</v>
      </c>
      <c r="R1316" s="280" t="s">
        <v>11017</v>
      </c>
      <c r="S1316" s="281" t="s">
        <v>15631</v>
      </c>
      <c r="T1316" s="281" t="s">
        <v>15630</v>
      </c>
      <c r="U1316" s="280" t="s">
        <v>15632</v>
      </c>
      <c r="V1316" s="282">
        <v>42626</v>
      </c>
      <c r="W1316" s="345">
        <v>42626</v>
      </c>
    </row>
    <row r="1317" spans="2:23" s="280" customFormat="1" ht="30.75" customHeight="1" x14ac:dyDescent="0.25">
      <c r="B1317" s="339" t="s">
        <v>15035</v>
      </c>
      <c r="C1317" s="339"/>
      <c r="D1317" s="279" t="s">
        <v>15637</v>
      </c>
      <c r="E1317" s="280" t="s">
        <v>15637</v>
      </c>
      <c r="G1317" s="279" t="s">
        <v>15637</v>
      </c>
      <c r="H1317" s="316" t="s">
        <v>15638</v>
      </c>
      <c r="I1317" s="317" t="s">
        <v>15639</v>
      </c>
      <c r="J1317" s="279" t="s">
        <v>15640</v>
      </c>
      <c r="K1317" s="280" t="s">
        <v>3864</v>
      </c>
      <c r="L1317" s="280" t="s">
        <v>3515</v>
      </c>
      <c r="M1317" s="280" t="s">
        <v>3942</v>
      </c>
      <c r="N1317" s="12" t="s">
        <v>21135</v>
      </c>
      <c r="O1317" s="318">
        <v>89162528</v>
      </c>
      <c r="P1317" s="319">
        <v>4799946642</v>
      </c>
      <c r="Q1317" s="281" t="s">
        <v>15641</v>
      </c>
      <c r="R1317" s="280" t="s">
        <v>15637</v>
      </c>
      <c r="S1317" s="281" t="s">
        <v>15641</v>
      </c>
      <c r="T1317" s="281">
        <v>4799946642</v>
      </c>
      <c r="V1317" s="282">
        <v>42626</v>
      </c>
    </row>
    <row r="1318" spans="2:23" s="280" customFormat="1" ht="30.75" customHeight="1" x14ac:dyDescent="0.25">
      <c r="B1318" s="339" t="s">
        <v>15036</v>
      </c>
      <c r="C1318" s="339" t="s">
        <v>5</v>
      </c>
      <c r="D1318" s="279" t="s">
        <v>15645</v>
      </c>
      <c r="E1318" s="280" t="s">
        <v>15655</v>
      </c>
      <c r="F1318" s="280" t="s">
        <v>15656</v>
      </c>
      <c r="G1318" s="279" t="s">
        <v>15645</v>
      </c>
      <c r="H1318" s="316" t="s">
        <v>15646</v>
      </c>
      <c r="I1318" s="317" t="s">
        <v>3915</v>
      </c>
      <c r="J1318" s="279" t="s">
        <v>15647</v>
      </c>
      <c r="K1318" s="280" t="s">
        <v>15648</v>
      </c>
      <c r="L1318" s="280" t="s">
        <v>15649</v>
      </c>
      <c r="M1318" s="280" t="s">
        <v>3975</v>
      </c>
      <c r="N1318" s="12" t="s">
        <v>21147</v>
      </c>
      <c r="O1318" s="318" t="s">
        <v>15650</v>
      </c>
      <c r="P1318" s="319" t="s">
        <v>15658</v>
      </c>
      <c r="Q1318" s="262" t="s">
        <v>15657</v>
      </c>
      <c r="R1318" s="280" t="s">
        <v>7846</v>
      </c>
      <c r="S1318" s="281" t="s">
        <v>15651</v>
      </c>
      <c r="T1318" s="319" t="s">
        <v>15658</v>
      </c>
      <c r="V1318" s="282">
        <v>42628</v>
      </c>
      <c r="W1318" s="345">
        <v>42628</v>
      </c>
    </row>
    <row r="1319" spans="2:23" s="280" customFormat="1" ht="30.75" customHeight="1" x14ac:dyDescent="0.25">
      <c r="B1319" s="339" t="s">
        <v>15037</v>
      </c>
      <c r="C1319" s="339"/>
      <c r="D1319" s="279" t="s">
        <v>15659</v>
      </c>
      <c r="E1319" s="280" t="s">
        <v>15660</v>
      </c>
      <c r="G1319" s="279" t="s">
        <v>15661</v>
      </c>
      <c r="H1319" s="316" t="s">
        <v>15662</v>
      </c>
      <c r="I1319" s="317" t="s">
        <v>15691</v>
      </c>
      <c r="J1319" s="279" t="s">
        <v>15663</v>
      </c>
      <c r="K1319" s="280" t="s">
        <v>15664</v>
      </c>
      <c r="L1319" s="280" t="s">
        <v>14152</v>
      </c>
      <c r="M1319" s="280" t="s">
        <v>3942</v>
      </c>
      <c r="N1319" s="12" t="s">
        <v>21135</v>
      </c>
      <c r="O1319" s="318" t="s">
        <v>10466</v>
      </c>
      <c r="P1319" s="319" t="s">
        <v>15665</v>
      </c>
      <c r="Q1319" s="262" t="s">
        <v>10468</v>
      </c>
      <c r="R1319" s="280" t="s">
        <v>15666</v>
      </c>
      <c r="S1319" s="262" t="s">
        <v>10468</v>
      </c>
      <c r="T1319" s="281" t="s">
        <v>15667</v>
      </c>
      <c r="V1319" s="282">
        <v>42632</v>
      </c>
    </row>
    <row r="1320" spans="2:23" s="280" customFormat="1" ht="30.75" customHeight="1" x14ac:dyDescent="0.25">
      <c r="B1320" s="339" t="s">
        <v>15038</v>
      </c>
      <c r="C1320" s="339"/>
      <c r="D1320" s="279" t="s">
        <v>15692</v>
      </c>
      <c r="E1320" s="281" t="s">
        <v>15692</v>
      </c>
      <c r="G1320" s="279" t="s">
        <v>15692</v>
      </c>
      <c r="H1320" s="316" t="s">
        <v>15668</v>
      </c>
      <c r="I1320" s="317" t="s">
        <v>15693</v>
      </c>
      <c r="J1320" s="279" t="s">
        <v>15669</v>
      </c>
      <c r="K1320" s="280" t="s">
        <v>9367</v>
      </c>
      <c r="L1320" s="280" t="s">
        <v>14152</v>
      </c>
      <c r="M1320" s="280" t="s">
        <v>3942</v>
      </c>
      <c r="N1320" s="12" t="s">
        <v>21135</v>
      </c>
      <c r="O1320" s="318" t="s">
        <v>15670</v>
      </c>
      <c r="P1320" s="319" t="s">
        <v>15665</v>
      </c>
      <c r="Q1320" s="262" t="s">
        <v>10468</v>
      </c>
      <c r="R1320" s="281" t="s">
        <v>15692</v>
      </c>
      <c r="S1320" s="262" t="s">
        <v>10468</v>
      </c>
      <c r="T1320" s="281" t="s">
        <v>15667</v>
      </c>
      <c r="V1320" s="282">
        <v>42632</v>
      </c>
    </row>
    <row r="1321" spans="2:23" s="280" customFormat="1" ht="30.75" customHeight="1" x14ac:dyDescent="0.25">
      <c r="B1321" s="339" t="s">
        <v>15039</v>
      </c>
      <c r="C1321" s="339"/>
      <c r="D1321" s="279" t="s">
        <v>15671</v>
      </c>
      <c r="E1321" s="280" t="s">
        <v>15672</v>
      </c>
      <c r="G1321" s="279" t="s">
        <v>15671</v>
      </c>
      <c r="H1321" s="316" t="s">
        <v>15673</v>
      </c>
      <c r="I1321" s="317" t="s">
        <v>15694</v>
      </c>
      <c r="J1321" s="279" t="s">
        <v>15669</v>
      </c>
      <c r="K1321" s="280" t="s">
        <v>9367</v>
      </c>
      <c r="L1321" s="280" t="s">
        <v>14152</v>
      </c>
      <c r="M1321" s="280" t="s">
        <v>3942</v>
      </c>
      <c r="N1321" s="12" t="s">
        <v>21135</v>
      </c>
      <c r="O1321" s="318" t="s">
        <v>15670</v>
      </c>
      <c r="P1321" s="319" t="s">
        <v>15665</v>
      </c>
      <c r="Q1321" s="262" t="s">
        <v>10468</v>
      </c>
      <c r="R1321" s="280" t="s">
        <v>15674</v>
      </c>
      <c r="S1321" s="262" t="s">
        <v>10468</v>
      </c>
      <c r="T1321" s="281" t="s">
        <v>15667</v>
      </c>
      <c r="V1321" s="282">
        <v>42632</v>
      </c>
    </row>
    <row r="1322" spans="2:23" s="280" customFormat="1" ht="30.75" customHeight="1" x14ac:dyDescent="0.25">
      <c r="B1322" s="339" t="s">
        <v>15040</v>
      </c>
      <c r="C1322" s="339"/>
      <c r="D1322" s="279" t="s">
        <v>15695</v>
      </c>
      <c r="E1322" s="281" t="s">
        <v>15695</v>
      </c>
      <c r="F1322" s="279"/>
      <c r="G1322" s="279" t="s">
        <v>15695</v>
      </c>
      <c r="H1322" s="316" t="s">
        <v>15675</v>
      </c>
      <c r="I1322" s="317" t="s">
        <v>15696</v>
      </c>
      <c r="J1322" s="279" t="s">
        <v>15669</v>
      </c>
      <c r="K1322" s="280" t="s">
        <v>9367</v>
      </c>
      <c r="L1322" s="280" t="s">
        <v>14152</v>
      </c>
      <c r="M1322" s="280" t="s">
        <v>3942</v>
      </c>
      <c r="N1322" s="12" t="s">
        <v>21135</v>
      </c>
      <c r="O1322" s="318" t="s">
        <v>15670</v>
      </c>
      <c r="P1322" s="319" t="s">
        <v>15665</v>
      </c>
      <c r="Q1322" s="262" t="s">
        <v>10468</v>
      </c>
      <c r="R1322" s="280" t="s">
        <v>15676</v>
      </c>
      <c r="S1322" s="262" t="s">
        <v>10468</v>
      </c>
      <c r="T1322" s="281" t="s">
        <v>15667</v>
      </c>
      <c r="V1322" s="282">
        <v>42632</v>
      </c>
    </row>
    <row r="1323" spans="2:23" s="280" customFormat="1" ht="30.75" customHeight="1" x14ac:dyDescent="0.25">
      <c r="B1323" s="339" t="s">
        <v>15041</v>
      </c>
      <c r="C1323" s="339"/>
      <c r="D1323" s="279" t="s">
        <v>15677</v>
      </c>
      <c r="E1323" s="280" t="s">
        <v>15678</v>
      </c>
      <c r="F1323" s="280" t="s">
        <v>15679</v>
      </c>
      <c r="G1323" s="279" t="s">
        <v>15680</v>
      </c>
      <c r="H1323" s="316" t="s">
        <v>15681</v>
      </c>
      <c r="I1323" s="317" t="s">
        <v>15736</v>
      </c>
      <c r="J1323" s="279" t="s">
        <v>15682</v>
      </c>
      <c r="K1323" s="280" t="s">
        <v>14256</v>
      </c>
      <c r="L1323" s="280" t="s">
        <v>15683</v>
      </c>
      <c r="M1323" s="280" t="s">
        <v>4114</v>
      </c>
      <c r="N1323" s="12" t="s">
        <v>21147</v>
      </c>
      <c r="O1323" s="318" t="s">
        <v>15684</v>
      </c>
      <c r="P1323" s="319" t="s">
        <v>15685</v>
      </c>
      <c r="Q1323" s="281" t="s">
        <v>15686</v>
      </c>
      <c r="R1323" s="280" t="s">
        <v>15678</v>
      </c>
      <c r="S1323" s="281" t="s">
        <v>15686</v>
      </c>
      <c r="T1323" s="281" t="s">
        <v>15685</v>
      </c>
      <c r="V1323" s="282">
        <v>42632</v>
      </c>
    </row>
    <row r="1324" spans="2:23" s="280" customFormat="1" ht="30.75" customHeight="1" x14ac:dyDescent="0.25">
      <c r="B1324" s="339" t="s">
        <v>15042</v>
      </c>
      <c r="C1324" s="339"/>
      <c r="D1324" s="279" t="s">
        <v>15697</v>
      </c>
      <c r="E1324" s="281" t="s">
        <v>15697</v>
      </c>
      <c r="G1324" s="279" t="s">
        <v>15697</v>
      </c>
      <c r="H1324" s="316" t="s">
        <v>15698</v>
      </c>
      <c r="I1324" s="317" t="s">
        <v>15699</v>
      </c>
      <c r="J1324" s="279" t="s">
        <v>15703</v>
      </c>
      <c r="K1324" s="280" t="s">
        <v>3917</v>
      </c>
      <c r="L1324" s="280" t="s">
        <v>15700</v>
      </c>
      <c r="M1324" s="280" t="s">
        <v>4063</v>
      </c>
      <c r="N1324" s="12" t="s">
        <v>21135</v>
      </c>
      <c r="O1324" s="318" t="s">
        <v>15701</v>
      </c>
      <c r="P1324" s="319" t="s">
        <v>15702</v>
      </c>
      <c r="Q1324" s="262" t="s">
        <v>15704</v>
      </c>
      <c r="R1324" s="280" t="s">
        <v>15697</v>
      </c>
      <c r="S1324" s="262" t="s">
        <v>15704</v>
      </c>
      <c r="T1324" s="319" t="s">
        <v>15702</v>
      </c>
      <c r="U1324" s="280" t="s">
        <v>15705</v>
      </c>
      <c r="V1324" s="282">
        <v>42635</v>
      </c>
      <c r="W1324" s="345">
        <v>42635</v>
      </c>
    </row>
    <row r="1325" spans="2:23" s="280" customFormat="1" ht="30.75" customHeight="1" x14ac:dyDescent="0.25">
      <c r="B1325" s="339" t="s">
        <v>15043</v>
      </c>
      <c r="C1325" s="339"/>
      <c r="D1325" s="279" t="s">
        <v>15706</v>
      </c>
      <c r="E1325" s="281" t="s">
        <v>15706</v>
      </c>
      <c r="G1325" s="279" t="s">
        <v>15706</v>
      </c>
      <c r="H1325" s="316" t="s">
        <v>15707</v>
      </c>
      <c r="I1325" s="317" t="s">
        <v>15708</v>
      </c>
      <c r="J1325" s="279" t="s">
        <v>15709</v>
      </c>
      <c r="K1325" s="280" t="s">
        <v>5263</v>
      </c>
      <c r="L1325" s="280" t="s">
        <v>4233</v>
      </c>
      <c r="M1325" s="280" t="s">
        <v>3942</v>
      </c>
      <c r="N1325" s="12" t="s">
        <v>21135</v>
      </c>
      <c r="O1325" s="318" t="s">
        <v>15710</v>
      </c>
      <c r="P1325" s="319" t="s">
        <v>15711</v>
      </c>
      <c r="Q1325" s="262" t="s">
        <v>15712</v>
      </c>
      <c r="R1325" s="279" t="s">
        <v>15706</v>
      </c>
      <c r="S1325" s="262" t="s">
        <v>15712</v>
      </c>
      <c r="T1325" s="319" t="s">
        <v>15711</v>
      </c>
      <c r="U1325" s="280" t="s">
        <v>15713</v>
      </c>
      <c r="V1325" s="282">
        <v>42635</v>
      </c>
      <c r="W1325" s="345">
        <v>42635</v>
      </c>
    </row>
    <row r="1326" spans="2:23" s="280" customFormat="1" ht="30.75" customHeight="1" x14ac:dyDescent="0.25">
      <c r="B1326" s="339" t="s">
        <v>15044</v>
      </c>
      <c r="C1326" s="339"/>
      <c r="D1326" s="279" t="s">
        <v>15714</v>
      </c>
      <c r="E1326" s="281" t="s">
        <v>15706</v>
      </c>
      <c r="G1326" s="279" t="s">
        <v>15715</v>
      </c>
      <c r="H1326" s="316" t="s">
        <v>15716</v>
      </c>
      <c r="I1326" s="317" t="s">
        <v>15717</v>
      </c>
      <c r="J1326" s="279" t="s">
        <v>15718</v>
      </c>
      <c r="K1326" s="280" t="s">
        <v>15719</v>
      </c>
      <c r="L1326" s="280" t="s">
        <v>4233</v>
      </c>
      <c r="M1326" s="280" t="s">
        <v>3942</v>
      </c>
      <c r="N1326" s="12" t="s">
        <v>21135</v>
      </c>
      <c r="O1326" s="318" t="s">
        <v>15720</v>
      </c>
      <c r="P1326" s="319" t="s">
        <v>15721</v>
      </c>
      <c r="Q1326" s="262" t="s">
        <v>15712</v>
      </c>
      <c r="R1326" s="279" t="s">
        <v>15706</v>
      </c>
      <c r="S1326" s="262" t="s">
        <v>15712</v>
      </c>
      <c r="T1326" s="319" t="s">
        <v>15721</v>
      </c>
      <c r="V1326" s="282">
        <v>42635</v>
      </c>
      <c r="W1326" s="345">
        <v>42635</v>
      </c>
    </row>
    <row r="1327" spans="2:23" s="280" customFormat="1" ht="30.75" customHeight="1" x14ac:dyDescent="0.25">
      <c r="B1327" s="339" t="s">
        <v>15045</v>
      </c>
      <c r="C1327" s="339"/>
      <c r="D1327" s="279" t="s">
        <v>15725</v>
      </c>
      <c r="E1327" s="280" t="s">
        <v>15459</v>
      </c>
      <c r="F1327" s="280" t="s">
        <v>15726</v>
      </c>
      <c r="G1327" s="279" t="s">
        <v>15727</v>
      </c>
      <c r="H1327" s="316" t="s">
        <v>15728</v>
      </c>
      <c r="I1327" s="317" t="s">
        <v>15729</v>
      </c>
      <c r="J1327" s="279" t="s">
        <v>15730</v>
      </c>
      <c r="K1327" s="280" t="s">
        <v>3917</v>
      </c>
      <c r="L1327" s="280" t="s">
        <v>15731</v>
      </c>
      <c r="M1327" s="280" t="s">
        <v>4114</v>
      </c>
      <c r="N1327" s="12" t="s">
        <v>21147</v>
      </c>
      <c r="O1327" s="318" t="s">
        <v>15732</v>
      </c>
      <c r="P1327" s="319" t="s">
        <v>15733</v>
      </c>
      <c r="Q1327" s="262" t="s">
        <v>15734</v>
      </c>
      <c r="R1327" s="280" t="s">
        <v>15459</v>
      </c>
      <c r="S1327" s="262" t="s">
        <v>15734</v>
      </c>
      <c r="T1327" s="281" t="s">
        <v>15733</v>
      </c>
      <c r="V1327" s="282" t="s">
        <v>15735</v>
      </c>
      <c r="W1327" s="345">
        <v>42635</v>
      </c>
    </row>
    <row r="1328" spans="2:23" s="280" customFormat="1" ht="30.75" customHeight="1" x14ac:dyDescent="0.25">
      <c r="B1328" s="339" t="s">
        <v>15046</v>
      </c>
      <c r="C1328" s="339" t="s">
        <v>5</v>
      </c>
      <c r="D1328" s="279" t="s">
        <v>15738</v>
      </c>
      <c r="E1328" s="351" t="s">
        <v>11939</v>
      </c>
      <c r="F1328" s="280" t="s">
        <v>4155</v>
      </c>
      <c r="G1328" s="279" t="s">
        <v>15739</v>
      </c>
      <c r="H1328" s="316" t="s">
        <v>15740</v>
      </c>
      <c r="I1328" s="317" t="s">
        <v>3915</v>
      </c>
      <c r="J1328" s="279" t="s">
        <v>15741</v>
      </c>
      <c r="K1328" s="280" t="s">
        <v>15742</v>
      </c>
      <c r="L1328" s="280" t="s">
        <v>1846</v>
      </c>
      <c r="M1328" s="280" t="s">
        <v>3728</v>
      </c>
      <c r="N1328" s="12" t="s">
        <v>21149</v>
      </c>
      <c r="O1328" s="318" t="s">
        <v>15743</v>
      </c>
      <c r="P1328" s="281" t="s">
        <v>11937</v>
      </c>
      <c r="Q1328" s="262" t="s">
        <v>11938</v>
      </c>
      <c r="R1328" s="280" t="s">
        <v>11939</v>
      </c>
      <c r="S1328" s="262" t="s">
        <v>11938</v>
      </c>
      <c r="T1328" s="281" t="s">
        <v>11937</v>
      </c>
      <c r="V1328" s="282">
        <v>42635</v>
      </c>
    </row>
    <row r="1329" spans="2:23" s="280" customFormat="1" ht="30.75" customHeight="1" x14ac:dyDescent="0.25">
      <c r="B1329" s="339" t="s">
        <v>15047</v>
      </c>
      <c r="C1329" s="339"/>
      <c r="D1329" s="279" t="s">
        <v>15745</v>
      </c>
      <c r="E1329" s="280" t="s">
        <v>15746</v>
      </c>
      <c r="G1329" s="279" t="s">
        <v>15744</v>
      </c>
      <c r="H1329" s="316" t="s">
        <v>15747</v>
      </c>
      <c r="I1329" s="317" t="s">
        <v>15748</v>
      </c>
      <c r="J1329" s="279" t="s">
        <v>15749</v>
      </c>
      <c r="K1329" s="280" t="s">
        <v>15750</v>
      </c>
      <c r="L1329" s="280" t="s">
        <v>884</v>
      </c>
      <c r="M1329" s="280" t="s">
        <v>3919</v>
      </c>
      <c r="N1329" s="12" t="s">
        <v>21147</v>
      </c>
      <c r="O1329" s="318" t="s">
        <v>15751</v>
      </c>
      <c r="P1329" s="319" t="s">
        <v>15752</v>
      </c>
      <c r="Q1329" s="262" t="s">
        <v>15753</v>
      </c>
      <c r="R1329" s="280" t="s">
        <v>15746</v>
      </c>
      <c r="S1329" s="262" t="s">
        <v>15753</v>
      </c>
      <c r="T1329" s="319" t="s">
        <v>15752</v>
      </c>
      <c r="U1329" s="280" t="s">
        <v>15754</v>
      </c>
      <c r="V1329" s="282">
        <v>42639</v>
      </c>
      <c r="W1329" s="345">
        <v>42639</v>
      </c>
    </row>
    <row r="1330" spans="2:23" s="280" customFormat="1" ht="30.75" customHeight="1" x14ac:dyDescent="0.25">
      <c r="B1330" s="339" t="s">
        <v>15048</v>
      </c>
      <c r="C1330" s="339"/>
      <c r="D1330" s="279" t="s">
        <v>15756</v>
      </c>
      <c r="E1330" s="280" t="s">
        <v>15757</v>
      </c>
      <c r="F1330" s="280" t="s">
        <v>10619</v>
      </c>
      <c r="G1330" s="279" t="s">
        <v>15755</v>
      </c>
      <c r="H1330" s="316" t="s">
        <v>15758</v>
      </c>
      <c r="I1330" s="317" t="s">
        <v>15759</v>
      </c>
      <c r="J1330" s="279" t="s">
        <v>15760</v>
      </c>
      <c r="K1330" s="280" t="s">
        <v>15761</v>
      </c>
      <c r="L1330" s="280" t="s">
        <v>15762</v>
      </c>
      <c r="M1330" s="280" t="s">
        <v>3942</v>
      </c>
      <c r="N1330" s="12" t="s">
        <v>21135</v>
      </c>
      <c r="O1330" s="318" t="s">
        <v>15763</v>
      </c>
      <c r="P1330" s="319" t="s">
        <v>15764</v>
      </c>
      <c r="Q1330" s="281" t="s">
        <v>15765</v>
      </c>
      <c r="R1330" s="280" t="s">
        <v>15757</v>
      </c>
      <c r="S1330" s="281" t="s">
        <v>15765</v>
      </c>
      <c r="T1330" s="281"/>
      <c r="U1330" s="280" t="s">
        <v>15766</v>
      </c>
      <c r="V1330" s="282">
        <v>42640</v>
      </c>
      <c r="W1330" s="345">
        <v>42640</v>
      </c>
    </row>
    <row r="1331" spans="2:23" s="280" customFormat="1" ht="30.75" customHeight="1" x14ac:dyDescent="0.25">
      <c r="B1331" s="339" t="s">
        <v>15049</v>
      </c>
      <c r="C1331" s="339" t="s">
        <v>21125</v>
      </c>
      <c r="D1331" s="279" t="s">
        <v>15767</v>
      </c>
      <c r="E1331" s="280" t="s">
        <v>15768</v>
      </c>
      <c r="G1331" s="279" t="s">
        <v>15769</v>
      </c>
      <c r="H1331" s="316" t="s">
        <v>15770</v>
      </c>
      <c r="I1331" s="317" t="s">
        <v>3915</v>
      </c>
      <c r="J1331" s="279" t="s">
        <v>15771</v>
      </c>
      <c r="K1331" s="280" t="s">
        <v>3917</v>
      </c>
      <c r="L1331" s="280" t="s">
        <v>15772</v>
      </c>
      <c r="M1331" s="280" t="s">
        <v>3975</v>
      </c>
      <c r="N1331" s="12" t="s">
        <v>21147</v>
      </c>
      <c r="O1331" s="318" t="s">
        <v>15773</v>
      </c>
      <c r="P1331" s="319" t="s">
        <v>15774</v>
      </c>
      <c r="Q1331" s="281" t="s">
        <v>15775</v>
      </c>
      <c r="R1331" s="280" t="s">
        <v>15768</v>
      </c>
      <c r="S1331" s="281" t="s">
        <v>15775</v>
      </c>
      <c r="T1331" s="281" t="s">
        <v>15776</v>
      </c>
      <c r="U1331" s="280" t="s">
        <v>15777</v>
      </c>
      <c r="V1331" s="282">
        <v>42642</v>
      </c>
    </row>
    <row r="1332" spans="2:23" s="280" customFormat="1" ht="30.75" customHeight="1" x14ac:dyDescent="0.25">
      <c r="B1332" s="339" t="s">
        <v>15050</v>
      </c>
      <c r="C1332" s="339"/>
      <c r="D1332" s="322" t="s">
        <v>15781</v>
      </c>
      <c r="E1332" s="280" t="s">
        <v>3970</v>
      </c>
      <c r="G1332" s="279" t="s">
        <v>15780</v>
      </c>
      <c r="H1332" s="316" t="s">
        <v>15782</v>
      </c>
      <c r="I1332" s="317" t="s">
        <v>15783</v>
      </c>
      <c r="J1332" s="279" t="s">
        <v>15784</v>
      </c>
      <c r="K1332" s="280" t="s">
        <v>3917</v>
      </c>
      <c r="L1332" s="280" t="s">
        <v>15785</v>
      </c>
      <c r="M1332" s="280" t="s">
        <v>1679</v>
      </c>
      <c r="N1332" s="12" t="s">
        <v>21150</v>
      </c>
      <c r="O1332" s="280" t="s">
        <v>15787</v>
      </c>
      <c r="P1332" s="318" t="s">
        <v>15786</v>
      </c>
      <c r="Q1332" s="262" t="s">
        <v>15788</v>
      </c>
      <c r="R1332" s="280" t="s">
        <v>5</v>
      </c>
      <c r="S1332" s="262" t="s">
        <v>15789</v>
      </c>
      <c r="T1332" s="318" t="s">
        <v>15786</v>
      </c>
      <c r="U1332" s="280" t="s">
        <v>15713</v>
      </c>
      <c r="V1332" s="282">
        <v>42646</v>
      </c>
      <c r="W1332" s="345">
        <v>42646</v>
      </c>
    </row>
    <row r="1333" spans="2:23" s="280" customFormat="1" ht="30.75" customHeight="1" x14ac:dyDescent="0.25">
      <c r="B1333" s="339" t="s">
        <v>15051</v>
      </c>
      <c r="C1333" s="339" t="s">
        <v>21125</v>
      </c>
      <c r="D1333" s="279" t="s">
        <v>12023</v>
      </c>
      <c r="E1333" s="280" t="s">
        <v>15803</v>
      </c>
      <c r="G1333" s="279" t="s">
        <v>15794</v>
      </c>
      <c r="H1333" s="316" t="s">
        <v>15795</v>
      </c>
      <c r="I1333" s="317" t="s">
        <v>3915</v>
      </c>
      <c r="J1333" s="279" t="s">
        <v>15796</v>
      </c>
      <c r="K1333" s="280" t="s">
        <v>3917</v>
      </c>
      <c r="L1333" s="280" t="s">
        <v>3241</v>
      </c>
      <c r="M1333" s="280" t="s">
        <v>3942</v>
      </c>
      <c r="N1333" s="12" t="s">
        <v>21135</v>
      </c>
      <c r="O1333" s="318" t="s">
        <v>15797</v>
      </c>
      <c r="P1333" s="319" t="s">
        <v>15798</v>
      </c>
      <c r="Q1333" s="262" t="s">
        <v>15799</v>
      </c>
      <c r="R1333" s="280" t="s">
        <v>3774</v>
      </c>
      <c r="S1333" s="262" t="s">
        <v>15800</v>
      </c>
      <c r="T1333" s="281" t="s">
        <v>15801</v>
      </c>
      <c r="U1333" s="280" t="s">
        <v>15802</v>
      </c>
      <c r="V1333" s="282">
        <v>42646</v>
      </c>
      <c r="W1333" s="345">
        <v>42646</v>
      </c>
    </row>
    <row r="1334" spans="2:23" s="280" customFormat="1" ht="30.75" customHeight="1" x14ac:dyDescent="0.25">
      <c r="B1334" s="339" t="s">
        <v>15052</v>
      </c>
      <c r="C1334" s="339"/>
      <c r="D1334" s="279" t="s">
        <v>15804</v>
      </c>
      <c r="E1334" s="280" t="s">
        <v>15805</v>
      </c>
      <c r="G1334" s="279" t="s">
        <v>15806</v>
      </c>
      <c r="H1334" s="316" t="s">
        <v>15807</v>
      </c>
      <c r="I1334" s="317" t="s">
        <v>15808</v>
      </c>
      <c r="J1334" s="279" t="s">
        <v>15809</v>
      </c>
      <c r="K1334" s="280" t="s">
        <v>15610</v>
      </c>
      <c r="L1334" s="280" t="s">
        <v>13204</v>
      </c>
      <c r="M1334" s="280" t="s">
        <v>4114</v>
      </c>
      <c r="N1334" s="12" t="s">
        <v>21147</v>
      </c>
      <c r="O1334" s="318" t="s">
        <v>15810</v>
      </c>
      <c r="P1334" s="319" t="s">
        <v>15811</v>
      </c>
      <c r="Q1334" s="262" t="s">
        <v>15812</v>
      </c>
      <c r="R1334" s="280" t="s">
        <v>5280</v>
      </c>
      <c r="S1334" s="262" t="s">
        <v>15813</v>
      </c>
      <c r="T1334" s="281" t="s">
        <v>15814</v>
      </c>
      <c r="U1334" s="280" t="s">
        <v>15754</v>
      </c>
      <c r="V1334" s="282">
        <v>42647</v>
      </c>
    </row>
    <row r="1335" spans="2:23" s="280" customFormat="1" ht="30.75" customHeight="1" x14ac:dyDescent="0.25">
      <c r="B1335" s="339" t="s">
        <v>15053</v>
      </c>
      <c r="C1335" s="339" t="s">
        <v>5</v>
      </c>
      <c r="D1335" s="279" t="s">
        <v>15815</v>
      </c>
      <c r="E1335" s="280" t="s">
        <v>15816</v>
      </c>
      <c r="F1335" s="280" t="s">
        <v>4155</v>
      </c>
      <c r="G1335" s="279" t="s">
        <v>15817</v>
      </c>
      <c r="H1335" s="316" t="s">
        <v>15818</v>
      </c>
      <c r="I1335" s="317" t="s">
        <v>3915</v>
      </c>
      <c r="J1335" s="279" t="s">
        <v>15819</v>
      </c>
      <c r="K1335" s="280" t="s">
        <v>15820</v>
      </c>
      <c r="L1335" s="280" t="s">
        <v>2637</v>
      </c>
      <c r="M1335" s="280" t="s">
        <v>2638</v>
      </c>
      <c r="N1335" s="12" t="s">
        <v>21149</v>
      </c>
      <c r="O1335" s="318" t="s">
        <v>15821</v>
      </c>
      <c r="P1335" s="319" t="s">
        <v>15822</v>
      </c>
      <c r="Q1335" s="262" t="s">
        <v>15823</v>
      </c>
      <c r="R1335" s="280" t="s">
        <v>15816</v>
      </c>
      <c r="S1335" s="262" t="s">
        <v>15823</v>
      </c>
      <c r="T1335" s="281" t="s">
        <v>15822</v>
      </c>
      <c r="U1335" s="280" t="s">
        <v>15824</v>
      </c>
      <c r="V1335" s="282">
        <v>42647</v>
      </c>
    </row>
    <row r="1336" spans="2:23" s="280" customFormat="1" ht="30.75" customHeight="1" x14ac:dyDescent="0.25">
      <c r="B1336" s="339" t="s">
        <v>15054</v>
      </c>
      <c r="C1336" s="339" t="s">
        <v>21125</v>
      </c>
      <c r="D1336" s="279" t="s">
        <v>15825</v>
      </c>
      <c r="E1336" s="280" t="s">
        <v>12176</v>
      </c>
      <c r="G1336" s="279" t="s">
        <v>15825</v>
      </c>
      <c r="H1336" s="316" t="s">
        <v>15826</v>
      </c>
      <c r="I1336" s="317" t="s">
        <v>3915</v>
      </c>
      <c r="J1336" s="279" t="s">
        <v>12171</v>
      </c>
      <c r="K1336" s="280" t="s">
        <v>12172</v>
      </c>
      <c r="L1336" s="280" t="s">
        <v>3690</v>
      </c>
      <c r="M1336" s="280" t="s">
        <v>4114</v>
      </c>
      <c r="N1336" s="12" t="s">
        <v>21147</v>
      </c>
      <c r="O1336" s="318" t="s">
        <v>12173</v>
      </c>
      <c r="P1336" s="319" t="s">
        <v>15827</v>
      </c>
      <c r="Q1336" s="262" t="s">
        <v>12175</v>
      </c>
      <c r="R1336" s="280" t="s">
        <v>12176</v>
      </c>
      <c r="S1336" s="262" t="s">
        <v>12175</v>
      </c>
      <c r="T1336" s="281" t="s">
        <v>15828</v>
      </c>
      <c r="U1336" s="280" t="s">
        <v>15829</v>
      </c>
      <c r="V1336" s="282">
        <v>42647</v>
      </c>
    </row>
    <row r="1337" spans="2:23" s="280" customFormat="1" ht="30.75" customHeight="1" x14ac:dyDescent="0.25">
      <c r="B1337" s="339" t="s">
        <v>15055</v>
      </c>
      <c r="C1337" s="339"/>
      <c r="D1337" s="279" t="s">
        <v>15830</v>
      </c>
      <c r="E1337" s="280" t="s">
        <v>15831</v>
      </c>
      <c r="F1337" s="280" t="s">
        <v>6380</v>
      </c>
      <c r="G1337" s="279" t="s">
        <v>15832</v>
      </c>
      <c r="H1337" s="316" t="s">
        <v>15833</v>
      </c>
      <c r="I1337" s="317" t="s">
        <v>15834</v>
      </c>
      <c r="J1337" s="279" t="s">
        <v>15835</v>
      </c>
      <c r="K1337" s="280" t="s">
        <v>15836</v>
      </c>
      <c r="L1337" s="280" t="s">
        <v>15837</v>
      </c>
      <c r="M1337" s="280" t="s">
        <v>4114</v>
      </c>
      <c r="N1337" s="12" t="s">
        <v>21147</v>
      </c>
      <c r="O1337" s="318" t="s">
        <v>15838</v>
      </c>
      <c r="P1337" s="319" t="s">
        <v>15839</v>
      </c>
      <c r="Q1337" s="262" t="s">
        <v>15840</v>
      </c>
      <c r="R1337" s="280" t="s">
        <v>15831</v>
      </c>
      <c r="S1337" s="262" t="s">
        <v>15840</v>
      </c>
      <c r="T1337" s="281" t="s">
        <v>15839</v>
      </c>
      <c r="U1337" s="280" t="s">
        <v>15841</v>
      </c>
      <c r="V1337" s="282">
        <v>42650</v>
      </c>
    </row>
    <row r="1338" spans="2:23" s="280" customFormat="1" ht="30.75" customHeight="1" x14ac:dyDescent="0.25">
      <c r="B1338" s="497" t="s">
        <v>15056</v>
      </c>
      <c r="C1338" s="497" t="s">
        <v>21122</v>
      </c>
      <c r="D1338" s="498" t="s">
        <v>15842</v>
      </c>
      <c r="E1338" s="496" t="s">
        <v>18087</v>
      </c>
      <c r="F1338" s="496" t="s">
        <v>12054</v>
      </c>
      <c r="G1338" s="498" t="s">
        <v>15842</v>
      </c>
      <c r="H1338" s="500" t="s">
        <v>15843</v>
      </c>
      <c r="I1338" s="501" t="s">
        <v>3915</v>
      </c>
      <c r="J1338" s="498" t="s">
        <v>15844</v>
      </c>
      <c r="K1338" s="496" t="s">
        <v>3917</v>
      </c>
      <c r="L1338" s="496" t="s">
        <v>15845</v>
      </c>
      <c r="M1338" s="496" t="s">
        <v>4063</v>
      </c>
      <c r="N1338" s="494" t="s">
        <v>21135</v>
      </c>
      <c r="O1338" s="502" t="s">
        <v>15846</v>
      </c>
      <c r="P1338" s="503" t="s">
        <v>18088</v>
      </c>
      <c r="Q1338" s="262" t="s">
        <v>18089</v>
      </c>
      <c r="R1338" s="496"/>
      <c r="S1338" s="495" t="s">
        <v>23726</v>
      </c>
      <c r="T1338" s="503" t="s">
        <v>18088</v>
      </c>
      <c r="U1338" s="496"/>
      <c r="V1338" s="499">
        <v>42651</v>
      </c>
      <c r="W1338" s="499">
        <v>44862</v>
      </c>
    </row>
    <row r="1339" spans="2:23" s="280" customFormat="1" ht="30.75" customHeight="1" x14ac:dyDescent="0.25">
      <c r="B1339" s="339" t="s">
        <v>15057</v>
      </c>
      <c r="C1339" s="339"/>
      <c r="D1339" s="279" t="s">
        <v>15847</v>
      </c>
      <c r="E1339" s="280" t="s">
        <v>15847</v>
      </c>
      <c r="G1339" s="279" t="s">
        <v>15847</v>
      </c>
      <c r="H1339" s="316" t="s">
        <v>15849</v>
      </c>
      <c r="I1339" s="317" t="s">
        <v>15850</v>
      </c>
      <c r="J1339" s="279" t="s">
        <v>15851</v>
      </c>
      <c r="K1339" s="280" t="s">
        <v>15852</v>
      </c>
      <c r="L1339" s="280" t="s">
        <v>2569</v>
      </c>
      <c r="M1339" s="280" t="s">
        <v>2570</v>
      </c>
      <c r="N1339" s="12" t="s">
        <v>21148</v>
      </c>
      <c r="O1339" s="318">
        <v>68906885</v>
      </c>
      <c r="P1339" s="319">
        <v>96981216423</v>
      </c>
      <c r="Q1339" s="281" t="s">
        <v>15848</v>
      </c>
      <c r="R1339" s="280" t="s">
        <v>15847</v>
      </c>
      <c r="S1339" s="281" t="s">
        <v>15848</v>
      </c>
      <c r="T1339" s="281" t="s">
        <v>15853</v>
      </c>
      <c r="U1339" s="280" t="s">
        <v>15705</v>
      </c>
      <c r="V1339" s="282">
        <v>42653</v>
      </c>
      <c r="W1339" s="345">
        <v>42653</v>
      </c>
    </row>
    <row r="1340" spans="2:23" s="280" customFormat="1" ht="30.75" customHeight="1" x14ac:dyDescent="0.25">
      <c r="B1340" s="339" t="s">
        <v>15058</v>
      </c>
      <c r="C1340" s="339"/>
      <c r="D1340" s="279" t="s">
        <v>15854</v>
      </c>
      <c r="E1340" s="280" t="s">
        <v>15958</v>
      </c>
      <c r="G1340" s="279" t="s">
        <v>15854</v>
      </c>
      <c r="H1340" s="316" t="s">
        <v>14005</v>
      </c>
      <c r="I1340" s="317" t="s">
        <v>15855</v>
      </c>
      <c r="J1340" s="279" t="s">
        <v>15856</v>
      </c>
      <c r="K1340" s="280" t="s">
        <v>15857</v>
      </c>
      <c r="L1340" s="280" t="s">
        <v>2704</v>
      </c>
      <c r="M1340" s="280" t="s">
        <v>3942</v>
      </c>
      <c r="N1340" s="12" t="s">
        <v>21135</v>
      </c>
      <c r="O1340" s="318" t="s">
        <v>15858</v>
      </c>
      <c r="P1340" s="319" t="s">
        <v>15859</v>
      </c>
      <c r="Q1340" s="262" t="s">
        <v>15860</v>
      </c>
      <c r="R1340" s="280" t="s">
        <v>15957</v>
      </c>
      <c r="S1340" s="262" t="s">
        <v>15959</v>
      </c>
      <c r="T1340" s="281" t="s">
        <v>15861</v>
      </c>
      <c r="V1340" s="282">
        <v>42654</v>
      </c>
    </row>
    <row r="1341" spans="2:23" s="280" customFormat="1" ht="30.75" customHeight="1" x14ac:dyDescent="0.25">
      <c r="B1341" s="339" t="s">
        <v>15059</v>
      </c>
      <c r="C1341" s="339"/>
      <c r="D1341" s="279" t="s">
        <v>15862</v>
      </c>
      <c r="E1341" s="280" t="s">
        <v>15863</v>
      </c>
      <c r="G1341" s="279" t="s">
        <v>15864</v>
      </c>
      <c r="H1341" s="316" t="s">
        <v>15865</v>
      </c>
      <c r="I1341" s="317" t="s">
        <v>3915</v>
      </c>
      <c r="J1341" s="279" t="s">
        <v>15866</v>
      </c>
      <c r="K1341" s="280" t="s">
        <v>3917</v>
      </c>
      <c r="L1341" s="280" t="s">
        <v>7957</v>
      </c>
      <c r="M1341" s="280" t="s">
        <v>3919</v>
      </c>
      <c r="N1341" s="12" t="s">
        <v>21147</v>
      </c>
      <c r="O1341" s="318" t="s">
        <v>15867</v>
      </c>
      <c r="P1341" s="319" t="s">
        <v>15868</v>
      </c>
      <c r="Q1341" s="262" t="s">
        <v>15869</v>
      </c>
      <c r="R1341" s="280" t="s">
        <v>15863</v>
      </c>
      <c r="S1341" s="262" t="s">
        <v>15869</v>
      </c>
      <c r="T1341" s="281" t="s">
        <v>15870</v>
      </c>
      <c r="U1341" s="280" t="s">
        <v>15871</v>
      </c>
      <c r="V1341" s="282">
        <v>42656</v>
      </c>
    </row>
    <row r="1342" spans="2:23" s="280" customFormat="1" ht="30.75" customHeight="1" x14ac:dyDescent="0.25">
      <c r="B1342" s="339" t="s">
        <v>15060</v>
      </c>
      <c r="C1342" s="339"/>
      <c r="D1342" s="279" t="s">
        <v>15872</v>
      </c>
      <c r="E1342" s="280" t="s">
        <v>15874</v>
      </c>
      <c r="G1342" s="279" t="s">
        <v>15875</v>
      </c>
      <c r="H1342" s="316" t="s">
        <v>15873</v>
      </c>
      <c r="I1342" s="317" t="s">
        <v>15876</v>
      </c>
      <c r="J1342" s="279" t="s">
        <v>15877</v>
      </c>
      <c r="K1342" s="280" t="s">
        <v>9367</v>
      </c>
      <c r="L1342" s="280" t="s">
        <v>1497</v>
      </c>
      <c r="M1342" s="280" t="s">
        <v>3942</v>
      </c>
      <c r="N1342" s="12" t="s">
        <v>21135</v>
      </c>
      <c r="O1342" s="318" t="s">
        <v>1498</v>
      </c>
      <c r="P1342" s="319" t="s">
        <v>15878</v>
      </c>
      <c r="Q1342" s="262" t="s">
        <v>15879</v>
      </c>
      <c r="R1342" s="280" t="s">
        <v>15880</v>
      </c>
      <c r="S1342" s="262" t="s">
        <v>15879</v>
      </c>
      <c r="T1342" s="281" t="s">
        <v>15881</v>
      </c>
      <c r="V1342" s="282">
        <v>42656</v>
      </c>
    </row>
    <row r="1343" spans="2:23" s="280" customFormat="1" ht="30.75" customHeight="1" x14ac:dyDescent="0.25">
      <c r="B1343" s="339" t="s">
        <v>15061</v>
      </c>
      <c r="C1343" s="339"/>
      <c r="D1343" s="279" t="s">
        <v>15882</v>
      </c>
      <c r="E1343" s="280" t="s">
        <v>7701</v>
      </c>
      <c r="G1343" s="279" t="s">
        <v>15883</v>
      </c>
      <c r="H1343" s="316" t="s">
        <v>15884</v>
      </c>
      <c r="I1343" s="317" t="s">
        <v>15885</v>
      </c>
      <c r="J1343" s="279" t="s">
        <v>15886</v>
      </c>
      <c r="K1343" s="280" t="s">
        <v>13806</v>
      </c>
      <c r="L1343" s="280" t="s">
        <v>4026</v>
      </c>
      <c r="M1343" s="280" t="s">
        <v>3919</v>
      </c>
      <c r="N1343" s="12" t="s">
        <v>21147</v>
      </c>
      <c r="O1343" s="318" t="s">
        <v>15887</v>
      </c>
      <c r="P1343" s="319" t="s">
        <v>15888</v>
      </c>
      <c r="Q1343" s="262" t="s">
        <v>15889</v>
      </c>
      <c r="R1343" s="280" t="s">
        <v>3970</v>
      </c>
      <c r="S1343" s="262" t="s">
        <v>15890</v>
      </c>
      <c r="T1343" s="281" t="s">
        <v>15888</v>
      </c>
      <c r="U1343" s="280" t="s">
        <v>15891</v>
      </c>
      <c r="V1343" s="282">
        <v>42657</v>
      </c>
    </row>
    <row r="1344" spans="2:23" s="280" customFormat="1" ht="30.75" customHeight="1" x14ac:dyDescent="0.25">
      <c r="B1344" s="339" t="s">
        <v>15062</v>
      </c>
      <c r="C1344" s="339" t="s">
        <v>21125</v>
      </c>
      <c r="D1344" s="279" t="s">
        <v>15892</v>
      </c>
      <c r="E1344" s="280" t="s">
        <v>2233</v>
      </c>
      <c r="F1344" s="280" t="s">
        <v>6380</v>
      </c>
      <c r="G1344" s="279" t="s">
        <v>10696</v>
      </c>
      <c r="H1344" s="316" t="s">
        <v>15893</v>
      </c>
      <c r="I1344" s="317" t="s">
        <v>3915</v>
      </c>
      <c r="J1344" s="279" t="s">
        <v>15894</v>
      </c>
      <c r="K1344" s="280" t="s">
        <v>14398</v>
      </c>
      <c r="L1344" s="280" t="s">
        <v>4233</v>
      </c>
      <c r="M1344" s="280" t="s">
        <v>3942</v>
      </c>
      <c r="N1344" s="12" t="s">
        <v>21135</v>
      </c>
      <c r="O1344" s="318" t="s">
        <v>15895</v>
      </c>
      <c r="P1344" s="319" t="s">
        <v>15896</v>
      </c>
      <c r="Q1344" s="262" t="s">
        <v>15897</v>
      </c>
      <c r="R1344" s="280" t="s">
        <v>2233</v>
      </c>
      <c r="S1344" s="262" t="s">
        <v>15897</v>
      </c>
      <c r="T1344" s="319" t="s">
        <v>15896</v>
      </c>
      <c r="U1344" s="280" t="s">
        <v>15713</v>
      </c>
      <c r="V1344" s="282">
        <v>42660</v>
      </c>
      <c r="W1344" s="345">
        <v>42660</v>
      </c>
    </row>
    <row r="1345" spans="2:23" s="280" customFormat="1" ht="30.75" customHeight="1" x14ac:dyDescent="0.25">
      <c r="B1345" s="339" t="s">
        <v>15063</v>
      </c>
      <c r="C1345" s="339" t="s">
        <v>21125</v>
      </c>
      <c r="D1345" s="279" t="s">
        <v>15901</v>
      </c>
      <c r="E1345" s="280" t="s">
        <v>5062</v>
      </c>
      <c r="G1345" s="279" t="s">
        <v>15901</v>
      </c>
      <c r="H1345" s="316" t="s">
        <v>15902</v>
      </c>
      <c r="I1345" s="317" t="s">
        <v>3915</v>
      </c>
      <c r="J1345" s="279" t="s">
        <v>15908</v>
      </c>
      <c r="K1345" s="280" t="s">
        <v>15903</v>
      </c>
      <c r="L1345" s="280" t="s">
        <v>3439</v>
      </c>
      <c r="M1345" s="280" t="s">
        <v>3919</v>
      </c>
      <c r="N1345" s="12" t="s">
        <v>21147</v>
      </c>
      <c r="O1345" s="318" t="s">
        <v>15904</v>
      </c>
      <c r="P1345" s="319" t="s">
        <v>15905</v>
      </c>
      <c r="Q1345" s="262" t="s">
        <v>15906</v>
      </c>
      <c r="R1345" s="280" t="s">
        <v>5062</v>
      </c>
      <c r="S1345" s="262" t="s">
        <v>15906</v>
      </c>
      <c r="T1345" s="281" t="s">
        <v>15905</v>
      </c>
      <c r="U1345" s="280" t="s">
        <v>15907</v>
      </c>
      <c r="V1345" s="282">
        <v>42662</v>
      </c>
    </row>
    <row r="1346" spans="2:23" s="280" customFormat="1" ht="30.75" customHeight="1" x14ac:dyDescent="0.25">
      <c r="B1346" s="339" t="s">
        <v>15064</v>
      </c>
      <c r="C1346" s="339"/>
      <c r="D1346" s="279" t="s">
        <v>15909</v>
      </c>
      <c r="E1346" s="280" t="s">
        <v>15916</v>
      </c>
      <c r="G1346" s="279" t="s">
        <v>15910</v>
      </c>
      <c r="H1346" s="316" t="s">
        <v>15911</v>
      </c>
      <c r="I1346" s="317" t="s">
        <v>3915</v>
      </c>
      <c r="J1346" s="279" t="s">
        <v>15912</v>
      </c>
      <c r="K1346" s="280" t="s">
        <v>331</v>
      </c>
      <c r="L1346" s="280" t="s">
        <v>2024</v>
      </c>
      <c r="M1346" s="280" t="s">
        <v>3919</v>
      </c>
      <c r="N1346" s="12" t="s">
        <v>21147</v>
      </c>
      <c r="O1346" s="318" t="s">
        <v>15913</v>
      </c>
      <c r="P1346" s="319" t="s">
        <v>15914</v>
      </c>
      <c r="Q1346" s="262" t="s">
        <v>15915</v>
      </c>
      <c r="R1346" s="280" t="s">
        <v>15916</v>
      </c>
      <c r="S1346" s="269" t="s">
        <v>15915</v>
      </c>
      <c r="T1346" s="281" t="s">
        <v>15914</v>
      </c>
      <c r="V1346" s="282"/>
    </row>
    <row r="1347" spans="2:23" s="280" customFormat="1" ht="30.75" customHeight="1" x14ac:dyDescent="0.25">
      <c r="B1347" s="339" t="s">
        <v>15065</v>
      </c>
      <c r="C1347" s="339"/>
      <c r="D1347" s="279" t="s">
        <v>15917</v>
      </c>
      <c r="E1347" s="280" t="s">
        <v>15918</v>
      </c>
      <c r="F1347" s="280" t="s">
        <v>4169</v>
      </c>
      <c r="G1347" s="279" t="s">
        <v>15919</v>
      </c>
      <c r="H1347" s="316" t="s">
        <v>15920</v>
      </c>
      <c r="I1347" s="317" t="s">
        <v>15921</v>
      </c>
      <c r="J1347" s="279" t="s">
        <v>15922</v>
      </c>
      <c r="K1347" s="280" t="s">
        <v>15923</v>
      </c>
      <c r="L1347" s="280" t="s">
        <v>4185</v>
      </c>
      <c r="M1347" s="280" t="s">
        <v>3975</v>
      </c>
      <c r="N1347" s="12" t="s">
        <v>21147</v>
      </c>
      <c r="O1347" s="318" t="s">
        <v>15924</v>
      </c>
      <c r="P1347" s="319" t="s">
        <v>15925</v>
      </c>
      <c r="Q1347" s="262" t="s">
        <v>15926</v>
      </c>
      <c r="R1347" s="280" t="s">
        <v>15918</v>
      </c>
      <c r="S1347" s="281" t="s">
        <v>15926</v>
      </c>
      <c r="T1347" s="281" t="s">
        <v>15925</v>
      </c>
      <c r="U1347" s="280" t="s">
        <v>15713</v>
      </c>
      <c r="V1347" s="282">
        <v>42668</v>
      </c>
      <c r="W1347" s="345">
        <v>42668</v>
      </c>
    </row>
    <row r="1348" spans="2:23" s="280" customFormat="1" ht="30.75" customHeight="1" x14ac:dyDescent="0.25">
      <c r="B1348" s="339" t="s">
        <v>15066</v>
      </c>
      <c r="C1348" s="339"/>
      <c r="D1348" s="279" t="s">
        <v>15927</v>
      </c>
      <c r="E1348" s="280" t="s">
        <v>15927</v>
      </c>
      <c r="F1348" s="280" t="s">
        <v>15322</v>
      </c>
      <c r="G1348" s="279" t="s">
        <v>15935</v>
      </c>
      <c r="H1348" s="316" t="s">
        <v>15928</v>
      </c>
      <c r="I1348" s="317" t="s">
        <v>15929</v>
      </c>
      <c r="J1348" s="279" t="s">
        <v>15930</v>
      </c>
      <c r="K1348" s="280" t="s">
        <v>15931</v>
      </c>
      <c r="L1348" s="280" t="s">
        <v>4005</v>
      </c>
      <c r="M1348" s="280" t="s">
        <v>4006</v>
      </c>
      <c r="N1348" s="12" t="s">
        <v>21149</v>
      </c>
      <c r="O1348" s="318">
        <v>40295050</v>
      </c>
      <c r="P1348" s="319" t="s">
        <v>15932</v>
      </c>
      <c r="Q1348" s="262" t="s">
        <v>15933</v>
      </c>
      <c r="R1348" s="280" t="s">
        <v>15934</v>
      </c>
      <c r="S1348" s="281" t="s">
        <v>15933</v>
      </c>
      <c r="T1348" s="281" t="s">
        <v>15932</v>
      </c>
      <c r="U1348" s="280" t="s">
        <v>15322</v>
      </c>
      <c r="V1348" s="282">
        <v>42667</v>
      </c>
    </row>
    <row r="1349" spans="2:23" s="280" customFormat="1" ht="30.75" customHeight="1" x14ac:dyDescent="0.25">
      <c r="B1349" s="339" t="s">
        <v>15067</v>
      </c>
      <c r="C1349" s="339"/>
      <c r="D1349" s="279" t="s">
        <v>15936</v>
      </c>
      <c r="E1349" s="280" t="s">
        <v>15936</v>
      </c>
      <c r="F1349" s="280" t="s">
        <v>15322</v>
      </c>
      <c r="G1349" s="279" t="s">
        <v>15936</v>
      </c>
      <c r="H1349" s="316" t="s">
        <v>15937</v>
      </c>
      <c r="I1349" s="317">
        <v>40167960</v>
      </c>
      <c r="J1349" s="279" t="s">
        <v>15938</v>
      </c>
      <c r="K1349" s="280" t="s">
        <v>15939</v>
      </c>
      <c r="L1349" s="280" t="s">
        <v>15940</v>
      </c>
      <c r="M1349" s="280" t="s">
        <v>3919</v>
      </c>
      <c r="N1349" s="12" t="s">
        <v>21147</v>
      </c>
      <c r="O1349" s="318" t="s">
        <v>15941</v>
      </c>
      <c r="P1349" s="319" t="s">
        <v>15942</v>
      </c>
      <c r="Q1349" s="281" t="s">
        <v>15943</v>
      </c>
      <c r="R1349" s="280" t="s">
        <v>15944</v>
      </c>
      <c r="S1349" s="281" t="s">
        <v>15943</v>
      </c>
      <c r="T1349" s="281" t="s">
        <v>15942</v>
      </c>
      <c r="U1349" s="280" t="s">
        <v>15322</v>
      </c>
      <c r="V1349" s="282">
        <v>42667</v>
      </c>
      <c r="W1349" s="282"/>
    </row>
    <row r="1350" spans="2:23" s="280" customFormat="1" ht="30.75" customHeight="1" x14ac:dyDescent="0.25">
      <c r="B1350" s="339" t="s">
        <v>15068</v>
      </c>
      <c r="C1350" s="339"/>
      <c r="D1350" s="279" t="s">
        <v>15945</v>
      </c>
      <c r="E1350" s="280" t="s">
        <v>15916</v>
      </c>
      <c r="G1350" s="279" t="s">
        <v>15946</v>
      </c>
      <c r="H1350" s="316" t="s">
        <v>15947</v>
      </c>
      <c r="I1350" s="317" t="s">
        <v>3915</v>
      </c>
      <c r="J1350" s="279" t="s">
        <v>15948</v>
      </c>
      <c r="K1350" s="280" t="s">
        <v>331</v>
      </c>
      <c r="L1350" s="280" t="s">
        <v>15949</v>
      </c>
      <c r="M1350" s="280" t="s">
        <v>3919</v>
      </c>
      <c r="N1350" s="12" t="s">
        <v>21147</v>
      </c>
      <c r="O1350" s="318" t="s">
        <v>15913</v>
      </c>
      <c r="P1350" s="319" t="s">
        <v>15914</v>
      </c>
      <c r="Q1350" s="281" t="s">
        <v>15915</v>
      </c>
      <c r="R1350" s="280" t="s">
        <v>15916</v>
      </c>
      <c r="S1350" s="281" t="s">
        <v>15915</v>
      </c>
      <c r="T1350" s="281" t="s">
        <v>15914</v>
      </c>
      <c r="V1350" s="282"/>
    </row>
    <row r="1351" spans="2:23" s="280" customFormat="1" ht="30.75" customHeight="1" x14ac:dyDescent="0.25">
      <c r="B1351" s="339" t="s">
        <v>15069</v>
      </c>
      <c r="C1351" s="339" t="s">
        <v>5</v>
      </c>
      <c r="D1351" s="279" t="s">
        <v>16219</v>
      </c>
      <c r="E1351" s="280" t="s">
        <v>15950</v>
      </c>
      <c r="G1351" s="279" t="s">
        <v>16219</v>
      </c>
      <c r="H1351" s="316" t="s">
        <v>15951</v>
      </c>
      <c r="I1351" s="317" t="s">
        <v>16218</v>
      </c>
      <c r="J1351" s="279" t="s">
        <v>15952</v>
      </c>
      <c r="K1351" s="280" t="s">
        <v>15953</v>
      </c>
      <c r="L1351" s="280" t="s">
        <v>674</v>
      </c>
      <c r="M1351" s="280" t="s">
        <v>4197</v>
      </c>
      <c r="N1351" s="12" t="s">
        <v>21150</v>
      </c>
      <c r="O1351" s="318" t="s">
        <v>15954</v>
      </c>
      <c r="P1351" s="319" t="s">
        <v>15955</v>
      </c>
      <c r="Q1351" s="262" t="s">
        <v>15956</v>
      </c>
      <c r="R1351" s="280" t="s">
        <v>15950</v>
      </c>
      <c r="S1351" s="342" t="s">
        <v>15956</v>
      </c>
      <c r="T1351" s="281" t="s">
        <v>15955</v>
      </c>
      <c r="V1351" s="282">
        <v>42669</v>
      </c>
    </row>
    <row r="1352" spans="2:23" s="280" customFormat="1" ht="30.75" customHeight="1" x14ac:dyDescent="0.25">
      <c r="B1352" s="339" t="s">
        <v>15070</v>
      </c>
      <c r="C1352" s="339" t="s">
        <v>5</v>
      </c>
      <c r="D1352" s="279" t="s">
        <v>15962</v>
      </c>
      <c r="E1352" s="280" t="s">
        <v>15963</v>
      </c>
      <c r="F1352" s="280" t="s">
        <v>15964</v>
      </c>
      <c r="G1352" s="279" t="s">
        <v>15962</v>
      </c>
      <c r="H1352" s="316" t="s">
        <v>15965</v>
      </c>
      <c r="I1352" s="317" t="s">
        <v>3915</v>
      </c>
      <c r="J1352" s="279" t="s">
        <v>15966</v>
      </c>
      <c r="K1352" s="280" t="s">
        <v>3917</v>
      </c>
      <c r="L1352" s="280" t="s">
        <v>4233</v>
      </c>
      <c r="M1352" s="280" t="s">
        <v>3942</v>
      </c>
      <c r="N1352" s="12" t="s">
        <v>21135</v>
      </c>
      <c r="O1352" s="318" t="s">
        <v>10456</v>
      </c>
      <c r="P1352" s="319" t="s">
        <v>15967</v>
      </c>
      <c r="Q1352" s="262" t="s">
        <v>15968</v>
      </c>
      <c r="R1352" s="280" t="s">
        <v>13897</v>
      </c>
      <c r="S1352" s="262" t="s">
        <v>15968</v>
      </c>
      <c r="T1352" s="319" t="s">
        <v>15967</v>
      </c>
      <c r="V1352" s="282">
        <v>42671</v>
      </c>
    </row>
    <row r="1353" spans="2:23" s="280" customFormat="1" ht="30.75" customHeight="1" x14ac:dyDescent="0.25">
      <c r="B1353" s="339" t="s">
        <v>15071</v>
      </c>
      <c r="C1353" s="339"/>
      <c r="D1353" s="279" t="s">
        <v>15969</v>
      </c>
      <c r="E1353" s="280" t="s">
        <v>15970</v>
      </c>
      <c r="G1353" s="279" t="s">
        <v>15969</v>
      </c>
      <c r="H1353" s="316" t="s">
        <v>15971</v>
      </c>
      <c r="I1353" s="317" t="s">
        <v>15972</v>
      </c>
      <c r="J1353" s="279" t="s">
        <v>15973</v>
      </c>
      <c r="K1353" s="280" t="s">
        <v>3917</v>
      </c>
      <c r="L1353" s="280" t="s">
        <v>2762</v>
      </c>
      <c r="M1353" s="280" t="s">
        <v>4063</v>
      </c>
      <c r="N1353" s="12" t="s">
        <v>21135</v>
      </c>
      <c r="O1353" s="318" t="s">
        <v>15974</v>
      </c>
      <c r="P1353" s="319" t="s">
        <v>6083</v>
      </c>
      <c r="Q1353" s="262" t="s">
        <v>6084</v>
      </c>
      <c r="R1353" s="280" t="s">
        <v>6080</v>
      </c>
      <c r="S1353" s="262" t="s">
        <v>6084</v>
      </c>
      <c r="T1353" s="319" t="s">
        <v>6083</v>
      </c>
      <c r="V1353" s="282">
        <v>42671</v>
      </c>
    </row>
    <row r="1354" spans="2:23" s="280" customFormat="1" ht="30.75" customHeight="1" x14ac:dyDescent="0.25">
      <c r="B1354" s="339" t="s">
        <v>15072</v>
      </c>
      <c r="C1354" s="339" t="s">
        <v>5</v>
      </c>
      <c r="D1354" s="279" t="s">
        <v>15975</v>
      </c>
      <c r="E1354" s="280" t="s">
        <v>15976</v>
      </c>
      <c r="G1354" s="279" t="s">
        <v>10696</v>
      </c>
      <c r="H1354" s="316" t="s">
        <v>15977</v>
      </c>
      <c r="I1354" s="317" t="s">
        <v>3915</v>
      </c>
      <c r="J1354" s="279" t="s">
        <v>15978</v>
      </c>
      <c r="K1354" s="280" t="s">
        <v>14106</v>
      </c>
      <c r="L1354" s="280" t="s">
        <v>4233</v>
      </c>
      <c r="M1354" s="280" t="s">
        <v>3942</v>
      </c>
      <c r="N1354" s="12" t="s">
        <v>21135</v>
      </c>
      <c r="O1354" s="318" t="s">
        <v>15979</v>
      </c>
      <c r="P1354" s="319" t="s">
        <v>15980</v>
      </c>
      <c r="Q1354" s="262" t="s">
        <v>15981</v>
      </c>
      <c r="R1354" s="280" t="s">
        <v>15982</v>
      </c>
      <c r="S1354" s="262" t="s">
        <v>15981</v>
      </c>
      <c r="T1354" s="319" t="s">
        <v>15980</v>
      </c>
      <c r="V1354" s="282">
        <v>42672</v>
      </c>
    </row>
    <row r="1355" spans="2:23" s="280" customFormat="1" ht="30.75" customHeight="1" x14ac:dyDescent="0.25">
      <c r="B1355" s="339" t="s">
        <v>15073</v>
      </c>
      <c r="C1355" s="339"/>
      <c r="D1355" s="279" t="s">
        <v>15983</v>
      </c>
      <c r="E1355" s="280" t="s">
        <v>15984</v>
      </c>
      <c r="F1355" s="280" t="s">
        <v>15322</v>
      </c>
      <c r="G1355" s="279" t="s">
        <v>15994</v>
      </c>
      <c r="H1355" s="316" t="s">
        <v>15985</v>
      </c>
      <c r="I1355" s="317" t="s">
        <v>15986</v>
      </c>
      <c r="J1355" s="279" t="s">
        <v>15987</v>
      </c>
      <c r="K1355" s="280" t="s">
        <v>15988</v>
      </c>
      <c r="L1355" s="280" t="s">
        <v>15989</v>
      </c>
      <c r="M1355" s="280" t="s">
        <v>3975</v>
      </c>
      <c r="N1355" s="12" t="s">
        <v>21147</v>
      </c>
      <c r="O1355" s="318" t="s">
        <v>15990</v>
      </c>
      <c r="P1355" s="319" t="s">
        <v>15991</v>
      </c>
      <c r="Q1355" s="262" t="s">
        <v>15992</v>
      </c>
      <c r="R1355" s="280" t="s">
        <v>15984</v>
      </c>
      <c r="S1355" s="281" t="s">
        <v>15993</v>
      </c>
      <c r="T1355" s="281" t="s">
        <v>15991</v>
      </c>
      <c r="V1355" s="282">
        <v>42674</v>
      </c>
    </row>
    <row r="1356" spans="2:23" s="280" customFormat="1" ht="30.75" customHeight="1" x14ac:dyDescent="0.25">
      <c r="B1356" s="339" t="s">
        <v>15074</v>
      </c>
      <c r="C1356" s="339"/>
      <c r="D1356" s="279" t="s">
        <v>15996</v>
      </c>
      <c r="E1356" s="280" t="s">
        <v>8010</v>
      </c>
      <c r="F1356" s="280" t="s">
        <v>15726</v>
      </c>
      <c r="G1356" s="279" t="s">
        <v>15997</v>
      </c>
      <c r="H1356" s="316" t="s">
        <v>15998</v>
      </c>
      <c r="I1356" s="317" t="s">
        <v>15999</v>
      </c>
      <c r="J1356" s="279" t="s">
        <v>16000</v>
      </c>
      <c r="K1356" s="280" t="s">
        <v>16001</v>
      </c>
      <c r="L1356" s="280" t="s">
        <v>674</v>
      </c>
      <c r="M1356" s="280" t="s">
        <v>4197</v>
      </c>
      <c r="N1356" s="12" t="s">
        <v>21150</v>
      </c>
      <c r="O1356" s="318" t="s">
        <v>16002</v>
      </c>
      <c r="P1356" s="319" t="s">
        <v>16003</v>
      </c>
      <c r="Q1356" s="262" t="s">
        <v>16004</v>
      </c>
      <c r="R1356" s="280" t="s">
        <v>16005</v>
      </c>
      <c r="S1356" s="262" t="s">
        <v>16006</v>
      </c>
      <c r="T1356" s="281" t="s">
        <v>16007</v>
      </c>
      <c r="V1356" s="282">
        <v>42675</v>
      </c>
    </row>
    <row r="1357" spans="2:23" s="280" customFormat="1" ht="30.75" customHeight="1" x14ac:dyDescent="0.25">
      <c r="B1357" s="339" t="s">
        <v>15075</v>
      </c>
      <c r="C1357" s="339"/>
      <c r="D1357" s="279" t="s">
        <v>16008</v>
      </c>
      <c r="E1357" s="280" t="s">
        <v>16014</v>
      </c>
      <c r="G1357" s="279" t="s">
        <v>16015</v>
      </c>
      <c r="H1357" s="316" t="s">
        <v>16009</v>
      </c>
      <c r="I1357" s="317" t="s">
        <v>3915</v>
      </c>
      <c r="J1357" s="279" t="s">
        <v>16010</v>
      </c>
      <c r="K1357" s="280" t="s">
        <v>14151</v>
      </c>
      <c r="L1357" s="280" t="s">
        <v>2062</v>
      </c>
      <c r="M1357" s="280" t="s">
        <v>3919</v>
      </c>
      <c r="N1357" s="12" t="s">
        <v>21147</v>
      </c>
      <c r="O1357" s="318" t="s">
        <v>16011</v>
      </c>
      <c r="P1357" s="319" t="s">
        <v>16012</v>
      </c>
      <c r="Q1357" s="262" t="s">
        <v>16013</v>
      </c>
      <c r="R1357" s="280" t="s">
        <v>16014</v>
      </c>
      <c r="S1357" s="262" t="s">
        <v>16013</v>
      </c>
      <c r="T1357" s="281" t="s">
        <v>16012</v>
      </c>
      <c r="U1357" s="280" t="s">
        <v>6276</v>
      </c>
      <c r="V1357" s="282">
        <v>42675</v>
      </c>
    </row>
    <row r="1358" spans="2:23" s="280" customFormat="1" ht="30.75" customHeight="1" x14ac:dyDescent="0.25">
      <c r="B1358" s="339" t="s">
        <v>15076</v>
      </c>
      <c r="C1358" s="339" t="s">
        <v>21122</v>
      </c>
      <c r="D1358" s="279" t="s">
        <v>16021</v>
      </c>
      <c r="E1358" s="280" t="s">
        <v>5073</v>
      </c>
      <c r="F1358" s="280" t="s">
        <v>9395</v>
      </c>
      <c r="G1358" s="279" t="s">
        <v>16022</v>
      </c>
      <c r="H1358" s="316" t="s">
        <v>16023</v>
      </c>
      <c r="I1358" s="317" t="s">
        <v>16024</v>
      </c>
      <c r="J1358" s="279" t="s">
        <v>16025</v>
      </c>
      <c r="K1358" s="280" t="s">
        <v>3917</v>
      </c>
      <c r="L1358" s="280" t="s">
        <v>3241</v>
      </c>
      <c r="M1358" s="280" t="s">
        <v>3942</v>
      </c>
      <c r="N1358" s="12" t="s">
        <v>21135</v>
      </c>
      <c r="O1358" s="318" t="s">
        <v>16026</v>
      </c>
      <c r="P1358" s="319" t="s">
        <v>16027</v>
      </c>
      <c r="Q1358" s="262" t="s">
        <v>20130</v>
      </c>
      <c r="R1358" s="280" t="s">
        <v>5073</v>
      </c>
      <c r="S1358" s="262" t="s">
        <v>20130</v>
      </c>
      <c r="T1358" s="281" t="s">
        <v>16027</v>
      </c>
      <c r="U1358" s="280" t="s">
        <v>15490</v>
      </c>
      <c r="V1358" s="282">
        <v>42677</v>
      </c>
      <c r="W1358" s="280">
        <v>42677</v>
      </c>
    </row>
    <row r="1359" spans="2:23" s="280" customFormat="1" ht="30.75" customHeight="1" x14ac:dyDescent="0.25">
      <c r="B1359" s="339" t="s">
        <v>15077</v>
      </c>
      <c r="C1359" s="339" t="s">
        <v>21125</v>
      </c>
      <c r="D1359" s="279" t="s">
        <v>16017</v>
      </c>
      <c r="E1359" s="280" t="s">
        <v>18668</v>
      </c>
      <c r="G1359" s="279" t="s">
        <v>19971</v>
      </c>
      <c r="H1359" s="316" t="s">
        <v>16018</v>
      </c>
      <c r="I1359" s="317" t="s">
        <v>3915</v>
      </c>
      <c r="J1359" s="279" t="s">
        <v>19972</v>
      </c>
      <c r="K1359" s="280" t="s">
        <v>16019</v>
      </c>
      <c r="L1359" s="280" t="s">
        <v>14140</v>
      </c>
      <c r="M1359" s="280" t="s">
        <v>4114</v>
      </c>
      <c r="N1359" s="12" t="s">
        <v>21147</v>
      </c>
      <c r="O1359" s="318" t="s">
        <v>16020</v>
      </c>
      <c r="P1359" s="319" t="s">
        <v>18670</v>
      </c>
      <c r="Q1359" s="262" t="s">
        <v>18669</v>
      </c>
      <c r="R1359" s="280" t="s">
        <v>18668</v>
      </c>
      <c r="S1359" s="262" t="s">
        <v>18669</v>
      </c>
      <c r="T1359" s="319" t="s">
        <v>18670</v>
      </c>
      <c r="V1359" s="282">
        <v>42678</v>
      </c>
      <c r="W1359" s="345">
        <v>43410</v>
      </c>
    </row>
    <row r="1360" spans="2:23" s="280" customFormat="1" ht="30.75" customHeight="1" x14ac:dyDescent="0.25">
      <c r="B1360" s="339" t="s">
        <v>15078</v>
      </c>
      <c r="C1360" s="339" t="s">
        <v>11992</v>
      </c>
      <c r="D1360" s="279" t="s">
        <v>16028</v>
      </c>
      <c r="E1360" s="280" t="s">
        <v>432</v>
      </c>
      <c r="G1360" s="279" t="s">
        <v>16028</v>
      </c>
      <c r="H1360" s="280" t="s">
        <v>16029</v>
      </c>
      <c r="I1360" s="348">
        <v>257936114</v>
      </c>
      <c r="J1360" s="279" t="s">
        <v>16030</v>
      </c>
      <c r="K1360" s="280" t="s">
        <v>12704</v>
      </c>
      <c r="L1360" s="280" t="s">
        <v>2704</v>
      </c>
      <c r="M1360" s="280" t="s">
        <v>3942</v>
      </c>
      <c r="N1360" s="12" t="s">
        <v>21135</v>
      </c>
      <c r="O1360" s="280" t="s">
        <v>12705</v>
      </c>
      <c r="P1360" s="281" t="s">
        <v>5308</v>
      </c>
      <c r="Q1360" s="262" t="s">
        <v>436</v>
      </c>
      <c r="R1360" s="280" t="s">
        <v>5309</v>
      </c>
      <c r="S1360" s="262" t="s">
        <v>436</v>
      </c>
      <c r="T1360" s="281" t="s">
        <v>5308</v>
      </c>
      <c r="V1360" s="282">
        <v>42678</v>
      </c>
    </row>
    <row r="1361" spans="2:22" s="280" customFormat="1" ht="30.75" customHeight="1" x14ac:dyDescent="0.25">
      <c r="B1361" s="339" t="s">
        <v>15079</v>
      </c>
      <c r="C1361" s="339"/>
      <c r="D1361" s="279" t="s">
        <v>16031</v>
      </c>
      <c r="E1361" s="280" t="s">
        <v>5656</v>
      </c>
      <c r="F1361" s="280" t="s">
        <v>6380</v>
      </c>
      <c r="G1361" s="279" t="s">
        <v>16032</v>
      </c>
      <c r="H1361" s="316">
        <v>10202143000130</v>
      </c>
      <c r="I1361" s="317">
        <v>10808440039</v>
      </c>
      <c r="J1361" s="279" t="s">
        <v>16033</v>
      </c>
      <c r="K1361" s="280" t="s">
        <v>3917</v>
      </c>
      <c r="L1361" s="280" t="s">
        <v>6233</v>
      </c>
      <c r="M1361" s="280" t="s">
        <v>3975</v>
      </c>
      <c r="N1361" s="12" t="s">
        <v>21147</v>
      </c>
      <c r="O1361" s="318">
        <v>32606114</v>
      </c>
      <c r="P1361" s="319">
        <v>3125716622</v>
      </c>
      <c r="Q1361" s="262" t="s">
        <v>16034</v>
      </c>
      <c r="R1361" s="280" t="s">
        <v>5656</v>
      </c>
      <c r="S1361" s="262" t="s">
        <v>16034</v>
      </c>
      <c r="T1361" s="319">
        <v>3125716622</v>
      </c>
      <c r="V1361" s="282">
        <v>42678</v>
      </c>
    </row>
    <row r="1362" spans="2:22" s="280" customFormat="1" ht="30.75" customHeight="1" x14ac:dyDescent="0.25">
      <c r="B1362" s="339" t="s">
        <v>15080</v>
      </c>
      <c r="C1362" s="339"/>
      <c r="D1362" s="279" t="s">
        <v>16035</v>
      </c>
      <c r="E1362" s="280" t="s">
        <v>16036</v>
      </c>
      <c r="G1362" s="279" t="s">
        <v>16042</v>
      </c>
      <c r="H1362" s="316" t="s">
        <v>3687</v>
      </c>
      <c r="I1362" s="317" t="s">
        <v>3915</v>
      </c>
      <c r="J1362" s="279" t="s">
        <v>16037</v>
      </c>
      <c r="K1362" s="280" t="s">
        <v>12423</v>
      </c>
      <c r="L1362" s="280" t="s">
        <v>3690</v>
      </c>
      <c r="M1362" s="280" t="s">
        <v>4114</v>
      </c>
      <c r="N1362" s="12" t="s">
        <v>21147</v>
      </c>
      <c r="O1362" s="318" t="s">
        <v>16038</v>
      </c>
      <c r="P1362" s="319" t="s">
        <v>16039</v>
      </c>
      <c r="Q1362" s="262" t="s">
        <v>16040</v>
      </c>
      <c r="R1362" s="280" t="s">
        <v>16036</v>
      </c>
      <c r="S1362" s="262" t="s">
        <v>16040</v>
      </c>
      <c r="T1362" s="281" t="s">
        <v>16039</v>
      </c>
      <c r="U1362" s="280" t="s">
        <v>16041</v>
      </c>
      <c r="V1362" s="282">
        <v>42678</v>
      </c>
    </row>
    <row r="1363" spans="2:22" s="280" customFormat="1" ht="30.75" customHeight="1" x14ac:dyDescent="0.25">
      <c r="B1363" s="339" t="s">
        <v>15081</v>
      </c>
      <c r="C1363" s="339" t="s">
        <v>21125</v>
      </c>
      <c r="D1363" s="279" t="s">
        <v>16043</v>
      </c>
      <c r="E1363" s="280" t="s">
        <v>16044</v>
      </c>
      <c r="G1363" s="279" t="s">
        <v>16045</v>
      </c>
      <c r="H1363" s="316" t="s">
        <v>16046</v>
      </c>
      <c r="I1363" s="317" t="s">
        <v>16047</v>
      </c>
      <c r="J1363" s="279" t="s">
        <v>16048</v>
      </c>
      <c r="K1363" s="280" t="s">
        <v>3917</v>
      </c>
      <c r="L1363" s="280" t="s">
        <v>4233</v>
      </c>
      <c r="M1363" s="280" t="s">
        <v>3942</v>
      </c>
      <c r="N1363" s="12" t="s">
        <v>21135</v>
      </c>
      <c r="O1363" s="318" t="s">
        <v>16049</v>
      </c>
      <c r="P1363" s="319" t="s">
        <v>16050</v>
      </c>
      <c r="Q1363" s="281" t="s">
        <v>16051</v>
      </c>
      <c r="R1363" s="280" t="s">
        <v>3708</v>
      </c>
      <c r="S1363" s="281" t="s">
        <v>16052</v>
      </c>
      <c r="T1363" s="281" t="s">
        <v>16050</v>
      </c>
      <c r="V1363" s="282">
        <v>42374</v>
      </c>
    </row>
    <row r="1364" spans="2:22" s="280" customFormat="1" ht="30.75" customHeight="1" x14ac:dyDescent="0.25">
      <c r="B1364" s="339" t="s">
        <v>15082</v>
      </c>
      <c r="C1364" s="339"/>
      <c r="D1364" s="279" t="s">
        <v>16053</v>
      </c>
      <c r="E1364" s="280" t="s">
        <v>16054</v>
      </c>
      <c r="F1364" s="280" t="s">
        <v>16055</v>
      </c>
      <c r="G1364" s="279" t="s">
        <v>16056</v>
      </c>
      <c r="H1364" s="316" t="s">
        <v>16065</v>
      </c>
      <c r="I1364" s="317" t="s">
        <v>16057</v>
      </c>
      <c r="J1364" s="279" t="s">
        <v>16058</v>
      </c>
      <c r="K1364" s="280" t="s">
        <v>3135</v>
      </c>
      <c r="L1364" s="280" t="s">
        <v>7583</v>
      </c>
      <c r="M1364" s="280" t="s">
        <v>3137</v>
      </c>
      <c r="N1364" s="12" t="s">
        <v>21150</v>
      </c>
      <c r="O1364" s="318" t="s">
        <v>16059</v>
      </c>
      <c r="P1364" s="319" t="s">
        <v>16060</v>
      </c>
      <c r="Q1364" s="344" t="s">
        <v>16061</v>
      </c>
      <c r="R1364" s="280" t="s">
        <v>16062</v>
      </c>
      <c r="S1364" s="262" t="s">
        <v>16063</v>
      </c>
      <c r="T1364" s="281" t="s">
        <v>16060</v>
      </c>
      <c r="U1364" s="280" t="s">
        <v>16064</v>
      </c>
      <c r="V1364" s="282">
        <v>42681</v>
      </c>
    </row>
    <row r="1365" spans="2:22" s="280" customFormat="1" ht="30.75" customHeight="1" x14ac:dyDescent="0.25">
      <c r="B1365" s="339" t="s">
        <v>15083</v>
      </c>
      <c r="C1365" s="339"/>
      <c r="D1365" s="279" t="s">
        <v>16074</v>
      </c>
      <c r="E1365" s="280" t="s">
        <v>5570</v>
      </c>
      <c r="G1365" s="279" t="s">
        <v>16074</v>
      </c>
      <c r="H1365" s="316" t="s">
        <v>16067</v>
      </c>
      <c r="I1365" s="317" t="s">
        <v>16068</v>
      </c>
      <c r="J1365" s="279" t="s">
        <v>16069</v>
      </c>
      <c r="K1365" s="280" t="s">
        <v>4292</v>
      </c>
      <c r="L1365" s="280" t="s">
        <v>10492</v>
      </c>
      <c r="M1365" s="280" t="s">
        <v>3942</v>
      </c>
      <c r="N1365" s="12" t="s">
        <v>21135</v>
      </c>
      <c r="O1365" s="318" t="s">
        <v>16070</v>
      </c>
      <c r="P1365" s="319" t="s">
        <v>16071</v>
      </c>
      <c r="Q1365" s="262" t="s">
        <v>16072</v>
      </c>
      <c r="R1365" s="280" t="s">
        <v>5570</v>
      </c>
      <c r="S1365" s="262" t="s">
        <v>16072</v>
      </c>
      <c r="T1365" s="281" t="s">
        <v>16073</v>
      </c>
      <c r="V1365" s="282">
        <v>42682</v>
      </c>
    </row>
    <row r="1366" spans="2:22" s="280" customFormat="1" ht="30.75" customHeight="1" x14ac:dyDescent="0.25">
      <c r="B1366" s="339" t="s">
        <v>15084</v>
      </c>
      <c r="C1366" s="339" t="s">
        <v>21125</v>
      </c>
      <c r="D1366" s="279" t="s">
        <v>16075</v>
      </c>
      <c r="E1366" s="280" t="s">
        <v>16076</v>
      </c>
      <c r="G1366" s="279" t="s">
        <v>16077</v>
      </c>
      <c r="H1366" s="316" t="s">
        <v>16090</v>
      </c>
      <c r="I1366" s="317" t="s">
        <v>3915</v>
      </c>
      <c r="J1366" s="279" t="s">
        <v>16078</v>
      </c>
      <c r="K1366" s="280" t="s">
        <v>3917</v>
      </c>
      <c r="L1366" s="280" t="s">
        <v>3946</v>
      </c>
      <c r="M1366" s="280" t="s">
        <v>3942</v>
      </c>
      <c r="N1366" s="12" t="s">
        <v>21135</v>
      </c>
      <c r="O1366" s="318" t="s">
        <v>16079</v>
      </c>
      <c r="P1366" s="319" t="s">
        <v>16080</v>
      </c>
      <c r="Q1366" s="281" t="s">
        <v>16081</v>
      </c>
      <c r="R1366" s="280" t="s">
        <v>16076</v>
      </c>
      <c r="S1366" s="281" t="s">
        <v>16082</v>
      </c>
      <c r="T1366" s="281" t="s">
        <v>16083</v>
      </c>
      <c r="V1366" s="282">
        <v>42682</v>
      </c>
    </row>
    <row r="1367" spans="2:22" s="280" customFormat="1" ht="30.75" customHeight="1" x14ac:dyDescent="0.25">
      <c r="B1367" s="339" t="s">
        <v>15085</v>
      </c>
      <c r="C1367" s="339" t="s">
        <v>21122</v>
      </c>
      <c r="D1367" s="279" t="s">
        <v>16084</v>
      </c>
      <c r="E1367" s="280" t="s">
        <v>16085</v>
      </c>
      <c r="G1367" s="279" t="s">
        <v>16084</v>
      </c>
      <c r="H1367" s="316" t="s">
        <v>16086</v>
      </c>
      <c r="I1367" s="317"/>
      <c r="J1367" s="279" t="s">
        <v>16087</v>
      </c>
      <c r="K1367" s="280" t="s">
        <v>3917</v>
      </c>
      <c r="L1367" s="280" t="s">
        <v>2696</v>
      </c>
      <c r="M1367" s="280" t="s">
        <v>4063</v>
      </c>
      <c r="N1367" s="12" t="s">
        <v>21135</v>
      </c>
      <c r="O1367" s="318" t="s">
        <v>16088</v>
      </c>
      <c r="P1367" s="319" t="s">
        <v>16089</v>
      </c>
      <c r="Q1367" s="257" t="s">
        <v>23628</v>
      </c>
      <c r="R1367" s="280" t="s">
        <v>16085</v>
      </c>
      <c r="S1367" s="257" t="s">
        <v>23628</v>
      </c>
      <c r="T1367" s="319" t="s">
        <v>16089</v>
      </c>
      <c r="U1367" s="280" t="s">
        <v>15754</v>
      </c>
      <c r="V1367" s="282">
        <v>42682</v>
      </c>
    </row>
    <row r="1368" spans="2:22" s="280" customFormat="1" ht="30.75" customHeight="1" x14ac:dyDescent="0.25">
      <c r="B1368" s="339" t="s">
        <v>15086</v>
      </c>
      <c r="C1368" s="339" t="s">
        <v>21125</v>
      </c>
      <c r="D1368" s="279" t="s">
        <v>16091</v>
      </c>
      <c r="E1368" s="280" t="s">
        <v>13897</v>
      </c>
      <c r="G1368" s="279" t="s">
        <v>16091</v>
      </c>
      <c r="H1368" s="316" t="s">
        <v>16092</v>
      </c>
      <c r="I1368" s="317" t="s">
        <v>3915</v>
      </c>
      <c r="J1368" s="279" t="s">
        <v>16093</v>
      </c>
      <c r="K1368" s="280" t="s">
        <v>16094</v>
      </c>
      <c r="L1368" s="280" t="s">
        <v>4026</v>
      </c>
      <c r="M1368" s="280" t="s">
        <v>3919</v>
      </c>
      <c r="N1368" s="12" t="s">
        <v>21147</v>
      </c>
      <c r="O1368" s="318" t="s">
        <v>16095</v>
      </c>
      <c r="P1368" s="319" t="s">
        <v>16097</v>
      </c>
      <c r="Q1368" s="262" t="s">
        <v>16096</v>
      </c>
      <c r="R1368" s="280" t="s">
        <v>13897</v>
      </c>
      <c r="S1368" s="262" t="s">
        <v>16096</v>
      </c>
      <c r="T1368" s="281" t="s">
        <v>16097</v>
      </c>
      <c r="U1368" s="280" t="s">
        <v>15713</v>
      </c>
      <c r="V1368" s="282">
        <v>42683</v>
      </c>
    </row>
    <row r="1369" spans="2:22" s="280" customFormat="1" ht="30.75" customHeight="1" x14ac:dyDescent="0.25">
      <c r="B1369" s="339" t="s">
        <v>15087</v>
      </c>
      <c r="C1369" s="339"/>
      <c r="D1369" s="279" t="s">
        <v>16098</v>
      </c>
      <c r="E1369" s="280" t="s">
        <v>16099</v>
      </c>
      <c r="F1369" s="280" t="s">
        <v>15322</v>
      </c>
      <c r="G1369" s="279" t="s">
        <v>16098</v>
      </c>
      <c r="H1369" s="316" t="s">
        <v>16100</v>
      </c>
      <c r="I1369" s="317" t="s">
        <v>16101</v>
      </c>
      <c r="J1369" s="279" t="s">
        <v>16102</v>
      </c>
      <c r="K1369" s="280" t="s">
        <v>12562</v>
      </c>
      <c r="L1369" s="280" t="s">
        <v>884</v>
      </c>
      <c r="M1369" s="280" t="s">
        <v>3919</v>
      </c>
      <c r="N1369" s="12" t="s">
        <v>21147</v>
      </c>
      <c r="O1369" s="318" t="s">
        <v>16103</v>
      </c>
      <c r="P1369" s="319" t="s">
        <v>16104</v>
      </c>
      <c r="Q1369" s="281" t="s">
        <v>16105</v>
      </c>
      <c r="R1369" s="280" t="s">
        <v>938</v>
      </c>
      <c r="S1369" s="281" t="s">
        <v>16105</v>
      </c>
      <c r="T1369" s="281" t="s">
        <v>16106</v>
      </c>
      <c r="V1369" s="282">
        <v>42683</v>
      </c>
    </row>
    <row r="1370" spans="2:22" s="280" customFormat="1" ht="30.75" customHeight="1" x14ac:dyDescent="0.25">
      <c r="B1370" s="339" t="s">
        <v>15088</v>
      </c>
      <c r="C1370" s="339"/>
      <c r="D1370" s="279" t="s">
        <v>16107</v>
      </c>
      <c r="E1370" s="280" t="s">
        <v>16108</v>
      </c>
      <c r="F1370" s="280" t="s">
        <v>15322</v>
      </c>
      <c r="G1370" s="279" t="s">
        <v>16107</v>
      </c>
      <c r="H1370" s="316" t="s">
        <v>16109</v>
      </c>
      <c r="I1370" s="317" t="s">
        <v>16110</v>
      </c>
      <c r="J1370" s="279" t="s">
        <v>16111</v>
      </c>
      <c r="K1370" s="280" t="s">
        <v>16112</v>
      </c>
      <c r="L1370" s="280" t="s">
        <v>9733</v>
      </c>
      <c r="M1370" s="280" t="s">
        <v>4114</v>
      </c>
      <c r="N1370" s="12" t="s">
        <v>21147</v>
      </c>
      <c r="O1370" s="318" t="s">
        <v>5070</v>
      </c>
      <c r="P1370" s="319" t="s">
        <v>16113</v>
      </c>
      <c r="Q1370" s="262" t="s">
        <v>16114</v>
      </c>
      <c r="R1370" s="280" t="s">
        <v>16115</v>
      </c>
      <c r="S1370" s="281" t="s">
        <v>16116</v>
      </c>
      <c r="T1370" s="281" t="s">
        <v>16113</v>
      </c>
      <c r="V1370" s="282"/>
    </row>
    <row r="1371" spans="2:22" s="280" customFormat="1" ht="30.75" customHeight="1" x14ac:dyDescent="0.25">
      <c r="B1371" s="339" t="s">
        <v>15089</v>
      </c>
      <c r="C1371" s="339"/>
      <c r="D1371" s="279" t="s">
        <v>16117</v>
      </c>
      <c r="G1371" s="279" t="s">
        <v>16117</v>
      </c>
      <c r="H1371" s="316" t="s">
        <v>16118</v>
      </c>
      <c r="I1371" s="317" t="s">
        <v>16119</v>
      </c>
      <c r="J1371" s="279" t="s">
        <v>16120</v>
      </c>
      <c r="K1371" s="280" t="s">
        <v>16121</v>
      </c>
      <c r="L1371" s="280" t="s">
        <v>2369</v>
      </c>
      <c r="M1371" s="280" t="s">
        <v>5715</v>
      </c>
      <c r="N1371" s="12" t="s">
        <v>21148</v>
      </c>
      <c r="O1371" s="318" t="s">
        <v>16122</v>
      </c>
      <c r="P1371" s="319" t="s">
        <v>16124</v>
      </c>
      <c r="Q1371" s="262" t="s">
        <v>16123</v>
      </c>
      <c r="R1371" s="280" t="s">
        <v>16125</v>
      </c>
      <c r="S1371" s="262" t="s">
        <v>16123</v>
      </c>
      <c r="T1371" s="319" t="s">
        <v>16124</v>
      </c>
      <c r="V1371" s="282">
        <v>42683</v>
      </c>
    </row>
    <row r="1372" spans="2:22" s="280" customFormat="1" ht="30.75" customHeight="1" x14ac:dyDescent="0.25">
      <c r="B1372" s="339" t="s">
        <v>15090</v>
      </c>
      <c r="C1372" s="339"/>
      <c r="D1372" s="279" t="s">
        <v>16126</v>
      </c>
      <c r="E1372" s="280" t="s">
        <v>16127</v>
      </c>
      <c r="G1372" s="279" t="s">
        <v>16128</v>
      </c>
      <c r="H1372" s="316" t="s">
        <v>16129</v>
      </c>
      <c r="I1372" s="317" t="s">
        <v>16130</v>
      </c>
      <c r="J1372" s="279" t="s">
        <v>16131</v>
      </c>
      <c r="K1372" s="280" t="s">
        <v>16132</v>
      </c>
      <c r="L1372" s="280" t="s">
        <v>4233</v>
      </c>
      <c r="M1372" s="280" t="s">
        <v>3942</v>
      </c>
      <c r="N1372" s="12" t="s">
        <v>21135</v>
      </c>
      <c r="O1372" s="318" t="s">
        <v>16133</v>
      </c>
      <c r="P1372" s="319" t="s">
        <v>16134</v>
      </c>
      <c r="Q1372" s="281" t="s">
        <v>16135</v>
      </c>
      <c r="R1372" s="280" t="s">
        <v>16136</v>
      </c>
      <c r="S1372" s="281" t="s">
        <v>16135</v>
      </c>
      <c r="T1372" s="281" t="s">
        <v>16137</v>
      </c>
      <c r="V1372" s="282">
        <v>42684</v>
      </c>
    </row>
    <row r="1373" spans="2:22" s="280" customFormat="1" ht="30.75" customHeight="1" x14ac:dyDescent="0.25">
      <c r="B1373" s="339" t="s">
        <v>15091</v>
      </c>
      <c r="C1373" s="339" t="s">
        <v>21122</v>
      </c>
      <c r="D1373" s="279" t="s">
        <v>16138</v>
      </c>
      <c r="E1373" s="280" t="s">
        <v>16139</v>
      </c>
      <c r="F1373" s="280" t="s">
        <v>16148</v>
      </c>
      <c r="G1373" s="279" t="s">
        <v>16140</v>
      </c>
      <c r="H1373" s="316" t="s">
        <v>16141</v>
      </c>
      <c r="I1373" s="317" t="s">
        <v>21859</v>
      </c>
      <c r="J1373" s="279" t="s">
        <v>16142</v>
      </c>
      <c r="K1373" s="280" t="s">
        <v>3917</v>
      </c>
      <c r="L1373" s="280" t="s">
        <v>3241</v>
      </c>
      <c r="M1373" s="280" t="s">
        <v>3942</v>
      </c>
      <c r="N1373" s="12" t="s">
        <v>21135</v>
      </c>
      <c r="O1373" s="318" t="s">
        <v>16143</v>
      </c>
      <c r="P1373" s="319" t="s">
        <v>16144</v>
      </c>
      <c r="Q1373" s="262" t="s">
        <v>16145</v>
      </c>
      <c r="R1373" s="280" t="s">
        <v>16139</v>
      </c>
      <c r="S1373" s="262" t="s">
        <v>16147</v>
      </c>
      <c r="T1373" s="281" t="s">
        <v>16144</v>
      </c>
      <c r="U1373" s="280" t="s">
        <v>16146</v>
      </c>
      <c r="V1373" s="282">
        <v>42685</v>
      </c>
    </row>
    <row r="1374" spans="2:22" s="280" customFormat="1" ht="30.75" customHeight="1" x14ac:dyDescent="0.25">
      <c r="B1374" s="339" t="s">
        <v>15092</v>
      </c>
      <c r="C1374" s="339"/>
      <c r="D1374" s="279" t="s">
        <v>16149</v>
      </c>
      <c r="E1374" s="280" t="s">
        <v>16150</v>
      </c>
      <c r="G1374" s="279" t="s">
        <v>16149</v>
      </c>
      <c r="H1374" s="316" t="s">
        <v>16151</v>
      </c>
      <c r="I1374" s="317" t="s">
        <v>3915</v>
      </c>
      <c r="J1374" s="279" t="s">
        <v>16152</v>
      </c>
      <c r="K1374" s="280" t="s">
        <v>3917</v>
      </c>
      <c r="L1374" s="280" t="s">
        <v>16153</v>
      </c>
      <c r="M1374" s="280" t="s">
        <v>4197</v>
      </c>
      <c r="N1374" s="12" t="s">
        <v>21150</v>
      </c>
      <c r="O1374" s="318" t="s">
        <v>16154</v>
      </c>
      <c r="P1374" s="319" t="s">
        <v>16155</v>
      </c>
      <c r="Q1374" s="352" t="s">
        <v>16156</v>
      </c>
      <c r="R1374" s="280" t="s">
        <v>16150</v>
      </c>
      <c r="S1374" s="352" t="s">
        <v>16156</v>
      </c>
      <c r="T1374" s="319" t="s">
        <v>16155</v>
      </c>
      <c r="V1374" s="282">
        <v>42685</v>
      </c>
    </row>
    <row r="1375" spans="2:22" s="280" customFormat="1" ht="30.75" customHeight="1" x14ac:dyDescent="0.25">
      <c r="B1375" s="339" t="s">
        <v>15093</v>
      </c>
      <c r="C1375" s="339"/>
      <c r="D1375" s="279" t="s">
        <v>16157</v>
      </c>
      <c r="E1375" s="280" t="s">
        <v>16158</v>
      </c>
      <c r="G1375" s="279" t="s">
        <v>16157</v>
      </c>
      <c r="H1375" s="316" t="s">
        <v>16159</v>
      </c>
      <c r="I1375" s="317" t="s">
        <v>3915</v>
      </c>
      <c r="J1375" s="279" t="s">
        <v>16160</v>
      </c>
      <c r="K1375" s="280" t="s">
        <v>16381</v>
      </c>
      <c r="L1375" s="280" t="s">
        <v>2704</v>
      </c>
      <c r="M1375" s="280" t="s">
        <v>3942</v>
      </c>
      <c r="N1375" s="12" t="s">
        <v>21135</v>
      </c>
      <c r="O1375" s="318" t="s">
        <v>16161</v>
      </c>
      <c r="P1375" s="319" t="s">
        <v>16162</v>
      </c>
      <c r="Q1375" s="262" t="s">
        <v>16163</v>
      </c>
      <c r="R1375" s="280" t="s">
        <v>16164</v>
      </c>
      <c r="S1375" s="262" t="s">
        <v>16165</v>
      </c>
      <c r="T1375" s="281" t="s">
        <v>16162</v>
      </c>
      <c r="V1375" s="282">
        <v>42688</v>
      </c>
    </row>
    <row r="1376" spans="2:22" s="280" customFormat="1" ht="30.75" customHeight="1" x14ac:dyDescent="0.25">
      <c r="B1376" s="339" t="s">
        <v>15094</v>
      </c>
      <c r="C1376" s="339"/>
      <c r="D1376" s="279" t="s">
        <v>16166</v>
      </c>
      <c r="E1376" s="280" t="s">
        <v>14108</v>
      </c>
      <c r="G1376" s="279" t="s">
        <v>16166</v>
      </c>
      <c r="H1376" s="316" t="s">
        <v>16167</v>
      </c>
      <c r="I1376" s="317" t="s">
        <v>16168</v>
      </c>
      <c r="J1376" s="279" t="s">
        <v>16169</v>
      </c>
      <c r="K1376" s="280" t="s">
        <v>16170</v>
      </c>
      <c r="L1376" s="280" t="s">
        <v>3957</v>
      </c>
      <c r="M1376" s="280" t="s">
        <v>3942</v>
      </c>
      <c r="N1376" s="12" t="s">
        <v>21135</v>
      </c>
      <c r="O1376" s="318" t="s">
        <v>16171</v>
      </c>
      <c r="P1376" s="319" t="s">
        <v>16172</v>
      </c>
      <c r="Q1376" s="262" t="s">
        <v>16174</v>
      </c>
      <c r="R1376" s="280" t="s">
        <v>16173</v>
      </c>
      <c r="S1376" s="262" t="s">
        <v>16174</v>
      </c>
      <c r="T1376" s="320" t="s">
        <v>16172</v>
      </c>
      <c r="V1376" s="282">
        <v>42690</v>
      </c>
    </row>
    <row r="1377" spans="2:22" s="280" customFormat="1" ht="30.75" customHeight="1" x14ac:dyDescent="0.25">
      <c r="B1377" s="339" t="s">
        <v>15095</v>
      </c>
      <c r="C1377" s="339" t="s">
        <v>11017</v>
      </c>
      <c r="D1377" s="279" t="s">
        <v>16176</v>
      </c>
      <c r="E1377" s="280" t="s">
        <v>11017</v>
      </c>
      <c r="F1377" s="280" t="s">
        <v>12627</v>
      </c>
      <c r="G1377" s="279" t="s">
        <v>16175</v>
      </c>
      <c r="H1377" s="316" t="s">
        <v>16177</v>
      </c>
      <c r="I1377" s="317" t="s">
        <v>3915</v>
      </c>
      <c r="J1377" s="279" t="s">
        <v>16178</v>
      </c>
      <c r="K1377" s="280" t="s">
        <v>3917</v>
      </c>
      <c r="L1377" s="280" t="s">
        <v>16179</v>
      </c>
      <c r="M1377" s="280" t="s">
        <v>3942</v>
      </c>
      <c r="N1377" s="12" t="s">
        <v>21135</v>
      </c>
      <c r="O1377" s="318" t="s">
        <v>16180</v>
      </c>
      <c r="P1377" s="319" t="s">
        <v>16181</v>
      </c>
      <c r="Q1377" s="262" t="s">
        <v>16183</v>
      </c>
      <c r="R1377" s="280" t="s">
        <v>11017</v>
      </c>
      <c r="S1377" s="260" t="s">
        <v>19104</v>
      </c>
      <c r="T1377" s="281" t="s">
        <v>16182</v>
      </c>
      <c r="V1377" s="282">
        <v>42690</v>
      </c>
    </row>
    <row r="1378" spans="2:22" s="280" customFormat="1" ht="30.75" customHeight="1" x14ac:dyDescent="0.25">
      <c r="B1378" s="339" t="s">
        <v>15096</v>
      </c>
      <c r="C1378" s="339"/>
      <c r="D1378" s="279" t="s">
        <v>16184</v>
      </c>
      <c r="E1378" s="280" t="s">
        <v>16185</v>
      </c>
      <c r="G1378" s="279" t="s">
        <v>16186</v>
      </c>
      <c r="H1378" s="316" t="s">
        <v>16187</v>
      </c>
      <c r="I1378" s="317" t="s">
        <v>3915</v>
      </c>
      <c r="J1378" s="279" t="s">
        <v>16188</v>
      </c>
      <c r="K1378" s="280" t="s">
        <v>3917</v>
      </c>
      <c r="L1378" s="280" t="s">
        <v>5402</v>
      </c>
      <c r="M1378" s="280" t="s">
        <v>3942</v>
      </c>
      <c r="N1378" s="12" t="s">
        <v>21135</v>
      </c>
      <c r="O1378" s="318" t="s">
        <v>16189</v>
      </c>
      <c r="P1378" s="319" t="s">
        <v>16190</v>
      </c>
      <c r="Q1378" s="262" t="s">
        <v>16191</v>
      </c>
      <c r="R1378" s="280" t="s">
        <v>1143</v>
      </c>
      <c r="S1378" s="262" t="s">
        <v>16192</v>
      </c>
      <c r="T1378" s="281" t="s">
        <v>16190</v>
      </c>
      <c r="V1378" s="282">
        <v>42690</v>
      </c>
    </row>
    <row r="1379" spans="2:22" s="280" customFormat="1" ht="30.75" customHeight="1" x14ac:dyDescent="0.25">
      <c r="B1379" s="339" t="s">
        <v>15097</v>
      </c>
      <c r="C1379" s="339"/>
      <c r="D1379" s="279" t="s">
        <v>16195</v>
      </c>
      <c r="E1379" s="280" t="s">
        <v>1206</v>
      </c>
      <c r="F1379" s="280" t="s">
        <v>573</v>
      </c>
      <c r="G1379" s="279" t="s">
        <v>16195</v>
      </c>
      <c r="H1379" s="316" t="s">
        <v>16196</v>
      </c>
      <c r="I1379" s="317" t="s">
        <v>16197</v>
      </c>
      <c r="J1379" s="279" t="s">
        <v>16198</v>
      </c>
      <c r="K1379" s="280" t="s">
        <v>16199</v>
      </c>
      <c r="L1379" s="280" t="s">
        <v>3241</v>
      </c>
      <c r="M1379" s="280" t="s">
        <v>3942</v>
      </c>
      <c r="N1379" s="12" t="s">
        <v>21135</v>
      </c>
      <c r="O1379" s="318" t="s">
        <v>16200</v>
      </c>
      <c r="P1379" s="319" t="s">
        <v>16201</v>
      </c>
      <c r="Q1379" s="281"/>
      <c r="R1379" s="280" t="s">
        <v>1206</v>
      </c>
      <c r="S1379" s="281"/>
      <c r="T1379" s="319" t="s">
        <v>16201</v>
      </c>
      <c r="V1379" s="282"/>
    </row>
    <row r="1380" spans="2:22" s="280" customFormat="1" ht="30.75" customHeight="1" x14ac:dyDescent="0.25">
      <c r="B1380" s="339" t="s">
        <v>15098</v>
      </c>
      <c r="C1380" s="339" t="s">
        <v>21122</v>
      </c>
      <c r="D1380" s="279" t="s">
        <v>16208</v>
      </c>
      <c r="E1380" s="280" t="s">
        <v>14723</v>
      </c>
      <c r="F1380" s="280" t="s">
        <v>4155</v>
      </c>
      <c r="G1380" s="279" t="s">
        <v>16209</v>
      </c>
      <c r="H1380" s="316" t="s">
        <v>16210</v>
      </c>
      <c r="I1380" s="317" t="s">
        <v>3915</v>
      </c>
      <c r="J1380" s="279" t="s">
        <v>16211</v>
      </c>
      <c r="K1380" s="280" t="s">
        <v>3917</v>
      </c>
      <c r="L1380" s="280" t="s">
        <v>16212</v>
      </c>
      <c r="M1380" s="280" t="s">
        <v>3942</v>
      </c>
      <c r="N1380" s="12" t="s">
        <v>21135</v>
      </c>
      <c r="O1380" s="280" t="s">
        <v>16214</v>
      </c>
      <c r="P1380" s="318" t="s">
        <v>16213</v>
      </c>
      <c r="Q1380" s="262" t="s">
        <v>16215</v>
      </c>
      <c r="S1380" s="281" t="s">
        <v>16216</v>
      </c>
      <c r="T1380" s="262" t="s">
        <v>16217</v>
      </c>
      <c r="V1380" s="282">
        <v>42695</v>
      </c>
    </row>
    <row r="1381" spans="2:22" s="280" customFormat="1" ht="30.75" customHeight="1" x14ac:dyDescent="0.25">
      <c r="B1381" s="339" t="s">
        <v>15099</v>
      </c>
      <c r="C1381" s="339"/>
      <c r="D1381" s="279" t="s">
        <v>16220</v>
      </c>
      <c r="E1381" s="280" t="s">
        <v>16221</v>
      </c>
      <c r="G1381" s="279" t="s">
        <v>16222</v>
      </c>
      <c r="H1381" s="316" t="s">
        <v>16223</v>
      </c>
      <c r="I1381" s="317" t="s">
        <v>16224</v>
      </c>
      <c r="J1381" s="279" t="s">
        <v>16225</v>
      </c>
      <c r="K1381" s="280" t="s">
        <v>3917</v>
      </c>
      <c r="L1381" s="280" t="s">
        <v>16226</v>
      </c>
      <c r="M1381" s="280" t="s">
        <v>3942</v>
      </c>
      <c r="N1381" s="12" t="s">
        <v>21135</v>
      </c>
      <c r="O1381" s="318" t="s">
        <v>16227</v>
      </c>
      <c r="P1381" s="319" t="s">
        <v>16228</v>
      </c>
      <c r="Q1381" s="262" t="s">
        <v>16229</v>
      </c>
      <c r="R1381" s="280" t="s">
        <v>16221</v>
      </c>
      <c r="S1381" s="319" t="s">
        <v>16228</v>
      </c>
      <c r="T1381" s="262" t="s">
        <v>16229</v>
      </c>
      <c r="V1381" s="282">
        <v>42695</v>
      </c>
    </row>
    <row r="1382" spans="2:22" s="280" customFormat="1" ht="30.75" customHeight="1" x14ac:dyDescent="0.25">
      <c r="B1382" s="339" t="s">
        <v>15100</v>
      </c>
      <c r="C1382" s="339" t="s">
        <v>21122</v>
      </c>
      <c r="D1382" s="279" t="s">
        <v>16230</v>
      </c>
      <c r="E1382" s="280" t="s">
        <v>16231</v>
      </c>
      <c r="F1382" s="280" t="s">
        <v>16232</v>
      </c>
      <c r="G1382" s="279" t="s">
        <v>16230</v>
      </c>
      <c r="H1382" s="316" t="s">
        <v>16233</v>
      </c>
      <c r="I1382" s="317" t="s">
        <v>3915</v>
      </c>
      <c r="J1382" s="279" t="s">
        <v>16234</v>
      </c>
      <c r="K1382" s="280" t="s">
        <v>3119</v>
      </c>
      <c r="L1382" s="280" t="s">
        <v>4233</v>
      </c>
      <c r="M1382" s="280" t="s">
        <v>3942</v>
      </c>
      <c r="N1382" s="12" t="s">
        <v>21135</v>
      </c>
      <c r="O1382" s="318" t="s">
        <v>16235</v>
      </c>
      <c r="P1382" s="319" t="s">
        <v>16236</v>
      </c>
      <c r="Q1382" s="262" t="s">
        <v>16237</v>
      </c>
      <c r="R1382" s="280" t="s">
        <v>5506</v>
      </c>
      <c r="S1382" s="281" t="s">
        <v>16236</v>
      </c>
      <c r="T1382" s="262" t="s">
        <v>16237</v>
      </c>
      <c r="V1382" s="282">
        <v>42696</v>
      </c>
    </row>
    <row r="1383" spans="2:22" s="280" customFormat="1" ht="30.75" customHeight="1" x14ac:dyDescent="0.25">
      <c r="B1383" s="339" t="s">
        <v>15101</v>
      </c>
      <c r="C1383" s="339"/>
      <c r="D1383" s="279" t="s">
        <v>16238</v>
      </c>
      <c r="E1383" s="280" t="s">
        <v>434</v>
      </c>
      <c r="G1383" s="279" t="s">
        <v>16239</v>
      </c>
      <c r="H1383" s="316" t="s">
        <v>16240</v>
      </c>
      <c r="I1383" s="317" t="s">
        <v>16241</v>
      </c>
      <c r="J1383" s="279" t="s">
        <v>16245</v>
      </c>
      <c r="K1383" s="280" t="s">
        <v>3917</v>
      </c>
      <c r="L1383" s="280" t="s">
        <v>1497</v>
      </c>
      <c r="M1383" s="280" t="s">
        <v>3942</v>
      </c>
      <c r="N1383" s="12" t="s">
        <v>21135</v>
      </c>
      <c r="O1383" s="318" t="s">
        <v>1498</v>
      </c>
      <c r="P1383" s="319" t="s">
        <v>16242</v>
      </c>
      <c r="Q1383" s="262" t="s">
        <v>16243</v>
      </c>
      <c r="R1383" s="280" t="s">
        <v>434</v>
      </c>
      <c r="S1383" s="281" t="s">
        <v>16242</v>
      </c>
      <c r="T1383" s="262" t="s">
        <v>16243</v>
      </c>
      <c r="U1383" s="280" t="s">
        <v>16244</v>
      </c>
      <c r="V1383" s="282">
        <v>42696</v>
      </c>
    </row>
    <row r="1384" spans="2:22" s="280" customFormat="1" ht="30.75" customHeight="1" x14ac:dyDescent="0.25">
      <c r="B1384" s="339" t="s">
        <v>15102</v>
      </c>
      <c r="C1384" s="339"/>
      <c r="D1384" s="279" t="s">
        <v>16246</v>
      </c>
      <c r="E1384" s="280" t="s">
        <v>16247</v>
      </c>
      <c r="G1384" s="279" t="s">
        <v>16248</v>
      </c>
      <c r="H1384" s="316" t="s">
        <v>16249</v>
      </c>
      <c r="I1384" s="317" t="s">
        <v>3915</v>
      </c>
      <c r="J1384" s="279" t="s">
        <v>16250</v>
      </c>
      <c r="K1384" s="280" t="s">
        <v>4292</v>
      </c>
      <c r="L1384" s="280" t="s">
        <v>4233</v>
      </c>
      <c r="M1384" s="280" t="s">
        <v>3942</v>
      </c>
      <c r="N1384" s="12" t="s">
        <v>21135</v>
      </c>
      <c r="O1384" s="318" t="s">
        <v>16251</v>
      </c>
      <c r="P1384" s="319" t="s">
        <v>16252</v>
      </c>
      <c r="Q1384" s="262" t="s">
        <v>16253</v>
      </c>
      <c r="R1384" s="280" t="s">
        <v>16254</v>
      </c>
      <c r="S1384" s="281" t="s">
        <v>16252</v>
      </c>
      <c r="T1384" s="262" t="s">
        <v>16253</v>
      </c>
      <c r="V1384" s="282">
        <v>42696</v>
      </c>
    </row>
    <row r="1385" spans="2:22" s="280" customFormat="1" ht="30.75" customHeight="1" x14ac:dyDescent="0.25">
      <c r="B1385" s="339" t="s">
        <v>15103</v>
      </c>
      <c r="C1385" s="339"/>
      <c r="D1385" s="279" t="s">
        <v>16255</v>
      </c>
      <c r="E1385" s="280" t="s">
        <v>10287</v>
      </c>
      <c r="G1385" s="279" t="s">
        <v>10696</v>
      </c>
      <c r="H1385" s="316" t="s">
        <v>16256</v>
      </c>
      <c r="I1385" s="317" t="s">
        <v>3915</v>
      </c>
      <c r="J1385" s="279" t="s">
        <v>16257</v>
      </c>
      <c r="K1385" s="280" t="s">
        <v>3792</v>
      </c>
      <c r="L1385" s="280" t="s">
        <v>4233</v>
      </c>
      <c r="M1385" s="280" t="s">
        <v>3942</v>
      </c>
      <c r="N1385" s="12" t="s">
        <v>21135</v>
      </c>
      <c r="O1385" s="318" t="s">
        <v>16258</v>
      </c>
      <c r="P1385" s="319" t="s">
        <v>16259</v>
      </c>
      <c r="Q1385" s="262" t="s">
        <v>16260</v>
      </c>
      <c r="R1385" s="280" t="s">
        <v>6322</v>
      </c>
      <c r="S1385" s="281" t="s">
        <v>16259</v>
      </c>
      <c r="T1385" s="262" t="s">
        <v>16260</v>
      </c>
      <c r="V1385" s="282">
        <v>42696</v>
      </c>
    </row>
    <row r="1386" spans="2:22" s="280" customFormat="1" ht="30.75" customHeight="1" x14ac:dyDescent="0.25">
      <c r="B1386" s="339" t="s">
        <v>15104</v>
      </c>
      <c r="C1386" s="339"/>
      <c r="D1386" s="279" t="s">
        <v>16261</v>
      </c>
      <c r="E1386" s="280" t="s">
        <v>15589</v>
      </c>
      <c r="G1386" s="279" t="s">
        <v>16262</v>
      </c>
      <c r="H1386" s="316" t="s">
        <v>16263</v>
      </c>
      <c r="I1386" s="317" t="s">
        <v>16264</v>
      </c>
      <c r="J1386" s="279" t="s">
        <v>16265</v>
      </c>
      <c r="K1386" s="280" t="s">
        <v>9367</v>
      </c>
      <c r="L1386" s="280" t="s">
        <v>14448</v>
      </c>
      <c r="M1386" s="280" t="s">
        <v>4063</v>
      </c>
      <c r="N1386" s="12" t="s">
        <v>21135</v>
      </c>
      <c r="O1386" s="318" t="s">
        <v>14449</v>
      </c>
      <c r="P1386" s="319" t="s">
        <v>16266</v>
      </c>
      <c r="Q1386" s="281" t="s">
        <v>16267</v>
      </c>
      <c r="R1386" s="280" t="s">
        <v>15589</v>
      </c>
      <c r="S1386" s="281" t="s">
        <v>16266</v>
      </c>
      <c r="T1386" s="281" t="s">
        <v>16267</v>
      </c>
      <c r="V1386" s="282">
        <v>42696</v>
      </c>
    </row>
    <row r="1387" spans="2:22" s="280" customFormat="1" ht="30.75" customHeight="1" x14ac:dyDescent="0.25">
      <c r="B1387" s="339" t="s">
        <v>15105</v>
      </c>
      <c r="C1387" s="339"/>
      <c r="D1387" s="279" t="s">
        <v>16268</v>
      </c>
      <c r="E1387" s="280" t="s">
        <v>12338</v>
      </c>
      <c r="G1387" s="279" t="s">
        <v>16269</v>
      </c>
      <c r="H1387" s="316" t="s">
        <v>16270</v>
      </c>
      <c r="I1387" s="317" t="s">
        <v>3915</v>
      </c>
      <c r="J1387" s="279" t="s">
        <v>16271</v>
      </c>
      <c r="K1387" s="280" t="s">
        <v>3917</v>
      </c>
      <c r="L1387" s="280" t="s">
        <v>16273</v>
      </c>
      <c r="M1387" s="280" t="s">
        <v>3942</v>
      </c>
      <c r="N1387" s="12" t="s">
        <v>21135</v>
      </c>
      <c r="O1387" s="318" t="s">
        <v>16272</v>
      </c>
      <c r="P1387" s="319" t="s">
        <v>16275</v>
      </c>
      <c r="Q1387" s="262" t="s">
        <v>16274</v>
      </c>
      <c r="R1387" s="280" t="s">
        <v>12338</v>
      </c>
      <c r="S1387" s="281" t="s">
        <v>16275</v>
      </c>
      <c r="T1387" s="262" t="s">
        <v>16274</v>
      </c>
      <c r="U1387" s="280" t="s">
        <v>16276</v>
      </c>
      <c r="V1387" s="282">
        <v>42698</v>
      </c>
    </row>
    <row r="1388" spans="2:22" s="280" customFormat="1" ht="30.75" customHeight="1" x14ac:dyDescent="0.25">
      <c r="B1388" s="339" t="s">
        <v>15106</v>
      </c>
      <c r="C1388" s="339"/>
      <c r="D1388" s="279" t="s">
        <v>16277</v>
      </c>
      <c r="E1388" s="280" t="s">
        <v>16278</v>
      </c>
      <c r="G1388" s="279" t="s">
        <v>16279</v>
      </c>
      <c r="H1388" s="316" t="s">
        <v>16280</v>
      </c>
      <c r="I1388" s="317" t="s">
        <v>16281</v>
      </c>
      <c r="J1388" s="279" t="s">
        <v>16282</v>
      </c>
      <c r="K1388" s="280" t="s">
        <v>12982</v>
      </c>
      <c r="L1388" s="280" t="s">
        <v>2637</v>
      </c>
      <c r="M1388" s="280" t="s">
        <v>2638</v>
      </c>
      <c r="N1388" s="12" t="s">
        <v>21149</v>
      </c>
      <c r="O1388" s="318" t="s">
        <v>16283</v>
      </c>
      <c r="P1388" s="319" t="s">
        <v>16284</v>
      </c>
      <c r="Q1388" s="262" t="s">
        <v>16285</v>
      </c>
      <c r="R1388" s="280" t="s">
        <v>16286</v>
      </c>
      <c r="S1388" s="281" t="s">
        <v>16287</v>
      </c>
      <c r="T1388" s="262" t="s">
        <v>16288</v>
      </c>
      <c r="U1388" s="280" t="s">
        <v>16289</v>
      </c>
      <c r="V1388" s="282">
        <v>42698</v>
      </c>
    </row>
    <row r="1389" spans="2:22" s="280" customFormat="1" ht="30.75" customHeight="1" x14ac:dyDescent="0.25">
      <c r="B1389" s="339" t="s">
        <v>15107</v>
      </c>
      <c r="C1389" s="339"/>
      <c r="D1389" s="279" t="s">
        <v>16290</v>
      </c>
      <c r="E1389" s="280" t="s">
        <v>16291</v>
      </c>
      <c r="F1389" s="280" t="s">
        <v>16292</v>
      </c>
      <c r="G1389" s="279" t="s">
        <v>16296</v>
      </c>
      <c r="H1389" s="316" t="s">
        <v>16294</v>
      </c>
      <c r="I1389" s="317" t="s">
        <v>16295</v>
      </c>
      <c r="J1389" s="279" t="s">
        <v>16293</v>
      </c>
      <c r="K1389" s="280" t="s">
        <v>16297</v>
      </c>
      <c r="L1389" s="280" t="s">
        <v>16298</v>
      </c>
      <c r="M1389" s="280" t="s">
        <v>4265</v>
      </c>
      <c r="N1389" s="12" t="s">
        <v>21135</v>
      </c>
      <c r="O1389" s="318" t="s">
        <v>16299</v>
      </c>
      <c r="P1389" s="319" t="s">
        <v>16300</v>
      </c>
      <c r="Q1389" s="262" t="s">
        <v>16301</v>
      </c>
      <c r="R1389" s="280" t="s">
        <v>16302</v>
      </c>
      <c r="S1389" s="262" t="s">
        <v>16304</v>
      </c>
      <c r="T1389" s="262" t="s">
        <v>16303</v>
      </c>
      <c r="U1389" s="280" t="s">
        <v>15713</v>
      </c>
      <c r="V1389" s="282">
        <v>42699</v>
      </c>
    </row>
    <row r="1390" spans="2:22" s="280" customFormat="1" ht="30.75" customHeight="1" x14ac:dyDescent="0.25">
      <c r="B1390" s="339" t="s">
        <v>15108</v>
      </c>
      <c r="C1390" s="339"/>
      <c r="D1390" s="279" t="s">
        <v>16305</v>
      </c>
      <c r="E1390" s="280" t="s">
        <v>12526</v>
      </c>
      <c r="G1390" s="279" t="s">
        <v>16306</v>
      </c>
      <c r="H1390" s="316" t="s">
        <v>16307</v>
      </c>
      <c r="I1390" s="317" t="s">
        <v>3915</v>
      </c>
      <c r="J1390" s="279" t="s">
        <v>16308</v>
      </c>
      <c r="K1390" s="280" t="s">
        <v>16309</v>
      </c>
      <c r="L1390" s="280" t="s">
        <v>16310</v>
      </c>
      <c r="M1390" s="280" t="s">
        <v>16311</v>
      </c>
      <c r="N1390" s="12" t="s">
        <v>21148</v>
      </c>
      <c r="O1390" s="318">
        <v>69311044</v>
      </c>
      <c r="P1390" s="319" t="s">
        <v>16312</v>
      </c>
      <c r="Q1390" s="262" t="s">
        <v>16313</v>
      </c>
      <c r="R1390" s="280" t="s">
        <v>16314</v>
      </c>
      <c r="S1390" s="281" t="s">
        <v>16313</v>
      </c>
      <c r="T1390" s="320" t="s">
        <v>16312</v>
      </c>
      <c r="U1390" s="280" t="s">
        <v>15713</v>
      </c>
      <c r="V1390" s="282">
        <v>42699</v>
      </c>
    </row>
    <row r="1391" spans="2:22" s="280" customFormat="1" ht="30.75" customHeight="1" x14ac:dyDescent="0.25">
      <c r="B1391" s="339" t="s">
        <v>15109</v>
      </c>
      <c r="C1391" s="339"/>
      <c r="D1391" s="279" t="s">
        <v>16315</v>
      </c>
      <c r="E1391" s="280" t="s">
        <v>15459</v>
      </c>
      <c r="G1391" s="279" t="s">
        <v>16315</v>
      </c>
      <c r="H1391" s="316" t="s">
        <v>16316</v>
      </c>
      <c r="I1391" s="317" t="s">
        <v>16323</v>
      </c>
      <c r="J1391" s="279" t="s">
        <v>16317</v>
      </c>
      <c r="K1391" s="280" t="s">
        <v>16318</v>
      </c>
      <c r="L1391" s="280" t="s">
        <v>4073</v>
      </c>
      <c r="M1391" s="280" t="s">
        <v>4074</v>
      </c>
      <c r="N1391" s="12" t="s">
        <v>21149</v>
      </c>
      <c r="O1391" s="318" t="s">
        <v>16319</v>
      </c>
      <c r="P1391" s="319" t="s">
        <v>16320</v>
      </c>
      <c r="Q1391" s="262" t="s">
        <v>16321</v>
      </c>
      <c r="R1391" s="280" t="s">
        <v>15459</v>
      </c>
      <c r="S1391" s="262" t="s">
        <v>16321</v>
      </c>
      <c r="T1391" s="281" t="s">
        <v>16322</v>
      </c>
      <c r="V1391" s="282">
        <v>42702</v>
      </c>
    </row>
    <row r="1392" spans="2:22" s="280" customFormat="1" ht="30.75" customHeight="1" x14ac:dyDescent="0.25">
      <c r="B1392" s="339" t="s">
        <v>15110</v>
      </c>
      <c r="C1392" s="339"/>
      <c r="D1392" s="279" t="s">
        <v>16324</v>
      </c>
      <c r="E1392" s="280" t="s">
        <v>16325</v>
      </c>
      <c r="G1392" s="279" t="s">
        <v>16326</v>
      </c>
      <c r="H1392" s="316" t="s">
        <v>16327</v>
      </c>
      <c r="I1392" s="317" t="s">
        <v>3915</v>
      </c>
      <c r="J1392" s="279" t="s">
        <v>16333</v>
      </c>
      <c r="K1392" s="280" t="s">
        <v>16334</v>
      </c>
      <c r="L1392" s="280" t="s">
        <v>14177</v>
      </c>
      <c r="M1392" s="280" t="s">
        <v>4063</v>
      </c>
      <c r="N1392" s="12" t="s">
        <v>21135</v>
      </c>
      <c r="O1392" s="318" t="s">
        <v>14182</v>
      </c>
      <c r="P1392" s="319" t="s">
        <v>16328</v>
      </c>
      <c r="Q1392" s="262" t="s">
        <v>16329</v>
      </c>
      <c r="R1392" s="280" t="s">
        <v>10989</v>
      </c>
      <c r="S1392" s="262" t="s">
        <v>16330</v>
      </c>
      <c r="T1392" s="281" t="s">
        <v>16331</v>
      </c>
      <c r="U1392" s="280" t="s">
        <v>16332</v>
      </c>
      <c r="V1392" s="282">
        <v>42702</v>
      </c>
    </row>
    <row r="1393" spans="2:23" s="280" customFormat="1" ht="30.75" customHeight="1" x14ac:dyDescent="0.25">
      <c r="B1393" s="339" t="s">
        <v>15111</v>
      </c>
      <c r="C1393" s="339"/>
      <c r="D1393" s="279" t="s">
        <v>16335</v>
      </c>
      <c r="E1393" s="280" t="s">
        <v>16336</v>
      </c>
      <c r="G1393" s="279" t="s">
        <v>16335</v>
      </c>
      <c r="H1393" s="316" t="s">
        <v>16337</v>
      </c>
      <c r="I1393" s="317" t="s">
        <v>3915</v>
      </c>
      <c r="J1393" s="279" t="s">
        <v>16338</v>
      </c>
      <c r="K1393" s="280" t="s">
        <v>13848</v>
      </c>
      <c r="L1393" s="280" t="s">
        <v>16339</v>
      </c>
      <c r="M1393" s="280" t="s">
        <v>3942</v>
      </c>
      <c r="N1393" s="12" t="s">
        <v>21135</v>
      </c>
      <c r="O1393" s="318" t="s">
        <v>16340</v>
      </c>
      <c r="P1393" s="319" t="s">
        <v>16341</v>
      </c>
      <c r="Q1393" s="262" t="s">
        <v>16342</v>
      </c>
      <c r="R1393" s="280" t="s">
        <v>16336</v>
      </c>
      <c r="S1393" s="262" t="s">
        <v>16342</v>
      </c>
      <c r="T1393" s="281" t="s">
        <v>16341</v>
      </c>
      <c r="V1393" s="282">
        <v>42702</v>
      </c>
    </row>
    <row r="1394" spans="2:23" s="280" customFormat="1" ht="30.75" customHeight="1" x14ac:dyDescent="0.25">
      <c r="B1394" s="339" t="s">
        <v>15112</v>
      </c>
      <c r="C1394" s="339" t="s">
        <v>21122</v>
      </c>
      <c r="D1394" s="279" t="s">
        <v>12832</v>
      </c>
      <c r="E1394" s="280" t="s">
        <v>12833</v>
      </c>
      <c r="G1394" s="279" t="s">
        <v>16343</v>
      </c>
      <c r="H1394" s="316" t="s">
        <v>12834</v>
      </c>
      <c r="I1394" s="317" t="s">
        <v>22447</v>
      </c>
      <c r="J1394" s="279" t="s">
        <v>22448</v>
      </c>
      <c r="K1394" s="280" t="s">
        <v>3917</v>
      </c>
      <c r="L1394" s="280" t="s">
        <v>2280</v>
      </c>
      <c r="M1394" s="280" t="s">
        <v>4265</v>
      </c>
      <c r="N1394" s="280" t="s">
        <v>21135</v>
      </c>
      <c r="O1394" s="318" t="s">
        <v>5817</v>
      </c>
      <c r="P1394" s="319" t="s">
        <v>22449</v>
      </c>
      <c r="Q1394" s="281" t="s">
        <v>16344</v>
      </c>
      <c r="R1394" s="280" t="s">
        <v>12833</v>
      </c>
      <c r="S1394" s="281" t="s">
        <v>16344</v>
      </c>
      <c r="T1394" s="281" t="s">
        <v>22449</v>
      </c>
      <c r="V1394" s="282"/>
      <c r="W1394" s="282">
        <v>44384</v>
      </c>
    </row>
    <row r="1395" spans="2:23" s="280" customFormat="1" ht="30.75" customHeight="1" x14ac:dyDescent="0.25">
      <c r="B1395" s="339" t="s">
        <v>15113</v>
      </c>
      <c r="C1395" s="339" t="s">
        <v>21125</v>
      </c>
      <c r="D1395" s="279" t="s">
        <v>16345</v>
      </c>
      <c r="E1395" s="280" t="s">
        <v>3708</v>
      </c>
      <c r="G1395" s="279" t="s">
        <v>16346</v>
      </c>
      <c r="H1395" s="316" t="s">
        <v>16347</v>
      </c>
      <c r="I1395" s="317" t="s">
        <v>16348</v>
      </c>
      <c r="J1395" s="279" t="s">
        <v>16349</v>
      </c>
      <c r="K1395" s="280" t="s">
        <v>16350</v>
      </c>
      <c r="L1395" s="280" t="s">
        <v>12577</v>
      </c>
      <c r="M1395" s="280" t="s">
        <v>4063</v>
      </c>
      <c r="N1395" s="12" t="s">
        <v>21135</v>
      </c>
      <c r="O1395" s="318" t="s">
        <v>12578</v>
      </c>
      <c r="P1395" s="319" t="s">
        <v>16351</v>
      </c>
      <c r="Q1395" s="262" t="s">
        <v>16353</v>
      </c>
      <c r="R1395" s="280" t="s">
        <v>3708</v>
      </c>
      <c r="S1395" s="262" t="s">
        <v>16354</v>
      </c>
      <c r="T1395" s="281" t="s">
        <v>16352</v>
      </c>
      <c r="U1395" s="280" t="s">
        <v>15713</v>
      </c>
      <c r="V1395" s="282">
        <v>42704</v>
      </c>
    </row>
    <row r="1396" spans="2:23" s="280" customFormat="1" ht="30.75" customHeight="1" x14ac:dyDescent="0.25">
      <c r="B1396" s="339" t="s">
        <v>15114</v>
      </c>
      <c r="C1396" s="339" t="s">
        <v>5</v>
      </c>
      <c r="D1396" s="279" t="s">
        <v>16355</v>
      </c>
      <c r="E1396" s="280" t="s">
        <v>16363</v>
      </c>
      <c r="G1396" s="279" t="s">
        <v>16356</v>
      </c>
      <c r="H1396" s="316" t="s">
        <v>16357</v>
      </c>
      <c r="I1396" s="317" t="s">
        <v>3915</v>
      </c>
      <c r="J1396" s="279" t="s">
        <v>16358</v>
      </c>
      <c r="K1396" s="280" t="s">
        <v>3917</v>
      </c>
      <c r="L1396" s="280" t="s">
        <v>16359</v>
      </c>
      <c r="M1396" s="280" t="s">
        <v>3975</v>
      </c>
      <c r="N1396" s="12" t="s">
        <v>21147</v>
      </c>
      <c r="O1396" s="318" t="s">
        <v>16360</v>
      </c>
      <c r="P1396" s="319" t="s">
        <v>16361</v>
      </c>
      <c r="Q1396" s="262" t="s">
        <v>16362</v>
      </c>
      <c r="R1396" s="280" t="s">
        <v>16364</v>
      </c>
      <c r="S1396" s="262" t="s">
        <v>16365</v>
      </c>
      <c r="T1396" s="281" t="s">
        <v>16366</v>
      </c>
      <c r="V1396" s="282">
        <v>42704</v>
      </c>
    </row>
    <row r="1397" spans="2:23" s="280" customFormat="1" ht="30.75" customHeight="1" x14ac:dyDescent="0.25">
      <c r="B1397" s="339" t="s">
        <v>15115</v>
      </c>
      <c r="C1397" s="339" t="s">
        <v>11992</v>
      </c>
      <c r="D1397" s="279" t="s">
        <v>16373</v>
      </c>
      <c r="E1397" s="280" t="s">
        <v>23268</v>
      </c>
      <c r="G1397" s="279" t="s">
        <v>16374</v>
      </c>
      <c r="H1397" s="316" t="s">
        <v>16375</v>
      </c>
      <c r="I1397" s="317" t="s">
        <v>3915</v>
      </c>
      <c r="J1397" s="279" t="s">
        <v>16376</v>
      </c>
      <c r="K1397" s="280" t="s">
        <v>16199</v>
      </c>
      <c r="L1397" s="280" t="s">
        <v>3241</v>
      </c>
      <c r="M1397" s="280" t="s">
        <v>3942</v>
      </c>
      <c r="N1397" s="12" t="s">
        <v>21135</v>
      </c>
      <c r="O1397" s="318" t="s">
        <v>16377</v>
      </c>
      <c r="P1397" s="319" t="s">
        <v>16378</v>
      </c>
      <c r="R1397" s="342" t="s">
        <v>16380</v>
      </c>
      <c r="S1397" s="342" t="s">
        <v>16379</v>
      </c>
      <c r="T1397" s="281" t="s">
        <v>16378</v>
      </c>
      <c r="V1397" s="282"/>
    </row>
    <row r="1398" spans="2:23" s="280" customFormat="1" ht="30.75" customHeight="1" x14ac:dyDescent="0.25">
      <c r="B1398" s="339" t="s">
        <v>15116</v>
      </c>
      <c r="C1398" s="339" t="s">
        <v>11992</v>
      </c>
      <c r="D1398" s="279" t="s">
        <v>16382</v>
      </c>
      <c r="E1398" s="280" t="s">
        <v>16383</v>
      </c>
      <c r="G1398" s="279" t="s">
        <v>16382</v>
      </c>
      <c r="H1398" s="316" t="s">
        <v>16384</v>
      </c>
      <c r="I1398" s="317" t="s">
        <v>3915</v>
      </c>
      <c r="J1398" s="279" t="s">
        <v>16385</v>
      </c>
      <c r="K1398" s="280" t="s">
        <v>9367</v>
      </c>
      <c r="L1398" s="280" t="s">
        <v>16386</v>
      </c>
      <c r="M1398" s="280" t="s">
        <v>3942</v>
      </c>
      <c r="N1398" s="12" t="s">
        <v>21135</v>
      </c>
      <c r="O1398" s="318" t="s">
        <v>16387</v>
      </c>
      <c r="P1398" s="319" t="s">
        <v>16388</v>
      </c>
      <c r="Q1398" s="262" t="s">
        <v>16389</v>
      </c>
      <c r="R1398" s="280" t="s">
        <v>16383</v>
      </c>
      <c r="S1398" s="262" t="s">
        <v>16389</v>
      </c>
      <c r="T1398" s="319" t="s">
        <v>16388</v>
      </c>
      <c r="V1398" s="282">
        <v>42712</v>
      </c>
    </row>
    <row r="1399" spans="2:23" s="280" customFormat="1" ht="30.75" customHeight="1" x14ac:dyDescent="0.25">
      <c r="B1399" s="339" t="s">
        <v>15117</v>
      </c>
      <c r="C1399" s="414" t="s">
        <v>21129</v>
      </c>
      <c r="D1399" s="279" t="s">
        <v>16390</v>
      </c>
      <c r="E1399" s="280" t="s">
        <v>16391</v>
      </c>
      <c r="G1399" s="279" t="s">
        <v>16392</v>
      </c>
      <c r="H1399" s="316"/>
      <c r="I1399" s="317"/>
      <c r="J1399" s="279"/>
      <c r="L1399" s="280" t="s">
        <v>4233</v>
      </c>
      <c r="M1399" s="280" t="s">
        <v>3942</v>
      </c>
      <c r="N1399" s="12" t="s">
        <v>21135</v>
      </c>
      <c r="O1399" s="318"/>
      <c r="P1399" s="319" t="s">
        <v>16393</v>
      </c>
      <c r="Q1399" s="281"/>
      <c r="R1399" s="280" t="s">
        <v>16391</v>
      </c>
      <c r="S1399" s="281"/>
      <c r="T1399" s="281"/>
      <c r="V1399" s="282"/>
    </row>
    <row r="1400" spans="2:23" s="280" customFormat="1" ht="30.75" customHeight="1" x14ac:dyDescent="0.25">
      <c r="B1400" s="339" t="s">
        <v>15118</v>
      </c>
      <c r="C1400" s="339" t="s">
        <v>5</v>
      </c>
      <c r="D1400" s="322" t="s">
        <v>16395</v>
      </c>
      <c r="E1400" s="280" t="s">
        <v>9833</v>
      </c>
      <c r="G1400" s="279" t="s">
        <v>16394</v>
      </c>
      <c r="H1400" s="316" t="s">
        <v>16396</v>
      </c>
      <c r="I1400" s="317" t="s">
        <v>16397</v>
      </c>
      <c r="J1400" s="279" t="s">
        <v>16398</v>
      </c>
      <c r="K1400" s="280" t="s">
        <v>16399</v>
      </c>
      <c r="L1400" s="280" t="s">
        <v>1245</v>
      </c>
      <c r="M1400" s="280" t="s">
        <v>3942</v>
      </c>
      <c r="N1400" s="12" t="s">
        <v>21135</v>
      </c>
      <c r="O1400" s="318" t="s">
        <v>1246</v>
      </c>
      <c r="P1400" s="319" t="s">
        <v>16400</v>
      </c>
      <c r="Q1400" s="262" t="s">
        <v>11053</v>
      </c>
      <c r="R1400" s="280" t="s">
        <v>9833</v>
      </c>
      <c r="S1400" s="262" t="s">
        <v>11053</v>
      </c>
      <c r="T1400" s="319" t="s">
        <v>16400</v>
      </c>
      <c r="V1400" s="282">
        <v>42718</v>
      </c>
    </row>
    <row r="1401" spans="2:23" s="280" customFormat="1" ht="30.75" customHeight="1" x14ac:dyDescent="0.25">
      <c r="B1401" s="339" t="s">
        <v>15119</v>
      </c>
      <c r="C1401" s="339"/>
      <c r="D1401" s="279" t="s">
        <v>16401</v>
      </c>
      <c r="E1401" s="281" t="s">
        <v>16401</v>
      </c>
      <c r="G1401" s="279" t="s">
        <v>16401</v>
      </c>
      <c r="H1401" s="316" t="s">
        <v>16402</v>
      </c>
      <c r="I1401" s="317" t="s">
        <v>16403</v>
      </c>
      <c r="J1401" s="279" t="s">
        <v>16404</v>
      </c>
      <c r="K1401" s="280" t="s">
        <v>2054</v>
      </c>
      <c r="L1401" s="280" t="s">
        <v>4233</v>
      </c>
      <c r="M1401" s="280" t="s">
        <v>3942</v>
      </c>
      <c r="N1401" s="12" t="s">
        <v>21135</v>
      </c>
      <c r="O1401" s="318" t="s">
        <v>16405</v>
      </c>
      <c r="P1401" s="319" t="s">
        <v>16406</v>
      </c>
      <c r="Q1401" s="262" t="s">
        <v>16407</v>
      </c>
      <c r="S1401" s="281"/>
      <c r="T1401" s="281"/>
      <c r="V1401" s="282">
        <v>43084</v>
      </c>
    </row>
    <row r="1402" spans="2:23" s="280" customFormat="1" ht="30.75" customHeight="1" x14ac:dyDescent="0.25">
      <c r="B1402" s="339" t="s">
        <v>15120</v>
      </c>
      <c r="C1402" s="339"/>
      <c r="D1402" s="279" t="s">
        <v>16408</v>
      </c>
      <c r="G1402" s="279" t="s">
        <v>16408</v>
      </c>
      <c r="H1402" s="316" t="s">
        <v>16409</v>
      </c>
      <c r="I1402" s="317" t="s">
        <v>16414</v>
      </c>
      <c r="J1402" s="279" t="s">
        <v>16410</v>
      </c>
      <c r="K1402" s="280" t="s">
        <v>3917</v>
      </c>
      <c r="L1402" s="280" t="s">
        <v>5316</v>
      </c>
      <c r="M1402" s="280" t="s">
        <v>4114</v>
      </c>
      <c r="N1402" s="12" t="s">
        <v>21147</v>
      </c>
      <c r="O1402" s="318" t="s">
        <v>16411</v>
      </c>
      <c r="P1402" s="319"/>
      <c r="Q1402" s="262" t="s">
        <v>16412</v>
      </c>
      <c r="S1402" s="281"/>
      <c r="T1402" s="281"/>
      <c r="V1402" s="282">
        <v>42766</v>
      </c>
    </row>
    <row r="1403" spans="2:23" s="280" customFormat="1" ht="30.75" customHeight="1" x14ac:dyDescent="0.25">
      <c r="B1403" s="339" t="s">
        <v>16418</v>
      </c>
      <c r="C1403" s="339" t="s">
        <v>21125</v>
      </c>
      <c r="D1403" s="279" t="s">
        <v>16504</v>
      </c>
      <c r="E1403" s="280" t="s">
        <v>16505</v>
      </c>
      <c r="F1403" s="280" t="s">
        <v>4222</v>
      </c>
      <c r="G1403" s="279" t="s">
        <v>24243</v>
      </c>
      <c r="H1403" s="316" t="s">
        <v>16506</v>
      </c>
      <c r="I1403" s="317" t="s">
        <v>16507</v>
      </c>
      <c r="J1403" s="279" t="s">
        <v>16508</v>
      </c>
      <c r="K1403" s="280" t="s">
        <v>16509</v>
      </c>
      <c r="L1403" s="280" t="s">
        <v>16510</v>
      </c>
      <c r="M1403" s="280" t="s">
        <v>3942</v>
      </c>
      <c r="N1403" s="12" t="s">
        <v>21135</v>
      </c>
      <c r="O1403" s="318" t="s">
        <v>16511</v>
      </c>
      <c r="P1403" s="319" t="s">
        <v>16514</v>
      </c>
      <c r="Q1403" s="262" t="s">
        <v>16512</v>
      </c>
      <c r="R1403" s="280" t="s">
        <v>16513</v>
      </c>
      <c r="S1403" s="262" t="s">
        <v>16512</v>
      </c>
      <c r="T1403" s="319" t="s">
        <v>16514</v>
      </c>
      <c r="V1403" s="282">
        <v>42780</v>
      </c>
    </row>
    <row r="1404" spans="2:23" s="280" customFormat="1" ht="30.75" customHeight="1" x14ac:dyDescent="0.25">
      <c r="B1404" s="339" t="s">
        <v>16419</v>
      </c>
      <c r="C1404" s="339" t="s">
        <v>21125</v>
      </c>
      <c r="D1404" s="279" t="s">
        <v>16515</v>
      </c>
      <c r="E1404" s="280" t="s">
        <v>16516</v>
      </c>
      <c r="G1404" s="279" t="s">
        <v>16515</v>
      </c>
      <c r="H1404" s="316" t="s">
        <v>16517</v>
      </c>
      <c r="I1404" s="317" t="s">
        <v>3915</v>
      </c>
      <c r="J1404" s="279" t="s">
        <v>16518</v>
      </c>
      <c r="K1404" s="280" t="s">
        <v>12423</v>
      </c>
      <c r="L1404" s="280" t="s">
        <v>3690</v>
      </c>
      <c r="M1404" s="280" t="s">
        <v>4114</v>
      </c>
      <c r="N1404" s="12" t="s">
        <v>21147</v>
      </c>
      <c r="O1404" s="318" t="s">
        <v>16519</v>
      </c>
      <c r="P1404" s="319" t="s">
        <v>16520</v>
      </c>
      <c r="Q1404" s="262" t="s">
        <v>16521</v>
      </c>
      <c r="R1404" s="280" t="s">
        <v>16522</v>
      </c>
      <c r="S1404" s="262" t="s">
        <v>16523</v>
      </c>
      <c r="T1404" s="281" t="s">
        <v>16520</v>
      </c>
      <c r="V1404" s="282">
        <v>42816</v>
      </c>
    </row>
    <row r="1405" spans="2:23" s="280" customFormat="1" ht="30.75" customHeight="1" x14ac:dyDescent="0.25">
      <c r="B1405" s="339" t="s">
        <v>16420</v>
      </c>
      <c r="C1405" s="339"/>
      <c r="D1405" s="279" t="s">
        <v>16524</v>
      </c>
      <c r="E1405" s="280" t="s">
        <v>11955</v>
      </c>
      <c r="F1405" s="280" t="s">
        <v>16525</v>
      </c>
      <c r="G1405" s="279" t="s">
        <v>16524</v>
      </c>
      <c r="H1405" s="316" t="s">
        <v>16526</v>
      </c>
      <c r="I1405" s="317" t="s">
        <v>16532</v>
      </c>
      <c r="J1405" s="279" t="s">
        <v>16527</v>
      </c>
      <c r="K1405" s="280" t="s">
        <v>3917</v>
      </c>
      <c r="L1405" s="280" t="s">
        <v>16528</v>
      </c>
      <c r="M1405" s="280" t="s">
        <v>4265</v>
      </c>
      <c r="N1405" s="12" t="s">
        <v>21135</v>
      </c>
      <c r="O1405" s="318" t="s">
        <v>16529</v>
      </c>
      <c r="P1405" s="319" t="s">
        <v>16530</v>
      </c>
      <c r="Q1405" s="281" t="s">
        <v>16531</v>
      </c>
      <c r="R1405" s="280" t="s">
        <v>11955</v>
      </c>
      <c r="S1405" s="281" t="s">
        <v>16531</v>
      </c>
      <c r="T1405" s="281" t="s">
        <v>16530</v>
      </c>
      <c r="V1405" s="282">
        <v>42821</v>
      </c>
    </row>
    <row r="1406" spans="2:23" s="280" customFormat="1" ht="30.75" customHeight="1" x14ac:dyDescent="0.25">
      <c r="B1406" s="339" t="s">
        <v>16421</v>
      </c>
      <c r="C1406" s="339" t="s">
        <v>5</v>
      </c>
      <c r="D1406" s="279" t="s">
        <v>16534</v>
      </c>
      <c r="E1406" s="280" t="s">
        <v>16535</v>
      </c>
      <c r="F1406" s="280" t="s">
        <v>16536</v>
      </c>
      <c r="G1406" s="279" t="s">
        <v>16534</v>
      </c>
      <c r="H1406" s="316" t="s">
        <v>15136</v>
      </c>
      <c r="I1406" s="317" t="s">
        <v>3915</v>
      </c>
      <c r="J1406" s="279" t="s">
        <v>16537</v>
      </c>
      <c r="K1406" s="280" t="s">
        <v>6326</v>
      </c>
      <c r="L1406" s="280" t="s">
        <v>3467</v>
      </c>
      <c r="M1406" s="280" t="s">
        <v>3942</v>
      </c>
      <c r="N1406" s="12" t="s">
        <v>21135</v>
      </c>
      <c r="O1406" s="318" t="s">
        <v>15141</v>
      </c>
      <c r="P1406" s="319" t="s">
        <v>16538</v>
      </c>
      <c r="Q1406" s="262" t="s">
        <v>16539</v>
      </c>
      <c r="R1406" s="280" t="s">
        <v>16540</v>
      </c>
      <c r="S1406" s="262" t="s">
        <v>16539</v>
      </c>
      <c r="T1406" s="319" t="s">
        <v>16538</v>
      </c>
      <c r="V1406" s="282">
        <v>42842</v>
      </c>
    </row>
    <row r="1407" spans="2:23" s="280" customFormat="1" ht="30.75" customHeight="1" x14ac:dyDescent="0.25">
      <c r="B1407" s="339" t="s">
        <v>16422</v>
      </c>
      <c r="C1407" s="339" t="s">
        <v>5</v>
      </c>
      <c r="D1407" s="279" t="s">
        <v>16542</v>
      </c>
      <c r="E1407" s="280" t="s">
        <v>16547</v>
      </c>
      <c r="G1407" s="322" t="s">
        <v>16542</v>
      </c>
      <c r="H1407" s="316" t="s">
        <v>16543</v>
      </c>
      <c r="I1407" s="317" t="s">
        <v>16544</v>
      </c>
      <c r="J1407" s="279" t="s">
        <v>16545</v>
      </c>
      <c r="K1407" s="280" t="s">
        <v>3792</v>
      </c>
      <c r="L1407" s="280" t="s">
        <v>4233</v>
      </c>
      <c r="M1407" s="280" t="s">
        <v>3942</v>
      </c>
      <c r="N1407" s="12" t="s">
        <v>21135</v>
      </c>
      <c r="O1407" s="318">
        <v>89223100</v>
      </c>
      <c r="P1407" s="319" t="s">
        <v>16546</v>
      </c>
      <c r="Q1407" s="262" t="s">
        <v>16548</v>
      </c>
      <c r="R1407" s="280" t="s">
        <v>16547</v>
      </c>
      <c r="S1407" s="262" t="s">
        <v>16548</v>
      </c>
      <c r="T1407" s="319" t="s">
        <v>16546</v>
      </c>
      <c r="V1407" s="282">
        <v>42845</v>
      </c>
    </row>
    <row r="1408" spans="2:23" s="280" customFormat="1" ht="30.75" customHeight="1" x14ac:dyDescent="0.25">
      <c r="B1408" s="339" t="s">
        <v>16423</v>
      </c>
      <c r="C1408" s="414" t="s">
        <v>21129</v>
      </c>
      <c r="D1408" s="279" t="s">
        <v>16563</v>
      </c>
      <c r="E1408" s="280" t="s">
        <v>16564</v>
      </c>
      <c r="G1408" s="279" t="s">
        <v>16563</v>
      </c>
      <c r="H1408" s="316"/>
      <c r="I1408" s="317"/>
      <c r="J1408" s="279" t="s">
        <v>16565</v>
      </c>
      <c r="K1408" s="280" t="s">
        <v>3917</v>
      </c>
      <c r="L1408" s="280" t="s">
        <v>5316</v>
      </c>
      <c r="M1408" s="280" t="s">
        <v>4114</v>
      </c>
      <c r="N1408" s="12" t="s">
        <v>21147</v>
      </c>
      <c r="O1408" s="318" t="s">
        <v>16566</v>
      </c>
      <c r="P1408" s="319"/>
      <c r="Q1408" s="281"/>
      <c r="S1408" s="281"/>
      <c r="T1408" s="281"/>
      <c r="V1408" s="282"/>
    </row>
    <row r="1409" spans="2:23" s="280" customFormat="1" ht="30.75" customHeight="1" x14ac:dyDescent="0.25">
      <c r="B1409" s="339" t="s">
        <v>16424</v>
      </c>
      <c r="C1409" s="339" t="s">
        <v>5</v>
      </c>
      <c r="D1409" s="279" t="s">
        <v>16767</v>
      </c>
      <c r="E1409" s="280" t="s">
        <v>16768</v>
      </c>
      <c r="F1409" s="280" t="s">
        <v>4307</v>
      </c>
      <c r="G1409" s="279" t="s">
        <v>16769</v>
      </c>
      <c r="H1409" s="316" t="s">
        <v>16770</v>
      </c>
      <c r="I1409" s="317" t="s">
        <v>3915</v>
      </c>
      <c r="J1409" s="279" t="s">
        <v>16771</v>
      </c>
      <c r="K1409" s="280" t="s">
        <v>16772</v>
      </c>
      <c r="L1409" s="280" t="s">
        <v>2637</v>
      </c>
      <c r="M1409" s="280" t="s">
        <v>2638</v>
      </c>
      <c r="N1409" s="12" t="s">
        <v>21149</v>
      </c>
      <c r="O1409" s="318" t="s">
        <v>16773</v>
      </c>
      <c r="P1409" s="319" t="s">
        <v>16774</v>
      </c>
      <c r="Q1409" s="281" t="s">
        <v>16775</v>
      </c>
      <c r="R1409" s="280" t="s">
        <v>19849</v>
      </c>
      <c r="S1409" s="281" t="s">
        <v>19851</v>
      </c>
      <c r="T1409" s="281" t="s">
        <v>19850</v>
      </c>
      <c r="V1409" s="282">
        <v>42884</v>
      </c>
      <c r="W1409" s="282">
        <v>43650</v>
      </c>
    </row>
    <row r="1410" spans="2:23" s="280" customFormat="1" ht="30.75" customHeight="1" x14ac:dyDescent="0.25">
      <c r="B1410" s="339" t="s">
        <v>16425</v>
      </c>
      <c r="C1410" s="339"/>
      <c r="D1410" s="279" t="s">
        <v>16776</v>
      </c>
      <c r="E1410" s="280" t="s">
        <v>10419</v>
      </c>
      <c r="G1410" s="322" t="s">
        <v>16777</v>
      </c>
      <c r="H1410" s="316" t="s">
        <v>16778</v>
      </c>
      <c r="I1410" s="317"/>
      <c r="J1410" s="279" t="s">
        <v>16779</v>
      </c>
      <c r="K1410" s="280" t="s">
        <v>16780</v>
      </c>
      <c r="L1410" s="280" t="s">
        <v>896</v>
      </c>
      <c r="M1410" s="280" t="s">
        <v>4114</v>
      </c>
      <c r="N1410" s="12" t="s">
        <v>21147</v>
      </c>
      <c r="O1410" s="318" t="s">
        <v>897</v>
      </c>
      <c r="P1410" s="319" t="s">
        <v>16781</v>
      </c>
      <c r="Q1410" s="262" t="s">
        <v>16782</v>
      </c>
      <c r="S1410" s="281"/>
      <c r="T1410" s="281"/>
      <c r="U1410" s="280" t="s">
        <v>6276</v>
      </c>
      <c r="V1410" s="282">
        <v>42882</v>
      </c>
      <c r="W1410" s="345">
        <v>42892</v>
      </c>
    </row>
    <row r="1411" spans="2:23" s="280" customFormat="1" ht="30.75" customHeight="1" x14ac:dyDescent="0.25">
      <c r="B1411" s="339" t="s">
        <v>16426</v>
      </c>
      <c r="C1411" s="339" t="s">
        <v>21125</v>
      </c>
      <c r="D1411" s="279" t="s">
        <v>16783</v>
      </c>
      <c r="E1411" s="280" t="s">
        <v>965</v>
      </c>
      <c r="F1411" s="280" t="s">
        <v>14653</v>
      </c>
      <c r="G1411" s="279" t="s">
        <v>16784</v>
      </c>
      <c r="H1411" s="316" t="s">
        <v>16785</v>
      </c>
      <c r="I1411" s="317" t="s">
        <v>3915</v>
      </c>
      <c r="J1411" s="279" t="s">
        <v>16786</v>
      </c>
      <c r="K1411" s="280" t="s">
        <v>3689</v>
      </c>
      <c r="L1411" s="280" t="s">
        <v>3690</v>
      </c>
      <c r="M1411" s="280" t="s">
        <v>4114</v>
      </c>
      <c r="N1411" s="12" t="s">
        <v>21147</v>
      </c>
      <c r="O1411" s="318" t="s">
        <v>16787</v>
      </c>
      <c r="P1411" s="319" t="s">
        <v>16788</v>
      </c>
      <c r="Q1411" s="262" t="s">
        <v>16789</v>
      </c>
      <c r="R1411" s="280" t="s">
        <v>16790</v>
      </c>
      <c r="S1411" s="262" t="s">
        <v>16791</v>
      </c>
      <c r="T1411" s="319" t="s">
        <v>16788</v>
      </c>
      <c r="U1411" s="280" t="s">
        <v>16792</v>
      </c>
      <c r="V1411" s="282">
        <v>42883</v>
      </c>
      <c r="W1411" s="345">
        <v>42894</v>
      </c>
    </row>
    <row r="1412" spans="2:23" s="280" customFormat="1" ht="30.75" customHeight="1" x14ac:dyDescent="0.25">
      <c r="B1412" s="339" t="s">
        <v>16427</v>
      </c>
      <c r="C1412" s="339"/>
      <c r="D1412" s="279" t="s">
        <v>16796</v>
      </c>
      <c r="E1412" s="280" t="s">
        <v>16797</v>
      </c>
      <c r="G1412" s="279" t="s">
        <v>16798</v>
      </c>
      <c r="H1412" s="316" t="s">
        <v>16799</v>
      </c>
      <c r="I1412" s="317" t="s">
        <v>16800</v>
      </c>
      <c r="J1412" s="279" t="s">
        <v>16801</v>
      </c>
      <c r="K1412" s="280" t="s">
        <v>16802</v>
      </c>
      <c r="L1412" s="280" t="s">
        <v>3157</v>
      </c>
      <c r="M1412" s="280" t="s">
        <v>4244</v>
      </c>
      <c r="N1412" s="12" t="s">
        <v>21148</v>
      </c>
      <c r="O1412" s="318" t="s">
        <v>16803</v>
      </c>
      <c r="P1412" s="319" t="s">
        <v>16804</v>
      </c>
      <c r="Q1412" s="262" t="s">
        <v>16805</v>
      </c>
      <c r="R1412" s="280" t="s">
        <v>16806</v>
      </c>
      <c r="S1412" s="262" t="s">
        <v>16805</v>
      </c>
      <c r="T1412" s="319" t="s">
        <v>16804</v>
      </c>
      <c r="V1412" s="282">
        <v>42882</v>
      </c>
      <c r="W1412" s="345">
        <v>42895</v>
      </c>
    </row>
    <row r="1413" spans="2:23" s="280" customFormat="1" ht="30.75" customHeight="1" x14ac:dyDescent="0.25">
      <c r="B1413" s="339" t="s">
        <v>16428</v>
      </c>
      <c r="C1413" s="339"/>
      <c r="D1413" s="279" t="s">
        <v>16809</v>
      </c>
      <c r="E1413" s="280" t="s">
        <v>16810</v>
      </c>
      <c r="G1413" s="279" t="s">
        <v>16811</v>
      </c>
      <c r="H1413" s="316" t="s">
        <v>16812</v>
      </c>
      <c r="I1413" s="317" t="s">
        <v>3915</v>
      </c>
      <c r="J1413" s="279" t="s">
        <v>16813</v>
      </c>
      <c r="K1413" s="280" t="s">
        <v>16814</v>
      </c>
      <c r="L1413" s="280" t="s">
        <v>16966</v>
      </c>
      <c r="M1413" s="280" t="s">
        <v>4092</v>
      </c>
      <c r="N1413" s="12" t="s">
        <v>21150</v>
      </c>
      <c r="O1413" s="318" t="s">
        <v>16815</v>
      </c>
      <c r="P1413" s="319" t="s">
        <v>16816</v>
      </c>
      <c r="Q1413" s="262" t="s">
        <v>16817</v>
      </c>
      <c r="R1413" s="280" t="s">
        <v>16810</v>
      </c>
      <c r="S1413" s="262" t="s">
        <v>16817</v>
      </c>
      <c r="T1413" s="319" t="s">
        <v>16816</v>
      </c>
      <c r="V1413" s="282">
        <v>42883</v>
      </c>
      <c r="W1413" s="345">
        <v>42898</v>
      </c>
    </row>
    <row r="1414" spans="2:23" s="280" customFormat="1" ht="30.75" customHeight="1" x14ac:dyDescent="0.25">
      <c r="B1414" s="339" t="s">
        <v>16429</v>
      </c>
      <c r="C1414" s="339"/>
      <c r="D1414" s="279" t="s">
        <v>16818</v>
      </c>
      <c r="E1414" s="280" t="s">
        <v>16819</v>
      </c>
      <c r="G1414" s="279" t="s">
        <v>16820</v>
      </c>
      <c r="H1414" s="316" t="s">
        <v>16821</v>
      </c>
      <c r="I1414" s="317" t="s">
        <v>16822</v>
      </c>
      <c r="J1414" s="279" t="s">
        <v>16823</v>
      </c>
      <c r="K1414" s="280" t="s">
        <v>3917</v>
      </c>
      <c r="L1414" s="280" t="s">
        <v>1820</v>
      </c>
      <c r="M1414" s="280" t="s">
        <v>1679</v>
      </c>
      <c r="N1414" s="12" t="s">
        <v>21150</v>
      </c>
      <c r="O1414" s="318" t="s">
        <v>16824</v>
      </c>
      <c r="P1414" s="319" t="s">
        <v>16825</v>
      </c>
      <c r="Q1414" s="262" t="s">
        <v>16826</v>
      </c>
      <c r="R1414" s="280" t="s">
        <v>16819</v>
      </c>
      <c r="S1414" s="262" t="s">
        <v>16826</v>
      </c>
      <c r="T1414" s="319" t="s">
        <v>16825</v>
      </c>
      <c r="V1414" s="282">
        <v>42883</v>
      </c>
      <c r="W1414" s="345">
        <v>42898</v>
      </c>
    </row>
    <row r="1415" spans="2:23" s="280" customFormat="1" ht="30.75" customHeight="1" x14ac:dyDescent="0.25">
      <c r="B1415" s="339" t="s">
        <v>16430</v>
      </c>
      <c r="C1415" s="339"/>
      <c r="D1415" s="279" t="s">
        <v>16827</v>
      </c>
      <c r="E1415" s="280" t="s">
        <v>5025</v>
      </c>
      <c r="G1415" s="279" t="s">
        <v>16828</v>
      </c>
      <c r="H1415" s="316" t="s">
        <v>16829</v>
      </c>
      <c r="I1415" s="317" t="s">
        <v>16830</v>
      </c>
      <c r="J1415" s="279" t="s">
        <v>16831</v>
      </c>
      <c r="K1415" s="280" t="s">
        <v>3917</v>
      </c>
      <c r="L1415" s="280" t="s">
        <v>6318</v>
      </c>
      <c r="M1415" s="280" t="s">
        <v>3942</v>
      </c>
      <c r="N1415" s="12" t="s">
        <v>21135</v>
      </c>
      <c r="O1415" s="318" t="s">
        <v>16832</v>
      </c>
      <c r="P1415" s="319" t="s">
        <v>16833</v>
      </c>
      <c r="Q1415" s="262" t="s">
        <v>16834</v>
      </c>
      <c r="R1415" s="280" t="s">
        <v>5025</v>
      </c>
      <c r="S1415" s="262" t="s">
        <v>16834</v>
      </c>
      <c r="T1415" s="319" t="s">
        <v>16833</v>
      </c>
      <c r="V1415" s="282">
        <v>42883</v>
      </c>
      <c r="W1415" s="345">
        <v>42898</v>
      </c>
    </row>
    <row r="1416" spans="2:23" s="280" customFormat="1" ht="30.75" customHeight="1" x14ac:dyDescent="0.25">
      <c r="B1416" s="339" t="s">
        <v>16431</v>
      </c>
      <c r="C1416" s="339" t="s">
        <v>21125</v>
      </c>
      <c r="D1416" s="279" t="s">
        <v>16835</v>
      </c>
      <c r="E1416" s="280" t="s">
        <v>14311</v>
      </c>
      <c r="G1416" s="279" t="s">
        <v>16836</v>
      </c>
      <c r="H1416" s="316" t="s">
        <v>16837</v>
      </c>
      <c r="I1416" s="317" t="s">
        <v>16838</v>
      </c>
      <c r="J1416" s="279" t="s">
        <v>16839</v>
      </c>
      <c r="K1416" s="280" t="s">
        <v>16509</v>
      </c>
      <c r="L1416" s="280" t="s">
        <v>16510</v>
      </c>
      <c r="M1416" s="280" t="s">
        <v>3942</v>
      </c>
      <c r="N1416" s="12" t="s">
        <v>21135</v>
      </c>
      <c r="O1416" s="318" t="s">
        <v>16511</v>
      </c>
      <c r="P1416" s="319" t="s">
        <v>16840</v>
      </c>
      <c r="Q1416" s="281" t="s">
        <v>16841</v>
      </c>
      <c r="R1416" s="280" t="s">
        <v>14311</v>
      </c>
      <c r="S1416" s="281" t="s">
        <v>16841</v>
      </c>
      <c r="T1416" s="281" t="s">
        <v>16840</v>
      </c>
      <c r="V1416" s="282">
        <v>42899</v>
      </c>
    </row>
    <row r="1417" spans="2:23" s="280" customFormat="1" ht="30.75" customHeight="1" x14ac:dyDescent="0.25">
      <c r="B1417" s="339" t="s">
        <v>16432</v>
      </c>
      <c r="C1417" s="339"/>
      <c r="D1417" s="279" t="s">
        <v>16842</v>
      </c>
      <c r="E1417" s="280" t="s">
        <v>16843</v>
      </c>
      <c r="G1417" s="279" t="s">
        <v>16844</v>
      </c>
      <c r="H1417" s="316" t="s">
        <v>16845</v>
      </c>
      <c r="I1417" s="317" t="s">
        <v>5712</v>
      </c>
      <c r="J1417" s="279" t="s">
        <v>16846</v>
      </c>
      <c r="K1417" s="280" t="s">
        <v>16847</v>
      </c>
      <c r="L1417" s="280" t="s">
        <v>3690</v>
      </c>
      <c r="M1417" s="280" t="s">
        <v>4114</v>
      </c>
      <c r="N1417" s="12" t="s">
        <v>21147</v>
      </c>
      <c r="O1417" s="318" t="s">
        <v>16848</v>
      </c>
      <c r="P1417" s="319" t="s">
        <v>16849</v>
      </c>
      <c r="Q1417" s="262" t="s">
        <v>16850</v>
      </c>
      <c r="R1417" s="280" t="s">
        <v>16843</v>
      </c>
      <c r="S1417" s="262" t="s">
        <v>16850</v>
      </c>
      <c r="T1417" s="319" t="s">
        <v>16849</v>
      </c>
      <c r="V1417" s="282">
        <v>42899</v>
      </c>
    </row>
    <row r="1418" spans="2:23" s="280" customFormat="1" ht="30.75" customHeight="1" x14ac:dyDescent="0.25">
      <c r="B1418" s="339" t="s">
        <v>16433</v>
      </c>
      <c r="C1418" s="339" t="s">
        <v>21125</v>
      </c>
      <c r="D1418" s="279" t="s">
        <v>16859</v>
      </c>
      <c r="E1418" s="280" t="s">
        <v>16860</v>
      </c>
      <c r="G1418" s="279" t="s">
        <v>16861</v>
      </c>
      <c r="H1418" s="316" t="s">
        <v>16862</v>
      </c>
      <c r="I1418" s="317" t="s">
        <v>3915</v>
      </c>
      <c r="J1418" s="279" t="s">
        <v>16863</v>
      </c>
      <c r="K1418" s="280" t="s">
        <v>15231</v>
      </c>
      <c r="L1418" s="280" t="s">
        <v>4005</v>
      </c>
      <c r="M1418" s="280" t="s">
        <v>4006</v>
      </c>
      <c r="N1418" s="12" t="s">
        <v>21149</v>
      </c>
      <c r="O1418" s="318" t="s">
        <v>16864</v>
      </c>
      <c r="P1418" s="319" t="s">
        <v>16865</v>
      </c>
      <c r="Q1418" s="262" t="s">
        <v>16866</v>
      </c>
      <c r="R1418" s="280" t="s">
        <v>16867</v>
      </c>
      <c r="S1418" s="262" t="s">
        <v>16868</v>
      </c>
      <c r="T1418" s="281" t="s">
        <v>16869</v>
      </c>
      <c r="U1418" s="280" t="s">
        <v>15713</v>
      </c>
      <c r="V1418" s="282">
        <v>42916</v>
      </c>
      <c r="W1418" s="345">
        <v>42916</v>
      </c>
    </row>
    <row r="1419" spans="2:23" s="280" customFormat="1" ht="30.75" customHeight="1" x14ac:dyDescent="0.25">
      <c r="B1419" s="339" t="s">
        <v>16434</v>
      </c>
      <c r="C1419" s="339" t="s">
        <v>5</v>
      </c>
      <c r="D1419" s="279" t="s">
        <v>16870</v>
      </c>
      <c r="G1419" s="279" t="s">
        <v>16870</v>
      </c>
      <c r="H1419" s="316" t="s">
        <v>16871</v>
      </c>
      <c r="I1419" s="317" t="s">
        <v>16872</v>
      </c>
      <c r="J1419" s="279" t="s">
        <v>5573</v>
      </c>
      <c r="K1419" s="280" t="s">
        <v>3917</v>
      </c>
      <c r="L1419" s="280" t="s">
        <v>5574</v>
      </c>
      <c r="M1419" s="280" t="s">
        <v>4006</v>
      </c>
      <c r="N1419" s="12" t="s">
        <v>21149</v>
      </c>
      <c r="O1419" s="318" t="s">
        <v>5575</v>
      </c>
      <c r="P1419" s="319" t="s">
        <v>5576</v>
      </c>
      <c r="Q1419" s="262" t="s">
        <v>18405</v>
      </c>
      <c r="R1419" s="280" t="s">
        <v>5570</v>
      </c>
      <c r="S1419" s="262" t="s">
        <v>18405</v>
      </c>
      <c r="T1419" s="281" t="s">
        <v>5576</v>
      </c>
      <c r="V1419" s="282"/>
    </row>
    <row r="1420" spans="2:23" s="280" customFormat="1" ht="30.75" customHeight="1" x14ac:dyDescent="0.25">
      <c r="B1420" s="339" t="s">
        <v>16435</v>
      </c>
      <c r="C1420" s="339" t="s">
        <v>5</v>
      </c>
      <c r="D1420" s="279" t="s">
        <v>16875</v>
      </c>
      <c r="E1420" s="280" t="s">
        <v>16876</v>
      </c>
      <c r="F1420" s="280" t="s">
        <v>3980</v>
      </c>
      <c r="G1420" s="279" t="s">
        <v>16875</v>
      </c>
      <c r="H1420" s="316" t="s">
        <v>16877</v>
      </c>
      <c r="I1420" s="317" t="s">
        <v>16878</v>
      </c>
      <c r="J1420" s="279" t="s">
        <v>16879</v>
      </c>
      <c r="K1420" s="280" t="s">
        <v>3917</v>
      </c>
      <c r="L1420" s="280" t="s">
        <v>16880</v>
      </c>
      <c r="M1420" s="280" t="s">
        <v>3942</v>
      </c>
      <c r="N1420" s="12" t="s">
        <v>21135</v>
      </c>
      <c r="O1420" s="318" t="s">
        <v>11579</v>
      </c>
      <c r="P1420" s="319" t="s">
        <v>16881</v>
      </c>
      <c r="Q1420" s="262" t="s">
        <v>16882</v>
      </c>
      <c r="R1420" s="280" t="s">
        <v>16883</v>
      </c>
      <c r="S1420" s="262" t="s">
        <v>16884</v>
      </c>
      <c r="T1420" s="281" t="s">
        <v>16885</v>
      </c>
      <c r="V1420" s="282">
        <v>42941</v>
      </c>
    </row>
    <row r="1421" spans="2:23" s="280" customFormat="1" ht="30.75" customHeight="1" x14ac:dyDescent="0.25">
      <c r="B1421" s="339" t="s">
        <v>16436</v>
      </c>
      <c r="C1421" s="339" t="s">
        <v>5</v>
      </c>
      <c r="D1421" s="279" t="s">
        <v>16887</v>
      </c>
      <c r="E1421" s="280" t="s">
        <v>956</v>
      </c>
      <c r="G1421" s="279" t="s">
        <v>16888</v>
      </c>
      <c r="H1421" s="316" t="s">
        <v>16889</v>
      </c>
      <c r="I1421" s="353">
        <v>116238475115</v>
      </c>
      <c r="J1421" s="279" t="s">
        <v>16890</v>
      </c>
      <c r="K1421" s="280" t="s">
        <v>16891</v>
      </c>
      <c r="L1421" s="280" t="s">
        <v>2154</v>
      </c>
      <c r="M1421" s="280" t="s">
        <v>3919</v>
      </c>
      <c r="N1421" s="12" t="s">
        <v>21147</v>
      </c>
      <c r="O1421" s="318" t="s">
        <v>16892</v>
      </c>
      <c r="P1421" s="319" t="s">
        <v>16893</v>
      </c>
      <c r="Q1421" s="262" t="s">
        <v>16894</v>
      </c>
      <c r="R1421" s="280" t="s">
        <v>1272</v>
      </c>
      <c r="S1421" s="262" t="s">
        <v>16895</v>
      </c>
      <c r="T1421" s="319" t="s">
        <v>16893</v>
      </c>
      <c r="U1421" s="280" t="s">
        <v>16792</v>
      </c>
      <c r="V1421" s="282">
        <v>42947</v>
      </c>
      <c r="W1421" s="345">
        <v>42947</v>
      </c>
    </row>
    <row r="1422" spans="2:23" s="280" customFormat="1" ht="30.75" customHeight="1" x14ac:dyDescent="0.25">
      <c r="B1422" s="339" t="s">
        <v>16437</v>
      </c>
      <c r="C1422" s="339"/>
      <c r="D1422" s="279" t="s">
        <v>16896</v>
      </c>
      <c r="E1422" s="280" t="s">
        <v>2293</v>
      </c>
      <c r="G1422" s="279" t="s">
        <v>16897</v>
      </c>
      <c r="H1422" s="280" t="s">
        <v>16898</v>
      </c>
      <c r="I1422" s="317" t="s">
        <v>16899</v>
      </c>
      <c r="J1422" s="279" t="s">
        <v>16900</v>
      </c>
      <c r="K1422" s="280" t="s">
        <v>16901</v>
      </c>
      <c r="L1422" s="280" t="s">
        <v>4026</v>
      </c>
      <c r="M1422" s="280" t="s">
        <v>3919</v>
      </c>
      <c r="N1422" s="12" t="s">
        <v>21147</v>
      </c>
      <c r="O1422" s="318" t="s">
        <v>16902</v>
      </c>
      <c r="P1422" s="319" t="s">
        <v>16903</v>
      </c>
      <c r="Q1422" s="262" t="s">
        <v>16904</v>
      </c>
      <c r="R1422" s="280" t="s">
        <v>2293</v>
      </c>
      <c r="S1422" s="262" t="s">
        <v>16904</v>
      </c>
      <c r="T1422" s="281" t="s">
        <v>16903</v>
      </c>
      <c r="V1422" s="282"/>
      <c r="W1422" s="345">
        <v>42949</v>
      </c>
    </row>
    <row r="1423" spans="2:23" s="280" customFormat="1" ht="30.75" customHeight="1" x14ac:dyDescent="0.25">
      <c r="B1423" s="339" t="s">
        <v>16438</v>
      </c>
      <c r="C1423" s="339" t="s">
        <v>11992</v>
      </c>
      <c r="D1423" s="279" t="s">
        <v>16905</v>
      </c>
      <c r="G1423" s="279" t="s">
        <v>16906</v>
      </c>
      <c r="H1423" s="316" t="s">
        <v>16907</v>
      </c>
      <c r="I1423" s="317" t="s">
        <v>3915</v>
      </c>
      <c r="J1423" s="279" t="s">
        <v>16908</v>
      </c>
      <c r="K1423" s="280" t="s">
        <v>3917</v>
      </c>
      <c r="L1423" s="280" t="s">
        <v>3957</v>
      </c>
      <c r="M1423" s="280" t="s">
        <v>3942</v>
      </c>
      <c r="N1423" s="12" t="s">
        <v>21135</v>
      </c>
      <c r="O1423" s="318" t="s">
        <v>16909</v>
      </c>
      <c r="P1423" s="281" t="s">
        <v>5643</v>
      </c>
      <c r="Q1423" s="262" t="s">
        <v>16910</v>
      </c>
      <c r="R1423" s="280" t="s">
        <v>16911</v>
      </c>
      <c r="S1423" s="262" t="s">
        <v>16910</v>
      </c>
      <c r="T1423" s="281" t="s">
        <v>5643</v>
      </c>
      <c r="V1423" s="282"/>
      <c r="W1423" s="345">
        <v>42954</v>
      </c>
    </row>
    <row r="1424" spans="2:23" s="280" customFormat="1" ht="30.75" customHeight="1" x14ac:dyDescent="0.25">
      <c r="B1424" s="339" t="s">
        <v>16439</v>
      </c>
      <c r="C1424" s="339" t="s">
        <v>16380</v>
      </c>
      <c r="D1424" s="279" t="s">
        <v>16916</v>
      </c>
      <c r="E1424" s="280" t="s">
        <v>18509</v>
      </c>
      <c r="F1424" s="280" t="s">
        <v>16921</v>
      </c>
      <c r="G1424" s="279" t="s">
        <v>16915</v>
      </c>
      <c r="H1424" s="316" t="s">
        <v>16919</v>
      </c>
      <c r="I1424" s="317" t="s">
        <v>3915</v>
      </c>
      <c r="J1424" s="279" t="s">
        <v>16917</v>
      </c>
      <c r="K1424" s="280" t="s">
        <v>16918</v>
      </c>
      <c r="L1424" s="280" t="s">
        <v>3957</v>
      </c>
      <c r="M1424" s="280" t="s">
        <v>3942</v>
      </c>
      <c r="N1424" s="12" t="s">
        <v>21135</v>
      </c>
      <c r="O1424" s="318" t="s">
        <v>16920</v>
      </c>
      <c r="P1424" s="319" t="s">
        <v>16922</v>
      </c>
      <c r="Q1424" s="262" t="s">
        <v>18510</v>
      </c>
      <c r="R1424" s="280" t="s">
        <v>18508</v>
      </c>
      <c r="S1424" s="262" t="s">
        <v>18510</v>
      </c>
      <c r="T1424" s="319" t="s">
        <v>16922</v>
      </c>
      <c r="V1424" s="282"/>
    </row>
    <row r="1425" spans="2:23" s="280" customFormat="1" ht="30.75" customHeight="1" x14ac:dyDescent="0.25">
      <c r="B1425" s="339" t="s">
        <v>16440</v>
      </c>
      <c r="C1425" s="339" t="s">
        <v>21125</v>
      </c>
      <c r="D1425" s="279" t="s">
        <v>16927</v>
      </c>
      <c r="E1425" s="280" t="s">
        <v>16928</v>
      </c>
      <c r="G1425" s="279" t="s">
        <v>16929</v>
      </c>
      <c r="H1425" s="316" t="s">
        <v>16930</v>
      </c>
      <c r="I1425" s="317" t="s">
        <v>3915</v>
      </c>
      <c r="J1425" s="279" t="s">
        <v>16931</v>
      </c>
      <c r="K1425" s="280" t="s">
        <v>16932</v>
      </c>
      <c r="L1425" s="280" t="s">
        <v>16933</v>
      </c>
      <c r="M1425" s="280" t="s">
        <v>3919</v>
      </c>
      <c r="N1425" s="12" t="s">
        <v>21147</v>
      </c>
      <c r="O1425" s="318" t="s">
        <v>16934</v>
      </c>
      <c r="P1425" s="319" t="s">
        <v>16935</v>
      </c>
      <c r="Q1425" s="262" t="s">
        <v>16936</v>
      </c>
      <c r="R1425" s="280" t="s">
        <v>16937</v>
      </c>
      <c r="S1425" s="262" t="s">
        <v>16938</v>
      </c>
      <c r="T1425" s="281" t="s">
        <v>16939</v>
      </c>
      <c r="V1425" s="282">
        <v>42965</v>
      </c>
    </row>
    <row r="1426" spans="2:23" s="280" customFormat="1" ht="30.75" customHeight="1" x14ac:dyDescent="0.25">
      <c r="B1426" s="339" t="s">
        <v>16441</v>
      </c>
      <c r="C1426" s="339" t="s">
        <v>21125</v>
      </c>
      <c r="D1426" s="279" t="s">
        <v>16940</v>
      </c>
      <c r="E1426" s="280" t="s">
        <v>16941</v>
      </c>
      <c r="G1426" s="279" t="s">
        <v>16942</v>
      </c>
      <c r="H1426" s="316" t="s">
        <v>16943</v>
      </c>
      <c r="I1426" s="317" t="s">
        <v>3915</v>
      </c>
      <c r="J1426" s="279" t="s">
        <v>16944</v>
      </c>
      <c r="K1426" s="280" t="s">
        <v>16945</v>
      </c>
      <c r="L1426" s="280" t="s">
        <v>16946</v>
      </c>
      <c r="M1426" s="280" t="s">
        <v>2638</v>
      </c>
      <c r="N1426" s="12" t="s">
        <v>21149</v>
      </c>
      <c r="O1426" s="318" t="s">
        <v>16947</v>
      </c>
      <c r="P1426" s="319" t="s">
        <v>16948</v>
      </c>
      <c r="Q1426" s="262" t="s">
        <v>16949</v>
      </c>
      <c r="R1426" s="280" t="s">
        <v>16950</v>
      </c>
      <c r="S1426" s="262" t="s">
        <v>16951</v>
      </c>
      <c r="T1426" s="281" t="s">
        <v>16952</v>
      </c>
      <c r="U1426" s="280" t="s">
        <v>16953</v>
      </c>
      <c r="V1426" s="282">
        <v>42970</v>
      </c>
    </row>
    <row r="1427" spans="2:23" s="280" customFormat="1" ht="30.75" customHeight="1" x14ac:dyDescent="0.25">
      <c r="B1427" s="339" t="s">
        <v>16442</v>
      </c>
      <c r="C1427" s="339" t="s">
        <v>21125</v>
      </c>
      <c r="D1427" s="279" t="s">
        <v>16954</v>
      </c>
      <c r="E1427" s="280" t="s">
        <v>16955</v>
      </c>
      <c r="G1427" s="279" t="s">
        <v>16956</v>
      </c>
      <c r="H1427" s="316" t="s">
        <v>16957</v>
      </c>
      <c r="I1427" s="317" t="s">
        <v>16958</v>
      </c>
      <c r="J1427" s="279" t="s">
        <v>16959</v>
      </c>
      <c r="K1427" s="280" t="s">
        <v>16960</v>
      </c>
      <c r="L1427" s="280" t="s">
        <v>16961</v>
      </c>
      <c r="M1427" s="280" t="s">
        <v>3919</v>
      </c>
      <c r="N1427" s="12" t="s">
        <v>21147</v>
      </c>
      <c r="O1427" s="318" t="s">
        <v>16962</v>
      </c>
      <c r="P1427" s="319" t="s">
        <v>16963</v>
      </c>
      <c r="Q1427" s="262" t="s">
        <v>16964</v>
      </c>
      <c r="R1427" s="280" t="s">
        <v>16955</v>
      </c>
      <c r="S1427" s="262" t="s">
        <v>16965</v>
      </c>
      <c r="T1427" s="281" t="s">
        <v>16963</v>
      </c>
      <c r="V1427" s="282">
        <v>42973</v>
      </c>
    </row>
    <row r="1428" spans="2:23" s="280" customFormat="1" ht="30.75" customHeight="1" x14ac:dyDescent="0.3">
      <c r="B1428" s="339" t="s">
        <v>16443</v>
      </c>
      <c r="C1428" s="339" t="s">
        <v>21125</v>
      </c>
      <c r="D1428" s="279" t="s">
        <v>16967</v>
      </c>
      <c r="E1428" s="280" t="s">
        <v>16968</v>
      </c>
      <c r="G1428" s="279" t="s">
        <v>16969</v>
      </c>
      <c r="H1428" s="316" t="s">
        <v>16970</v>
      </c>
      <c r="I1428" s="317" t="s">
        <v>16971</v>
      </c>
      <c r="J1428" s="279" t="s">
        <v>16972</v>
      </c>
      <c r="K1428" s="280" t="s">
        <v>3917</v>
      </c>
      <c r="L1428" s="280" t="s">
        <v>13999</v>
      </c>
      <c r="M1428" s="280" t="s">
        <v>3919</v>
      </c>
      <c r="N1428" s="12" t="s">
        <v>21147</v>
      </c>
      <c r="O1428" s="318" t="s">
        <v>16973</v>
      </c>
      <c r="P1428" s="319" t="s">
        <v>16974</v>
      </c>
      <c r="Q1428" s="354" t="s">
        <v>16975</v>
      </c>
      <c r="R1428" s="280" t="s">
        <v>16968</v>
      </c>
      <c r="S1428" s="262" t="s">
        <v>16976</v>
      </c>
      <c r="T1428" s="281" t="s">
        <v>16974</v>
      </c>
      <c r="U1428" s="280" t="s">
        <v>16792</v>
      </c>
      <c r="V1428" s="282">
        <v>42982</v>
      </c>
    </row>
    <row r="1429" spans="2:23" s="280" customFormat="1" ht="30.75" customHeight="1" x14ac:dyDescent="0.3">
      <c r="B1429" s="339" t="s">
        <v>16444</v>
      </c>
      <c r="C1429" s="339" t="s">
        <v>21125</v>
      </c>
      <c r="D1429" s="279" t="s">
        <v>16987</v>
      </c>
      <c r="E1429" s="280" t="s">
        <v>3708</v>
      </c>
      <c r="G1429" s="279" t="s">
        <v>16988</v>
      </c>
      <c r="H1429" s="316" t="s">
        <v>16989</v>
      </c>
      <c r="I1429" s="317" t="s">
        <v>3915</v>
      </c>
      <c r="J1429" s="279" t="s">
        <v>16990</v>
      </c>
      <c r="K1429" s="280" t="s">
        <v>3917</v>
      </c>
      <c r="L1429" s="280" t="s">
        <v>16991</v>
      </c>
      <c r="M1429" s="280" t="s">
        <v>3975</v>
      </c>
      <c r="N1429" s="12" t="s">
        <v>21147</v>
      </c>
      <c r="O1429" s="318" t="s">
        <v>16992</v>
      </c>
      <c r="P1429" s="319" t="s">
        <v>16993</v>
      </c>
      <c r="Q1429" s="355" t="s">
        <v>16994</v>
      </c>
      <c r="R1429" s="280" t="s">
        <v>16995</v>
      </c>
      <c r="S1429" s="262" t="s">
        <v>16994</v>
      </c>
      <c r="T1429" s="281" t="s">
        <v>16993</v>
      </c>
      <c r="V1429" s="282">
        <v>42984</v>
      </c>
    </row>
    <row r="1430" spans="2:23" s="280" customFormat="1" ht="30.75" customHeight="1" x14ac:dyDescent="0.25">
      <c r="B1430" s="339" t="s">
        <v>16445</v>
      </c>
      <c r="C1430" s="339" t="s">
        <v>21122</v>
      </c>
      <c r="D1430" s="279" t="s">
        <v>16998</v>
      </c>
      <c r="E1430" s="280" t="s">
        <v>16999</v>
      </c>
      <c r="G1430" s="279" t="s">
        <v>17000</v>
      </c>
      <c r="H1430" s="316" t="s">
        <v>17001</v>
      </c>
      <c r="I1430" s="317" t="s">
        <v>3915</v>
      </c>
      <c r="J1430" s="279" t="s">
        <v>17007</v>
      </c>
      <c r="K1430" s="280" t="s">
        <v>3917</v>
      </c>
      <c r="L1430" s="280" t="s">
        <v>16933</v>
      </c>
      <c r="M1430" s="280" t="s">
        <v>3919</v>
      </c>
      <c r="N1430" s="12" t="s">
        <v>21147</v>
      </c>
      <c r="O1430" s="318" t="s">
        <v>17002</v>
      </c>
      <c r="P1430" s="319" t="s">
        <v>20021</v>
      </c>
      <c r="Q1430" s="262" t="s">
        <v>17003</v>
      </c>
      <c r="R1430" s="280" t="s">
        <v>17004</v>
      </c>
      <c r="S1430" s="262" t="s">
        <v>17005</v>
      </c>
      <c r="T1430" s="281" t="s">
        <v>20022</v>
      </c>
      <c r="U1430" s="280" t="s">
        <v>17006</v>
      </c>
      <c r="V1430" s="282">
        <v>42984</v>
      </c>
    </row>
    <row r="1431" spans="2:23" s="280" customFormat="1" ht="30.75" customHeight="1" x14ac:dyDescent="0.25">
      <c r="B1431" s="339" t="s">
        <v>16446</v>
      </c>
      <c r="C1431" s="339" t="s">
        <v>21125</v>
      </c>
      <c r="D1431" s="279" t="s">
        <v>17010</v>
      </c>
      <c r="E1431" s="280" t="s">
        <v>2469</v>
      </c>
      <c r="G1431" s="279" t="s">
        <v>17011</v>
      </c>
      <c r="H1431" s="316" t="s">
        <v>17012</v>
      </c>
      <c r="I1431" s="317" t="s">
        <v>17013</v>
      </c>
      <c r="J1431" s="279" t="s">
        <v>17014</v>
      </c>
      <c r="K1431" s="280" t="s">
        <v>17015</v>
      </c>
      <c r="L1431" s="280" t="s">
        <v>3283</v>
      </c>
      <c r="M1431" s="280" t="s">
        <v>4265</v>
      </c>
      <c r="N1431" s="12" t="s">
        <v>21135</v>
      </c>
      <c r="O1431" s="318" t="s">
        <v>17016</v>
      </c>
      <c r="P1431" s="319" t="s">
        <v>17017</v>
      </c>
      <c r="Q1431" s="262" t="s">
        <v>17018</v>
      </c>
      <c r="R1431" s="280" t="s">
        <v>17019</v>
      </c>
      <c r="S1431" s="262" t="s">
        <v>17018</v>
      </c>
      <c r="T1431" s="281" t="s">
        <v>17017</v>
      </c>
      <c r="U1431" s="280" t="s">
        <v>15891</v>
      </c>
      <c r="V1431" s="282">
        <v>42989</v>
      </c>
    </row>
    <row r="1432" spans="2:23" s="280" customFormat="1" ht="30.75" customHeight="1" x14ac:dyDescent="0.25">
      <c r="B1432" s="339" t="s">
        <v>16447</v>
      </c>
      <c r="C1432" s="339" t="s">
        <v>21125</v>
      </c>
      <c r="D1432" s="279" t="s">
        <v>17020</v>
      </c>
      <c r="E1432" s="280" t="s">
        <v>17021</v>
      </c>
      <c r="G1432" s="279" t="s">
        <v>17022</v>
      </c>
      <c r="H1432" s="316" t="s">
        <v>17023</v>
      </c>
      <c r="I1432" s="317" t="s">
        <v>17024</v>
      </c>
      <c r="J1432" s="279" t="s">
        <v>17025</v>
      </c>
      <c r="K1432" s="280" t="s">
        <v>17026</v>
      </c>
      <c r="L1432" s="280" t="s">
        <v>4185</v>
      </c>
      <c r="M1432" s="280" t="s">
        <v>3975</v>
      </c>
      <c r="N1432" s="12" t="s">
        <v>21147</v>
      </c>
      <c r="O1432" s="318" t="s">
        <v>17027</v>
      </c>
      <c r="P1432" s="319" t="s">
        <v>17028</v>
      </c>
      <c r="Q1432" s="262" t="s">
        <v>17029</v>
      </c>
      <c r="R1432" s="280" t="s">
        <v>809</v>
      </c>
      <c r="S1432" s="262" t="s">
        <v>17029</v>
      </c>
      <c r="T1432" s="319" t="s">
        <v>17028</v>
      </c>
      <c r="V1432" s="282">
        <v>42990</v>
      </c>
    </row>
    <row r="1433" spans="2:23" s="280" customFormat="1" ht="30.75" customHeight="1" x14ac:dyDescent="0.25">
      <c r="B1433" s="339" t="s">
        <v>16448</v>
      </c>
      <c r="C1433" s="339" t="s">
        <v>21122</v>
      </c>
      <c r="D1433" s="279" t="s">
        <v>17030</v>
      </c>
      <c r="E1433" s="280" t="s">
        <v>17031</v>
      </c>
      <c r="F1433" s="280" t="s">
        <v>17032</v>
      </c>
      <c r="G1433" s="279" t="s">
        <v>21743</v>
      </c>
      <c r="H1433" s="316" t="s">
        <v>21744</v>
      </c>
      <c r="I1433" s="317" t="s">
        <v>3915</v>
      </c>
      <c r="J1433" s="279" t="s">
        <v>17033</v>
      </c>
      <c r="K1433" s="280" t="s">
        <v>1836</v>
      </c>
      <c r="L1433" s="280" t="s">
        <v>17034</v>
      </c>
      <c r="M1433" s="280" t="s">
        <v>3942</v>
      </c>
      <c r="N1433" s="12" t="s">
        <v>21135</v>
      </c>
      <c r="O1433" s="318" t="s">
        <v>17035</v>
      </c>
      <c r="P1433" s="319" t="s">
        <v>17036</v>
      </c>
      <c r="Q1433" s="281" t="s">
        <v>17037</v>
      </c>
      <c r="S1433" s="281"/>
      <c r="T1433" s="281"/>
      <c r="V1433" s="282"/>
      <c r="W1433" s="282">
        <v>44119</v>
      </c>
    </row>
    <row r="1434" spans="2:23" s="280" customFormat="1" ht="30.75" customHeight="1" x14ac:dyDescent="0.25">
      <c r="B1434" s="339" t="s">
        <v>16449</v>
      </c>
      <c r="C1434" s="339"/>
      <c r="D1434" s="279" t="s">
        <v>17038</v>
      </c>
      <c r="E1434" s="280" t="s">
        <v>17039</v>
      </c>
      <c r="G1434" s="279" t="s">
        <v>17040</v>
      </c>
      <c r="H1434" s="316" t="s">
        <v>17041</v>
      </c>
      <c r="I1434" s="317" t="s">
        <v>17042</v>
      </c>
      <c r="J1434" s="279" t="s">
        <v>17043</v>
      </c>
      <c r="K1434" s="280" t="s">
        <v>2176</v>
      </c>
      <c r="L1434" s="280" t="s">
        <v>10492</v>
      </c>
      <c r="M1434" s="280" t="s">
        <v>3942</v>
      </c>
      <c r="N1434" s="12" t="s">
        <v>21135</v>
      </c>
      <c r="O1434" s="318" t="s">
        <v>17044</v>
      </c>
      <c r="P1434" s="319" t="s">
        <v>17045</v>
      </c>
      <c r="Q1434" s="262" t="s">
        <v>17046</v>
      </c>
      <c r="R1434" s="280" t="s">
        <v>17039</v>
      </c>
      <c r="S1434" s="262" t="s">
        <v>17046</v>
      </c>
      <c r="T1434" s="281" t="s">
        <v>17045</v>
      </c>
      <c r="V1434" s="282">
        <v>42996</v>
      </c>
    </row>
    <row r="1435" spans="2:23" s="280" customFormat="1" ht="30.75" customHeight="1" x14ac:dyDescent="0.25">
      <c r="B1435" s="339" t="s">
        <v>16450</v>
      </c>
      <c r="C1435" s="339"/>
      <c r="D1435" s="279" t="s">
        <v>17047</v>
      </c>
      <c r="E1435" s="280" t="s">
        <v>526</v>
      </c>
      <c r="G1435" s="279" t="s">
        <v>17047</v>
      </c>
      <c r="H1435" s="316" t="s">
        <v>17048</v>
      </c>
      <c r="I1435" s="317" t="s">
        <v>3915</v>
      </c>
      <c r="J1435" s="279" t="s">
        <v>17049</v>
      </c>
      <c r="K1435" s="280" t="s">
        <v>3689</v>
      </c>
      <c r="L1435" s="280" t="s">
        <v>3690</v>
      </c>
      <c r="M1435" s="280" t="s">
        <v>4114</v>
      </c>
      <c r="N1435" s="12" t="s">
        <v>21147</v>
      </c>
      <c r="O1435" s="318" t="s">
        <v>17050</v>
      </c>
      <c r="P1435" s="319" t="s">
        <v>17051</v>
      </c>
      <c r="Q1435" s="262" t="s">
        <v>17052</v>
      </c>
      <c r="R1435" s="280" t="s">
        <v>17053</v>
      </c>
      <c r="S1435" s="262" t="s">
        <v>17052</v>
      </c>
      <c r="T1435" s="319" t="s">
        <v>17051</v>
      </c>
      <c r="V1435" s="282">
        <v>42997</v>
      </c>
    </row>
    <row r="1436" spans="2:23" s="280" customFormat="1" ht="30.75" customHeight="1" x14ac:dyDescent="0.25">
      <c r="B1436" s="339" t="s">
        <v>16451</v>
      </c>
      <c r="C1436" s="339" t="s">
        <v>21125</v>
      </c>
      <c r="D1436" s="279" t="s">
        <v>17054</v>
      </c>
      <c r="E1436" s="280" t="s">
        <v>17055</v>
      </c>
      <c r="G1436" s="279" t="s">
        <v>17056</v>
      </c>
      <c r="H1436" s="316" t="s">
        <v>17057</v>
      </c>
      <c r="I1436" s="317" t="s">
        <v>17058</v>
      </c>
      <c r="J1436" s="279" t="s">
        <v>17059</v>
      </c>
      <c r="K1436" s="280" t="s">
        <v>3917</v>
      </c>
      <c r="L1436" s="280" t="s">
        <v>17060</v>
      </c>
      <c r="M1436" s="280" t="s">
        <v>4063</v>
      </c>
      <c r="N1436" s="12" t="s">
        <v>21135</v>
      </c>
      <c r="O1436" s="318" t="s">
        <v>17061</v>
      </c>
      <c r="P1436" s="319" t="s">
        <v>17062</v>
      </c>
      <c r="Q1436" s="262" t="s">
        <v>17063</v>
      </c>
      <c r="R1436" s="280" t="s">
        <v>17055</v>
      </c>
      <c r="S1436" s="262" t="s">
        <v>17063</v>
      </c>
      <c r="T1436" s="281" t="s">
        <v>17062</v>
      </c>
      <c r="V1436" s="282">
        <v>42997</v>
      </c>
    </row>
    <row r="1437" spans="2:23" s="280" customFormat="1" ht="30.75" customHeight="1" x14ac:dyDescent="0.25">
      <c r="B1437" s="339" t="s">
        <v>16452</v>
      </c>
      <c r="C1437" s="339" t="s">
        <v>21125</v>
      </c>
      <c r="D1437" s="279" t="s">
        <v>17064</v>
      </c>
      <c r="E1437" s="280" t="s">
        <v>6315</v>
      </c>
      <c r="G1437" s="279" t="s">
        <v>17065</v>
      </c>
      <c r="H1437" s="316" t="s">
        <v>17066</v>
      </c>
      <c r="I1437" s="317" t="s">
        <v>3915</v>
      </c>
      <c r="J1437" s="279" t="s">
        <v>17067</v>
      </c>
      <c r="K1437" s="280" t="s">
        <v>3917</v>
      </c>
      <c r="L1437" s="280" t="s">
        <v>13999</v>
      </c>
      <c r="M1437" s="280" t="s">
        <v>3919</v>
      </c>
      <c r="N1437" s="12" t="s">
        <v>21147</v>
      </c>
      <c r="O1437" s="318" t="s">
        <v>17068</v>
      </c>
      <c r="P1437" s="319" t="s">
        <v>17069</v>
      </c>
      <c r="Q1437" s="262" t="s">
        <v>17070</v>
      </c>
      <c r="R1437" s="280" t="s">
        <v>6315</v>
      </c>
      <c r="S1437" s="262" t="s">
        <v>17070</v>
      </c>
      <c r="T1437" s="281" t="s">
        <v>17071</v>
      </c>
      <c r="V1437" s="282">
        <v>42997</v>
      </c>
    </row>
    <row r="1438" spans="2:23" s="280" customFormat="1" ht="30.75" customHeight="1" x14ac:dyDescent="0.25">
      <c r="B1438" s="339" t="s">
        <v>16453</v>
      </c>
      <c r="C1438" s="339"/>
      <c r="D1438" s="279" t="s">
        <v>17072</v>
      </c>
      <c r="E1438" s="280" t="s">
        <v>17075</v>
      </c>
      <c r="F1438" s="280" t="s">
        <v>17076</v>
      </c>
      <c r="G1438" s="279" t="s">
        <v>17072</v>
      </c>
      <c r="H1438" s="316" t="s">
        <v>12589</v>
      </c>
      <c r="I1438" s="317"/>
      <c r="J1438" s="279" t="s">
        <v>17073</v>
      </c>
      <c r="K1438" s="280" t="s">
        <v>3917</v>
      </c>
      <c r="L1438" s="280" t="s">
        <v>3957</v>
      </c>
      <c r="M1438" s="280" t="s">
        <v>3942</v>
      </c>
      <c r="N1438" s="12" t="s">
        <v>21135</v>
      </c>
      <c r="O1438" s="318">
        <v>88015400</v>
      </c>
      <c r="P1438" s="319" t="s">
        <v>17074</v>
      </c>
      <c r="Q1438" s="281" t="s">
        <v>17077</v>
      </c>
      <c r="S1438" s="281"/>
      <c r="T1438" s="281"/>
      <c r="V1438" s="282"/>
    </row>
    <row r="1439" spans="2:23" s="280" customFormat="1" ht="30.75" customHeight="1" x14ac:dyDescent="0.25">
      <c r="B1439" s="339" t="s">
        <v>16454</v>
      </c>
      <c r="C1439" s="339"/>
      <c r="D1439" s="279" t="s">
        <v>17082</v>
      </c>
      <c r="G1439" s="279" t="s">
        <v>17082</v>
      </c>
      <c r="H1439" s="316" t="s">
        <v>17083</v>
      </c>
      <c r="I1439" s="356" t="s">
        <v>17084</v>
      </c>
      <c r="J1439" s="279" t="s">
        <v>17085</v>
      </c>
      <c r="K1439" s="280" t="s">
        <v>3917</v>
      </c>
      <c r="L1439" s="280" t="s">
        <v>3737</v>
      </c>
      <c r="M1439" s="280" t="s">
        <v>3738</v>
      </c>
      <c r="N1439" s="12" t="s">
        <v>21148</v>
      </c>
      <c r="O1439" s="318" t="s">
        <v>17086</v>
      </c>
      <c r="P1439" s="319" t="s">
        <v>17087</v>
      </c>
      <c r="Q1439" s="262" t="s">
        <v>17088</v>
      </c>
      <c r="R1439" s="280" t="s">
        <v>17089</v>
      </c>
      <c r="S1439" s="262" t="s">
        <v>17090</v>
      </c>
      <c r="T1439" s="281" t="s">
        <v>17091</v>
      </c>
      <c r="V1439" s="282">
        <v>42999</v>
      </c>
    </row>
    <row r="1440" spans="2:23" s="280" customFormat="1" ht="30.75" customHeight="1" x14ac:dyDescent="0.25">
      <c r="B1440" s="339" t="s">
        <v>16455</v>
      </c>
      <c r="C1440" s="339" t="s">
        <v>21125</v>
      </c>
      <c r="D1440" s="279" t="s">
        <v>17101</v>
      </c>
      <c r="E1440" s="280" t="s">
        <v>17092</v>
      </c>
      <c r="G1440" s="279" t="s">
        <v>17093</v>
      </c>
      <c r="H1440" s="316" t="s">
        <v>17094</v>
      </c>
      <c r="I1440" s="317" t="s">
        <v>17095</v>
      </c>
      <c r="J1440" s="279" t="s">
        <v>17096</v>
      </c>
      <c r="K1440" s="280" t="s">
        <v>12982</v>
      </c>
      <c r="L1440" s="280" t="s">
        <v>14535</v>
      </c>
      <c r="M1440" s="280" t="s">
        <v>3942</v>
      </c>
      <c r="N1440" s="12" t="s">
        <v>21135</v>
      </c>
      <c r="O1440" s="318" t="s">
        <v>339</v>
      </c>
      <c r="P1440" s="319" t="s">
        <v>17097</v>
      </c>
      <c r="Q1440" s="262" t="s">
        <v>17098</v>
      </c>
      <c r="R1440" s="280" t="s">
        <v>5243</v>
      </c>
      <c r="S1440" s="262" t="s">
        <v>17099</v>
      </c>
      <c r="T1440" s="281" t="s">
        <v>17100</v>
      </c>
      <c r="V1440" s="282">
        <v>43000</v>
      </c>
    </row>
    <row r="1441" spans="2:23" s="280" customFormat="1" ht="30.75" customHeight="1" x14ac:dyDescent="0.25">
      <c r="B1441" s="339" t="s">
        <v>16456</v>
      </c>
      <c r="C1441" s="339" t="s">
        <v>11017</v>
      </c>
      <c r="D1441" s="279" t="s">
        <v>17137</v>
      </c>
      <c r="E1441" s="280" t="s">
        <v>17133</v>
      </c>
      <c r="F1441" s="280" t="s">
        <v>17134</v>
      </c>
      <c r="G1441" s="279" t="s">
        <v>17138</v>
      </c>
      <c r="H1441" s="316" t="s">
        <v>17139</v>
      </c>
      <c r="I1441" s="317" t="s">
        <v>17140</v>
      </c>
      <c r="J1441" s="279" t="s">
        <v>17141</v>
      </c>
      <c r="K1441" s="280" t="s">
        <v>17142</v>
      </c>
      <c r="L1441" s="280" t="s">
        <v>17143</v>
      </c>
      <c r="M1441" s="280" t="s">
        <v>4063</v>
      </c>
      <c r="N1441" s="12" t="s">
        <v>21135</v>
      </c>
      <c r="O1441" s="318" t="s">
        <v>17144</v>
      </c>
      <c r="P1441" s="319" t="s">
        <v>17145</v>
      </c>
      <c r="Q1441" s="262" t="s">
        <v>17146</v>
      </c>
      <c r="R1441" s="280" t="s">
        <v>17147</v>
      </c>
      <c r="S1441" s="281" t="s">
        <v>17148</v>
      </c>
      <c r="T1441" s="281" t="s">
        <v>17145</v>
      </c>
      <c r="V1441" s="282">
        <v>43021</v>
      </c>
    </row>
    <row r="1442" spans="2:23" s="280" customFormat="1" ht="30.75" customHeight="1" x14ac:dyDescent="0.25">
      <c r="B1442" s="339" t="s">
        <v>16457</v>
      </c>
      <c r="C1442" s="339" t="s">
        <v>21125</v>
      </c>
      <c r="D1442" s="279" t="s">
        <v>9858</v>
      </c>
      <c r="E1442" s="280" t="s">
        <v>17149</v>
      </c>
      <c r="G1442" s="279" t="s">
        <v>17150</v>
      </c>
      <c r="H1442" s="316" t="s">
        <v>17151</v>
      </c>
      <c r="I1442" s="356" t="s">
        <v>17152</v>
      </c>
      <c r="J1442" s="279" t="s">
        <v>17153</v>
      </c>
      <c r="K1442" s="280" t="s">
        <v>3917</v>
      </c>
      <c r="L1442" s="280" t="s">
        <v>9863</v>
      </c>
      <c r="M1442" s="280" t="s">
        <v>4063</v>
      </c>
      <c r="N1442" s="12" t="s">
        <v>21135</v>
      </c>
      <c r="O1442" s="318" t="s">
        <v>17154</v>
      </c>
      <c r="P1442" s="323" t="s">
        <v>17155</v>
      </c>
      <c r="Q1442" s="262" t="s">
        <v>9865</v>
      </c>
      <c r="R1442" s="280" t="s">
        <v>9859</v>
      </c>
      <c r="S1442" s="262" t="s">
        <v>9865</v>
      </c>
      <c r="T1442" s="323" t="s">
        <v>17155</v>
      </c>
      <c r="V1442" s="282">
        <v>43011</v>
      </c>
    </row>
    <row r="1443" spans="2:23" s="280" customFormat="1" ht="30.75" customHeight="1" x14ac:dyDescent="0.25">
      <c r="B1443" s="339" t="s">
        <v>16458</v>
      </c>
      <c r="C1443" s="339"/>
      <c r="D1443" s="279" t="s">
        <v>17156</v>
      </c>
      <c r="G1443" s="279" t="s">
        <v>17157</v>
      </c>
      <c r="H1443" s="316" t="s">
        <v>17158</v>
      </c>
      <c r="I1443" s="356" t="s">
        <v>17159</v>
      </c>
      <c r="J1443" s="279" t="s">
        <v>17160</v>
      </c>
      <c r="K1443" s="280" t="s">
        <v>17161</v>
      </c>
      <c r="L1443" s="280" t="s">
        <v>17162</v>
      </c>
      <c r="M1443" s="280" t="s">
        <v>17163</v>
      </c>
      <c r="N1443" s="12" t="s">
        <v>21148</v>
      </c>
      <c r="O1443" s="318" t="s">
        <v>17164</v>
      </c>
      <c r="P1443" s="319" t="s">
        <v>17087</v>
      </c>
      <c r="Q1443" s="262" t="s">
        <v>17088</v>
      </c>
      <c r="R1443" s="280" t="s">
        <v>17089</v>
      </c>
      <c r="S1443" s="262" t="s">
        <v>17090</v>
      </c>
      <c r="T1443" s="281" t="s">
        <v>17091</v>
      </c>
      <c r="V1443" s="282">
        <v>43013</v>
      </c>
    </row>
    <row r="1444" spans="2:23" s="280" customFormat="1" ht="30.75" customHeight="1" x14ac:dyDescent="0.25">
      <c r="B1444" s="339" t="s">
        <v>16459</v>
      </c>
      <c r="C1444" s="339"/>
      <c r="D1444" s="279" t="s">
        <v>17165</v>
      </c>
      <c r="E1444" s="280" t="s">
        <v>17166</v>
      </c>
      <c r="G1444" s="279" t="s">
        <v>17165</v>
      </c>
      <c r="H1444" s="316" t="s">
        <v>17167</v>
      </c>
      <c r="I1444" s="317" t="s">
        <v>3915</v>
      </c>
      <c r="J1444" s="279" t="s">
        <v>17168</v>
      </c>
      <c r="K1444" s="280" t="s">
        <v>17169</v>
      </c>
      <c r="L1444" s="280" t="s">
        <v>1146</v>
      </c>
      <c r="M1444" s="280" t="s">
        <v>3975</v>
      </c>
      <c r="N1444" s="12" t="s">
        <v>21147</v>
      </c>
      <c r="O1444" s="318" t="s">
        <v>17170</v>
      </c>
      <c r="P1444" s="319" t="s">
        <v>17171</v>
      </c>
      <c r="Q1444" s="262" t="s">
        <v>17172</v>
      </c>
      <c r="R1444" s="280" t="s">
        <v>17166</v>
      </c>
      <c r="S1444" s="262" t="s">
        <v>17172</v>
      </c>
      <c r="T1444" s="319" t="s">
        <v>17171</v>
      </c>
      <c r="V1444" s="282">
        <v>43014</v>
      </c>
    </row>
    <row r="1445" spans="2:23" s="280" customFormat="1" ht="30.75" customHeight="1" x14ac:dyDescent="0.25">
      <c r="B1445" s="339" t="s">
        <v>16460</v>
      </c>
      <c r="C1445" s="339" t="s">
        <v>21122</v>
      </c>
      <c r="D1445" s="279" t="s">
        <v>17173</v>
      </c>
      <c r="E1445" s="280" t="s">
        <v>17174</v>
      </c>
      <c r="F1445" s="280" t="s">
        <v>4080</v>
      </c>
      <c r="G1445" s="279" t="s">
        <v>17175</v>
      </c>
      <c r="H1445" s="316" t="s">
        <v>17176</v>
      </c>
      <c r="I1445" s="317" t="s">
        <v>3915</v>
      </c>
      <c r="J1445" s="279" t="s">
        <v>17177</v>
      </c>
      <c r="K1445" s="280" t="s">
        <v>3917</v>
      </c>
      <c r="L1445" s="280" t="s">
        <v>3241</v>
      </c>
      <c r="M1445" s="280" t="s">
        <v>3942</v>
      </c>
      <c r="N1445" s="12" t="s">
        <v>21135</v>
      </c>
      <c r="O1445" s="318" t="s">
        <v>17178</v>
      </c>
      <c r="P1445" s="319" t="s">
        <v>17179</v>
      </c>
      <c r="Q1445" s="262" t="s">
        <v>17180</v>
      </c>
      <c r="S1445" s="262" t="s">
        <v>17180</v>
      </c>
      <c r="T1445" s="319" t="s">
        <v>17179</v>
      </c>
      <c r="V1445" s="282">
        <v>43016</v>
      </c>
    </row>
    <row r="1446" spans="2:23" s="280" customFormat="1" ht="30.75" customHeight="1" x14ac:dyDescent="0.25">
      <c r="B1446" s="339" t="s">
        <v>16461</v>
      </c>
      <c r="C1446" s="339" t="s">
        <v>21125</v>
      </c>
      <c r="D1446" s="279" t="s">
        <v>17181</v>
      </c>
      <c r="E1446" s="280" t="s">
        <v>17182</v>
      </c>
      <c r="G1446" s="279" t="s">
        <v>17183</v>
      </c>
      <c r="H1446" s="316" t="s">
        <v>17184</v>
      </c>
      <c r="I1446" s="317" t="s">
        <v>3915</v>
      </c>
      <c r="J1446" s="279" t="s">
        <v>17185</v>
      </c>
      <c r="K1446" s="280" t="s">
        <v>3917</v>
      </c>
      <c r="L1446" s="280" t="s">
        <v>17186</v>
      </c>
      <c r="M1446" s="280" t="s">
        <v>4092</v>
      </c>
      <c r="N1446" s="12" t="s">
        <v>21150</v>
      </c>
      <c r="O1446" s="318" t="s">
        <v>17187</v>
      </c>
      <c r="P1446" s="319" t="s">
        <v>17188</v>
      </c>
      <c r="Q1446" s="262" t="s">
        <v>17189</v>
      </c>
      <c r="R1446" s="280" t="s">
        <v>17190</v>
      </c>
      <c r="S1446" s="262" t="s">
        <v>17189</v>
      </c>
      <c r="T1446" s="319" t="s">
        <v>17188</v>
      </c>
      <c r="V1446" s="282">
        <v>43017</v>
      </c>
    </row>
    <row r="1447" spans="2:23" s="280" customFormat="1" ht="30.75" customHeight="1" x14ac:dyDescent="0.25">
      <c r="B1447" s="339" t="s">
        <v>16462</v>
      </c>
      <c r="C1447" s="339" t="s">
        <v>11017</v>
      </c>
      <c r="D1447" s="279" t="s">
        <v>17191</v>
      </c>
      <c r="E1447" s="280" t="s">
        <v>11017</v>
      </c>
      <c r="F1447" s="280" t="s">
        <v>12627</v>
      </c>
      <c r="G1447" s="279" t="s">
        <v>17192</v>
      </c>
      <c r="H1447" s="316" t="s">
        <v>17193</v>
      </c>
      <c r="I1447" s="317" t="s">
        <v>3915</v>
      </c>
      <c r="J1447" s="279" t="s">
        <v>17194</v>
      </c>
      <c r="K1447" s="280" t="s">
        <v>3917</v>
      </c>
      <c r="L1447" s="280" t="s">
        <v>17195</v>
      </c>
      <c r="M1447" s="280" t="s">
        <v>3942</v>
      </c>
      <c r="N1447" s="12" t="s">
        <v>21135</v>
      </c>
      <c r="O1447" s="318" t="s">
        <v>17196</v>
      </c>
      <c r="P1447" s="319" t="s">
        <v>17197</v>
      </c>
      <c r="Q1447" s="262" t="s">
        <v>17198</v>
      </c>
      <c r="R1447" s="280" t="s">
        <v>5967</v>
      </c>
      <c r="S1447" s="262" t="s">
        <v>17198</v>
      </c>
      <c r="T1447" s="319" t="s">
        <v>17197</v>
      </c>
      <c r="V1447" s="282">
        <v>43019</v>
      </c>
    </row>
    <row r="1448" spans="2:23" s="280" customFormat="1" ht="30.75" customHeight="1" x14ac:dyDescent="0.25">
      <c r="B1448" s="339" t="s">
        <v>16463</v>
      </c>
      <c r="C1448" s="339"/>
      <c r="D1448" s="279" t="s">
        <v>17199</v>
      </c>
      <c r="E1448" s="280" t="s">
        <v>3970</v>
      </c>
      <c r="G1448" s="279" t="s">
        <v>17200</v>
      </c>
      <c r="H1448" s="316" t="s">
        <v>17201</v>
      </c>
      <c r="I1448" s="317" t="s">
        <v>3915</v>
      </c>
      <c r="J1448" s="279" t="s">
        <v>17202</v>
      </c>
      <c r="K1448" s="280" t="s">
        <v>3917</v>
      </c>
      <c r="L1448" s="280" t="s">
        <v>17203</v>
      </c>
      <c r="M1448" s="280" t="s">
        <v>3942</v>
      </c>
      <c r="N1448" s="12" t="s">
        <v>21135</v>
      </c>
      <c r="O1448" s="318" t="s">
        <v>17204</v>
      </c>
      <c r="P1448" s="319" t="s">
        <v>17205</v>
      </c>
      <c r="Q1448" s="262" t="s">
        <v>17206</v>
      </c>
      <c r="R1448" s="280" t="s">
        <v>3970</v>
      </c>
      <c r="S1448" s="262" t="s">
        <v>17206</v>
      </c>
      <c r="T1448" s="319" t="s">
        <v>17205</v>
      </c>
      <c r="V1448" s="282">
        <v>43019</v>
      </c>
    </row>
    <row r="1449" spans="2:23" s="280" customFormat="1" ht="30.75" customHeight="1" x14ac:dyDescent="0.25">
      <c r="B1449" s="339" t="s">
        <v>16464</v>
      </c>
      <c r="C1449" s="339" t="s">
        <v>21122</v>
      </c>
      <c r="D1449" s="279" t="s">
        <v>17207</v>
      </c>
      <c r="E1449" s="280" t="s">
        <v>20402</v>
      </c>
      <c r="G1449" s="279" t="s">
        <v>17207</v>
      </c>
      <c r="H1449" s="316" t="s">
        <v>17208</v>
      </c>
      <c r="I1449" s="317" t="s">
        <v>3915</v>
      </c>
      <c r="J1449" s="279" t="s">
        <v>17209</v>
      </c>
      <c r="K1449" s="280" t="s">
        <v>3689</v>
      </c>
      <c r="L1449" s="280" t="s">
        <v>3690</v>
      </c>
      <c r="M1449" s="280" t="s">
        <v>4114</v>
      </c>
      <c r="N1449" s="12" t="s">
        <v>21147</v>
      </c>
      <c r="O1449" s="318" t="s">
        <v>17210</v>
      </c>
      <c r="P1449" s="319" t="s">
        <v>17211</v>
      </c>
      <c r="Q1449" s="262" t="s">
        <v>20403</v>
      </c>
      <c r="R1449" s="280" t="s">
        <v>1478</v>
      </c>
      <c r="S1449" s="262" t="s">
        <v>20403</v>
      </c>
      <c r="T1449" s="281" t="s">
        <v>17212</v>
      </c>
      <c r="V1449" s="282">
        <v>43021</v>
      </c>
      <c r="W1449" s="282">
        <v>43774</v>
      </c>
    </row>
    <row r="1450" spans="2:23" s="280" customFormat="1" ht="30.75" customHeight="1" x14ac:dyDescent="0.25">
      <c r="B1450" s="339" t="s">
        <v>16465</v>
      </c>
      <c r="C1450" s="339"/>
      <c r="D1450" s="279" t="s">
        <v>17213</v>
      </c>
      <c r="E1450" s="280" t="s">
        <v>17214</v>
      </c>
      <c r="G1450" s="279" t="s">
        <v>17215</v>
      </c>
      <c r="H1450" s="316" t="s">
        <v>17216</v>
      </c>
      <c r="I1450" s="317" t="s">
        <v>3915</v>
      </c>
      <c r="J1450" s="279" t="s">
        <v>17217</v>
      </c>
      <c r="K1450" s="280" t="s">
        <v>6326</v>
      </c>
      <c r="L1450" s="280" t="s">
        <v>6327</v>
      </c>
      <c r="M1450" s="280" t="s">
        <v>3942</v>
      </c>
      <c r="N1450" s="12" t="s">
        <v>21135</v>
      </c>
      <c r="O1450" s="318" t="s">
        <v>17218</v>
      </c>
      <c r="P1450" s="319" t="s">
        <v>17219</v>
      </c>
      <c r="Q1450" s="262" t="s">
        <v>17220</v>
      </c>
      <c r="R1450" s="280" t="s">
        <v>17221</v>
      </c>
      <c r="S1450" s="262" t="s">
        <v>17222</v>
      </c>
      <c r="T1450" s="281" t="s">
        <v>17219</v>
      </c>
      <c r="U1450" s="280" t="s">
        <v>17223</v>
      </c>
      <c r="V1450" s="282">
        <v>43021</v>
      </c>
    </row>
    <row r="1451" spans="2:23" s="280" customFormat="1" ht="30.75" customHeight="1" x14ac:dyDescent="0.25">
      <c r="B1451" s="339" t="s">
        <v>16466</v>
      </c>
      <c r="C1451" s="339"/>
      <c r="D1451" s="279" t="s">
        <v>17224</v>
      </c>
      <c r="E1451" s="280" t="s">
        <v>17225</v>
      </c>
      <c r="G1451" s="279" t="s">
        <v>17226</v>
      </c>
      <c r="H1451" s="316" t="s">
        <v>17227</v>
      </c>
      <c r="I1451" s="317" t="s">
        <v>17228</v>
      </c>
      <c r="J1451" s="279" t="s">
        <v>17229</v>
      </c>
      <c r="K1451" s="280" t="s">
        <v>4292</v>
      </c>
      <c r="L1451" s="280" t="s">
        <v>10492</v>
      </c>
      <c r="M1451" s="280" t="s">
        <v>3942</v>
      </c>
      <c r="N1451" s="12" t="s">
        <v>21135</v>
      </c>
      <c r="O1451" s="318" t="s">
        <v>17230</v>
      </c>
      <c r="P1451" s="319" t="s">
        <v>17231</v>
      </c>
      <c r="Q1451" s="262" t="s">
        <v>17232</v>
      </c>
      <c r="R1451" s="280" t="s">
        <v>17225</v>
      </c>
      <c r="S1451" s="262" t="s">
        <v>17232</v>
      </c>
      <c r="T1451" s="319" t="s">
        <v>17231</v>
      </c>
      <c r="V1451" s="282">
        <v>43028</v>
      </c>
    </row>
    <row r="1452" spans="2:23" s="280" customFormat="1" ht="30.75" customHeight="1" x14ac:dyDescent="0.25">
      <c r="B1452" s="339" t="s">
        <v>16467</v>
      </c>
      <c r="C1452" s="339" t="s">
        <v>21125</v>
      </c>
      <c r="D1452" s="279" t="s">
        <v>17233</v>
      </c>
      <c r="E1452" s="280" t="s">
        <v>7181</v>
      </c>
      <c r="G1452" s="279" t="s">
        <v>17234</v>
      </c>
      <c r="H1452" s="316" t="s">
        <v>17235</v>
      </c>
      <c r="I1452" s="317" t="s">
        <v>3915</v>
      </c>
      <c r="J1452" s="279" t="s">
        <v>17236</v>
      </c>
      <c r="K1452" s="280" t="s">
        <v>3917</v>
      </c>
      <c r="L1452" s="280" t="s">
        <v>9863</v>
      </c>
      <c r="M1452" s="280" t="s">
        <v>4063</v>
      </c>
      <c r="N1452" s="12" t="s">
        <v>21135</v>
      </c>
      <c r="O1452" s="318" t="s">
        <v>17237</v>
      </c>
      <c r="P1452" s="319" t="s">
        <v>17238</v>
      </c>
      <c r="Q1452" s="281" t="s">
        <v>17239</v>
      </c>
      <c r="R1452" s="280" t="s">
        <v>17240</v>
      </c>
      <c r="S1452" s="281" t="s">
        <v>17239</v>
      </c>
      <c r="T1452" s="281" t="s">
        <v>17238</v>
      </c>
      <c r="V1452" s="282">
        <v>43027</v>
      </c>
    </row>
    <row r="1453" spans="2:23" s="280" customFormat="1" ht="30.75" customHeight="1" x14ac:dyDescent="0.25">
      <c r="B1453" s="339" t="s">
        <v>16468</v>
      </c>
      <c r="C1453" s="339"/>
      <c r="D1453" s="279" t="s">
        <v>17241</v>
      </c>
      <c r="E1453" s="280" t="s">
        <v>6353</v>
      </c>
      <c r="G1453" s="279" t="s">
        <v>17242</v>
      </c>
      <c r="H1453" s="316" t="s">
        <v>17243</v>
      </c>
      <c r="I1453" s="317" t="s">
        <v>17244</v>
      </c>
      <c r="J1453" s="279" t="s">
        <v>17245</v>
      </c>
      <c r="K1453" s="280" t="s">
        <v>3917</v>
      </c>
      <c r="L1453" s="280" t="s">
        <v>15700</v>
      </c>
      <c r="M1453" s="280" t="s">
        <v>4063</v>
      </c>
      <c r="N1453" s="12" t="s">
        <v>21135</v>
      </c>
      <c r="O1453" s="318" t="s">
        <v>17246</v>
      </c>
      <c r="P1453" s="319" t="s">
        <v>17247</v>
      </c>
      <c r="Q1453" s="262" t="s">
        <v>17248</v>
      </c>
      <c r="R1453" s="280" t="s">
        <v>6353</v>
      </c>
      <c r="S1453" s="262" t="s">
        <v>17248</v>
      </c>
      <c r="T1453" s="281" t="s">
        <v>17247</v>
      </c>
      <c r="V1453" s="282">
        <v>43032</v>
      </c>
    </row>
    <row r="1454" spans="2:23" s="280" customFormat="1" ht="30.75" customHeight="1" x14ac:dyDescent="0.25">
      <c r="B1454" s="339" t="s">
        <v>16469</v>
      </c>
      <c r="C1454" s="339" t="s">
        <v>3050</v>
      </c>
      <c r="D1454" s="279" t="s">
        <v>17249</v>
      </c>
      <c r="E1454" s="280" t="s">
        <v>17250</v>
      </c>
      <c r="F1454" s="280" t="s">
        <v>4307</v>
      </c>
      <c r="G1454" s="279" t="s">
        <v>17251</v>
      </c>
      <c r="H1454" s="316" t="s">
        <v>17252</v>
      </c>
      <c r="I1454" s="317" t="s">
        <v>3915</v>
      </c>
      <c r="J1454" s="279" t="s">
        <v>17253</v>
      </c>
      <c r="K1454" s="280" t="s">
        <v>3917</v>
      </c>
      <c r="L1454" s="280" t="s">
        <v>4123</v>
      </c>
      <c r="M1454" s="280" t="s">
        <v>4063</v>
      </c>
      <c r="N1454" s="12" t="s">
        <v>21135</v>
      </c>
      <c r="O1454" s="318" t="s">
        <v>17254</v>
      </c>
      <c r="P1454" s="319" t="s">
        <v>17255</v>
      </c>
      <c r="Q1454" s="262" t="s">
        <v>17256</v>
      </c>
      <c r="R1454" s="280" t="s">
        <v>17250</v>
      </c>
      <c r="S1454" s="262" t="s">
        <v>17256</v>
      </c>
      <c r="T1454" s="319" t="s">
        <v>17255</v>
      </c>
      <c r="V1454" s="282">
        <v>43033</v>
      </c>
    </row>
    <row r="1455" spans="2:23" s="280" customFormat="1" ht="30.75" customHeight="1" x14ac:dyDescent="0.25">
      <c r="B1455" s="339" t="s">
        <v>16470</v>
      </c>
      <c r="C1455" s="339"/>
      <c r="D1455" s="279" t="s">
        <v>17257</v>
      </c>
      <c r="E1455" s="280" t="s">
        <v>17258</v>
      </c>
      <c r="G1455" s="279" t="s">
        <v>17259</v>
      </c>
      <c r="H1455" s="316" t="s">
        <v>17260</v>
      </c>
      <c r="I1455" s="317" t="s">
        <v>3915</v>
      </c>
      <c r="J1455" s="279" t="s">
        <v>17261</v>
      </c>
      <c r="K1455" s="280" t="s">
        <v>3917</v>
      </c>
      <c r="L1455" s="280" t="s">
        <v>915</v>
      </c>
      <c r="M1455" s="280" t="s">
        <v>3942</v>
      </c>
      <c r="N1455" s="12" t="s">
        <v>21135</v>
      </c>
      <c r="O1455" s="318" t="s">
        <v>17262</v>
      </c>
      <c r="P1455" s="319" t="s">
        <v>17263</v>
      </c>
      <c r="Q1455" s="262" t="s">
        <v>17264</v>
      </c>
      <c r="R1455" s="280" t="s">
        <v>17265</v>
      </c>
      <c r="S1455" s="262" t="s">
        <v>17264</v>
      </c>
      <c r="T1455" s="281" t="s">
        <v>17263</v>
      </c>
      <c r="V1455" s="282">
        <v>43033</v>
      </c>
    </row>
    <row r="1456" spans="2:23" s="280" customFormat="1" ht="30.75" customHeight="1" x14ac:dyDescent="0.25">
      <c r="B1456" s="339" t="s">
        <v>16471</v>
      </c>
      <c r="C1456" s="339"/>
      <c r="D1456" s="279" t="s">
        <v>17266</v>
      </c>
      <c r="E1456" s="280" t="s">
        <v>17267</v>
      </c>
      <c r="G1456" s="279" t="s">
        <v>17268</v>
      </c>
      <c r="H1456" s="316" t="s">
        <v>17269</v>
      </c>
      <c r="I1456" s="317" t="s">
        <v>3915</v>
      </c>
      <c r="J1456" s="279" t="s">
        <v>17270</v>
      </c>
      <c r="K1456" s="280" t="s">
        <v>17271</v>
      </c>
      <c r="L1456" s="280" t="s">
        <v>1164</v>
      </c>
      <c r="M1456" s="280" t="s">
        <v>9805</v>
      </c>
      <c r="N1456" s="12" t="s">
        <v>21147</v>
      </c>
      <c r="O1456" s="318" t="s">
        <v>1165</v>
      </c>
      <c r="P1456" s="319" t="s">
        <v>17272</v>
      </c>
      <c r="Q1456" s="281" t="s">
        <v>17273</v>
      </c>
      <c r="R1456" s="280" t="s">
        <v>6825</v>
      </c>
      <c r="S1456" s="281" t="s">
        <v>17273</v>
      </c>
      <c r="T1456" s="281" t="s">
        <v>17274</v>
      </c>
      <c r="V1456" s="282">
        <v>43034</v>
      </c>
    </row>
    <row r="1457" spans="2:23" s="280" customFormat="1" ht="30.75" customHeight="1" x14ac:dyDescent="0.25">
      <c r="B1457" s="339" t="s">
        <v>16472</v>
      </c>
      <c r="C1457" s="339" t="s">
        <v>21125</v>
      </c>
      <c r="D1457" s="279" t="s">
        <v>17276</v>
      </c>
      <c r="E1457" s="280" t="s">
        <v>17275</v>
      </c>
      <c r="G1457" s="279" t="s">
        <v>17276</v>
      </c>
      <c r="H1457" s="316" t="s">
        <v>17277</v>
      </c>
      <c r="I1457" s="317" t="s">
        <v>3915</v>
      </c>
      <c r="J1457" s="279" t="s">
        <v>17278</v>
      </c>
      <c r="K1457" s="280" t="s">
        <v>17279</v>
      </c>
      <c r="L1457" s="280" t="s">
        <v>17280</v>
      </c>
      <c r="M1457" s="280" t="s">
        <v>3738</v>
      </c>
      <c r="N1457" s="12" t="s">
        <v>21148</v>
      </c>
      <c r="O1457" s="318" t="s">
        <v>17281</v>
      </c>
      <c r="P1457" s="319" t="s">
        <v>17282</v>
      </c>
      <c r="Q1457" s="262" t="s">
        <v>17283</v>
      </c>
      <c r="R1457" s="280" t="s">
        <v>17275</v>
      </c>
      <c r="S1457" s="262" t="s">
        <v>17283</v>
      </c>
      <c r="T1457" s="319" t="s">
        <v>17282</v>
      </c>
      <c r="V1457" s="282">
        <v>43035</v>
      </c>
    </row>
    <row r="1458" spans="2:23" s="280" customFormat="1" ht="30.75" customHeight="1" x14ac:dyDescent="0.25">
      <c r="B1458" s="339" t="s">
        <v>16473</v>
      </c>
      <c r="C1458" s="339" t="s">
        <v>21125</v>
      </c>
      <c r="D1458" s="279" t="s">
        <v>17284</v>
      </c>
      <c r="E1458" s="280" t="s">
        <v>16941</v>
      </c>
      <c r="G1458" s="279" t="s">
        <v>17284</v>
      </c>
      <c r="H1458" s="316" t="s">
        <v>17285</v>
      </c>
      <c r="I1458" s="317" t="s">
        <v>17286</v>
      </c>
      <c r="J1458" s="279" t="s">
        <v>17287</v>
      </c>
      <c r="K1458" s="280" t="s">
        <v>17288</v>
      </c>
      <c r="L1458" s="280" t="s">
        <v>2637</v>
      </c>
      <c r="M1458" s="280" t="s">
        <v>2638</v>
      </c>
      <c r="N1458" s="12" t="s">
        <v>21149</v>
      </c>
      <c r="O1458" s="318" t="s">
        <v>17289</v>
      </c>
      <c r="P1458" s="319" t="s">
        <v>16948</v>
      </c>
      <c r="Q1458" s="262" t="s">
        <v>16949</v>
      </c>
      <c r="R1458" s="280" t="s">
        <v>16941</v>
      </c>
      <c r="S1458" s="262" t="s">
        <v>16949</v>
      </c>
      <c r="T1458" s="319" t="s">
        <v>16948</v>
      </c>
      <c r="V1458" s="282">
        <v>43035</v>
      </c>
    </row>
    <row r="1459" spans="2:23" s="280" customFormat="1" ht="30.75" customHeight="1" x14ac:dyDescent="0.25">
      <c r="B1459" s="339" t="s">
        <v>16474</v>
      </c>
      <c r="C1459" s="339"/>
      <c r="D1459" s="279" t="s">
        <v>17290</v>
      </c>
      <c r="E1459" s="280" t="s">
        <v>17291</v>
      </c>
      <c r="G1459" s="279" t="s">
        <v>17292</v>
      </c>
      <c r="H1459" s="316" t="s">
        <v>17293</v>
      </c>
      <c r="I1459" s="317" t="s">
        <v>17294</v>
      </c>
      <c r="J1459" s="279" t="s">
        <v>17295</v>
      </c>
      <c r="K1459" s="280" t="s">
        <v>6326</v>
      </c>
      <c r="L1459" s="280" t="s">
        <v>3467</v>
      </c>
      <c r="M1459" s="280" t="s">
        <v>3942</v>
      </c>
      <c r="N1459" s="12" t="s">
        <v>21135</v>
      </c>
      <c r="O1459" s="318" t="s">
        <v>17296</v>
      </c>
      <c r="P1459" s="319" t="s">
        <v>17297</v>
      </c>
      <c r="Q1459" s="262" t="s">
        <v>17298</v>
      </c>
      <c r="R1459" s="280" t="s">
        <v>17299</v>
      </c>
      <c r="S1459" s="262" t="s">
        <v>17298</v>
      </c>
      <c r="T1459" s="319" t="s">
        <v>17297</v>
      </c>
      <c r="V1459" s="282">
        <v>43038</v>
      </c>
    </row>
    <row r="1460" spans="2:23" s="280" customFormat="1" ht="30.75" customHeight="1" x14ac:dyDescent="0.25">
      <c r="B1460" s="339" t="s">
        <v>16475</v>
      </c>
      <c r="C1460" s="339"/>
      <c r="D1460" s="279" t="s">
        <v>17300</v>
      </c>
      <c r="E1460" s="280" t="s">
        <v>13737</v>
      </c>
      <c r="G1460" s="279" t="s">
        <v>10696</v>
      </c>
      <c r="H1460" s="316" t="s">
        <v>16256</v>
      </c>
      <c r="I1460" s="317" t="s">
        <v>3915</v>
      </c>
      <c r="J1460" s="279" t="s">
        <v>16257</v>
      </c>
      <c r="K1460" s="280" t="s">
        <v>3792</v>
      </c>
      <c r="L1460" s="280" t="s">
        <v>10492</v>
      </c>
      <c r="M1460" s="280" t="s">
        <v>3942</v>
      </c>
      <c r="N1460" s="12" t="s">
        <v>21135</v>
      </c>
      <c r="O1460" s="318" t="s">
        <v>16258</v>
      </c>
      <c r="P1460" s="319" t="s">
        <v>17301</v>
      </c>
      <c r="Q1460" s="262" t="s">
        <v>16260</v>
      </c>
      <c r="R1460" s="280" t="s">
        <v>10243</v>
      </c>
      <c r="S1460" s="262" t="s">
        <v>16260</v>
      </c>
      <c r="T1460" s="281" t="s">
        <v>17301</v>
      </c>
      <c r="V1460" s="282">
        <v>43039</v>
      </c>
    </row>
    <row r="1461" spans="2:23" s="280" customFormat="1" ht="30.75" customHeight="1" x14ac:dyDescent="0.25">
      <c r="B1461" s="339" t="s">
        <v>16476</v>
      </c>
      <c r="C1461" s="339"/>
      <c r="D1461" s="279" t="s">
        <v>17302</v>
      </c>
      <c r="E1461" s="280" t="s">
        <v>17303</v>
      </c>
      <c r="G1461" s="279" t="s">
        <v>17304</v>
      </c>
      <c r="H1461" s="316" t="s">
        <v>17305</v>
      </c>
      <c r="I1461" s="317" t="s">
        <v>17306</v>
      </c>
      <c r="J1461" s="279" t="s">
        <v>17307</v>
      </c>
      <c r="K1461" s="280" t="s">
        <v>17308</v>
      </c>
      <c r="L1461" s="280" t="s">
        <v>4073</v>
      </c>
      <c r="M1461" s="280" t="s">
        <v>4074</v>
      </c>
      <c r="N1461" s="12" t="s">
        <v>21149</v>
      </c>
      <c r="O1461" s="318" t="s">
        <v>17309</v>
      </c>
      <c r="P1461" s="319"/>
      <c r="Q1461" s="281"/>
      <c r="S1461" s="281"/>
      <c r="T1461" s="281"/>
      <c r="V1461" s="282"/>
    </row>
    <row r="1462" spans="2:23" s="280" customFormat="1" ht="30.75" customHeight="1" x14ac:dyDescent="0.25">
      <c r="B1462" s="339" t="s">
        <v>16477</v>
      </c>
      <c r="C1462" s="339"/>
      <c r="D1462" s="279" t="s">
        <v>17310</v>
      </c>
      <c r="E1462" s="280" t="s">
        <v>17311</v>
      </c>
      <c r="G1462" s="279" t="s">
        <v>17312</v>
      </c>
      <c r="H1462" s="316" t="s">
        <v>17313</v>
      </c>
      <c r="I1462" s="317" t="s">
        <v>17314</v>
      </c>
      <c r="J1462" s="279" t="s">
        <v>17315</v>
      </c>
      <c r="K1462" s="280" t="s">
        <v>17316</v>
      </c>
      <c r="L1462" s="280" t="s">
        <v>4044</v>
      </c>
      <c r="M1462" s="280" t="s">
        <v>3919</v>
      </c>
      <c r="N1462" s="12" t="s">
        <v>21147</v>
      </c>
      <c r="O1462" s="318" t="s">
        <v>17317</v>
      </c>
      <c r="P1462" s="319" t="s">
        <v>17318</v>
      </c>
      <c r="Q1462" s="262" t="s">
        <v>17319</v>
      </c>
      <c r="R1462" s="280" t="s">
        <v>842</v>
      </c>
      <c r="S1462" s="262" t="s">
        <v>17320</v>
      </c>
      <c r="T1462" s="281" t="s">
        <v>17318</v>
      </c>
      <c r="V1462" s="282">
        <v>43042</v>
      </c>
    </row>
    <row r="1463" spans="2:23" s="280" customFormat="1" ht="30.75" customHeight="1" x14ac:dyDescent="0.25">
      <c r="B1463" s="339" t="s">
        <v>16478</v>
      </c>
      <c r="C1463" s="339" t="s">
        <v>21122</v>
      </c>
      <c r="D1463" s="279" t="s">
        <v>17321</v>
      </c>
      <c r="E1463" s="280" t="s">
        <v>14292</v>
      </c>
      <c r="G1463" s="279" t="s">
        <v>17322</v>
      </c>
      <c r="H1463" s="316" t="s">
        <v>17323</v>
      </c>
      <c r="I1463" s="317" t="s">
        <v>17324</v>
      </c>
      <c r="J1463" s="279" t="s">
        <v>17325</v>
      </c>
      <c r="K1463" s="280" t="s">
        <v>3917</v>
      </c>
      <c r="L1463" s="280" t="s">
        <v>17326</v>
      </c>
      <c r="M1463" s="280" t="s">
        <v>4265</v>
      </c>
      <c r="N1463" s="12" t="s">
        <v>21135</v>
      </c>
      <c r="O1463" s="318" t="s">
        <v>17327</v>
      </c>
      <c r="P1463" s="357" t="s">
        <v>17328</v>
      </c>
      <c r="Q1463" s="262" t="s">
        <v>17329</v>
      </c>
      <c r="R1463" s="280" t="s">
        <v>14292</v>
      </c>
      <c r="S1463" s="262" t="s">
        <v>17329</v>
      </c>
      <c r="T1463" s="357" t="s">
        <v>17328</v>
      </c>
      <c r="V1463" s="282">
        <v>43045</v>
      </c>
    </row>
    <row r="1464" spans="2:23" s="280" customFormat="1" ht="30.75" customHeight="1" x14ac:dyDescent="0.25">
      <c r="B1464" s="339" t="s">
        <v>16479</v>
      </c>
      <c r="C1464" s="339" t="s">
        <v>21125</v>
      </c>
      <c r="D1464" s="279" t="s">
        <v>17330</v>
      </c>
      <c r="E1464" s="280" t="s">
        <v>10308</v>
      </c>
      <c r="G1464" s="279" t="s">
        <v>18877</v>
      </c>
      <c r="H1464" s="316" t="s">
        <v>17332</v>
      </c>
      <c r="I1464" s="317" t="s">
        <v>3915</v>
      </c>
      <c r="J1464" s="279" t="s">
        <v>17333</v>
      </c>
      <c r="K1464" s="280" t="s">
        <v>3917</v>
      </c>
      <c r="L1464" s="280" t="s">
        <v>16933</v>
      </c>
      <c r="M1464" s="280" t="s">
        <v>3919</v>
      </c>
      <c r="N1464" s="12" t="s">
        <v>21147</v>
      </c>
      <c r="O1464" s="318" t="s">
        <v>17334</v>
      </c>
      <c r="P1464" s="319" t="s">
        <v>17335</v>
      </c>
      <c r="Q1464" s="262" t="s">
        <v>17336</v>
      </c>
      <c r="R1464" s="280" t="s">
        <v>17331</v>
      </c>
      <c r="S1464" s="262" t="s">
        <v>17336</v>
      </c>
      <c r="T1464" s="319" t="s">
        <v>17335</v>
      </c>
      <c r="U1464" s="281" t="s">
        <v>17337</v>
      </c>
      <c r="V1464" s="282">
        <v>43047</v>
      </c>
    </row>
    <row r="1465" spans="2:23" s="280" customFormat="1" ht="30.75" customHeight="1" x14ac:dyDescent="0.25">
      <c r="B1465" s="339" t="s">
        <v>16480</v>
      </c>
      <c r="C1465" s="339" t="s">
        <v>21125</v>
      </c>
      <c r="D1465" s="279" t="s">
        <v>17338</v>
      </c>
      <c r="E1465" s="280" t="s">
        <v>17339</v>
      </c>
      <c r="G1465" s="279" t="s">
        <v>17340</v>
      </c>
      <c r="H1465" s="316" t="s">
        <v>17341</v>
      </c>
      <c r="I1465" s="317" t="s">
        <v>17342</v>
      </c>
      <c r="J1465" s="279" t="s">
        <v>17343</v>
      </c>
      <c r="K1465" s="280" t="s">
        <v>7257</v>
      </c>
      <c r="L1465" s="280" t="s">
        <v>17344</v>
      </c>
      <c r="M1465" s="280" t="s">
        <v>3942</v>
      </c>
      <c r="N1465" s="12" t="s">
        <v>21135</v>
      </c>
      <c r="O1465" s="318" t="s">
        <v>17345</v>
      </c>
      <c r="P1465" s="319" t="s">
        <v>17346</v>
      </c>
      <c r="Q1465" s="262" t="s">
        <v>17347</v>
      </c>
      <c r="R1465" s="280" t="s">
        <v>17339</v>
      </c>
      <c r="S1465" s="262" t="s">
        <v>17348</v>
      </c>
      <c r="T1465" s="281" t="s">
        <v>17346</v>
      </c>
      <c r="V1465" s="282">
        <v>43047</v>
      </c>
    </row>
    <row r="1466" spans="2:23" s="280" customFormat="1" ht="30.75" customHeight="1" x14ac:dyDescent="0.25">
      <c r="B1466" s="339" t="s">
        <v>16481</v>
      </c>
      <c r="C1466" s="339"/>
      <c r="D1466" s="279" t="s">
        <v>17349</v>
      </c>
      <c r="G1466" s="279" t="s">
        <v>17349</v>
      </c>
      <c r="H1466" s="316" t="s">
        <v>17350</v>
      </c>
      <c r="I1466" s="317" t="s">
        <v>3915</v>
      </c>
      <c r="J1466" s="279" t="s">
        <v>17351</v>
      </c>
      <c r="L1466" s="280" t="s">
        <v>14152</v>
      </c>
      <c r="M1466" s="280" t="s">
        <v>3942</v>
      </c>
      <c r="N1466" s="12" t="s">
        <v>21135</v>
      </c>
      <c r="O1466" s="318" t="s">
        <v>17352</v>
      </c>
      <c r="P1466" s="319"/>
      <c r="Q1466" s="281"/>
      <c r="S1466" s="281"/>
      <c r="T1466" s="281"/>
      <c r="V1466" s="282" t="s">
        <v>17353</v>
      </c>
    </row>
    <row r="1467" spans="2:23" s="280" customFormat="1" ht="30.75" customHeight="1" x14ac:dyDescent="0.25">
      <c r="B1467" s="339" t="s">
        <v>16482</v>
      </c>
      <c r="C1467" s="339" t="s">
        <v>21122</v>
      </c>
      <c r="D1467" s="279" t="s">
        <v>17354</v>
      </c>
      <c r="E1467" s="280" t="s">
        <v>10729</v>
      </c>
      <c r="G1467" s="279" t="s">
        <v>17355</v>
      </c>
      <c r="H1467" s="316" t="s">
        <v>17356</v>
      </c>
      <c r="I1467" s="317" t="s">
        <v>3915</v>
      </c>
      <c r="J1467" s="279" t="s">
        <v>17357</v>
      </c>
      <c r="K1467" s="280" t="s">
        <v>3917</v>
      </c>
      <c r="L1467" s="280" t="s">
        <v>17358</v>
      </c>
      <c r="M1467" s="280" t="s">
        <v>4063</v>
      </c>
      <c r="N1467" s="12" t="s">
        <v>21135</v>
      </c>
      <c r="O1467" s="318" t="s">
        <v>17359</v>
      </c>
      <c r="P1467" s="319" t="s">
        <v>17360</v>
      </c>
      <c r="Q1467" s="281" t="s">
        <v>17361</v>
      </c>
      <c r="R1467" s="280" t="s">
        <v>741</v>
      </c>
      <c r="S1467" s="281" t="s">
        <v>23725</v>
      </c>
      <c r="T1467" s="281" t="s">
        <v>17360</v>
      </c>
      <c r="V1467" s="282">
        <v>43047</v>
      </c>
    </row>
    <row r="1468" spans="2:23" s="280" customFormat="1" ht="30.75" customHeight="1" x14ac:dyDescent="0.25">
      <c r="B1468" s="339" t="s">
        <v>16483</v>
      </c>
      <c r="C1468" s="339"/>
      <c r="D1468" s="279" t="s">
        <v>17362</v>
      </c>
      <c r="E1468" s="280" t="s">
        <v>17363</v>
      </c>
      <c r="G1468" s="279" t="s">
        <v>17364</v>
      </c>
      <c r="H1468" s="316" t="s">
        <v>17365</v>
      </c>
      <c r="I1468" s="317" t="s">
        <v>17366</v>
      </c>
      <c r="J1468" s="279" t="s">
        <v>17367</v>
      </c>
      <c r="K1468" s="280" t="s">
        <v>3917</v>
      </c>
      <c r="L1468" s="280" t="s">
        <v>2844</v>
      </c>
      <c r="M1468" s="280" t="s">
        <v>4063</v>
      </c>
      <c r="N1468" s="12" t="s">
        <v>21135</v>
      </c>
      <c r="O1468" s="318" t="s">
        <v>17368</v>
      </c>
      <c r="P1468" s="319" t="s">
        <v>17369</v>
      </c>
      <c r="Q1468" s="262" t="s">
        <v>17370</v>
      </c>
      <c r="R1468" s="280" t="s">
        <v>17363</v>
      </c>
      <c r="S1468" s="262" t="s">
        <v>17370</v>
      </c>
      <c r="T1468" s="319" t="s">
        <v>17369</v>
      </c>
      <c r="V1468" s="282">
        <v>43052</v>
      </c>
    </row>
    <row r="1469" spans="2:23" s="280" customFormat="1" ht="30.75" customHeight="1" x14ac:dyDescent="0.25">
      <c r="B1469" s="339" t="s">
        <v>16484</v>
      </c>
      <c r="C1469" s="339" t="s">
        <v>11992</v>
      </c>
      <c r="D1469" s="279" t="s">
        <v>17371</v>
      </c>
      <c r="E1469" s="280" t="s">
        <v>17372</v>
      </c>
      <c r="F1469" s="280" t="s">
        <v>9395</v>
      </c>
      <c r="G1469" s="279" t="s">
        <v>17373</v>
      </c>
      <c r="H1469" s="316" t="s">
        <v>17374</v>
      </c>
      <c r="I1469" s="317" t="s">
        <v>17375</v>
      </c>
      <c r="J1469" s="279" t="s">
        <v>17376</v>
      </c>
      <c r="K1469" s="280" t="s">
        <v>17377</v>
      </c>
      <c r="L1469" s="280" t="s">
        <v>2696</v>
      </c>
      <c r="M1469" s="280" t="s">
        <v>4063</v>
      </c>
      <c r="N1469" s="12" t="s">
        <v>21135</v>
      </c>
      <c r="O1469" s="318" t="s">
        <v>17378</v>
      </c>
      <c r="P1469" s="319" t="s">
        <v>17379</v>
      </c>
      <c r="Q1469" s="262" t="s">
        <v>17380</v>
      </c>
      <c r="R1469" s="280" t="s">
        <v>17381</v>
      </c>
      <c r="S1469" s="262" t="s">
        <v>17380</v>
      </c>
      <c r="T1469" s="319" t="s">
        <v>17379</v>
      </c>
      <c r="V1469" s="282">
        <v>43052</v>
      </c>
    </row>
    <row r="1470" spans="2:23" s="280" customFormat="1" ht="30.75" customHeight="1" x14ac:dyDescent="0.25">
      <c r="B1470" s="339" t="s">
        <v>16485</v>
      </c>
      <c r="C1470" s="339" t="s">
        <v>6285</v>
      </c>
      <c r="D1470" s="279" t="s">
        <v>17382</v>
      </c>
      <c r="E1470" s="280" t="s">
        <v>18688</v>
      </c>
      <c r="G1470" s="279" t="s">
        <v>17382</v>
      </c>
      <c r="H1470" s="316" t="s">
        <v>17383</v>
      </c>
      <c r="I1470" s="317" t="s">
        <v>3915</v>
      </c>
      <c r="J1470" s="279" t="s">
        <v>17384</v>
      </c>
      <c r="K1470" s="280" t="s">
        <v>3917</v>
      </c>
      <c r="L1470" s="280" t="s">
        <v>17385</v>
      </c>
      <c r="M1470" s="280" t="s">
        <v>4265</v>
      </c>
      <c r="N1470" s="12" t="s">
        <v>21135</v>
      </c>
      <c r="O1470" s="318" t="s">
        <v>17386</v>
      </c>
      <c r="P1470" s="319" t="s">
        <v>18689</v>
      </c>
      <c r="Q1470" s="262" t="s">
        <v>18690</v>
      </c>
      <c r="R1470" s="280" t="s">
        <v>3523</v>
      </c>
      <c r="S1470" s="262" t="s">
        <v>18691</v>
      </c>
      <c r="T1470" s="319" t="s">
        <v>18689</v>
      </c>
      <c r="V1470" s="282">
        <v>43052</v>
      </c>
      <c r="W1470" s="282">
        <v>43410</v>
      </c>
    </row>
    <row r="1471" spans="2:23" s="280" customFormat="1" ht="30.75" customHeight="1" x14ac:dyDescent="0.25">
      <c r="B1471" s="339" t="s">
        <v>16486</v>
      </c>
      <c r="C1471" s="339" t="s">
        <v>6285</v>
      </c>
      <c r="D1471" s="279" t="s">
        <v>17387</v>
      </c>
      <c r="E1471" s="280" t="s">
        <v>3050</v>
      </c>
      <c r="G1471" s="279" t="s">
        <v>17387</v>
      </c>
      <c r="H1471" s="316" t="s">
        <v>17388</v>
      </c>
      <c r="I1471" s="317" t="s">
        <v>3915</v>
      </c>
      <c r="J1471" s="279" t="s">
        <v>17389</v>
      </c>
      <c r="K1471" s="280" t="s">
        <v>3917</v>
      </c>
      <c r="L1471" s="280" t="s">
        <v>7232</v>
      </c>
      <c r="M1471" s="280" t="s">
        <v>4265</v>
      </c>
      <c r="N1471" s="12" t="s">
        <v>21135</v>
      </c>
      <c r="O1471" s="318" t="s">
        <v>17390</v>
      </c>
      <c r="P1471" s="319" t="s">
        <v>17391</v>
      </c>
      <c r="Q1471" s="262" t="s">
        <v>17392</v>
      </c>
      <c r="R1471" s="280" t="s">
        <v>3050</v>
      </c>
      <c r="S1471" s="262" t="s">
        <v>17392</v>
      </c>
      <c r="T1471" s="319" t="s">
        <v>17391</v>
      </c>
      <c r="V1471" s="282">
        <v>43052</v>
      </c>
    </row>
    <row r="1472" spans="2:23" s="280" customFormat="1" ht="30.75" customHeight="1" x14ac:dyDescent="0.25">
      <c r="B1472" s="339" t="s">
        <v>16487</v>
      </c>
      <c r="C1472" s="339"/>
      <c r="D1472" s="279" t="s">
        <v>17393</v>
      </c>
      <c r="E1472" s="280" t="s">
        <v>17394</v>
      </c>
      <c r="G1472" s="279" t="s">
        <v>17395</v>
      </c>
      <c r="H1472" s="316" t="s">
        <v>17396</v>
      </c>
      <c r="I1472" s="317" t="s">
        <v>3915</v>
      </c>
      <c r="J1472" s="279" t="s">
        <v>17397</v>
      </c>
      <c r="K1472" s="280" t="s">
        <v>17398</v>
      </c>
      <c r="L1472" s="280" t="s">
        <v>6748</v>
      </c>
      <c r="M1472" s="280" t="s">
        <v>4063</v>
      </c>
      <c r="N1472" s="12" t="s">
        <v>21135</v>
      </c>
      <c r="O1472" s="318" t="s">
        <v>17399</v>
      </c>
      <c r="P1472" s="319" t="s">
        <v>17400</v>
      </c>
      <c r="Q1472" s="262" t="s">
        <v>17401</v>
      </c>
      <c r="R1472" s="280" t="s">
        <v>3708</v>
      </c>
      <c r="S1472" s="262" t="s">
        <v>17402</v>
      </c>
      <c r="T1472" s="281" t="s">
        <v>17400</v>
      </c>
      <c r="V1472" s="282">
        <v>43053</v>
      </c>
    </row>
    <row r="1473" spans="2:23" s="280" customFormat="1" ht="30.75" customHeight="1" x14ac:dyDescent="0.25">
      <c r="B1473" s="339" t="s">
        <v>16488</v>
      </c>
      <c r="C1473" s="339"/>
      <c r="D1473" s="279" t="s">
        <v>17403</v>
      </c>
      <c r="E1473" s="280" t="s">
        <v>14311</v>
      </c>
      <c r="G1473" s="279" t="s">
        <v>17404</v>
      </c>
      <c r="H1473" s="316" t="s">
        <v>17405</v>
      </c>
      <c r="I1473" s="317" t="s">
        <v>3915</v>
      </c>
      <c r="J1473" s="279" t="s">
        <v>17406</v>
      </c>
      <c r="K1473" s="280" t="s">
        <v>17407</v>
      </c>
      <c r="L1473" s="280" t="s">
        <v>17408</v>
      </c>
      <c r="M1473" s="280" t="s">
        <v>4265</v>
      </c>
      <c r="N1473" s="12" t="s">
        <v>21135</v>
      </c>
      <c r="O1473" s="318" t="s">
        <v>17409</v>
      </c>
      <c r="P1473" s="319" t="s">
        <v>17410</v>
      </c>
      <c r="Q1473" s="281" t="s">
        <v>17411</v>
      </c>
      <c r="R1473" s="280" t="s">
        <v>14311</v>
      </c>
      <c r="S1473" s="281" t="s">
        <v>17411</v>
      </c>
      <c r="T1473" s="319" t="s">
        <v>17410</v>
      </c>
      <c r="V1473" s="282">
        <v>43053</v>
      </c>
    </row>
    <row r="1474" spans="2:23" s="280" customFormat="1" ht="30.75" customHeight="1" x14ac:dyDescent="0.25">
      <c r="B1474" s="339" t="s">
        <v>16489</v>
      </c>
      <c r="C1474" s="339"/>
      <c r="D1474" s="279" t="s">
        <v>17412</v>
      </c>
      <c r="E1474" s="280" t="s">
        <v>17413</v>
      </c>
      <c r="G1474" s="279" t="s">
        <v>17414</v>
      </c>
      <c r="H1474" s="316" t="s">
        <v>17415</v>
      </c>
      <c r="I1474" s="317" t="s">
        <v>3915</v>
      </c>
      <c r="J1474" s="279" t="s">
        <v>17416</v>
      </c>
      <c r="K1474" s="280" t="s">
        <v>3917</v>
      </c>
      <c r="L1474" s="280" t="s">
        <v>17417</v>
      </c>
      <c r="M1474" s="280" t="s">
        <v>4265</v>
      </c>
      <c r="N1474" s="12" t="s">
        <v>21135</v>
      </c>
      <c r="O1474" s="318" t="s">
        <v>17418</v>
      </c>
      <c r="P1474" s="319" t="s">
        <v>17419</v>
      </c>
      <c r="Q1474" s="262" t="s">
        <v>17420</v>
      </c>
      <c r="R1474" s="280" t="s">
        <v>17413</v>
      </c>
      <c r="S1474" s="262" t="s">
        <v>17420</v>
      </c>
      <c r="T1474" s="281" t="s">
        <v>17419</v>
      </c>
      <c r="V1474" s="282">
        <v>43055</v>
      </c>
    </row>
    <row r="1475" spans="2:23" s="280" customFormat="1" ht="30.75" customHeight="1" x14ac:dyDescent="0.25">
      <c r="B1475" s="339" t="s">
        <v>16490</v>
      </c>
      <c r="C1475" s="339"/>
      <c r="D1475" s="279" t="s">
        <v>17421</v>
      </c>
      <c r="E1475" s="280" t="s">
        <v>17422</v>
      </c>
      <c r="G1475" s="279" t="s">
        <v>17423</v>
      </c>
      <c r="H1475" s="316" t="s">
        <v>17424</v>
      </c>
      <c r="I1475" s="317" t="s">
        <v>17425</v>
      </c>
      <c r="J1475" s="279" t="s">
        <v>17426</v>
      </c>
      <c r="K1475" s="280" t="s">
        <v>17427</v>
      </c>
      <c r="L1475" s="280" t="s">
        <v>4026</v>
      </c>
      <c r="M1475" s="280" t="s">
        <v>3919</v>
      </c>
      <c r="N1475" s="12" t="s">
        <v>21147</v>
      </c>
      <c r="O1475" s="318" t="s">
        <v>17428</v>
      </c>
      <c r="P1475" s="319" t="s">
        <v>17429</v>
      </c>
      <c r="Q1475" s="262" t="s">
        <v>17430</v>
      </c>
      <c r="R1475" s="280" t="s">
        <v>17431</v>
      </c>
      <c r="S1475" s="262" t="s">
        <v>17432</v>
      </c>
      <c r="T1475" s="281" t="s">
        <v>17433</v>
      </c>
      <c r="U1475" s="280" t="s">
        <v>17434</v>
      </c>
      <c r="V1475" s="282">
        <v>43056</v>
      </c>
    </row>
    <row r="1476" spans="2:23" s="280" customFormat="1" ht="30.75" customHeight="1" x14ac:dyDescent="0.25">
      <c r="B1476" s="339" t="s">
        <v>16491</v>
      </c>
      <c r="C1476" s="339" t="s">
        <v>21122</v>
      </c>
      <c r="D1476" s="279" t="s">
        <v>17435</v>
      </c>
      <c r="E1476" s="280" t="s">
        <v>17436</v>
      </c>
      <c r="G1476" s="279" t="s">
        <v>17437</v>
      </c>
      <c r="H1476" s="316" t="s">
        <v>17438</v>
      </c>
      <c r="I1476" s="317" t="s">
        <v>3915</v>
      </c>
      <c r="J1476" s="279" t="s">
        <v>17439</v>
      </c>
      <c r="K1476" s="280" t="s">
        <v>3917</v>
      </c>
      <c r="L1476" s="280" t="s">
        <v>17440</v>
      </c>
      <c r="M1476" s="280" t="s">
        <v>3942</v>
      </c>
      <c r="N1476" s="12" t="s">
        <v>21135</v>
      </c>
      <c r="O1476" s="318" t="s">
        <v>17441</v>
      </c>
      <c r="P1476" s="319" t="s">
        <v>17442</v>
      </c>
      <c r="Q1476" s="281" t="s">
        <v>17443</v>
      </c>
      <c r="R1476" s="280" t="s">
        <v>17436</v>
      </c>
      <c r="S1476" s="281" t="s">
        <v>17443</v>
      </c>
      <c r="T1476" s="281" t="s">
        <v>17444</v>
      </c>
      <c r="V1476" s="282">
        <v>43056</v>
      </c>
    </row>
    <row r="1477" spans="2:23" s="280" customFormat="1" ht="30.75" customHeight="1" x14ac:dyDescent="0.25">
      <c r="B1477" s="339" t="s">
        <v>16492</v>
      </c>
      <c r="C1477" s="339"/>
      <c r="D1477" s="279" t="s">
        <v>17445</v>
      </c>
      <c r="E1477" s="280" t="s">
        <v>9833</v>
      </c>
      <c r="G1477" s="279" t="s">
        <v>17446</v>
      </c>
      <c r="H1477" s="316" t="s">
        <v>17447</v>
      </c>
      <c r="I1477" s="317" t="s">
        <v>17448</v>
      </c>
      <c r="J1477" s="279" t="s">
        <v>17449</v>
      </c>
      <c r="K1477" s="280" t="s">
        <v>3917</v>
      </c>
      <c r="L1477" s="280" t="s">
        <v>17450</v>
      </c>
      <c r="M1477" s="280" t="s">
        <v>3975</v>
      </c>
      <c r="N1477" s="12" t="s">
        <v>21147</v>
      </c>
      <c r="O1477" s="318" t="s">
        <v>17451</v>
      </c>
      <c r="P1477" s="319" t="s">
        <v>17452</v>
      </c>
      <c r="Q1477" s="262" t="s">
        <v>17453</v>
      </c>
      <c r="R1477" s="280" t="s">
        <v>9833</v>
      </c>
      <c r="S1477" s="262" t="s">
        <v>17453</v>
      </c>
      <c r="T1477" s="319" t="s">
        <v>17452</v>
      </c>
      <c r="U1477" s="280" t="s">
        <v>17454</v>
      </c>
      <c r="V1477" s="282">
        <v>43056</v>
      </c>
    </row>
    <row r="1478" spans="2:23" s="280" customFormat="1" ht="30.75" customHeight="1" x14ac:dyDescent="0.25">
      <c r="B1478" s="339" t="s">
        <v>16493</v>
      </c>
      <c r="C1478" s="339"/>
      <c r="D1478" s="279" t="s">
        <v>17455</v>
      </c>
      <c r="E1478" s="280" t="s">
        <v>17456</v>
      </c>
      <c r="G1478" s="279" t="s">
        <v>17457</v>
      </c>
      <c r="H1478" s="316" t="s">
        <v>17458</v>
      </c>
      <c r="I1478" s="317" t="s">
        <v>17459</v>
      </c>
      <c r="J1478" s="279" t="s">
        <v>17460</v>
      </c>
      <c r="K1478" s="280" t="s">
        <v>994</v>
      </c>
      <c r="L1478" s="280" t="s">
        <v>2686</v>
      </c>
      <c r="M1478" s="280" t="s">
        <v>3975</v>
      </c>
      <c r="N1478" s="12" t="s">
        <v>21147</v>
      </c>
      <c r="O1478" s="318" t="s">
        <v>17461</v>
      </c>
      <c r="P1478" s="319" t="s">
        <v>17462</v>
      </c>
      <c r="Q1478" s="262" t="s">
        <v>17463</v>
      </c>
      <c r="R1478" s="280" t="s">
        <v>5506</v>
      </c>
      <c r="S1478" s="262" t="s">
        <v>17464</v>
      </c>
      <c r="T1478" s="281" t="s">
        <v>17462</v>
      </c>
      <c r="U1478" s="280" t="s">
        <v>15713</v>
      </c>
      <c r="V1478" s="282">
        <v>43059</v>
      </c>
    </row>
    <row r="1479" spans="2:23" s="280" customFormat="1" ht="30.75" customHeight="1" x14ac:dyDescent="0.25">
      <c r="B1479" s="339" t="s">
        <v>16494</v>
      </c>
      <c r="C1479" s="339" t="s">
        <v>5</v>
      </c>
      <c r="D1479" s="279" t="s">
        <v>17465</v>
      </c>
      <c r="E1479" s="280" t="s">
        <v>20842</v>
      </c>
      <c r="G1479" s="279" t="s">
        <v>17465</v>
      </c>
      <c r="H1479" s="316" t="s">
        <v>17467</v>
      </c>
      <c r="I1479" s="317" t="s">
        <v>3915</v>
      </c>
      <c r="J1479" s="279" t="s">
        <v>17468</v>
      </c>
      <c r="K1479" s="280" t="s">
        <v>3917</v>
      </c>
      <c r="L1479" s="280" t="s">
        <v>17469</v>
      </c>
      <c r="M1479" s="280" t="s">
        <v>3975</v>
      </c>
      <c r="N1479" s="12" t="s">
        <v>21147</v>
      </c>
      <c r="O1479" s="318" t="s">
        <v>17470</v>
      </c>
      <c r="P1479" s="319" t="s">
        <v>17471</v>
      </c>
      <c r="Q1479" s="262" t="s">
        <v>17472</v>
      </c>
      <c r="R1479" s="280" t="s">
        <v>17466</v>
      </c>
      <c r="S1479" s="262" t="s">
        <v>17472</v>
      </c>
      <c r="T1479" s="319" t="s">
        <v>17471</v>
      </c>
      <c r="V1479" s="282">
        <v>43059</v>
      </c>
    </row>
    <row r="1480" spans="2:23" s="280" customFormat="1" ht="30.75" customHeight="1" x14ac:dyDescent="0.25">
      <c r="B1480" s="339" t="s">
        <v>16495</v>
      </c>
      <c r="C1480" s="339" t="s">
        <v>11017</v>
      </c>
      <c r="D1480" s="279" t="s">
        <v>17473</v>
      </c>
      <c r="E1480" s="280" t="s">
        <v>11017</v>
      </c>
      <c r="F1480" s="280" t="s">
        <v>12627</v>
      </c>
      <c r="G1480" s="279" t="s">
        <v>17474</v>
      </c>
      <c r="H1480" s="316" t="s">
        <v>17475</v>
      </c>
      <c r="I1480" s="317" t="s">
        <v>17476</v>
      </c>
      <c r="J1480" s="279" t="s">
        <v>17477</v>
      </c>
      <c r="K1480" s="280" t="s">
        <v>4311</v>
      </c>
      <c r="L1480" s="280" t="s">
        <v>1782</v>
      </c>
      <c r="M1480" s="280" t="s">
        <v>3942</v>
      </c>
      <c r="N1480" s="12" t="s">
        <v>21135</v>
      </c>
      <c r="O1480" s="318" t="s">
        <v>17478</v>
      </c>
      <c r="P1480" s="319" t="s">
        <v>17479</v>
      </c>
      <c r="Q1480" s="262" t="s">
        <v>17480</v>
      </c>
      <c r="R1480" s="280" t="s">
        <v>18786</v>
      </c>
      <c r="S1480" s="262" t="s">
        <v>17480</v>
      </c>
      <c r="T1480" s="319" t="s">
        <v>17479</v>
      </c>
      <c r="U1480" s="280" t="s">
        <v>17481</v>
      </c>
      <c r="V1480" s="282">
        <v>43061</v>
      </c>
    </row>
    <row r="1481" spans="2:23" s="280" customFormat="1" ht="30.75" customHeight="1" x14ac:dyDescent="0.25">
      <c r="B1481" s="339" t="s">
        <v>16496</v>
      </c>
      <c r="C1481" s="339" t="s">
        <v>11017</v>
      </c>
      <c r="D1481" s="279" t="s">
        <v>17102</v>
      </c>
      <c r="E1481" s="280" t="s">
        <v>11017</v>
      </c>
      <c r="F1481" s="280" t="s">
        <v>12627</v>
      </c>
      <c r="G1481" s="279" t="s">
        <v>17102</v>
      </c>
      <c r="H1481" s="316" t="s">
        <v>23050</v>
      </c>
      <c r="I1481" s="356" t="s">
        <v>3915</v>
      </c>
      <c r="J1481" s="279" t="s">
        <v>23051</v>
      </c>
      <c r="K1481" s="280" t="s">
        <v>3917</v>
      </c>
      <c r="L1481" s="280" t="s">
        <v>3168</v>
      </c>
      <c r="M1481" s="280" t="s">
        <v>3975</v>
      </c>
      <c r="N1481" s="12" t="s">
        <v>21147</v>
      </c>
      <c r="O1481" s="318" t="s">
        <v>17482</v>
      </c>
      <c r="P1481" s="319"/>
      <c r="Q1481" s="257" t="s">
        <v>23052</v>
      </c>
      <c r="R1481" s="280" t="s">
        <v>11017</v>
      </c>
      <c r="S1481" s="257" t="s">
        <v>19104</v>
      </c>
      <c r="T1481" s="319"/>
      <c r="V1481" s="282"/>
    </row>
    <row r="1482" spans="2:23" s="280" customFormat="1" ht="30.75" customHeight="1" x14ac:dyDescent="0.25">
      <c r="B1482" s="339" t="s">
        <v>16497</v>
      </c>
      <c r="C1482" s="339" t="s">
        <v>5</v>
      </c>
      <c r="D1482" s="279" t="s">
        <v>17545</v>
      </c>
      <c r="E1482" s="280" t="s">
        <v>17546</v>
      </c>
      <c r="G1482" s="279" t="s">
        <v>17545</v>
      </c>
      <c r="H1482" s="316" t="s">
        <v>4916</v>
      </c>
      <c r="I1482" s="317" t="s">
        <v>3915</v>
      </c>
      <c r="J1482" s="279" t="s">
        <v>17547</v>
      </c>
      <c r="K1482" s="280" t="s">
        <v>17548</v>
      </c>
      <c r="L1482" s="280" t="s">
        <v>597</v>
      </c>
      <c r="M1482" s="280" t="s">
        <v>4114</v>
      </c>
      <c r="N1482" s="12" t="s">
        <v>21147</v>
      </c>
      <c r="O1482" s="318" t="s">
        <v>17549</v>
      </c>
      <c r="P1482" s="319" t="s">
        <v>17550</v>
      </c>
      <c r="Q1482" s="281" t="s">
        <v>17551</v>
      </c>
      <c r="R1482" s="280" t="s">
        <v>17552</v>
      </c>
      <c r="S1482" s="262" t="s">
        <v>17553</v>
      </c>
      <c r="T1482" s="281" t="s">
        <v>17554</v>
      </c>
      <c r="V1482" s="282"/>
      <c r="W1482" s="345">
        <v>43161</v>
      </c>
    </row>
    <row r="1483" spans="2:23" s="280" customFormat="1" ht="30.75" customHeight="1" x14ac:dyDescent="0.25">
      <c r="B1483" s="339" t="s">
        <v>16498</v>
      </c>
      <c r="C1483" s="339" t="s">
        <v>11017</v>
      </c>
      <c r="D1483" s="279" t="s">
        <v>17555</v>
      </c>
      <c r="E1483" s="280" t="s">
        <v>11017</v>
      </c>
      <c r="F1483" s="280" t="s">
        <v>12627</v>
      </c>
      <c r="G1483" s="279" t="s">
        <v>17557</v>
      </c>
      <c r="H1483" s="316" t="s">
        <v>17558</v>
      </c>
      <c r="I1483" s="317" t="s">
        <v>3915</v>
      </c>
      <c r="J1483" s="279" t="s">
        <v>17559</v>
      </c>
      <c r="K1483" s="280" t="s">
        <v>3917</v>
      </c>
      <c r="L1483" s="280" t="s">
        <v>1955</v>
      </c>
      <c r="M1483" s="280" t="s">
        <v>3942</v>
      </c>
      <c r="N1483" s="12" t="s">
        <v>21135</v>
      </c>
      <c r="O1483" s="318" t="s">
        <v>7275</v>
      </c>
      <c r="P1483" s="319" t="s">
        <v>17560</v>
      </c>
      <c r="Q1483" s="262" t="s">
        <v>17561</v>
      </c>
      <c r="R1483" s="280" t="s">
        <v>17556</v>
      </c>
      <c r="S1483" s="262" t="s">
        <v>17561</v>
      </c>
      <c r="T1483" s="319" t="s">
        <v>17560</v>
      </c>
      <c r="V1483" s="282"/>
      <c r="W1483" s="345">
        <v>43161</v>
      </c>
    </row>
    <row r="1484" spans="2:23" s="280" customFormat="1" ht="30.75" customHeight="1" x14ac:dyDescent="0.25">
      <c r="B1484" s="339" t="s">
        <v>16499</v>
      </c>
      <c r="C1484" s="339"/>
      <c r="D1484" s="279" t="s">
        <v>17562</v>
      </c>
      <c r="E1484" s="280" t="s">
        <v>17563</v>
      </c>
      <c r="G1484" s="279" t="s">
        <v>17564</v>
      </c>
      <c r="H1484" s="316" t="s">
        <v>17565</v>
      </c>
      <c r="I1484" s="317" t="s">
        <v>17566</v>
      </c>
      <c r="J1484" s="279" t="s">
        <v>17567</v>
      </c>
      <c r="K1484" s="280" t="s">
        <v>17568</v>
      </c>
      <c r="L1484" s="280" t="s">
        <v>4233</v>
      </c>
      <c r="M1484" s="280" t="s">
        <v>3942</v>
      </c>
      <c r="N1484" s="12" t="s">
        <v>21135</v>
      </c>
      <c r="O1484" s="318" t="s">
        <v>17569</v>
      </c>
      <c r="P1484" s="319" t="s">
        <v>17570</v>
      </c>
      <c r="Q1484" s="262" t="s">
        <v>17571</v>
      </c>
      <c r="R1484" s="280" t="s">
        <v>17563</v>
      </c>
      <c r="S1484" s="262" t="s">
        <v>17571</v>
      </c>
      <c r="T1484" s="281" t="s">
        <v>17570</v>
      </c>
      <c r="V1484" s="282"/>
      <c r="W1484" s="345">
        <v>43161</v>
      </c>
    </row>
    <row r="1485" spans="2:23" s="280" customFormat="1" ht="30.75" customHeight="1" x14ac:dyDescent="0.25">
      <c r="B1485" s="339" t="s">
        <v>16500</v>
      </c>
      <c r="C1485" s="339" t="s">
        <v>21125</v>
      </c>
      <c r="D1485" s="279" t="s">
        <v>17572</v>
      </c>
      <c r="E1485" s="280" t="s">
        <v>17573</v>
      </c>
      <c r="G1485" s="279" t="s">
        <v>17574</v>
      </c>
      <c r="H1485" s="316" t="s">
        <v>17575</v>
      </c>
      <c r="I1485" s="317" t="s">
        <v>3915</v>
      </c>
      <c r="J1485" s="279" t="s">
        <v>17576</v>
      </c>
      <c r="K1485" s="280" t="s">
        <v>3917</v>
      </c>
      <c r="L1485" s="280" t="s">
        <v>10492</v>
      </c>
      <c r="M1485" s="280" t="s">
        <v>3942</v>
      </c>
      <c r="N1485" s="12" t="s">
        <v>21135</v>
      </c>
      <c r="O1485" s="318" t="s">
        <v>17577</v>
      </c>
      <c r="P1485" s="319" t="s">
        <v>17578</v>
      </c>
      <c r="Q1485" s="262" t="s">
        <v>17579</v>
      </c>
      <c r="R1485" s="280" t="s">
        <v>5401</v>
      </c>
      <c r="S1485" s="262" t="s">
        <v>17579</v>
      </c>
      <c r="T1485" s="281" t="s">
        <v>17580</v>
      </c>
      <c r="V1485" s="282"/>
      <c r="W1485" s="345">
        <v>43161</v>
      </c>
    </row>
    <row r="1486" spans="2:23" s="280" customFormat="1" ht="30.75" customHeight="1" x14ac:dyDescent="0.25">
      <c r="B1486" s="339" t="s">
        <v>16501</v>
      </c>
      <c r="C1486" s="339"/>
      <c r="D1486" s="279" t="s">
        <v>17592</v>
      </c>
      <c r="E1486" s="280" t="s">
        <v>17593</v>
      </c>
      <c r="G1486" s="279" t="s">
        <v>17594</v>
      </c>
      <c r="H1486" s="316" t="s">
        <v>17595</v>
      </c>
      <c r="I1486" s="317" t="s">
        <v>3915</v>
      </c>
      <c r="J1486" s="279" t="s">
        <v>17596</v>
      </c>
      <c r="K1486" s="280" t="s">
        <v>4292</v>
      </c>
      <c r="L1486" s="280" t="s">
        <v>4233</v>
      </c>
      <c r="M1486" s="280" t="s">
        <v>3942</v>
      </c>
      <c r="N1486" s="12" t="s">
        <v>21135</v>
      </c>
      <c r="O1486" s="318" t="s">
        <v>17597</v>
      </c>
      <c r="P1486" s="319" t="s">
        <v>17598</v>
      </c>
      <c r="Q1486" s="262" t="s">
        <v>17599</v>
      </c>
      <c r="R1486" s="280" t="s">
        <v>17593</v>
      </c>
      <c r="S1486" s="262" t="s">
        <v>17599</v>
      </c>
      <c r="T1486" s="319" t="s">
        <v>17598</v>
      </c>
      <c r="V1486" s="282"/>
      <c r="W1486" s="345">
        <v>43161</v>
      </c>
    </row>
    <row r="1487" spans="2:23" s="280" customFormat="1" ht="30.75" customHeight="1" x14ac:dyDescent="0.25">
      <c r="B1487" s="339" t="s">
        <v>16502</v>
      </c>
      <c r="C1487" s="339" t="s">
        <v>11992</v>
      </c>
      <c r="D1487" s="279" t="s">
        <v>17581</v>
      </c>
      <c r="E1487" s="280" t="s">
        <v>17582</v>
      </c>
      <c r="G1487" s="279" t="s">
        <v>17583</v>
      </c>
      <c r="H1487" s="316" t="s">
        <v>17584</v>
      </c>
      <c r="I1487" s="317" t="s">
        <v>17585</v>
      </c>
      <c r="J1487" s="279" t="s">
        <v>17586</v>
      </c>
      <c r="K1487" s="280" t="s">
        <v>17587</v>
      </c>
      <c r="L1487" s="280" t="s">
        <v>14120</v>
      </c>
      <c r="M1487" s="280" t="s">
        <v>4244</v>
      </c>
      <c r="N1487" s="12" t="s">
        <v>21148</v>
      </c>
      <c r="O1487" s="318" t="s">
        <v>17588</v>
      </c>
      <c r="P1487" s="319" t="s">
        <v>17589</v>
      </c>
      <c r="Q1487" s="262" t="s">
        <v>17590</v>
      </c>
      <c r="R1487" s="280" t="s">
        <v>17591</v>
      </c>
      <c r="S1487" s="262" t="s">
        <v>17590</v>
      </c>
      <c r="T1487" s="319" t="s">
        <v>17589</v>
      </c>
      <c r="V1487" s="282"/>
      <c r="W1487" s="345">
        <v>43161</v>
      </c>
    </row>
    <row r="1488" spans="2:23" s="280" customFormat="1" ht="30.75" customHeight="1" x14ac:dyDescent="0.25">
      <c r="B1488" s="339" t="s">
        <v>16503</v>
      </c>
      <c r="C1488" s="339" t="s">
        <v>11017</v>
      </c>
      <c r="D1488" s="279" t="s">
        <v>17532</v>
      </c>
      <c r="E1488" s="280" t="s">
        <v>11017</v>
      </c>
      <c r="F1488" s="280" t="s">
        <v>12627</v>
      </c>
      <c r="G1488" s="279" t="s">
        <v>17543</v>
      </c>
      <c r="H1488" s="316" t="s">
        <v>19103</v>
      </c>
      <c r="I1488" s="317" t="s">
        <v>3915</v>
      </c>
      <c r="J1488" s="279" t="s">
        <v>19102</v>
      </c>
      <c r="K1488" s="280" t="s">
        <v>7928</v>
      </c>
      <c r="L1488" s="280" t="s">
        <v>3941</v>
      </c>
      <c r="M1488" s="280" t="s">
        <v>3942</v>
      </c>
      <c r="N1488" s="12" t="s">
        <v>21135</v>
      </c>
      <c r="O1488" s="318" t="s">
        <v>3943</v>
      </c>
      <c r="P1488" s="319" t="s">
        <v>18816</v>
      </c>
      <c r="Q1488" s="262" t="s">
        <v>19104</v>
      </c>
      <c r="R1488" s="280" t="s">
        <v>11017</v>
      </c>
      <c r="S1488" s="262" t="s">
        <v>19104</v>
      </c>
      <c r="T1488" s="319" t="s">
        <v>18816</v>
      </c>
      <c r="V1488" s="282"/>
      <c r="W1488" s="345">
        <v>43538</v>
      </c>
    </row>
    <row r="1489" spans="2:23" s="280" customFormat="1" ht="30.75" customHeight="1" x14ac:dyDescent="0.25">
      <c r="B1489" s="339" t="s">
        <v>17544</v>
      </c>
      <c r="C1489" s="339" t="s">
        <v>11017</v>
      </c>
      <c r="D1489" s="279" t="s">
        <v>17614</v>
      </c>
      <c r="E1489" s="280" t="s">
        <v>17615</v>
      </c>
      <c r="G1489" s="279" t="s">
        <v>17616</v>
      </c>
      <c r="H1489" s="316" t="s">
        <v>17617</v>
      </c>
      <c r="I1489" s="317" t="s">
        <v>3915</v>
      </c>
      <c r="J1489" s="279" t="s">
        <v>17618</v>
      </c>
      <c r="K1489" s="280" t="s">
        <v>3917</v>
      </c>
      <c r="L1489" s="280" t="s">
        <v>17619</v>
      </c>
      <c r="M1489" s="280" t="s">
        <v>3942</v>
      </c>
      <c r="N1489" s="12" t="s">
        <v>21135</v>
      </c>
      <c r="O1489" s="318" t="s">
        <v>17620</v>
      </c>
      <c r="P1489" s="319" t="s">
        <v>17621</v>
      </c>
      <c r="Q1489" s="262" t="s">
        <v>17622</v>
      </c>
      <c r="R1489" s="280" t="s">
        <v>17623</v>
      </c>
      <c r="S1489" s="262" t="s">
        <v>17622</v>
      </c>
      <c r="T1489" s="319" t="s">
        <v>17621</v>
      </c>
      <c r="V1489" s="282">
        <v>43171</v>
      </c>
    </row>
    <row r="1490" spans="2:23" s="280" customFormat="1" ht="30.75" customHeight="1" x14ac:dyDescent="0.25">
      <c r="B1490" s="339" t="s">
        <v>17485</v>
      </c>
      <c r="C1490" s="339"/>
      <c r="D1490" s="279" t="s">
        <v>17486</v>
      </c>
      <c r="E1490" s="280" t="s">
        <v>17487</v>
      </c>
      <c r="G1490" s="279" t="s">
        <v>17496</v>
      </c>
      <c r="H1490" s="316" t="s">
        <v>17488</v>
      </c>
      <c r="I1490" s="317" t="s">
        <v>3915</v>
      </c>
      <c r="J1490" s="279" t="s">
        <v>17489</v>
      </c>
      <c r="K1490" s="280" t="s">
        <v>3917</v>
      </c>
      <c r="L1490" s="280" t="s">
        <v>17490</v>
      </c>
      <c r="M1490" s="280" t="s">
        <v>4265</v>
      </c>
      <c r="N1490" s="12" t="s">
        <v>21135</v>
      </c>
      <c r="O1490" s="318" t="s">
        <v>17491</v>
      </c>
      <c r="P1490" s="319" t="s">
        <v>17492</v>
      </c>
      <c r="Q1490" s="262" t="s">
        <v>17493</v>
      </c>
      <c r="R1490" s="280" t="s">
        <v>17487</v>
      </c>
      <c r="S1490" s="262" t="s">
        <v>17493</v>
      </c>
      <c r="T1490" s="319" t="s">
        <v>17492</v>
      </c>
      <c r="V1490" s="282">
        <v>43126</v>
      </c>
      <c r="W1490" s="345">
        <v>43150</v>
      </c>
    </row>
    <row r="1491" spans="2:23" s="280" customFormat="1" ht="30.75" customHeight="1" x14ac:dyDescent="0.25">
      <c r="B1491" s="339" t="s">
        <v>17503</v>
      </c>
      <c r="C1491" s="339"/>
      <c r="D1491" s="279" t="s">
        <v>17494</v>
      </c>
      <c r="E1491" s="280" t="s">
        <v>17495</v>
      </c>
      <c r="G1491" s="279" t="s">
        <v>17497</v>
      </c>
      <c r="H1491" s="316" t="s">
        <v>17498</v>
      </c>
      <c r="I1491" s="317" t="s">
        <v>3915</v>
      </c>
      <c r="J1491" s="279" t="s">
        <v>17499</v>
      </c>
      <c r="K1491" s="280" t="s">
        <v>3917</v>
      </c>
      <c r="L1491" s="280" t="s">
        <v>17500</v>
      </c>
      <c r="M1491" s="280" t="s">
        <v>3942</v>
      </c>
      <c r="N1491" s="12" t="s">
        <v>21135</v>
      </c>
      <c r="O1491" s="318" t="s">
        <v>16511</v>
      </c>
      <c r="P1491" s="319" t="s">
        <v>17501</v>
      </c>
      <c r="Q1491" s="262" t="s">
        <v>17502</v>
      </c>
      <c r="R1491" s="280" t="s">
        <v>17495</v>
      </c>
      <c r="S1491" s="262" t="s">
        <v>17502</v>
      </c>
      <c r="T1491" s="319" t="s">
        <v>17501</v>
      </c>
      <c r="V1491" s="282">
        <v>43150</v>
      </c>
      <c r="W1491" s="345"/>
    </row>
    <row r="1492" spans="2:23" s="280" customFormat="1" ht="30.75" customHeight="1" x14ac:dyDescent="0.25">
      <c r="B1492" s="339" t="s">
        <v>17504</v>
      </c>
      <c r="C1492" s="339"/>
      <c r="D1492" s="279" t="s">
        <v>17524</v>
      </c>
      <c r="E1492" s="280" t="s">
        <v>13970</v>
      </c>
      <c r="G1492" s="279" t="s">
        <v>17525</v>
      </c>
      <c r="H1492" s="316" t="s">
        <v>17526</v>
      </c>
      <c r="I1492" s="317" t="s">
        <v>3915</v>
      </c>
      <c r="J1492" s="279" t="s">
        <v>17527</v>
      </c>
      <c r="K1492" s="280" t="s">
        <v>3917</v>
      </c>
      <c r="L1492" s="280" t="s">
        <v>17528</v>
      </c>
      <c r="M1492" s="280" t="s">
        <v>4104</v>
      </c>
      <c r="N1492" s="12" t="s">
        <v>21147</v>
      </c>
      <c r="O1492" s="318" t="s">
        <v>17529</v>
      </c>
      <c r="P1492" s="319" t="s">
        <v>17530</v>
      </c>
      <c r="Q1492" s="262" t="s">
        <v>17531</v>
      </c>
      <c r="R1492" s="280" t="s">
        <v>13970</v>
      </c>
      <c r="S1492" s="262" t="s">
        <v>17531</v>
      </c>
      <c r="T1492" s="319" t="s">
        <v>17530</v>
      </c>
      <c r="V1492" s="282">
        <v>43151</v>
      </c>
    </row>
    <row r="1493" spans="2:23" s="280" customFormat="1" ht="30.75" customHeight="1" x14ac:dyDescent="0.25">
      <c r="B1493" s="339" t="s">
        <v>17505</v>
      </c>
      <c r="C1493" s="339" t="s">
        <v>21122</v>
      </c>
      <c r="D1493" s="279" t="s">
        <v>17535</v>
      </c>
      <c r="E1493" s="280" t="s">
        <v>17533</v>
      </c>
      <c r="G1493" s="279" t="s">
        <v>17534</v>
      </c>
      <c r="H1493" s="316" t="s">
        <v>17536</v>
      </c>
      <c r="I1493" s="317" t="s">
        <v>3915</v>
      </c>
      <c r="J1493" s="279" t="s">
        <v>17537</v>
      </c>
      <c r="K1493" s="280" t="s">
        <v>3917</v>
      </c>
      <c r="L1493" s="280" t="s">
        <v>17538</v>
      </c>
      <c r="M1493" s="280" t="s">
        <v>4104</v>
      </c>
      <c r="N1493" s="12" t="s">
        <v>21147</v>
      </c>
      <c r="O1493" s="318" t="s">
        <v>17539</v>
      </c>
      <c r="P1493" s="319" t="s">
        <v>17540</v>
      </c>
      <c r="Q1493" s="358" t="s">
        <v>17541</v>
      </c>
      <c r="R1493" s="280" t="s">
        <v>17542</v>
      </c>
      <c r="S1493" s="358" t="s">
        <v>17541</v>
      </c>
      <c r="T1493" s="319" t="s">
        <v>17540</v>
      </c>
      <c r="V1493" s="282">
        <v>43157</v>
      </c>
    </row>
    <row r="1494" spans="2:23" s="280" customFormat="1" ht="30.75" customHeight="1" x14ac:dyDescent="0.25">
      <c r="B1494" s="339" t="s">
        <v>17506</v>
      </c>
      <c r="C1494" s="339"/>
      <c r="D1494" s="279" t="s">
        <v>17600</v>
      </c>
      <c r="E1494" s="280" t="s">
        <v>17601</v>
      </c>
      <c r="F1494" s="280" t="s">
        <v>3523</v>
      </c>
      <c r="G1494" s="279" t="s">
        <v>17602</v>
      </c>
      <c r="H1494" s="316" t="s">
        <v>17603</v>
      </c>
      <c r="I1494" s="317" t="s">
        <v>3915</v>
      </c>
      <c r="J1494" s="279" t="s">
        <v>17604</v>
      </c>
      <c r="K1494" s="280" t="s">
        <v>3917</v>
      </c>
      <c r="L1494" s="280" t="s">
        <v>17605</v>
      </c>
      <c r="M1494" s="280" t="s">
        <v>3942</v>
      </c>
      <c r="N1494" s="12" t="s">
        <v>21135</v>
      </c>
      <c r="O1494" s="318" t="s">
        <v>17606</v>
      </c>
      <c r="P1494" s="319" t="s">
        <v>17607</v>
      </c>
      <c r="Q1494" s="262" t="s">
        <v>17608</v>
      </c>
      <c r="R1494" s="280" t="s">
        <v>3523</v>
      </c>
      <c r="S1494" s="262" t="s">
        <v>17609</v>
      </c>
      <c r="T1494" s="319" t="s">
        <v>17607</v>
      </c>
      <c r="V1494" s="282">
        <v>43167</v>
      </c>
    </row>
    <row r="1495" spans="2:23" s="280" customFormat="1" ht="30.75" customHeight="1" x14ac:dyDescent="0.25">
      <c r="B1495" s="339" t="s">
        <v>17507</v>
      </c>
      <c r="C1495" s="339" t="s">
        <v>21122</v>
      </c>
      <c r="D1495" s="279" t="s">
        <v>17627</v>
      </c>
      <c r="E1495" s="280" t="s">
        <v>17628</v>
      </c>
      <c r="G1495" s="279" t="s">
        <v>17629</v>
      </c>
      <c r="H1495" s="316" t="s">
        <v>17630</v>
      </c>
      <c r="I1495" s="317" t="s">
        <v>3915</v>
      </c>
      <c r="J1495" s="279" t="s">
        <v>17631</v>
      </c>
      <c r="K1495" s="280" t="s">
        <v>3917</v>
      </c>
      <c r="L1495" s="280" t="s">
        <v>2812</v>
      </c>
      <c r="M1495" s="280" t="s">
        <v>3942</v>
      </c>
      <c r="N1495" s="12" t="s">
        <v>21135</v>
      </c>
      <c r="O1495" s="318" t="s">
        <v>2813</v>
      </c>
      <c r="P1495" s="319" t="s">
        <v>17632</v>
      </c>
      <c r="Q1495" s="262" t="s">
        <v>17633</v>
      </c>
      <c r="R1495" s="280" t="s">
        <v>17628</v>
      </c>
      <c r="S1495" s="262" t="s">
        <v>17633</v>
      </c>
      <c r="T1495" s="319" t="s">
        <v>17632</v>
      </c>
      <c r="V1495" s="282">
        <v>43181</v>
      </c>
    </row>
    <row r="1496" spans="2:23" s="280" customFormat="1" ht="30.75" customHeight="1" x14ac:dyDescent="0.25">
      <c r="B1496" s="339" t="s">
        <v>17508</v>
      </c>
      <c r="C1496" s="339" t="s">
        <v>21125</v>
      </c>
      <c r="D1496" s="279" t="s">
        <v>17635</v>
      </c>
      <c r="E1496" s="280" t="s">
        <v>12959</v>
      </c>
      <c r="G1496" s="279" t="s">
        <v>17636</v>
      </c>
      <c r="H1496" s="316" t="s">
        <v>17637</v>
      </c>
      <c r="I1496" s="317" t="s">
        <v>17638</v>
      </c>
      <c r="J1496" s="279" t="s">
        <v>17639</v>
      </c>
      <c r="K1496" s="280" t="s">
        <v>3917</v>
      </c>
      <c r="L1496" s="280" t="s">
        <v>17640</v>
      </c>
      <c r="M1496" s="280" t="s">
        <v>3738</v>
      </c>
      <c r="N1496" s="12" t="s">
        <v>21148</v>
      </c>
      <c r="O1496" s="318" t="s">
        <v>17641</v>
      </c>
      <c r="P1496" s="319" t="s">
        <v>17642</v>
      </c>
      <c r="Q1496" s="262" t="s">
        <v>17643</v>
      </c>
      <c r="R1496" s="280" t="s">
        <v>12959</v>
      </c>
      <c r="S1496" s="262" t="s">
        <v>17643</v>
      </c>
      <c r="T1496" s="281" t="s">
        <v>17644</v>
      </c>
      <c r="V1496" s="282">
        <v>43203</v>
      </c>
    </row>
    <row r="1497" spans="2:23" s="280" customFormat="1" ht="30.75" customHeight="1" x14ac:dyDescent="0.25">
      <c r="B1497" s="339" t="s">
        <v>17509</v>
      </c>
      <c r="C1497" s="339" t="s">
        <v>21125</v>
      </c>
      <c r="D1497" s="279" t="s">
        <v>17983</v>
      </c>
      <c r="E1497" s="280" t="s">
        <v>5570</v>
      </c>
      <c r="G1497" s="279" t="s">
        <v>17984</v>
      </c>
      <c r="H1497" s="316" t="s">
        <v>17985</v>
      </c>
      <c r="I1497" s="317" t="s">
        <v>17992</v>
      </c>
      <c r="J1497" s="279" t="s">
        <v>17986</v>
      </c>
      <c r="K1497" s="280" t="s">
        <v>3917</v>
      </c>
      <c r="L1497" s="280" t="s">
        <v>17987</v>
      </c>
      <c r="M1497" s="280" t="s">
        <v>4265</v>
      </c>
      <c r="N1497" s="12" t="s">
        <v>21135</v>
      </c>
      <c r="O1497" s="318" t="s">
        <v>17988</v>
      </c>
      <c r="P1497" s="319" t="s">
        <v>17989</v>
      </c>
      <c r="Q1497" s="281" t="s">
        <v>17990</v>
      </c>
      <c r="R1497" s="280" t="s">
        <v>5570</v>
      </c>
      <c r="S1497" s="281" t="s">
        <v>17991</v>
      </c>
      <c r="T1497" s="281" t="s">
        <v>17989</v>
      </c>
      <c r="V1497" s="282">
        <v>43229</v>
      </c>
    </row>
    <row r="1498" spans="2:23" s="280" customFormat="1" ht="30.75" customHeight="1" x14ac:dyDescent="0.25">
      <c r="B1498" s="339" t="s">
        <v>17510</v>
      </c>
      <c r="C1498" s="339" t="s">
        <v>21122</v>
      </c>
      <c r="D1498" s="279" t="s">
        <v>17993</v>
      </c>
      <c r="E1498" s="280" t="s">
        <v>17994</v>
      </c>
      <c r="G1498" s="279" t="s">
        <v>17993</v>
      </c>
      <c r="H1498" s="316" t="s">
        <v>17995</v>
      </c>
      <c r="I1498" s="317" t="s">
        <v>17996</v>
      </c>
      <c r="J1498" s="279" t="s">
        <v>17997</v>
      </c>
      <c r="K1498" s="280" t="s">
        <v>3917</v>
      </c>
      <c r="L1498" s="280" t="s">
        <v>17998</v>
      </c>
      <c r="M1498" s="280" t="s">
        <v>3919</v>
      </c>
      <c r="N1498" s="12" t="s">
        <v>21147</v>
      </c>
      <c r="O1498" s="318" t="s">
        <v>17999</v>
      </c>
      <c r="P1498" s="319" t="s">
        <v>18000</v>
      </c>
      <c r="Q1498" s="262" t="s">
        <v>18001</v>
      </c>
      <c r="R1498" s="280" t="s">
        <v>1000</v>
      </c>
      <c r="S1498" s="262" t="s">
        <v>18001</v>
      </c>
      <c r="T1498" s="319" t="s">
        <v>18000</v>
      </c>
      <c r="V1498" s="282">
        <v>43258</v>
      </c>
    </row>
    <row r="1499" spans="2:23" s="280" customFormat="1" ht="30.75" customHeight="1" x14ac:dyDescent="0.25">
      <c r="B1499" s="339" t="s">
        <v>17511</v>
      </c>
      <c r="C1499" s="339" t="s">
        <v>21125</v>
      </c>
      <c r="D1499" s="279" t="s">
        <v>18047</v>
      </c>
      <c r="E1499" s="280" t="s">
        <v>15803</v>
      </c>
      <c r="G1499" s="279" t="s">
        <v>18047</v>
      </c>
      <c r="H1499" s="316" t="s">
        <v>18048</v>
      </c>
      <c r="I1499" s="317" t="s">
        <v>3915</v>
      </c>
      <c r="J1499" s="279" t="s">
        <v>18049</v>
      </c>
      <c r="K1499" s="280" t="s">
        <v>3917</v>
      </c>
      <c r="L1499" s="280" t="s">
        <v>3241</v>
      </c>
      <c r="M1499" s="280" t="s">
        <v>3942</v>
      </c>
      <c r="N1499" s="12" t="s">
        <v>21135</v>
      </c>
      <c r="O1499" s="318" t="s">
        <v>15797</v>
      </c>
      <c r="P1499" s="319" t="s">
        <v>18050</v>
      </c>
      <c r="Q1499" s="262" t="s">
        <v>15799</v>
      </c>
      <c r="R1499" s="280" t="s">
        <v>18051</v>
      </c>
      <c r="S1499" s="262" t="s">
        <v>15799</v>
      </c>
      <c r="T1499" s="281" t="s">
        <v>18050</v>
      </c>
      <c r="V1499" s="282"/>
      <c r="W1499" s="345">
        <v>43262</v>
      </c>
    </row>
    <row r="1500" spans="2:23" s="280" customFormat="1" ht="30.75" customHeight="1" x14ac:dyDescent="0.25">
      <c r="B1500" s="339" t="s">
        <v>17512</v>
      </c>
      <c r="C1500" s="339"/>
      <c r="D1500" s="279" t="s">
        <v>18067</v>
      </c>
      <c r="E1500" s="280" t="s">
        <v>18068</v>
      </c>
      <c r="G1500" s="279" t="s">
        <v>18069</v>
      </c>
      <c r="H1500" s="316" t="s">
        <v>18070</v>
      </c>
      <c r="I1500" s="317" t="s">
        <v>18071</v>
      </c>
      <c r="J1500" s="279" t="s">
        <v>18072</v>
      </c>
      <c r="K1500" s="280" t="s">
        <v>5636</v>
      </c>
      <c r="L1500" s="280" t="s">
        <v>4185</v>
      </c>
      <c r="M1500" s="280" t="s">
        <v>3975</v>
      </c>
      <c r="N1500" s="12" t="s">
        <v>21147</v>
      </c>
      <c r="O1500" s="318" t="s">
        <v>18073</v>
      </c>
      <c r="P1500" s="319" t="s">
        <v>18074</v>
      </c>
      <c r="Q1500" s="262" t="s">
        <v>18075</v>
      </c>
      <c r="R1500" s="280" t="s">
        <v>18068</v>
      </c>
      <c r="S1500" s="262" t="s">
        <v>18075</v>
      </c>
      <c r="T1500" s="319" t="s">
        <v>18074</v>
      </c>
      <c r="V1500" s="282">
        <v>43264</v>
      </c>
    </row>
    <row r="1501" spans="2:23" s="280" customFormat="1" ht="30.75" customHeight="1" x14ac:dyDescent="0.25">
      <c r="B1501" s="339" t="s">
        <v>17513</v>
      </c>
      <c r="C1501" s="339" t="s">
        <v>21122</v>
      </c>
      <c r="D1501" s="279" t="s">
        <v>18077</v>
      </c>
      <c r="E1501" s="280" t="s">
        <v>6013</v>
      </c>
      <c r="F1501" s="280" t="s">
        <v>4021</v>
      </c>
      <c r="G1501" s="279" t="s">
        <v>18078</v>
      </c>
      <c r="H1501" s="279" t="s">
        <v>18103</v>
      </c>
      <c r="I1501" s="279" t="s">
        <v>18079</v>
      </c>
      <c r="J1501" s="279" t="s">
        <v>18080</v>
      </c>
      <c r="K1501" s="279" t="s">
        <v>18081</v>
      </c>
      <c r="L1501" s="279" t="s">
        <v>725</v>
      </c>
      <c r="M1501" s="279" t="s">
        <v>3919</v>
      </c>
      <c r="N1501" s="12" t="s">
        <v>21147</v>
      </c>
      <c r="O1501" s="318">
        <v>13478635</v>
      </c>
      <c r="P1501" s="319" t="s">
        <v>18082</v>
      </c>
      <c r="Q1501" s="262" t="s">
        <v>18084</v>
      </c>
      <c r="R1501" s="342" t="s">
        <v>6013</v>
      </c>
      <c r="S1501" s="262" t="s">
        <v>18083</v>
      </c>
      <c r="T1501" s="281" t="s">
        <v>18082</v>
      </c>
      <c r="V1501" s="282">
        <v>43265</v>
      </c>
    </row>
    <row r="1502" spans="2:23" s="280" customFormat="1" ht="30.75" customHeight="1" x14ac:dyDescent="0.2">
      <c r="B1502" s="339" t="s">
        <v>17514</v>
      </c>
      <c r="C1502" s="339" t="s">
        <v>21125</v>
      </c>
      <c r="D1502" s="279" t="s">
        <v>18094</v>
      </c>
      <c r="E1502" s="280" t="s">
        <v>18095</v>
      </c>
      <c r="F1502" s="359"/>
      <c r="G1502" s="279" t="s">
        <v>18096</v>
      </c>
      <c r="H1502" s="316" t="s">
        <v>18097</v>
      </c>
      <c r="I1502" s="317" t="s">
        <v>18104</v>
      </c>
      <c r="J1502" s="279" t="s">
        <v>18099</v>
      </c>
      <c r="K1502" s="280" t="s">
        <v>18098</v>
      </c>
      <c r="L1502" s="280" t="s">
        <v>3283</v>
      </c>
      <c r="M1502" s="280" t="s">
        <v>4265</v>
      </c>
      <c r="N1502" s="12" t="s">
        <v>21135</v>
      </c>
      <c r="O1502" s="318" t="s">
        <v>18100</v>
      </c>
      <c r="P1502" s="319" t="s">
        <v>18101</v>
      </c>
      <c r="Q1502" s="281" t="s">
        <v>18102</v>
      </c>
      <c r="R1502" s="280" t="s">
        <v>18095</v>
      </c>
      <c r="S1502" s="262" t="s">
        <v>18102</v>
      </c>
      <c r="T1502" s="281" t="s">
        <v>18101</v>
      </c>
      <c r="V1502" s="282">
        <v>43285</v>
      </c>
    </row>
    <row r="1503" spans="2:23" s="280" customFormat="1" ht="30.75" customHeight="1" x14ac:dyDescent="0.25">
      <c r="B1503" s="339" t="s">
        <v>17515</v>
      </c>
      <c r="C1503" s="339" t="s">
        <v>21125</v>
      </c>
      <c r="D1503" s="279" t="s">
        <v>18105</v>
      </c>
      <c r="E1503" s="280" t="s">
        <v>18106</v>
      </c>
      <c r="G1503" s="279" t="s">
        <v>18107</v>
      </c>
      <c r="H1503" s="316" t="s">
        <v>18108</v>
      </c>
      <c r="I1503" s="317" t="s">
        <v>18109</v>
      </c>
      <c r="J1503" s="279" t="s">
        <v>18110</v>
      </c>
      <c r="K1503" s="280" t="s">
        <v>9367</v>
      </c>
      <c r="L1503" s="280" t="s">
        <v>18111</v>
      </c>
      <c r="M1503" s="280" t="s">
        <v>3942</v>
      </c>
      <c r="N1503" s="12" t="s">
        <v>21135</v>
      </c>
      <c r="O1503" s="318" t="s">
        <v>18112</v>
      </c>
      <c r="P1503" s="319" t="s">
        <v>18113</v>
      </c>
      <c r="Q1503" s="262" t="s">
        <v>18114</v>
      </c>
      <c r="R1503" s="280" t="s">
        <v>18106</v>
      </c>
      <c r="S1503" s="281" t="s">
        <v>18114</v>
      </c>
      <c r="T1503" s="319" t="s">
        <v>18113</v>
      </c>
      <c r="V1503" s="282">
        <v>43290</v>
      </c>
    </row>
    <row r="1504" spans="2:23" s="280" customFormat="1" ht="30.75" customHeight="1" x14ac:dyDescent="0.25">
      <c r="B1504" s="339" t="s">
        <v>17516</v>
      </c>
      <c r="C1504" s="339"/>
      <c r="D1504" s="279" t="s">
        <v>18115</v>
      </c>
      <c r="E1504" s="280" t="s">
        <v>18116</v>
      </c>
      <c r="G1504" s="279" t="s">
        <v>18117</v>
      </c>
      <c r="H1504" s="316" t="s">
        <v>18118</v>
      </c>
      <c r="I1504" s="317" t="s">
        <v>18119</v>
      </c>
      <c r="J1504" s="279" t="s">
        <v>18120</v>
      </c>
      <c r="K1504" s="280" t="s">
        <v>1251</v>
      </c>
      <c r="L1504" s="280" t="s">
        <v>18121</v>
      </c>
      <c r="M1504" s="280" t="s">
        <v>5363</v>
      </c>
      <c r="N1504" s="12" t="s">
        <v>21149</v>
      </c>
      <c r="O1504" s="318" t="s">
        <v>18122</v>
      </c>
      <c r="P1504" s="319" t="s">
        <v>18123</v>
      </c>
      <c r="Q1504" s="262" t="s">
        <v>18124</v>
      </c>
      <c r="R1504" s="280" t="s">
        <v>18116</v>
      </c>
      <c r="S1504" s="262" t="s">
        <v>18124</v>
      </c>
      <c r="T1504" s="319" t="s">
        <v>18123</v>
      </c>
      <c r="V1504" s="282">
        <v>43297</v>
      </c>
    </row>
    <row r="1505" spans="2:23" s="280" customFormat="1" ht="30.75" customHeight="1" x14ac:dyDescent="0.25">
      <c r="B1505" s="339" t="s">
        <v>17517</v>
      </c>
      <c r="C1505" s="339" t="s">
        <v>21122</v>
      </c>
      <c r="D1505" s="279" t="s">
        <v>18127</v>
      </c>
      <c r="E1505" s="280" t="s">
        <v>18133</v>
      </c>
      <c r="F1505" s="280" t="s">
        <v>4222</v>
      </c>
      <c r="G1505" s="279" t="s">
        <v>18125</v>
      </c>
      <c r="H1505" s="316" t="s">
        <v>18126</v>
      </c>
      <c r="I1505" s="317" t="s">
        <v>18128</v>
      </c>
      <c r="J1505" s="279" t="s">
        <v>18129</v>
      </c>
      <c r="K1505" s="280" t="s">
        <v>18130</v>
      </c>
      <c r="L1505" s="280" t="s">
        <v>2533</v>
      </c>
      <c r="M1505" s="280" t="s">
        <v>4063</v>
      </c>
      <c r="N1505" s="12" t="s">
        <v>21135</v>
      </c>
      <c r="O1505" s="318" t="s">
        <v>18131</v>
      </c>
      <c r="P1505" s="319" t="s">
        <v>18134</v>
      </c>
      <c r="Q1505" s="281" t="s">
        <v>18132</v>
      </c>
      <c r="R1505" s="280" t="s">
        <v>551</v>
      </c>
      <c r="S1505" s="281" t="s">
        <v>18132</v>
      </c>
      <c r="T1505" s="281" t="s">
        <v>18134</v>
      </c>
      <c r="V1505" s="282">
        <v>43298</v>
      </c>
    </row>
    <row r="1506" spans="2:23" s="280" customFormat="1" ht="30.75" customHeight="1" x14ac:dyDescent="0.25">
      <c r="B1506" s="339" t="s">
        <v>17518</v>
      </c>
      <c r="C1506" s="339" t="s">
        <v>11992</v>
      </c>
      <c r="D1506" s="279" t="s">
        <v>18136</v>
      </c>
      <c r="E1506" s="280" t="s">
        <v>18137</v>
      </c>
      <c r="G1506" s="279" t="s">
        <v>18138</v>
      </c>
      <c r="H1506" s="316" t="s">
        <v>18135</v>
      </c>
      <c r="I1506" s="317" t="s">
        <v>3915</v>
      </c>
      <c r="J1506" s="279" t="s">
        <v>18139</v>
      </c>
      <c r="K1506" s="280" t="s">
        <v>3917</v>
      </c>
      <c r="L1506" s="280" t="s">
        <v>18140</v>
      </c>
      <c r="M1506" s="280" t="s">
        <v>4197</v>
      </c>
      <c r="N1506" s="12" t="s">
        <v>21150</v>
      </c>
      <c r="O1506" s="318" t="s">
        <v>18141</v>
      </c>
      <c r="P1506" s="319" t="s">
        <v>18142</v>
      </c>
      <c r="Q1506" s="262" t="s">
        <v>18143</v>
      </c>
      <c r="R1506" s="280" t="s">
        <v>18137</v>
      </c>
      <c r="S1506" s="262" t="s">
        <v>18143</v>
      </c>
      <c r="T1506" s="319" t="s">
        <v>18142</v>
      </c>
      <c r="V1506" s="282">
        <v>43301</v>
      </c>
    </row>
    <row r="1507" spans="2:23" s="280" customFormat="1" ht="30.75" customHeight="1" x14ac:dyDescent="0.25">
      <c r="B1507" s="339" t="s">
        <v>17519</v>
      </c>
      <c r="C1507" s="339" t="s">
        <v>21125</v>
      </c>
      <c r="D1507" s="279" t="s">
        <v>18145</v>
      </c>
      <c r="E1507" s="280" t="s">
        <v>18146</v>
      </c>
      <c r="G1507" s="279" t="s">
        <v>18147</v>
      </c>
      <c r="H1507" s="316" t="s">
        <v>18148</v>
      </c>
      <c r="I1507" s="317" t="s">
        <v>18149</v>
      </c>
      <c r="J1507" s="279" t="s">
        <v>18150</v>
      </c>
      <c r="K1507" s="280" t="s">
        <v>3917</v>
      </c>
      <c r="L1507" s="280" t="s">
        <v>2844</v>
      </c>
      <c r="M1507" s="280" t="s">
        <v>4063</v>
      </c>
      <c r="N1507" s="12" t="s">
        <v>21135</v>
      </c>
      <c r="O1507" s="318">
        <v>85601620</v>
      </c>
      <c r="P1507" s="319" t="s">
        <v>18151</v>
      </c>
      <c r="Q1507" s="281" t="s">
        <v>18152</v>
      </c>
      <c r="R1507" s="280" t="s">
        <v>18153</v>
      </c>
      <c r="S1507" s="281" t="s">
        <v>18154</v>
      </c>
      <c r="T1507" s="281" t="s">
        <v>18155</v>
      </c>
      <c r="U1507" s="280" t="s">
        <v>18156</v>
      </c>
      <c r="V1507" s="282">
        <v>43306</v>
      </c>
    </row>
    <row r="1508" spans="2:23" s="280" customFormat="1" ht="30.75" customHeight="1" x14ac:dyDescent="0.25">
      <c r="B1508" s="339" t="s">
        <v>17520</v>
      </c>
      <c r="C1508" s="339" t="s">
        <v>16380</v>
      </c>
      <c r="D1508" s="279" t="s">
        <v>18171</v>
      </c>
      <c r="E1508" s="280" t="s">
        <v>1190</v>
      </c>
      <c r="G1508" s="279" t="s">
        <v>18163</v>
      </c>
      <c r="H1508" s="316" t="s">
        <v>18164</v>
      </c>
      <c r="I1508" s="317" t="s">
        <v>22724</v>
      </c>
      <c r="J1508" s="279" t="s">
        <v>18165</v>
      </c>
      <c r="K1508" s="280" t="s">
        <v>18166</v>
      </c>
      <c r="L1508" s="280" t="s">
        <v>2541</v>
      </c>
      <c r="M1508" s="280" t="s">
        <v>4006</v>
      </c>
      <c r="N1508" s="12" t="s">
        <v>21149</v>
      </c>
      <c r="O1508" s="318" t="s">
        <v>2542</v>
      </c>
      <c r="P1508" s="319" t="s">
        <v>18167</v>
      </c>
      <c r="Q1508" s="262" t="s">
        <v>18168</v>
      </c>
      <c r="R1508" s="280" t="s">
        <v>1190</v>
      </c>
      <c r="S1508" s="262" t="s">
        <v>18169</v>
      </c>
      <c r="T1508" s="319" t="s">
        <v>18167</v>
      </c>
      <c r="U1508" s="281" t="s">
        <v>18170</v>
      </c>
      <c r="V1508" s="282"/>
    </row>
    <row r="1509" spans="2:23" s="280" customFormat="1" ht="30.75" customHeight="1" x14ac:dyDescent="0.25">
      <c r="B1509" s="339" t="s">
        <v>17521</v>
      </c>
      <c r="C1509" s="339" t="s">
        <v>16380</v>
      </c>
      <c r="D1509" s="279" t="s">
        <v>18173</v>
      </c>
      <c r="E1509" s="280" t="s">
        <v>18174</v>
      </c>
      <c r="F1509" s="280" t="s">
        <v>4021</v>
      </c>
      <c r="G1509" s="279" t="s">
        <v>18172</v>
      </c>
      <c r="H1509" s="316" t="s">
        <v>18175</v>
      </c>
      <c r="I1509" s="317" t="s">
        <v>18176</v>
      </c>
      <c r="J1509" s="279" t="s">
        <v>20515</v>
      </c>
      <c r="K1509" s="280" t="s">
        <v>20516</v>
      </c>
      <c r="L1509" s="280" t="s">
        <v>18177</v>
      </c>
      <c r="M1509" s="280" t="s">
        <v>3919</v>
      </c>
      <c r="N1509" s="12" t="s">
        <v>21147</v>
      </c>
      <c r="O1509" s="318" t="s">
        <v>20517</v>
      </c>
      <c r="P1509" s="319" t="s">
        <v>18178</v>
      </c>
      <c r="Q1509" s="281" t="s">
        <v>18179</v>
      </c>
      <c r="R1509" s="280" t="s">
        <v>18180</v>
      </c>
      <c r="S1509" s="281" t="s">
        <v>18181</v>
      </c>
      <c r="T1509" s="281" t="s">
        <v>18182</v>
      </c>
      <c r="V1509" s="282">
        <v>43314</v>
      </c>
      <c r="W1509" s="282">
        <v>43781</v>
      </c>
    </row>
    <row r="1510" spans="2:23" s="280" customFormat="1" ht="27" customHeight="1" x14ac:dyDescent="0.25">
      <c r="B1510" s="339" t="s">
        <v>17522</v>
      </c>
      <c r="C1510" s="339" t="s">
        <v>21125</v>
      </c>
      <c r="D1510" s="279" t="s">
        <v>18183</v>
      </c>
      <c r="E1510" s="280" t="s">
        <v>18184</v>
      </c>
      <c r="G1510" s="279" t="s">
        <v>18183</v>
      </c>
      <c r="H1510" s="316" t="s">
        <v>18185</v>
      </c>
      <c r="I1510" s="317" t="s">
        <v>3915</v>
      </c>
      <c r="J1510" s="279" t="s">
        <v>18186</v>
      </c>
      <c r="K1510" s="280" t="s">
        <v>18187</v>
      </c>
      <c r="L1510" s="280" t="s">
        <v>18188</v>
      </c>
      <c r="M1510" s="280" t="s">
        <v>3919</v>
      </c>
      <c r="N1510" s="12" t="s">
        <v>21147</v>
      </c>
      <c r="O1510" s="318" t="s">
        <v>18189</v>
      </c>
      <c r="P1510" s="319" t="s">
        <v>18190</v>
      </c>
      <c r="Q1510" s="262" t="s">
        <v>18191</v>
      </c>
      <c r="R1510" s="280" t="s">
        <v>18192</v>
      </c>
      <c r="S1510" s="262" t="s">
        <v>18193</v>
      </c>
      <c r="T1510" s="281" t="s">
        <v>18190</v>
      </c>
      <c r="V1510" s="282">
        <v>43315</v>
      </c>
    </row>
    <row r="1511" spans="2:23" s="280" customFormat="1" ht="26.25" customHeight="1" x14ac:dyDescent="0.25">
      <c r="B1511" s="339" t="s">
        <v>17523</v>
      </c>
      <c r="C1511" s="339" t="s">
        <v>21122</v>
      </c>
      <c r="D1511" s="279" t="s">
        <v>18200</v>
      </c>
      <c r="E1511" s="280" t="s">
        <v>18201</v>
      </c>
      <c r="G1511" s="279" t="s">
        <v>18202</v>
      </c>
      <c r="H1511" s="316" t="s">
        <v>18203</v>
      </c>
      <c r="I1511" s="317" t="s">
        <v>18204</v>
      </c>
      <c r="J1511" s="279" t="s">
        <v>18205</v>
      </c>
      <c r="K1511" s="280" t="s">
        <v>2438</v>
      </c>
      <c r="L1511" s="280" t="s">
        <v>18206</v>
      </c>
      <c r="M1511" s="280" t="s">
        <v>3942</v>
      </c>
      <c r="N1511" s="12" t="s">
        <v>21135</v>
      </c>
      <c r="O1511" s="318" t="s">
        <v>18207</v>
      </c>
      <c r="P1511" s="319" t="s">
        <v>18208</v>
      </c>
      <c r="Q1511" s="262" t="s">
        <v>18209</v>
      </c>
      <c r="R1511" s="280" t="s">
        <v>18210</v>
      </c>
      <c r="S1511" s="262" t="s">
        <v>18211</v>
      </c>
      <c r="T1511" s="281" t="s">
        <v>18208</v>
      </c>
      <c r="V1511" s="282">
        <v>43318</v>
      </c>
    </row>
    <row r="1512" spans="2:23" s="280" customFormat="1" ht="27" customHeight="1" x14ac:dyDescent="0.25">
      <c r="B1512" s="339" t="s">
        <v>18194</v>
      </c>
      <c r="C1512" s="339" t="s">
        <v>21122</v>
      </c>
      <c r="D1512" s="279" t="s">
        <v>18217</v>
      </c>
      <c r="E1512" s="280" t="s">
        <v>18218</v>
      </c>
      <c r="G1512" s="279" t="s">
        <v>18217</v>
      </c>
      <c r="H1512" s="316" t="s">
        <v>18219</v>
      </c>
      <c r="I1512" s="317" t="s">
        <v>3915</v>
      </c>
      <c r="J1512" s="279" t="s">
        <v>18220</v>
      </c>
      <c r="K1512" s="280" t="s">
        <v>18221</v>
      </c>
      <c r="L1512" s="280" t="s">
        <v>2674</v>
      </c>
      <c r="M1512" s="280" t="s">
        <v>4265</v>
      </c>
      <c r="N1512" s="12" t="s">
        <v>21135</v>
      </c>
      <c r="O1512" s="318">
        <v>93520260</v>
      </c>
      <c r="P1512" s="280" t="s">
        <v>18224</v>
      </c>
      <c r="Q1512" s="342" t="s">
        <v>18222</v>
      </c>
      <c r="R1512" s="280" t="s">
        <v>18223</v>
      </c>
      <c r="S1512" s="342" t="s">
        <v>18222</v>
      </c>
      <c r="V1512" s="282">
        <v>43325</v>
      </c>
    </row>
    <row r="1513" spans="2:23" s="280" customFormat="1" ht="30.75" customHeight="1" x14ac:dyDescent="0.25">
      <c r="B1513" s="339" t="s">
        <v>18195</v>
      </c>
      <c r="C1513" s="339" t="s">
        <v>21125</v>
      </c>
      <c r="D1513" s="279" t="s">
        <v>18247</v>
      </c>
      <c r="E1513" s="280" t="s">
        <v>5710</v>
      </c>
      <c r="G1513" s="279" t="s">
        <v>18248</v>
      </c>
      <c r="H1513" s="316" t="s">
        <v>18249</v>
      </c>
      <c r="I1513" s="317" t="s">
        <v>3915</v>
      </c>
      <c r="J1513" s="279" t="s">
        <v>18251</v>
      </c>
      <c r="K1513" s="280" t="s">
        <v>3917</v>
      </c>
      <c r="L1513" s="280" t="s">
        <v>18250</v>
      </c>
      <c r="M1513" s="280" t="s">
        <v>4265</v>
      </c>
      <c r="N1513" s="12" t="s">
        <v>21135</v>
      </c>
      <c r="O1513" s="318" t="s">
        <v>18252</v>
      </c>
      <c r="P1513" s="319" t="s">
        <v>18256</v>
      </c>
      <c r="Q1513" s="269" t="s">
        <v>18254</v>
      </c>
      <c r="R1513" s="280" t="s">
        <v>5710</v>
      </c>
      <c r="S1513" s="269" t="s">
        <v>18254</v>
      </c>
      <c r="T1513" s="319" t="s">
        <v>18255</v>
      </c>
      <c r="U1513" s="281" t="s">
        <v>18253</v>
      </c>
      <c r="V1513" s="282"/>
    </row>
    <row r="1514" spans="2:23" s="280" customFormat="1" ht="30.75" customHeight="1" x14ac:dyDescent="0.25">
      <c r="B1514" s="339" t="s">
        <v>18196</v>
      </c>
      <c r="C1514" s="339" t="s">
        <v>5</v>
      </c>
      <c r="D1514" s="279" t="s">
        <v>18257</v>
      </c>
      <c r="E1514" s="280" t="s">
        <v>720</v>
      </c>
      <c r="G1514" s="279" t="s">
        <v>18258</v>
      </c>
      <c r="H1514" s="316" t="s">
        <v>18259</v>
      </c>
      <c r="I1514" s="317" t="s">
        <v>3915</v>
      </c>
      <c r="J1514" s="279" t="s">
        <v>18260</v>
      </c>
      <c r="K1514" s="280" t="s">
        <v>3917</v>
      </c>
      <c r="L1514" s="280" t="s">
        <v>18261</v>
      </c>
      <c r="M1514" s="280" t="s">
        <v>4104</v>
      </c>
      <c r="N1514" s="12" t="s">
        <v>21147</v>
      </c>
      <c r="O1514" s="318" t="s">
        <v>18262</v>
      </c>
      <c r="P1514" s="319" t="s">
        <v>18263</v>
      </c>
      <c r="Q1514" s="281" t="s">
        <v>18264</v>
      </c>
      <c r="R1514" s="280" t="s">
        <v>720</v>
      </c>
      <c r="S1514" s="281" t="s">
        <v>18264</v>
      </c>
      <c r="T1514" s="281" t="s">
        <v>18265</v>
      </c>
      <c r="V1514" s="282"/>
    </row>
    <row r="1515" spans="2:23" s="280" customFormat="1" ht="30.75" customHeight="1" x14ac:dyDescent="0.25">
      <c r="B1515" s="339" t="s">
        <v>18197</v>
      </c>
      <c r="C1515" s="339" t="s">
        <v>21122</v>
      </c>
      <c r="D1515" s="279" t="s">
        <v>18266</v>
      </c>
      <c r="E1515" s="280" t="s">
        <v>13779</v>
      </c>
      <c r="G1515" s="279" t="s">
        <v>18267</v>
      </c>
      <c r="H1515" s="316" t="s">
        <v>18268</v>
      </c>
      <c r="I1515" s="317" t="s">
        <v>3915</v>
      </c>
      <c r="J1515" s="279" t="s">
        <v>18269</v>
      </c>
      <c r="K1515" s="280" t="s">
        <v>18270</v>
      </c>
      <c r="L1515" s="280" t="s">
        <v>3496</v>
      </c>
      <c r="M1515" s="280" t="s">
        <v>3919</v>
      </c>
      <c r="N1515" s="12" t="s">
        <v>21147</v>
      </c>
      <c r="O1515" s="318" t="s">
        <v>18271</v>
      </c>
      <c r="P1515" s="319" t="s">
        <v>18272</v>
      </c>
      <c r="Q1515" s="262" t="s">
        <v>18274</v>
      </c>
      <c r="R1515" s="280" t="s">
        <v>9680</v>
      </c>
      <c r="S1515" s="262" t="s">
        <v>18273</v>
      </c>
      <c r="T1515" s="281" t="s">
        <v>18272</v>
      </c>
      <c r="V1515" s="282">
        <v>43348</v>
      </c>
    </row>
    <row r="1516" spans="2:23" s="280" customFormat="1" ht="30.75" customHeight="1" x14ac:dyDescent="0.25">
      <c r="B1516" s="339" t="s">
        <v>18198</v>
      </c>
      <c r="C1516" s="339" t="s">
        <v>21122</v>
      </c>
      <c r="D1516" s="279" t="s">
        <v>18275</v>
      </c>
      <c r="E1516" s="280" t="s">
        <v>18276</v>
      </c>
      <c r="G1516" s="279" t="s">
        <v>18277</v>
      </c>
      <c r="H1516" s="316" t="s">
        <v>18278</v>
      </c>
      <c r="I1516" s="317" t="s">
        <v>18279</v>
      </c>
      <c r="J1516" s="279" t="s">
        <v>18280</v>
      </c>
      <c r="K1516" s="280" t="s">
        <v>3917</v>
      </c>
      <c r="L1516" s="280" t="s">
        <v>2054</v>
      </c>
      <c r="M1516" s="280" t="s">
        <v>4114</v>
      </c>
      <c r="N1516" s="12" t="s">
        <v>21147</v>
      </c>
      <c r="O1516" s="318" t="s">
        <v>18281</v>
      </c>
      <c r="P1516" s="319" t="s">
        <v>18282</v>
      </c>
      <c r="Q1516" s="262" t="s">
        <v>18283</v>
      </c>
      <c r="R1516" s="280" t="s">
        <v>18284</v>
      </c>
      <c r="S1516" s="262" t="s">
        <v>18285</v>
      </c>
      <c r="T1516" s="281" t="s">
        <v>18286</v>
      </c>
      <c r="V1516" s="282">
        <v>43353</v>
      </c>
    </row>
    <row r="1517" spans="2:23" s="280" customFormat="1" ht="30.75" customHeight="1" x14ac:dyDescent="0.25">
      <c r="B1517" s="339" t="s">
        <v>18199</v>
      </c>
      <c r="C1517" s="339" t="s">
        <v>21125</v>
      </c>
      <c r="D1517" s="279" t="s">
        <v>18290</v>
      </c>
      <c r="E1517" s="280" t="s">
        <v>18291</v>
      </c>
      <c r="G1517" s="279" t="s">
        <v>18292</v>
      </c>
      <c r="H1517" s="316" t="s">
        <v>18293</v>
      </c>
      <c r="I1517" s="317" t="s">
        <v>18294</v>
      </c>
      <c r="J1517" s="279" t="s">
        <v>18295</v>
      </c>
      <c r="K1517" s="280" t="s">
        <v>18296</v>
      </c>
      <c r="L1517" s="280" t="s">
        <v>7357</v>
      </c>
      <c r="M1517" s="280" t="s">
        <v>3919</v>
      </c>
      <c r="N1517" s="12" t="s">
        <v>21147</v>
      </c>
      <c r="O1517" s="318" t="s">
        <v>18297</v>
      </c>
      <c r="P1517" s="319" t="s">
        <v>18298</v>
      </c>
      <c r="Q1517" s="262" t="s">
        <v>18299</v>
      </c>
      <c r="R1517" s="280" t="s">
        <v>18300</v>
      </c>
      <c r="S1517" s="262" t="s">
        <v>18301</v>
      </c>
      <c r="T1517" s="281" t="s">
        <v>18298</v>
      </c>
      <c r="U1517" s="280" t="s">
        <v>18302</v>
      </c>
      <c r="V1517" s="282">
        <v>43355</v>
      </c>
    </row>
    <row r="1518" spans="2:23" s="280" customFormat="1" ht="30.75" customHeight="1" x14ac:dyDescent="0.25">
      <c r="B1518" s="339" t="s">
        <v>18303</v>
      </c>
      <c r="C1518" s="339" t="s">
        <v>22697</v>
      </c>
      <c r="D1518" s="279" t="s">
        <v>18310</v>
      </c>
      <c r="E1518" s="280" t="s">
        <v>850</v>
      </c>
      <c r="G1518" s="279" t="s">
        <v>18309</v>
      </c>
      <c r="H1518" s="316" t="s">
        <v>18311</v>
      </c>
      <c r="I1518" s="317" t="s">
        <v>3915</v>
      </c>
      <c r="J1518" s="279" t="s">
        <v>18312</v>
      </c>
      <c r="K1518" s="280" t="s">
        <v>3119</v>
      </c>
      <c r="L1518" s="280" t="s">
        <v>4233</v>
      </c>
      <c r="M1518" s="280" t="s">
        <v>3942</v>
      </c>
      <c r="N1518" s="12" t="s">
        <v>21135</v>
      </c>
      <c r="O1518" s="318" t="s">
        <v>18313</v>
      </c>
      <c r="P1518" s="319" t="s">
        <v>22699</v>
      </c>
      <c r="Q1518" s="262" t="s">
        <v>22698</v>
      </c>
      <c r="R1518" s="280" t="s">
        <v>850</v>
      </c>
      <c r="S1518" s="262" t="s">
        <v>22701</v>
      </c>
      <c r="T1518" s="319" t="s">
        <v>22700</v>
      </c>
      <c r="V1518" s="282">
        <v>43357</v>
      </c>
      <c r="W1518" s="282">
        <v>44460</v>
      </c>
    </row>
    <row r="1519" spans="2:23" s="280" customFormat="1" ht="30.75" customHeight="1" x14ac:dyDescent="0.25">
      <c r="B1519" s="339" t="s">
        <v>18304</v>
      </c>
      <c r="C1519" s="339" t="s">
        <v>21122</v>
      </c>
      <c r="D1519" s="279" t="s">
        <v>18314</v>
      </c>
      <c r="E1519" s="280" t="s">
        <v>17623</v>
      </c>
      <c r="G1519" s="279" t="s">
        <v>18315</v>
      </c>
      <c r="H1519" s="316" t="s">
        <v>18316</v>
      </c>
      <c r="I1519" s="317" t="s">
        <v>18317</v>
      </c>
      <c r="J1519" s="279" t="s">
        <v>18318</v>
      </c>
      <c r="K1519" s="280" t="s">
        <v>3917</v>
      </c>
      <c r="L1519" s="280" t="s">
        <v>18319</v>
      </c>
      <c r="M1519" s="280" t="s">
        <v>1679</v>
      </c>
      <c r="N1519" s="12" t="s">
        <v>21150</v>
      </c>
      <c r="O1519" s="318" t="s">
        <v>18320</v>
      </c>
      <c r="P1519" s="319" t="s">
        <v>18321</v>
      </c>
      <c r="Q1519" s="262" t="s">
        <v>18322</v>
      </c>
      <c r="R1519" s="280" t="s">
        <v>17623</v>
      </c>
      <c r="S1519" s="262" t="s">
        <v>18322</v>
      </c>
      <c r="T1519" s="281" t="s">
        <v>17623</v>
      </c>
      <c r="V1519" s="282">
        <v>43360</v>
      </c>
    </row>
    <row r="1520" spans="2:23" s="280" customFormat="1" ht="30.75" customHeight="1" x14ac:dyDescent="0.25">
      <c r="B1520" s="339" t="s">
        <v>18305</v>
      </c>
      <c r="C1520" s="339" t="s">
        <v>5</v>
      </c>
      <c r="D1520" s="279" t="s">
        <v>18323</v>
      </c>
      <c r="E1520" s="280" t="s">
        <v>18330</v>
      </c>
      <c r="F1520" s="280" t="s">
        <v>4155</v>
      </c>
      <c r="G1520" s="279" t="s">
        <v>18323</v>
      </c>
      <c r="H1520" s="316" t="s">
        <v>18324</v>
      </c>
      <c r="I1520" s="317" t="s">
        <v>18325</v>
      </c>
      <c r="J1520" s="279" t="s">
        <v>18326</v>
      </c>
      <c r="K1520" s="280" t="s">
        <v>18327</v>
      </c>
      <c r="L1520" s="280" t="s">
        <v>4005</v>
      </c>
      <c r="M1520" s="280" t="s">
        <v>4006</v>
      </c>
      <c r="N1520" s="12" t="s">
        <v>21149</v>
      </c>
      <c r="O1520" s="318" t="s">
        <v>18328</v>
      </c>
      <c r="P1520" s="319" t="s">
        <v>18329</v>
      </c>
      <c r="Q1520" s="262" t="s">
        <v>18331</v>
      </c>
      <c r="R1520" s="280" t="s">
        <v>18332</v>
      </c>
      <c r="S1520" s="262" t="s">
        <v>18333</v>
      </c>
      <c r="T1520" s="319" t="s">
        <v>18329</v>
      </c>
      <c r="V1520" s="282">
        <v>43362</v>
      </c>
    </row>
    <row r="1521" spans="2:22" s="280" customFormat="1" ht="30.75" customHeight="1" x14ac:dyDescent="0.25">
      <c r="B1521" s="339" t="s">
        <v>18306</v>
      </c>
      <c r="C1521" s="339" t="s">
        <v>21122</v>
      </c>
      <c r="D1521" s="279" t="s">
        <v>18334</v>
      </c>
      <c r="E1521" s="280" t="s">
        <v>18335</v>
      </c>
      <c r="G1521" s="279" t="s">
        <v>18336</v>
      </c>
      <c r="H1521" s="316" t="s">
        <v>18337</v>
      </c>
      <c r="I1521" s="317" t="s">
        <v>3915</v>
      </c>
      <c r="J1521" s="279" t="s">
        <v>18338</v>
      </c>
      <c r="K1521" s="280" t="s">
        <v>3917</v>
      </c>
      <c r="L1521" s="280" t="s">
        <v>18339</v>
      </c>
      <c r="M1521" s="280" t="s">
        <v>3942</v>
      </c>
      <c r="N1521" s="12" t="s">
        <v>21135</v>
      </c>
      <c r="O1521" s="318" t="s">
        <v>18340</v>
      </c>
      <c r="P1521" s="280" t="s">
        <v>18341</v>
      </c>
      <c r="Q1521" s="262" t="s">
        <v>18342</v>
      </c>
      <c r="R1521" s="280" t="s">
        <v>18335</v>
      </c>
      <c r="S1521" s="281" t="s">
        <v>18342</v>
      </c>
      <c r="T1521" s="280" t="s">
        <v>18341</v>
      </c>
      <c r="V1521" s="282">
        <v>43363</v>
      </c>
    </row>
    <row r="1522" spans="2:22" s="280" customFormat="1" ht="30.75" customHeight="1" x14ac:dyDescent="0.25">
      <c r="B1522" s="339" t="s">
        <v>18307</v>
      </c>
      <c r="C1522" s="339" t="s">
        <v>21122</v>
      </c>
      <c r="D1522" s="279" t="s">
        <v>18343</v>
      </c>
      <c r="E1522" s="280" t="s">
        <v>18344</v>
      </c>
      <c r="G1522" s="279" t="s">
        <v>18345</v>
      </c>
      <c r="H1522" s="316" t="s">
        <v>18346</v>
      </c>
      <c r="I1522" s="317" t="s">
        <v>18347</v>
      </c>
      <c r="J1522" s="279" t="s">
        <v>18348</v>
      </c>
      <c r="K1522" s="280" t="s">
        <v>18349</v>
      </c>
      <c r="L1522" s="280" t="s">
        <v>5231</v>
      </c>
      <c r="M1522" s="280" t="s">
        <v>3919</v>
      </c>
      <c r="N1522" s="12" t="s">
        <v>21147</v>
      </c>
      <c r="O1522" s="318" t="s">
        <v>18350</v>
      </c>
      <c r="P1522" s="319" t="s">
        <v>18351</v>
      </c>
      <c r="Q1522" s="262" t="s">
        <v>18352</v>
      </c>
      <c r="R1522" s="280" t="s">
        <v>18344</v>
      </c>
      <c r="S1522" s="262" t="s">
        <v>18352</v>
      </c>
      <c r="T1522" s="319" t="s">
        <v>18351</v>
      </c>
      <c r="U1522" s="280" t="s">
        <v>16041</v>
      </c>
      <c r="V1522" s="282">
        <v>43367</v>
      </c>
    </row>
    <row r="1523" spans="2:22" s="280" customFormat="1" ht="30.75" customHeight="1" x14ac:dyDescent="0.25">
      <c r="B1523" s="339" t="s">
        <v>18308</v>
      </c>
      <c r="C1523" s="339" t="s">
        <v>21125</v>
      </c>
      <c r="D1523" s="279" t="s">
        <v>18354</v>
      </c>
      <c r="E1523" s="280" t="s">
        <v>18353</v>
      </c>
      <c r="G1523" s="279" t="s">
        <v>18355</v>
      </c>
      <c r="H1523" s="316" t="s">
        <v>18356</v>
      </c>
      <c r="I1523" s="317" t="s">
        <v>3915</v>
      </c>
      <c r="J1523" s="279" t="s">
        <v>18357</v>
      </c>
      <c r="K1523" s="280" t="s">
        <v>3917</v>
      </c>
      <c r="L1523" s="280" t="s">
        <v>5733</v>
      </c>
      <c r="M1523" s="280" t="s">
        <v>3942</v>
      </c>
      <c r="N1523" s="12" t="s">
        <v>21135</v>
      </c>
      <c r="O1523" s="318" t="s">
        <v>5734</v>
      </c>
      <c r="P1523" s="319" t="s">
        <v>18358</v>
      </c>
      <c r="Q1523" s="352" t="s">
        <v>18359</v>
      </c>
      <c r="R1523" s="280" t="s">
        <v>18353</v>
      </c>
      <c r="S1523" s="352" t="s">
        <v>18359</v>
      </c>
      <c r="T1523" s="319" t="s">
        <v>18358</v>
      </c>
      <c r="V1523" s="282">
        <v>43369</v>
      </c>
    </row>
    <row r="1524" spans="2:22" s="280" customFormat="1" ht="30.75" customHeight="1" x14ac:dyDescent="0.25">
      <c r="B1524" s="339" t="s">
        <v>18368</v>
      </c>
      <c r="C1524" s="339" t="s">
        <v>5</v>
      </c>
      <c r="D1524" s="279" t="s">
        <v>18375</v>
      </c>
      <c r="E1524" s="280" t="s">
        <v>18376</v>
      </c>
      <c r="G1524" s="279" t="s">
        <v>18377</v>
      </c>
      <c r="H1524" s="316" t="s">
        <v>18378</v>
      </c>
      <c r="I1524" s="317" t="s">
        <v>18379</v>
      </c>
      <c r="J1524" s="279" t="s">
        <v>18380</v>
      </c>
      <c r="K1524" s="280" t="s">
        <v>18381</v>
      </c>
      <c r="L1524" s="280" t="s">
        <v>18382</v>
      </c>
      <c r="M1524" s="280" t="s">
        <v>4197</v>
      </c>
      <c r="N1524" s="12" t="s">
        <v>21150</v>
      </c>
      <c r="O1524" s="318" t="s">
        <v>18383</v>
      </c>
      <c r="P1524" s="319" t="s">
        <v>18384</v>
      </c>
      <c r="Q1524" s="262" t="s">
        <v>18385</v>
      </c>
      <c r="R1524" s="280" t="s">
        <v>18376</v>
      </c>
      <c r="S1524" s="262" t="s">
        <v>18385</v>
      </c>
      <c r="T1524" s="319" t="s">
        <v>18384</v>
      </c>
      <c r="V1524" s="282">
        <v>43370</v>
      </c>
    </row>
    <row r="1525" spans="2:22" s="280" customFormat="1" ht="30.75" customHeight="1" x14ac:dyDescent="0.25">
      <c r="B1525" s="339" t="s">
        <v>18369</v>
      </c>
      <c r="C1525" s="339" t="s">
        <v>21122</v>
      </c>
      <c r="D1525" s="279" t="s">
        <v>18386</v>
      </c>
      <c r="E1525" s="280" t="s">
        <v>18387</v>
      </c>
      <c r="G1525" s="279" t="s">
        <v>18388</v>
      </c>
      <c r="H1525" s="316" t="s">
        <v>18389</v>
      </c>
      <c r="I1525" s="317" t="s">
        <v>3915</v>
      </c>
      <c r="J1525" s="279" t="s">
        <v>18390</v>
      </c>
      <c r="K1525" s="280" t="s">
        <v>3917</v>
      </c>
      <c r="L1525" s="280" t="s">
        <v>18391</v>
      </c>
      <c r="M1525" s="280" t="s">
        <v>4265</v>
      </c>
      <c r="N1525" s="12" t="s">
        <v>21135</v>
      </c>
      <c r="O1525" s="318">
        <v>99910000</v>
      </c>
      <c r="P1525" s="319" t="s">
        <v>18392</v>
      </c>
      <c r="Q1525" s="281" t="s">
        <v>18393</v>
      </c>
      <c r="R1525" s="280" t="s">
        <v>18387</v>
      </c>
      <c r="S1525" s="281" t="s">
        <v>18393</v>
      </c>
      <c r="T1525" s="281"/>
      <c r="V1525" s="282">
        <v>43371</v>
      </c>
    </row>
    <row r="1526" spans="2:22" s="280" customFormat="1" ht="30.75" customHeight="1" x14ac:dyDescent="0.25">
      <c r="B1526" s="339" t="s">
        <v>18370</v>
      </c>
      <c r="C1526" s="339" t="s">
        <v>21125</v>
      </c>
      <c r="D1526" s="279" t="s">
        <v>18394</v>
      </c>
      <c r="E1526" s="280" t="s">
        <v>18395</v>
      </c>
      <c r="G1526" s="279" t="s">
        <v>18394</v>
      </c>
      <c r="H1526" s="316" t="s">
        <v>18396</v>
      </c>
      <c r="I1526" s="317" t="s">
        <v>3915</v>
      </c>
      <c r="J1526" s="279" t="s">
        <v>18397</v>
      </c>
      <c r="K1526" s="280" t="s">
        <v>15953</v>
      </c>
      <c r="L1526" s="280" t="s">
        <v>18398</v>
      </c>
      <c r="M1526" s="280" t="s">
        <v>3975</v>
      </c>
      <c r="N1526" s="12" t="s">
        <v>21147</v>
      </c>
      <c r="O1526" s="318" t="s">
        <v>18399</v>
      </c>
      <c r="P1526" s="319" t="s">
        <v>18400</v>
      </c>
      <c r="Q1526" s="262" t="s">
        <v>18401</v>
      </c>
      <c r="R1526" s="280" t="s">
        <v>18403</v>
      </c>
      <c r="S1526" s="342" t="s">
        <v>18402</v>
      </c>
      <c r="T1526" s="281" t="s">
        <v>18404</v>
      </c>
      <c r="V1526" s="282">
        <v>43375</v>
      </c>
    </row>
    <row r="1527" spans="2:22" s="280" customFormat="1" ht="30.75" customHeight="1" x14ac:dyDescent="0.25">
      <c r="B1527" s="339" t="s">
        <v>18371</v>
      </c>
      <c r="C1527" s="339" t="s">
        <v>5</v>
      </c>
      <c r="D1527" s="279" t="s">
        <v>18406</v>
      </c>
      <c r="G1527" s="279" t="s">
        <v>18406</v>
      </c>
      <c r="H1527" s="316" t="s">
        <v>18407</v>
      </c>
      <c r="I1527" s="317" t="s">
        <v>3915</v>
      </c>
      <c r="J1527" s="279" t="s">
        <v>18408</v>
      </c>
      <c r="K1527" s="280" t="s">
        <v>18409</v>
      </c>
      <c r="L1527" s="280" t="s">
        <v>4123</v>
      </c>
      <c r="M1527" s="280" t="s">
        <v>4063</v>
      </c>
      <c r="N1527" s="12" t="s">
        <v>21135</v>
      </c>
      <c r="O1527" s="318" t="s">
        <v>18410</v>
      </c>
      <c r="P1527" s="319"/>
      <c r="Q1527" s="262" t="s">
        <v>18411</v>
      </c>
      <c r="S1527" s="262" t="s">
        <v>18411</v>
      </c>
      <c r="T1527" s="281"/>
      <c r="V1527" s="282">
        <v>43376</v>
      </c>
    </row>
    <row r="1528" spans="2:22" s="280" customFormat="1" ht="30.75" customHeight="1" x14ac:dyDescent="0.25">
      <c r="B1528" s="339" t="s">
        <v>18372</v>
      </c>
      <c r="C1528" s="339" t="s">
        <v>11017</v>
      </c>
      <c r="D1528" s="279" t="s">
        <v>18412</v>
      </c>
      <c r="G1528" s="279" t="s">
        <v>18412</v>
      </c>
      <c r="H1528" s="316" t="s">
        <v>18413</v>
      </c>
      <c r="I1528" s="317" t="s">
        <v>18414</v>
      </c>
      <c r="J1528" s="279" t="s">
        <v>18415</v>
      </c>
      <c r="K1528" s="280" t="s">
        <v>18416</v>
      </c>
      <c r="L1528" s="280" t="s">
        <v>18417</v>
      </c>
      <c r="M1528" s="280" t="s">
        <v>4114</v>
      </c>
      <c r="N1528" s="12" t="s">
        <v>21147</v>
      </c>
      <c r="O1528" s="318" t="s">
        <v>18418</v>
      </c>
      <c r="P1528" s="319" t="s">
        <v>18419</v>
      </c>
      <c r="Q1528" s="281"/>
      <c r="S1528" s="281"/>
      <c r="T1528" s="319" t="s">
        <v>18419</v>
      </c>
      <c r="V1528" s="282">
        <v>43376</v>
      </c>
    </row>
    <row r="1529" spans="2:22" s="280" customFormat="1" ht="30.75" customHeight="1" x14ac:dyDescent="0.25">
      <c r="B1529" s="339" t="s">
        <v>18373</v>
      </c>
      <c r="C1529" s="339" t="s">
        <v>21125</v>
      </c>
      <c r="D1529" s="279" t="s">
        <v>18420</v>
      </c>
      <c r="E1529" s="280" t="s">
        <v>18421</v>
      </c>
      <c r="G1529" s="279" t="s">
        <v>18422</v>
      </c>
      <c r="H1529" s="316" t="s">
        <v>18423</v>
      </c>
      <c r="I1529" s="317" t="s">
        <v>3915</v>
      </c>
      <c r="J1529" s="279" t="s">
        <v>18424</v>
      </c>
      <c r="K1529" s="280" t="s">
        <v>18425</v>
      </c>
      <c r="L1529" s="280" t="s">
        <v>16961</v>
      </c>
      <c r="M1529" s="280" t="s">
        <v>3919</v>
      </c>
      <c r="N1529" s="12" t="s">
        <v>21147</v>
      </c>
      <c r="O1529" s="318" t="s">
        <v>18426</v>
      </c>
      <c r="P1529" s="319" t="s">
        <v>18427</v>
      </c>
      <c r="Q1529" s="262" t="s">
        <v>18428</v>
      </c>
      <c r="R1529" s="280" t="s">
        <v>18421</v>
      </c>
      <c r="S1529" s="262" t="s">
        <v>18428</v>
      </c>
      <c r="T1529" s="319" t="s">
        <v>18427</v>
      </c>
      <c r="V1529" s="282">
        <v>43378</v>
      </c>
    </row>
    <row r="1530" spans="2:22" s="280" customFormat="1" ht="30.75" customHeight="1" x14ac:dyDescent="0.25">
      <c r="B1530" s="339" t="s">
        <v>18374</v>
      </c>
      <c r="C1530" s="339" t="s">
        <v>21122</v>
      </c>
      <c r="D1530" s="279" t="s">
        <v>18435</v>
      </c>
      <c r="E1530" s="280" t="s">
        <v>3307</v>
      </c>
      <c r="G1530" s="279" t="s">
        <v>18436</v>
      </c>
      <c r="H1530" s="316" t="s">
        <v>18437</v>
      </c>
      <c r="I1530" s="317" t="s">
        <v>3915</v>
      </c>
      <c r="J1530" s="279" t="s">
        <v>18438</v>
      </c>
      <c r="K1530" s="280" t="s">
        <v>6089</v>
      </c>
      <c r="L1530" s="280" t="s">
        <v>2533</v>
      </c>
      <c r="M1530" s="280" t="s">
        <v>4063</v>
      </c>
      <c r="N1530" s="12" t="s">
        <v>21135</v>
      </c>
      <c r="O1530" s="318" t="s">
        <v>18439</v>
      </c>
      <c r="P1530" s="319" t="s">
        <v>18440</v>
      </c>
      <c r="Q1530" s="281" t="s">
        <v>18441</v>
      </c>
      <c r="R1530" s="280" t="s">
        <v>3307</v>
      </c>
      <c r="S1530" s="281" t="s">
        <v>18441</v>
      </c>
      <c r="T1530" s="281" t="s">
        <v>18440</v>
      </c>
      <c r="V1530" s="282">
        <v>43378</v>
      </c>
    </row>
    <row r="1531" spans="2:22" s="280" customFormat="1" ht="30.75" customHeight="1" x14ac:dyDescent="0.25">
      <c r="B1531" s="339" t="s">
        <v>18434</v>
      </c>
      <c r="C1531" s="339" t="s">
        <v>21122</v>
      </c>
      <c r="D1531" s="279" t="s">
        <v>18442</v>
      </c>
      <c r="E1531" s="280" t="s">
        <v>18443</v>
      </c>
      <c r="G1531" s="279" t="s">
        <v>18444</v>
      </c>
      <c r="H1531" s="316" t="s">
        <v>10677</v>
      </c>
      <c r="I1531" s="317" t="s">
        <v>3915</v>
      </c>
      <c r="J1531" s="279" t="s">
        <v>18445</v>
      </c>
      <c r="K1531" s="280" t="s">
        <v>10679</v>
      </c>
      <c r="L1531" s="280" t="s">
        <v>6670</v>
      </c>
      <c r="M1531" s="280" t="s">
        <v>3919</v>
      </c>
      <c r="N1531" s="12" t="s">
        <v>21147</v>
      </c>
      <c r="O1531" s="318" t="s">
        <v>18446</v>
      </c>
      <c r="P1531" s="319" t="s">
        <v>18447</v>
      </c>
      <c r="Q1531" s="262" t="s">
        <v>18448</v>
      </c>
      <c r="R1531" s="280" t="s">
        <v>18449</v>
      </c>
      <c r="S1531" s="281"/>
      <c r="T1531" s="281"/>
      <c r="V1531" s="282">
        <v>43378</v>
      </c>
    </row>
    <row r="1532" spans="2:22" s="280" customFormat="1" ht="30.75" customHeight="1" x14ac:dyDescent="0.25">
      <c r="B1532" s="339" t="s">
        <v>18450</v>
      </c>
      <c r="C1532" s="339" t="s">
        <v>21122</v>
      </c>
      <c r="D1532" s="279" t="s">
        <v>18454</v>
      </c>
      <c r="E1532" s="280" t="s">
        <v>13886</v>
      </c>
      <c r="G1532" s="279" t="s">
        <v>18455</v>
      </c>
      <c r="H1532" s="316" t="s">
        <v>18456</v>
      </c>
      <c r="I1532" s="317" t="s">
        <v>3915</v>
      </c>
      <c r="J1532" s="279" t="s">
        <v>18457</v>
      </c>
      <c r="K1532" s="280" t="s">
        <v>3917</v>
      </c>
      <c r="L1532" s="280" t="s">
        <v>18458</v>
      </c>
      <c r="M1532" s="280" t="s">
        <v>3942</v>
      </c>
      <c r="N1532" s="12" t="s">
        <v>21135</v>
      </c>
      <c r="O1532" s="318" t="s">
        <v>18459</v>
      </c>
      <c r="P1532" s="319" t="s">
        <v>18460</v>
      </c>
      <c r="Q1532" s="262" t="s">
        <v>18461</v>
      </c>
      <c r="R1532" s="280" t="s">
        <v>13886</v>
      </c>
      <c r="S1532" s="262" t="s">
        <v>18461</v>
      </c>
      <c r="T1532" s="319" t="s">
        <v>18460</v>
      </c>
      <c r="V1532" s="282">
        <v>43381</v>
      </c>
    </row>
    <row r="1533" spans="2:22" s="280" customFormat="1" ht="30.75" customHeight="1" x14ac:dyDescent="0.25">
      <c r="B1533" s="339" t="s">
        <v>18451</v>
      </c>
      <c r="C1533" s="339" t="s">
        <v>21125</v>
      </c>
      <c r="D1533" s="279" t="s">
        <v>18463</v>
      </c>
      <c r="E1533" s="280" t="s">
        <v>6080</v>
      </c>
      <c r="G1533" s="279" t="s">
        <v>18464</v>
      </c>
      <c r="H1533" s="316" t="s">
        <v>18465</v>
      </c>
      <c r="I1533" s="317" t="s">
        <v>3915</v>
      </c>
      <c r="J1533" s="279" t="s">
        <v>18466</v>
      </c>
      <c r="K1533" s="280" t="s">
        <v>9367</v>
      </c>
      <c r="L1533" s="280" t="s">
        <v>18467</v>
      </c>
      <c r="M1533" s="280" t="s">
        <v>3942</v>
      </c>
      <c r="N1533" s="12" t="s">
        <v>21135</v>
      </c>
      <c r="O1533" s="318" t="s">
        <v>18468</v>
      </c>
      <c r="P1533" s="319" t="s">
        <v>18469</v>
      </c>
      <c r="Q1533" s="262" t="s">
        <v>18470</v>
      </c>
      <c r="R1533" s="280" t="s">
        <v>3512</v>
      </c>
      <c r="S1533" s="262" t="s">
        <v>18471</v>
      </c>
      <c r="T1533" s="319" t="s">
        <v>18469</v>
      </c>
      <c r="V1533" s="282">
        <v>43382</v>
      </c>
    </row>
    <row r="1534" spans="2:22" s="280" customFormat="1" ht="30.75" customHeight="1" x14ac:dyDescent="0.25">
      <c r="B1534" s="339" t="s">
        <v>18452</v>
      </c>
      <c r="C1534" s="339" t="s">
        <v>21122</v>
      </c>
      <c r="D1534" s="279" t="s">
        <v>18472</v>
      </c>
      <c r="E1534" s="280" t="s">
        <v>18473</v>
      </c>
      <c r="G1534" s="279" t="s">
        <v>18474</v>
      </c>
      <c r="H1534" s="316" t="s">
        <v>18475</v>
      </c>
      <c r="I1534" s="317" t="s">
        <v>3915</v>
      </c>
      <c r="J1534" s="279" t="s">
        <v>18476</v>
      </c>
      <c r="K1534" s="280" t="s">
        <v>3350</v>
      </c>
      <c r="L1534" s="280" t="s">
        <v>2674</v>
      </c>
      <c r="M1534" s="280" t="s">
        <v>4265</v>
      </c>
      <c r="N1534" s="12" t="s">
        <v>21135</v>
      </c>
      <c r="O1534" s="318" t="s">
        <v>18477</v>
      </c>
      <c r="P1534" s="319" t="s">
        <v>18478</v>
      </c>
      <c r="Q1534" s="281" t="s">
        <v>18479</v>
      </c>
      <c r="R1534" s="280" t="s">
        <v>18480</v>
      </c>
      <c r="S1534" s="281" t="s">
        <v>18481</v>
      </c>
      <c r="T1534" s="281" t="s">
        <v>18478</v>
      </c>
      <c r="V1534" s="282">
        <v>43383</v>
      </c>
    </row>
    <row r="1535" spans="2:22" s="280" customFormat="1" ht="30.75" customHeight="1" x14ac:dyDescent="0.25">
      <c r="B1535" s="339" t="s">
        <v>18453</v>
      </c>
      <c r="C1535" s="339" t="s">
        <v>21122</v>
      </c>
      <c r="D1535" s="279" t="s">
        <v>18482</v>
      </c>
      <c r="E1535" s="280" t="s">
        <v>1143</v>
      </c>
      <c r="F1535" s="280" t="s">
        <v>18490</v>
      </c>
      <c r="G1535" s="279" t="s">
        <v>18483</v>
      </c>
      <c r="H1535" s="316" t="s">
        <v>18484</v>
      </c>
      <c r="I1535" s="317" t="s">
        <v>18485</v>
      </c>
      <c r="J1535" s="279" t="s">
        <v>18486</v>
      </c>
      <c r="K1535" s="280" t="s">
        <v>2280</v>
      </c>
      <c r="L1535" s="280" t="s">
        <v>4233</v>
      </c>
      <c r="M1535" s="280" t="s">
        <v>3942</v>
      </c>
      <c r="N1535" s="12" t="s">
        <v>21135</v>
      </c>
      <c r="O1535" s="318" t="s">
        <v>18487</v>
      </c>
      <c r="P1535" s="319" t="s">
        <v>18488</v>
      </c>
      <c r="Q1535" s="281" t="s">
        <v>18489</v>
      </c>
      <c r="R1535" s="280" t="s">
        <v>1143</v>
      </c>
      <c r="S1535" s="281" t="s">
        <v>18489</v>
      </c>
      <c r="T1535" s="281" t="s">
        <v>1143</v>
      </c>
      <c r="V1535" s="282">
        <v>43383</v>
      </c>
    </row>
    <row r="1536" spans="2:22" s="280" customFormat="1" ht="30.75" customHeight="1" x14ac:dyDescent="0.25">
      <c r="B1536" s="339" t="s">
        <v>18491</v>
      </c>
      <c r="C1536" s="339" t="s">
        <v>21125</v>
      </c>
      <c r="D1536" s="279" t="s">
        <v>18499</v>
      </c>
      <c r="E1536" s="280" t="s">
        <v>18500</v>
      </c>
      <c r="G1536" s="279" t="s">
        <v>18501</v>
      </c>
      <c r="H1536" s="316" t="s">
        <v>18502</v>
      </c>
      <c r="I1536" s="317" t="s">
        <v>18503</v>
      </c>
      <c r="J1536" s="279" t="s">
        <v>18504</v>
      </c>
      <c r="K1536" s="280" t="s">
        <v>18221</v>
      </c>
      <c r="L1536" s="280" t="s">
        <v>2770</v>
      </c>
      <c r="M1536" s="280" t="s">
        <v>3942</v>
      </c>
      <c r="N1536" s="12" t="s">
        <v>21135</v>
      </c>
      <c r="O1536" s="318" t="s">
        <v>10001</v>
      </c>
      <c r="P1536" s="319" t="s">
        <v>18505</v>
      </c>
      <c r="Q1536" s="262" t="s">
        <v>18506</v>
      </c>
      <c r="R1536" s="280" t="s">
        <v>18507</v>
      </c>
      <c r="S1536" s="262" t="s">
        <v>18506</v>
      </c>
      <c r="T1536" s="319" t="s">
        <v>18505</v>
      </c>
      <c r="V1536" s="282">
        <v>43385</v>
      </c>
    </row>
    <row r="1537" spans="2:23" s="280" customFormat="1" ht="30.75" customHeight="1" x14ac:dyDescent="0.25">
      <c r="B1537" s="339" t="s">
        <v>18492</v>
      </c>
      <c r="C1537" s="339" t="s">
        <v>5</v>
      </c>
      <c r="D1537" s="279" t="s">
        <v>21828</v>
      </c>
      <c r="E1537" s="280" t="s">
        <v>18511</v>
      </c>
      <c r="G1537" s="279" t="s">
        <v>21829</v>
      </c>
      <c r="H1537" s="316" t="s">
        <v>18512</v>
      </c>
      <c r="I1537" s="317" t="s">
        <v>18513</v>
      </c>
      <c r="J1537" s="279" t="s">
        <v>18514</v>
      </c>
      <c r="K1537" s="280" t="s">
        <v>18515</v>
      </c>
      <c r="L1537" s="280" t="s">
        <v>18516</v>
      </c>
      <c r="M1537" s="280" t="s">
        <v>4265</v>
      </c>
      <c r="N1537" s="12" t="s">
        <v>21135</v>
      </c>
      <c r="O1537" s="318" t="s">
        <v>18517</v>
      </c>
      <c r="P1537" s="319" t="s">
        <v>18518</v>
      </c>
      <c r="Q1537" s="257" t="s">
        <v>21830</v>
      </c>
      <c r="R1537" s="280" t="s">
        <v>18511</v>
      </c>
      <c r="S1537" s="257" t="s">
        <v>21830</v>
      </c>
      <c r="T1537" s="319" t="s">
        <v>18518</v>
      </c>
      <c r="V1537" s="282">
        <v>43390</v>
      </c>
      <c r="W1537" s="282">
        <v>44132</v>
      </c>
    </row>
    <row r="1538" spans="2:23" s="280" customFormat="1" ht="30.75" customHeight="1" x14ac:dyDescent="0.25">
      <c r="B1538" s="339" t="s">
        <v>18493</v>
      </c>
      <c r="C1538" s="339" t="s">
        <v>11017</v>
      </c>
      <c r="D1538" s="279" t="s">
        <v>18519</v>
      </c>
      <c r="E1538" s="280" t="s">
        <v>11017</v>
      </c>
      <c r="F1538" s="280" t="s">
        <v>12627</v>
      </c>
      <c r="G1538" s="279" t="s">
        <v>18520</v>
      </c>
      <c r="H1538" s="316" t="s">
        <v>18521</v>
      </c>
      <c r="I1538" s="317" t="s">
        <v>3915</v>
      </c>
      <c r="J1538" s="279" t="s">
        <v>18522</v>
      </c>
      <c r="K1538" s="280" t="s">
        <v>529</v>
      </c>
      <c r="L1538" s="280" t="s">
        <v>3283</v>
      </c>
      <c r="M1538" s="280" t="s">
        <v>4265</v>
      </c>
      <c r="N1538" s="12" t="s">
        <v>21135</v>
      </c>
      <c r="O1538" s="318" t="s">
        <v>18523</v>
      </c>
      <c r="P1538" s="319"/>
      <c r="Q1538" s="281" t="s">
        <v>18524</v>
      </c>
      <c r="S1538" s="281" t="s">
        <v>18524</v>
      </c>
      <c r="T1538" s="281"/>
      <c r="V1538" s="282">
        <v>43391</v>
      </c>
    </row>
    <row r="1539" spans="2:23" s="280" customFormat="1" ht="30.75" customHeight="1" x14ac:dyDescent="0.25">
      <c r="B1539" s="339" t="s">
        <v>18494</v>
      </c>
      <c r="C1539" s="339" t="s">
        <v>21122</v>
      </c>
      <c r="D1539" s="279" t="s">
        <v>18525</v>
      </c>
      <c r="E1539" s="280" t="s">
        <v>18526</v>
      </c>
      <c r="G1539" s="279" t="s">
        <v>18527</v>
      </c>
      <c r="H1539" s="316" t="s">
        <v>18528</v>
      </c>
      <c r="I1539" s="317" t="s">
        <v>3915</v>
      </c>
      <c r="J1539" s="279" t="s">
        <v>18529</v>
      </c>
      <c r="K1539" s="280" t="s">
        <v>9367</v>
      </c>
      <c r="L1539" s="280" t="s">
        <v>18530</v>
      </c>
      <c r="M1539" s="280" t="s">
        <v>4265</v>
      </c>
      <c r="N1539" s="12" t="s">
        <v>21135</v>
      </c>
      <c r="O1539" s="318" t="s">
        <v>5817</v>
      </c>
      <c r="P1539" s="319" t="s">
        <v>18531</v>
      </c>
      <c r="Q1539" s="262" t="s">
        <v>16344</v>
      </c>
      <c r="R1539" s="280" t="s">
        <v>12833</v>
      </c>
      <c r="S1539" s="262" t="s">
        <v>16344</v>
      </c>
      <c r="T1539" s="319" t="s">
        <v>18531</v>
      </c>
      <c r="V1539" s="282">
        <v>43392</v>
      </c>
    </row>
    <row r="1540" spans="2:23" s="280" customFormat="1" ht="30.75" customHeight="1" x14ac:dyDescent="0.25">
      <c r="B1540" s="339" t="s">
        <v>18495</v>
      </c>
      <c r="C1540" s="339" t="s">
        <v>11992</v>
      </c>
      <c r="D1540" s="279" t="s">
        <v>18532</v>
      </c>
      <c r="E1540" s="280" t="s">
        <v>18533</v>
      </c>
      <c r="G1540" s="279" t="s">
        <v>18532</v>
      </c>
      <c r="H1540" s="316" t="s">
        <v>18534</v>
      </c>
      <c r="I1540" s="317" t="s">
        <v>18535</v>
      </c>
      <c r="J1540" s="279" t="s">
        <v>18536</v>
      </c>
      <c r="K1540" s="280" t="s">
        <v>18537</v>
      </c>
      <c r="L1540" s="280" t="s">
        <v>3467</v>
      </c>
      <c r="M1540" s="280" t="s">
        <v>3942</v>
      </c>
      <c r="N1540" s="12" t="s">
        <v>21135</v>
      </c>
      <c r="O1540" s="318">
        <v>88317610</v>
      </c>
      <c r="P1540" s="319" t="s">
        <v>18539</v>
      </c>
      <c r="Q1540" s="262" t="s">
        <v>18538</v>
      </c>
      <c r="R1540" s="280" t="s">
        <v>18533</v>
      </c>
      <c r="S1540" s="262" t="s">
        <v>18538</v>
      </c>
      <c r="T1540" s="319" t="s">
        <v>18539</v>
      </c>
      <c r="V1540" s="282"/>
    </row>
    <row r="1541" spans="2:23" s="280" customFormat="1" ht="30.75" customHeight="1" x14ac:dyDescent="0.25">
      <c r="B1541" s="339" t="s">
        <v>18496</v>
      </c>
      <c r="C1541" s="339"/>
      <c r="D1541" s="279" t="s">
        <v>18540</v>
      </c>
      <c r="E1541" s="280" t="s">
        <v>17125</v>
      </c>
      <c r="G1541" s="279" t="s">
        <v>18541</v>
      </c>
      <c r="H1541" s="316" t="s">
        <v>18542</v>
      </c>
      <c r="I1541" s="317" t="s">
        <v>3915</v>
      </c>
      <c r="J1541" s="279" t="s">
        <v>17073</v>
      </c>
      <c r="K1541" s="280" t="s">
        <v>3917</v>
      </c>
      <c r="L1541" s="280" t="s">
        <v>3957</v>
      </c>
      <c r="M1541" s="280" t="s">
        <v>3942</v>
      </c>
      <c r="N1541" s="12" t="s">
        <v>21135</v>
      </c>
      <c r="O1541" s="318" t="s">
        <v>12277</v>
      </c>
      <c r="P1541" s="319" t="s">
        <v>18543</v>
      </c>
      <c r="Q1541" s="262" t="s">
        <v>17077</v>
      </c>
      <c r="R1541" s="280" t="s">
        <v>17125</v>
      </c>
      <c r="S1541" s="262" t="s">
        <v>17077</v>
      </c>
      <c r="T1541" s="319" t="s">
        <v>18543</v>
      </c>
      <c r="V1541" s="282">
        <v>43395</v>
      </c>
    </row>
    <row r="1542" spans="2:23" s="280" customFormat="1" ht="30.75" customHeight="1" x14ac:dyDescent="0.25">
      <c r="B1542" s="339" t="s">
        <v>18497</v>
      </c>
      <c r="C1542" s="339" t="s">
        <v>5</v>
      </c>
      <c r="D1542" s="279" t="s">
        <v>18544</v>
      </c>
      <c r="E1542" s="280" t="s">
        <v>18545</v>
      </c>
      <c r="G1542" s="279" t="s">
        <v>18546</v>
      </c>
      <c r="H1542" s="316" t="s">
        <v>18547</v>
      </c>
      <c r="I1542" s="317" t="s">
        <v>18548</v>
      </c>
      <c r="J1542" s="279" t="s">
        <v>18549</v>
      </c>
      <c r="K1542" s="280" t="s">
        <v>3917</v>
      </c>
      <c r="L1542" s="280" t="s">
        <v>6748</v>
      </c>
      <c r="M1542" s="280" t="s">
        <v>4063</v>
      </c>
      <c r="N1542" s="12" t="s">
        <v>21135</v>
      </c>
      <c r="O1542" s="318" t="s">
        <v>14731</v>
      </c>
      <c r="P1542" s="319" t="s">
        <v>18550</v>
      </c>
      <c r="Q1542" s="262" t="s">
        <v>18551</v>
      </c>
      <c r="R1542" s="280" t="s">
        <v>3307</v>
      </c>
      <c r="S1542" s="262" t="s">
        <v>18551</v>
      </c>
      <c r="T1542" s="319" t="s">
        <v>18550</v>
      </c>
      <c r="V1542" s="282">
        <v>43397</v>
      </c>
    </row>
    <row r="1543" spans="2:23" s="280" customFormat="1" ht="30.75" customHeight="1" x14ac:dyDescent="0.25">
      <c r="B1543" s="339" t="s">
        <v>18498</v>
      </c>
      <c r="C1543" s="339" t="s">
        <v>21125</v>
      </c>
      <c r="D1543" s="279" t="s">
        <v>18552</v>
      </c>
      <c r="E1543" s="280" t="s">
        <v>5243</v>
      </c>
      <c r="G1543" s="279" t="s">
        <v>18553</v>
      </c>
      <c r="H1543" s="316" t="s">
        <v>18554</v>
      </c>
      <c r="I1543" s="317" t="s">
        <v>18555</v>
      </c>
      <c r="J1543" s="279" t="s">
        <v>18556</v>
      </c>
      <c r="K1543" s="280" t="s">
        <v>3917</v>
      </c>
      <c r="L1543" s="280" t="s">
        <v>4123</v>
      </c>
      <c r="M1543" s="280" t="s">
        <v>4063</v>
      </c>
      <c r="N1543" s="12" t="s">
        <v>21135</v>
      </c>
      <c r="O1543" s="318" t="s">
        <v>18557</v>
      </c>
      <c r="P1543" s="319" t="s">
        <v>18558</v>
      </c>
      <c r="Q1543" s="262" t="s">
        <v>18559</v>
      </c>
      <c r="R1543" s="280" t="s">
        <v>18560</v>
      </c>
      <c r="S1543" s="262" t="s">
        <v>18559</v>
      </c>
      <c r="T1543" s="319" t="s">
        <v>18568</v>
      </c>
      <c r="U1543" s="280" t="s">
        <v>18561</v>
      </c>
      <c r="V1543" s="282">
        <v>43397</v>
      </c>
    </row>
    <row r="1544" spans="2:23" s="280" customFormat="1" ht="30.75" customHeight="1" x14ac:dyDescent="0.25">
      <c r="B1544" s="339" t="s">
        <v>18562</v>
      </c>
      <c r="C1544" s="339" t="s">
        <v>21122</v>
      </c>
      <c r="D1544" s="279" t="s">
        <v>18569</v>
      </c>
      <c r="E1544" s="280" t="s">
        <v>18570</v>
      </c>
      <c r="G1544" s="279" t="s">
        <v>18953</v>
      </c>
      <c r="H1544" s="316" t="s">
        <v>18571</v>
      </c>
      <c r="I1544" s="317" t="s">
        <v>18572</v>
      </c>
      <c r="J1544" s="279" t="s">
        <v>18573</v>
      </c>
      <c r="K1544" s="280" t="s">
        <v>3917</v>
      </c>
      <c r="L1544" s="280" t="s">
        <v>3241</v>
      </c>
      <c r="M1544" s="280" t="s">
        <v>3942</v>
      </c>
      <c r="N1544" s="12" t="s">
        <v>21135</v>
      </c>
      <c r="O1544" s="318" t="s">
        <v>18574</v>
      </c>
      <c r="P1544" s="319" t="s">
        <v>18575</v>
      </c>
      <c r="Q1544" s="262" t="s">
        <v>18576</v>
      </c>
      <c r="R1544" s="280" t="s">
        <v>18570</v>
      </c>
      <c r="S1544" s="262" t="s">
        <v>18576</v>
      </c>
      <c r="T1544" s="319" t="s">
        <v>18575</v>
      </c>
      <c r="U1544" s="280" t="s">
        <v>18577</v>
      </c>
      <c r="V1544" s="282">
        <v>43398</v>
      </c>
    </row>
    <row r="1545" spans="2:23" s="280" customFormat="1" ht="30.75" customHeight="1" x14ac:dyDescent="0.25">
      <c r="B1545" s="339" t="s">
        <v>18563</v>
      </c>
      <c r="C1545" s="339" t="s">
        <v>5</v>
      </c>
      <c r="D1545" s="279" t="s">
        <v>18592</v>
      </c>
      <c r="E1545" s="280" t="s">
        <v>12481</v>
      </c>
      <c r="G1545" s="279" t="s">
        <v>12480</v>
      </c>
      <c r="H1545" s="316" t="s">
        <v>18585</v>
      </c>
      <c r="I1545" s="317" t="s">
        <v>18586</v>
      </c>
      <c r="J1545" s="279" t="s">
        <v>18587</v>
      </c>
      <c r="K1545" s="280" t="s">
        <v>3350</v>
      </c>
      <c r="L1545" s="280" t="s">
        <v>18588</v>
      </c>
      <c r="M1545" s="280" t="s">
        <v>3738</v>
      </c>
      <c r="N1545" s="12" t="s">
        <v>21148</v>
      </c>
      <c r="O1545" s="318" t="s">
        <v>18589</v>
      </c>
      <c r="P1545" s="319" t="s">
        <v>18590</v>
      </c>
      <c r="Q1545" s="262" t="s">
        <v>18591</v>
      </c>
      <c r="R1545" s="280" t="s">
        <v>12484</v>
      </c>
      <c r="S1545" s="262" t="s">
        <v>12483</v>
      </c>
      <c r="T1545" s="319" t="s">
        <v>18590</v>
      </c>
      <c r="V1545" s="282">
        <v>43400</v>
      </c>
    </row>
    <row r="1546" spans="2:23" s="280" customFormat="1" ht="30.75" customHeight="1" x14ac:dyDescent="0.25">
      <c r="B1546" s="339" t="s">
        <v>18564</v>
      </c>
      <c r="C1546" s="339" t="s">
        <v>16380</v>
      </c>
      <c r="D1546" s="279" t="s">
        <v>18593</v>
      </c>
      <c r="E1546" s="280" t="s">
        <v>18602</v>
      </c>
      <c r="G1546" s="279" t="s">
        <v>18594</v>
      </c>
      <c r="H1546" s="316" t="s">
        <v>18595</v>
      </c>
      <c r="I1546" s="317" t="s">
        <v>18596</v>
      </c>
      <c r="J1546" s="279" t="s">
        <v>18597</v>
      </c>
      <c r="K1546" s="280" t="s">
        <v>12982</v>
      </c>
      <c r="L1546" s="280" t="s">
        <v>18598</v>
      </c>
      <c r="M1546" s="280" t="s">
        <v>3919</v>
      </c>
      <c r="N1546" s="12" t="s">
        <v>21147</v>
      </c>
      <c r="O1546" s="318" t="s">
        <v>18599</v>
      </c>
      <c r="P1546" s="319" t="s">
        <v>18601</v>
      </c>
      <c r="Q1546" s="262" t="s">
        <v>18600</v>
      </c>
      <c r="R1546" s="280" t="s">
        <v>18602</v>
      </c>
      <c r="S1546" s="262" t="s">
        <v>18600</v>
      </c>
      <c r="T1546" s="319" t="s">
        <v>18601</v>
      </c>
      <c r="U1546" s="280" t="s">
        <v>18603</v>
      </c>
      <c r="V1546" s="282">
        <v>43402</v>
      </c>
    </row>
    <row r="1547" spans="2:23" s="280" customFormat="1" ht="30.75" customHeight="1" x14ac:dyDescent="0.25">
      <c r="B1547" s="339" t="s">
        <v>18565</v>
      </c>
      <c r="C1547" s="339" t="s">
        <v>21122</v>
      </c>
      <c r="D1547" s="279" t="s">
        <v>18604</v>
      </c>
      <c r="E1547" s="280" t="s">
        <v>18605</v>
      </c>
      <c r="G1547" s="279" t="s">
        <v>18606</v>
      </c>
      <c r="H1547" s="316" t="s">
        <v>18607</v>
      </c>
      <c r="I1547" s="317" t="s">
        <v>3915</v>
      </c>
      <c r="J1547" s="279" t="s">
        <v>18608</v>
      </c>
      <c r="K1547" s="280" t="s">
        <v>18609</v>
      </c>
      <c r="L1547" s="280" t="s">
        <v>18610</v>
      </c>
      <c r="M1547" s="280" t="s">
        <v>3975</v>
      </c>
      <c r="N1547" s="12" t="s">
        <v>21147</v>
      </c>
      <c r="O1547" s="318" t="s">
        <v>18611</v>
      </c>
      <c r="P1547" s="319" t="s">
        <v>18614</v>
      </c>
      <c r="Q1547" s="262" t="s">
        <v>18613</v>
      </c>
      <c r="R1547" s="280" t="s">
        <v>18612</v>
      </c>
      <c r="S1547" s="262" t="s">
        <v>18613</v>
      </c>
      <c r="T1547" s="319" t="s">
        <v>18614</v>
      </c>
      <c r="V1547" s="282">
        <v>43403</v>
      </c>
    </row>
    <row r="1548" spans="2:23" s="280" customFormat="1" ht="30.75" customHeight="1" x14ac:dyDescent="0.25">
      <c r="B1548" s="339" t="s">
        <v>18566</v>
      </c>
      <c r="C1548" s="339" t="s">
        <v>21122</v>
      </c>
      <c r="D1548" s="279" t="s">
        <v>18615</v>
      </c>
      <c r="E1548" s="280" t="s">
        <v>18616</v>
      </c>
      <c r="G1548" s="279" t="s">
        <v>18617</v>
      </c>
      <c r="H1548" s="316" t="s">
        <v>18618</v>
      </c>
      <c r="I1548" s="317" t="s">
        <v>18619</v>
      </c>
      <c r="J1548" s="279" t="s">
        <v>18620</v>
      </c>
      <c r="K1548" s="280" t="s">
        <v>18621</v>
      </c>
      <c r="L1548" s="280" t="s">
        <v>3367</v>
      </c>
      <c r="M1548" s="280" t="s">
        <v>4074</v>
      </c>
      <c r="N1548" s="12" t="s">
        <v>21149</v>
      </c>
      <c r="O1548" s="318" t="s">
        <v>18622</v>
      </c>
      <c r="P1548" s="319" t="s">
        <v>18623</v>
      </c>
      <c r="Q1548" s="262" t="s">
        <v>18624</v>
      </c>
      <c r="S1548" s="262" t="s">
        <v>18624</v>
      </c>
      <c r="T1548" s="281"/>
      <c r="V1548" s="282">
        <v>43404</v>
      </c>
    </row>
    <row r="1549" spans="2:23" s="280" customFormat="1" ht="30.75" customHeight="1" x14ac:dyDescent="0.25">
      <c r="B1549" s="339" t="s">
        <v>18567</v>
      </c>
      <c r="C1549" s="339" t="s">
        <v>11017</v>
      </c>
      <c r="D1549" s="279" t="s">
        <v>18640</v>
      </c>
      <c r="G1549" s="279" t="s">
        <v>18640</v>
      </c>
      <c r="H1549" s="316" t="s">
        <v>18641</v>
      </c>
      <c r="I1549" s="356" t="s">
        <v>18644</v>
      </c>
      <c r="J1549" s="279" t="s">
        <v>18642</v>
      </c>
      <c r="K1549" s="280" t="s">
        <v>3917</v>
      </c>
      <c r="L1549" s="280" t="s">
        <v>3168</v>
      </c>
      <c r="M1549" s="280" t="s">
        <v>3975</v>
      </c>
      <c r="N1549" s="12" t="s">
        <v>21147</v>
      </c>
      <c r="O1549" s="318" t="s">
        <v>18643</v>
      </c>
      <c r="P1549" s="319" t="s">
        <v>17483</v>
      </c>
      <c r="Q1549" s="262" t="s">
        <v>17484</v>
      </c>
      <c r="R1549" s="280" t="s">
        <v>720</v>
      </c>
      <c r="S1549" s="262" t="s">
        <v>17484</v>
      </c>
      <c r="T1549" s="319" t="s">
        <v>17483</v>
      </c>
      <c r="V1549" s="282"/>
    </row>
    <row r="1550" spans="2:23" s="280" customFormat="1" ht="30.75" customHeight="1" x14ac:dyDescent="0.25">
      <c r="B1550" s="339" t="s">
        <v>18629</v>
      </c>
      <c r="C1550" s="339" t="s">
        <v>21125</v>
      </c>
      <c r="D1550" s="279" t="s">
        <v>18645</v>
      </c>
      <c r="E1550" s="280" t="s">
        <v>7181</v>
      </c>
      <c r="G1550" s="279" t="s">
        <v>18646</v>
      </c>
      <c r="H1550" s="316" t="s">
        <v>18647</v>
      </c>
      <c r="I1550" s="317" t="s">
        <v>18648</v>
      </c>
      <c r="J1550" s="279" t="s">
        <v>18649</v>
      </c>
      <c r="K1550" s="280" t="s">
        <v>805</v>
      </c>
      <c r="L1550" s="280" t="s">
        <v>18650</v>
      </c>
      <c r="M1550" s="280" t="s">
        <v>3507</v>
      </c>
      <c r="N1550" s="12" t="s">
        <v>21149</v>
      </c>
      <c r="O1550" s="318" t="s">
        <v>18651</v>
      </c>
      <c r="P1550" s="319" t="s">
        <v>18652</v>
      </c>
      <c r="Q1550" s="281" t="s">
        <v>18653</v>
      </c>
      <c r="R1550" s="280" t="s">
        <v>18654</v>
      </c>
      <c r="S1550" s="281" t="s">
        <v>18653</v>
      </c>
      <c r="T1550" s="319" t="s">
        <v>18652</v>
      </c>
      <c r="V1550" s="282">
        <v>43404</v>
      </c>
    </row>
    <row r="1551" spans="2:23" s="280" customFormat="1" ht="30.75" customHeight="1" x14ac:dyDescent="0.25">
      <c r="B1551" s="339" t="s">
        <v>18630</v>
      </c>
      <c r="C1551" s="339" t="s">
        <v>5</v>
      </c>
      <c r="D1551" s="279" t="s">
        <v>18659</v>
      </c>
      <c r="E1551" s="280" t="s">
        <v>596</v>
      </c>
      <c r="G1551" s="279" t="s">
        <v>18660</v>
      </c>
      <c r="H1551" s="316" t="s">
        <v>18661</v>
      </c>
      <c r="I1551" s="317" t="s">
        <v>3915</v>
      </c>
      <c r="J1551" s="279" t="s">
        <v>18662</v>
      </c>
      <c r="K1551" s="280" t="s">
        <v>3917</v>
      </c>
      <c r="L1551" s="280" t="s">
        <v>18663</v>
      </c>
      <c r="M1551" s="280" t="s">
        <v>4265</v>
      </c>
      <c r="N1551" s="12" t="s">
        <v>21135</v>
      </c>
      <c r="O1551" s="318" t="s">
        <v>18664</v>
      </c>
      <c r="P1551" s="319" t="s">
        <v>18665</v>
      </c>
      <c r="Q1551" s="262" t="s">
        <v>18666</v>
      </c>
      <c r="R1551" s="280" t="s">
        <v>596</v>
      </c>
      <c r="S1551" s="262" t="s">
        <v>18667</v>
      </c>
      <c r="T1551" s="319" t="s">
        <v>18665</v>
      </c>
      <c r="V1551" s="282">
        <v>43406</v>
      </c>
    </row>
    <row r="1552" spans="2:23" s="280" customFormat="1" ht="30.75" customHeight="1" x14ac:dyDescent="0.25">
      <c r="B1552" s="339" t="s">
        <v>18631</v>
      </c>
      <c r="C1552" s="339" t="s">
        <v>21122</v>
      </c>
      <c r="D1552" s="279" t="s">
        <v>18671</v>
      </c>
      <c r="E1552" s="280" t="s">
        <v>18672</v>
      </c>
      <c r="G1552" s="279" t="s">
        <v>18673</v>
      </c>
      <c r="H1552" s="316" t="s">
        <v>18674</v>
      </c>
      <c r="I1552" s="317" t="s">
        <v>3915</v>
      </c>
      <c r="J1552" s="279" t="s">
        <v>18675</v>
      </c>
      <c r="K1552" s="280" t="s">
        <v>3689</v>
      </c>
      <c r="L1552" s="280" t="s">
        <v>3690</v>
      </c>
      <c r="M1552" s="280" t="s">
        <v>4114</v>
      </c>
      <c r="N1552" s="12" t="s">
        <v>21147</v>
      </c>
      <c r="O1552" s="318" t="s">
        <v>18676</v>
      </c>
      <c r="P1552" s="319" t="s">
        <v>18678</v>
      </c>
      <c r="Q1552" s="281" t="s">
        <v>18677</v>
      </c>
      <c r="R1552" s="280" t="s">
        <v>18672</v>
      </c>
      <c r="S1552" s="281" t="s">
        <v>18677</v>
      </c>
      <c r="T1552" s="319" t="s">
        <v>18678</v>
      </c>
      <c r="V1552" s="282">
        <v>43405</v>
      </c>
    </row>
    <row r="1553" spans="2:23" s="280" customFormat="1" ht="30.75" customHeight="1" x14ac:dyDescent="0.25">
      <c r="B1553" s="339" t="s">
        <v>18632</v>
      </c>
      <c r="C1553" s="339" t="s">
        <v>5</v>
      </c>
      <c r="D1553" s="279" t="s">
        <v>18679</v>
      </c>
      <c r="E1553" s="280" t="s">
        <v>18680</v>
      </c>
      <c r="G1553" s="279" t="s">
        <v>18681</v>
      </c>
      <c r="H1553" s="316" t="s">
        <v>18682</v>
      </c>
      <c r="I1553" s="317" t="s">
        <v>3915</v>
      </c>
      <c r="J1553" s="279" t="s">
        <v>18683</v>
      </c>
      <c r="K1553" s="280" t="s">
        <v>3917</v>
      </c>
      <c r="L1553" s="280" t="s">
        <v>18684</v>
      </c>
      <c r="M1553" s="280" t="s">
        <v>4265</v>
      </c>
      <c r="N1553" s="12" t="s">
        <v>21135</v>
      </c>
      <c r="O1553" s="318" t="s">
        <v>18685</v>
      </c>
      <c r="P1553" s="319" t="s">
        <v>18686</v>
      </c>
      <c r="Q1553" s="262" t="s">
        <v>18687</v>
      </c>
      <c r="R1553" s="280" t="s">
        <v>18680</v>
      </c>
      <c r="S1553" s="262" t="s">
        <v>18687</v>
      </c>
      <c r="T1553" s="319" t="s">
        <v>18686</v>
      </c>
      <c r="V1553" s="282">
        <v>43410</v>
      </c>
    </row>
    <row r="1554" spans="2:23" s="280" customFormat="1" ht="30.75" customHeight="1" x14ac:dyDescent="0.25">
      <c r="B1554" s="339" t="s">
        <v>18633</v>
      </c>
      <c r="C1554" s="339" t="s">
        <v>6285</v>
      </c>
      <c r="D1554" s="279" t="s">
        <v>18692</v>
      </c>
      <c r="E1554" s="280" t="s">
        <v>18693</v>
      </c>
      <c r="G1554" s="279" t="s">
        <v>18692</v>
      </c>
      <c r="H1554" s="316" t="s">
        <v>18694</v>
      </c>
      <c r="I1554" s="317" t="s">
        <v>3915</v>
      </c>
      <c r="J1554" s="279" t="s">
        <v>18695</v>
      </c>
      <c r="K1554" s="280" t="s">
        <v>3917</v>
      </c>
      <c r="L1554" s="280" t="s">
        <v>6089</v>
      </c>
      <c r="M1554" s="280" t="s">
        <v>4265</v>
      </c>
      <c r="N1554" s="12" t="s">
        <v>21135</v>
      </c>
      <c r="O1554" s="318" t="s">
        <v>18696</v>
      </c>
      <c r="P1554" s="319" t="s">
        <v>18697</v>
      </c>
      <c r="Q1554" s="262" t="s">
        <v>18698</v>
      </c>
      <c r="S1554" s="262" t="s">
        <v>18698</v>
      </c>
      <c r="T1554" s="319" t="s">
        <v>18697</v>
      </c>
      <c r="V1554" s="282">
        <v>43410</v>
      </c>
    </row>
    <row r="1555" spans="2:23" s="280" customFormat="1" ht="30.75" customHeight="1" x14ac:dyDescent="0.25">
      <c r="B1555" s="339" t="s">
        <v>18634</v>
      </c>
      <c r="C1555" s="339" t="s">
        <v>21122</v>
      </c>
      <c r="D1555" s="279" t="s">
        <v>18699</v>
      </c>
      <c r="E1555" s="280" t="s">
        <v>2444</v>
      </c>
      <c r="G1555" s="279" t="s">
        <v>18700</v>
      </c>
      <c r="H1555" s="316" t="s">
        <v>18701</v>
      </c>
      <c r="I1555" s="317" t="s">
        <v>3915</v>
      </c>
      <c r="J1555" s="279" t="s">
        <v>18702</v>
      </c>
      <c r="K1555" s="280" t="s">
        <v>3917</v>
      </c>
      <c r="L1555" s="280" t="s">
        <v>18703</v>
      </c>
      <c r="M1555" s="280" t="s">
        <v>3942</v>
      </c>
      <c r="N1555" s="12" t="s">
        <v>21135</v>
      </c>
      <c r="O1555" s="318" t="s">
        <v>18704</v>
      </c>
      <c r="P1555" s="319" t="s">
        <v>18705</v>
      </c>
      <c r="Q1555" s="281" t="s">
        <v>18706</v>
      </c>
      <c r="S1555" s="281"/>
      <c r="T1555" s="281"/>
      <c r="V1555" s="282">
        <v>43410</v>
      </c>
    </row>
    <row r="1556" spans="2:23" s="280" customFormat="1" ht="30.75" customHeight="1" x14ac:dyDescent="0.25">
      <c r="B1556" s="339" t="s">
        <v>18635</v>
      </c>
      <c r="C1556" s="339" t="s">
        <v>21125</v>
      </c>
      <c r="D1556" s="279" t="s">
        <v>18710</v>
      </c>
      <c r="E1556" s="280" t="s">
        <v>18709</v>
      </c>
      <c r="G1556" s="279" t="s">
        <v>18708</v>
      </c>
      <c r="H1556" s="316" t="s">
        <v>18711</v>
      </c>
      <c r="I1556" s="317"/>
      <c r="J1556" s="279" t="s">
        <v>18713</v>
      </c>
      <c r="K1556" s="280" t="s">
        <v>18712</v>
      </c>
      <c r="L1556" s="280" t="s">
        <v>10492</v>
      </c>
      <c r="M1556" s="280" t="s">
        <v>3942</v>
      </c>
      <c r="N1556" s="12" t="s">
        <v>21135</v>
      </c>
      <c r="O1556" s="318" t="s">
        <v>18714</v>
      </c>
      <c r="P1556" s="319" t="s">
        <v>18715</v>
      </c>
      <c r="Q1556" s="281" t="s">
        <v>18716</v>
      </c>
      <c r="R1556" s="280" t="s">
        <v>18709</v>
      </c>
      <c r="S1556" s="281" t="s">
        <v>18716</v>
      </c>
      <c r="T1556" s="319" t="s">
        <v>18715</v>
      </c>
      <c r="V1556" s="282">
        <v>43411</v>
      </c>
    </row>
    <row r="1557" spans="2:23" s="280" customFormat="1" ht="30.75" customHeight="1" x14ac:dyDescent="0.25">
      <c r="B1557" s="339" t="s">
        <v>18636</v>
      </c>
      <c r="C1557" s="339" t="s">
        <v>21122</v>
      </c>
      <c r="D1557" s="279" t="s">
        <v>18720</v>
      </c>
      <c r="E1557" s="280" t="s">
        <v>18721</v>
      </c>
      <c r="G1557" s="279" t="s">
        <v>18722</v>
      </c>
      <c r="H1557" s="316" t="s">
        <v>18723</v>
      </c>
      <c r="I1557" s="317" t="s">
        <v>18724</v>
      </c>
      <c r="J1557" s="279" t="s">
        <v>18725</v>
      </c>
      <c r="K1557" s="280" t="s">
        <v>18726</v>
      </c>
      <c r="L1557" s="280" t="s">
        <v>4123</v>
      </c>
      <c r="M1557" s="280" t="s">
        <v>4063</v>
      </c>
      <c r="N1557" s="12" t="s">
        <v>21135</v>
      </c>
      <c r="O1557" s="318">
        <v>80410030</v>
      </c>
      <c r="P1557" s="319" t="s">
        <v>18727</v>
      </c>
      <c r="Q1557" s="262" t="s">
        <v>18730</v>
      </c>
      <c r="R1557" s="280" t="s">
        <v>18721</v>
      </c>
      <c r="S1557" s="262" t="s">
        <v>18728</v>
      </c>
      <c r="T1557" s="281" t="s">
        <v>18729</v>
      </c>
      <c r="V1557" s="282">
        <v>43413</v>
      </c>
    </row>
    <row r="1558" spans="2:23" s="280" customFormat="1" ht="30.75" customHeight="1" x14ac:dyDescent="0.25">
      <c r="B1558" s="339" t="s">
        <v>18637</v>
      </c>
      <c r="C1558" s="339" t="s">
        <v>11992</v>
      </c>
      <c r="D1558" s="279" t="s">
        <v>18731</v>
      </c>
      <c r="G1558" s="279" t="s">
        <v>18837</v>
      </c>
      <c r="H1558" s="316" t="s">
        <v>18732</v>
      </c>
      <c r="I1558" s="317" t="s">
        <v>18733</v>
      </c>
      <c r="J1558" s="279" t="s">
        <v>18838</v>
      </c>
      <c r="K1558" s="280" t="s">
        <v>3917</v>
      </c>
      <c r="L1558" s="280" t="s">
        <v>5316</v>
      </c>
      <c r="M1558" s="280" t="s">
        <v>4114</v>
      </c>
      <c r="N1558" s="12" t="s">
        <v>21147</v>
      </c>
      <c r="O1558" s="318" t="s">
        <v>18839</v>
      </c>
      <c r="P1558" s="319" t="s">
        <v>18734</v>
      </c>
      <c r="Q1558" s="262" t="s">
        <v>20952</v>
      </c>
      <c r="R1558" s="280" t="s">
        <v>20951</v>
      </c>
      <c r="S1558" s="262" t="s">
        <v>20952</v>
      </c>
      <c r="T1558" s="281" t="s">
        <v>18735</v>
      </c>
      <c r="V1558" s="282">
        <v>43416</v>
      </c>
    </row>
    <row r="1559" spans="2:23" s="280" customFormat="1" ht="30.75" customHeight="1" x14ac:dyDescent="0.25">
      <c r="B1559" s="339" t="s">
        <v>18638</v>
      </c>
      <c r="C1559" s="339" t="s">
        <v>21125</v>
      </c>
      <c r="D1559" s="279" t="s">
        <v>18737</v>
      </c>
      <c r="E1559" s="280" t="s">
        <v>6733</v>
      </c>
      <c r="G1559" s="279" t="s">
        <v>18738</v>
      </c>
      <c r="H1559" s="316" t="s">
        <v>18739</v>
      </c>
      <c r="I1559" s="317" t="s">
        <v>3915</v>
      </c>
      <c r="J1559" s="279" t="s">
        <v>18740</v>
      </c>
      <c r="K1559" s="280" t="s">
        <v>18741</v>
      </c>
      <c r="L1559" s="280" t="s">
        <v>18742</v>
      </c>
      <c r="M1559" s="280" t="s">
        <v>4265</v>
      </c>
      <c r="N1559" s="12" t="s">
        <v>21135</v>
      </c>
      <c r="O1559" s="318" t="s">
        <v>18743</v>
      </c>
      <c r="P1559" s="319" t="s">
        <v>18744</v>
      </c>
      <c r="Q1559" s="262" t="s">
        <v>18745</v>
      </c>
      <c r="R1559" s="280" t="s">
        <v>6733</v>
      </c>
      <c r="S1559" s="262" t="s">
        <v>18745</v>
      </c>
      <c r="T1559" s="319" t="s">
        <v>18744</v>
      </c>
      <c r="V1559" s="282">
        <v>43417</v>
      </c>
    </row>
    <row r="1560" spans="2:23" s="280" customFormat="1" ht="30.75" customHeight="1" x14ac:dyDescent="0.25">
      <c r="B1560" s="339" t="s">
        <v>18639</v>
      </c>
      <c r="C1560" s="339" t="s">
        <v>21122</v>
      </c>
      <c r="D1560" s="279" t="s">
        <v>18746</v>
      </c>
      <c r="E1560" s="280" t="s">
        <v>18747</v>
      </c>
      <c r="G1560" s="279" t="s">
        <v>18748</v>
      </c>
      <c r="H1560" s="316" t="s">
        <v>18749</v>
      </c>
      <c r="I1560" s="317" t="s">
        <v>3915</v>
      </c>
      <c r="J1560" s="279" t="s">
        <v>18750</v>
      </c>
      <c r="K1560" s="280" t="s">
        <v>3917</v>
      </c>
      <c r="L1560" s="280" t="s">
        <v>17450</v>
      </c>
      <c r="M1560" s="280" t="s">
        <v>3975</v>
      </c>
      <c r="N1560" s="12" t="s">
        <v>21147</v>
      </c>
      <c r="O1560" s="318" t="s">
        <v>18751</v>
      </c>
      <c r="P1560" s="319" t="s">
        <v>18752</v>
      </c>
      <c r="Q1560" s="281" t="s">
        <v>18753</v>
      </c>
      <c r="R1560" s="280" t="s">
        <v>18747</v>
      </c>
      <c r="S1560" s="281" t="s">
        <v>18753</v>
      </c>
      <c r="T1560" s="281" t="s">
        <v>18752</v>
      </c>
      <c r="V1560" s="282">
        <v>43417</v>
      </c>
    </row>
    <row r="1561" spans="2:23" s="280" customFormat="1" ht="30.75" customHeight="1" x14ac:dyDescent="0.25">
      <c r="B1561" s="339" t="s">
        <v>18754</v>
      </c>
      <c r="C1561" s="339" t="s">
        <v>21125</v>
      </c>
      <c r="D1561" s="279" t="s">
        <v>18760</v>
      </c>
      <c r="E1561" s="280" t="s">
        <v>551</v>
      </c>
      <c r="G1561" s="279" t="s">
        <v>18759</v>
      </c>
      <c r="H1561" s="316" t="s">
        <v>18761</v>
      </c>
      <c r="I1561" s="317" t="s">
        <v>3915</v>
      </c>
      <c r="J1561" s="279" t="s">
        <v>18762</v>
      </c>
      <c r="K1561" s="280" t="s">
        <v>3917</v>
      </c>
      <c r="L1561" s="280" t="s">
        <v>18764</v>
      </c>
      <c r="M1561" s="280" t="s">
        <v>4265</v>
      </c>
      <c r="N1561" s="12" t="s">
        <v>21135</v>
      </c>
      <c r="O1561" s="318" t="s">
        <v>18765</v>
      </c>
      <c r="P1561" s="319" t="s">
        <v>18766</v>
      </c>
      <c r="Q1561" s="262" t="s">
        <v>18767</v>
      </c>
      <c r="R1561" s="280" t="s">
        <v>551</v>
      </c>
      <c r="S1561" s="262" t="s">
        <v>18767</v>
      </c>
      <c r="T1561" s="319" t="s">
        <v>18766</v>
      </c>
      <c r="V1561" s="282">
        <v>43417</v>
      </c>
    </row>
    <row r="1562" spans="2:23" s="280" customFormat="1" ht="30.75" customHeight="1" x14ac:dyDescent="0.25">
      <c r="B1562" s="339" t="s">
        <v>18755</v>
      </c>
      <c r="C1562" s="414" t="s">
        <v>21129</v>
      </c>
      <c r="D1562" s="279" t="s">
        <v>18763</v>
      </c>
      <c r="G1562" s="279" t="s">
        <v>18763</v>
      </c>
      <c r="H1562" s="316"/>
      <c r="I1562" s="317"/>
      <c r="J1562" s="279"/>
      <c r="O1562" s="318"/>
      <c r="P1562" s="319"/>
      <c r="Q1562" s="281"/>
      <c r="S1562" s="281"/>
      <c r="T1562" s="281"/>
      <c r="V1562" s="282"/>
    </row>
    <row r="1563" spans="2:23" s="280" customFormat="1" ht="30.75" customHeight="1" x14ac:dyDescent="0.25">
      <c r="B1563" s="339" t="s">
        <v>18756</v>
      </c>
      <c r="C1563" s="339" t="s">
        <v>5</v>
      </c>
      <c r="D1563" s="279" t="s">
        <v>18768</v>
      </c>
      <c r="E1563" s="280" t="s">
        <v>526</v>
      </c>
      <c r="G1563" s="279" t="s">
        <v>18769</v>
      </c>
      <c r="H1563" s="316" t="s">
        <v>18770</v>
      </c>
      <c r="I1563" s="317" t="s">
        <v>3915</v>
      </c>
      <c r="J1563" s="279" t="s">
        <v>18771</v>
      </c>
      <c r="K1563" s="280" t="s">
        <v>3917</v>
      </c>
      <c r="L1563" s="280" t="s">
        <v>18772</v>
      </c>
      <c r="M1563" s="280" t="s">
        <v>3942</v>
      </c>
      <c r="N1563" s="12" t="s">
        <v>21135</v>
      </c>
      <c r="O1563" s="318" t="s">
        <v>18773</v>
      </c>
      <c r="P1563" s="319" t="s">
        <v>18774</v>
      </c>
      <c r="Q1563" s="262" t="s">
        <v>18775</v>
      </c>
      <c r="R1563" s="280" t="s">
        <v>526</v>
      </c>
      <c r="S1563" s="262" t="s">
        <v>18775</v>
      </c>
      <c r="T1563" s="319" t="s">
        <v>18774</v>
      </c>
      <c r="V1563" s="282">
        <v>43418</v>
      </c>
    </row>
    <row r="1564" spans="2:23" s="280" customFormat="1" ht="30.75" customHeight="1" x14ac:dyDescent="0.25">
      <c r="B1564" s="339" t="s">
        <v>18757</v>
      </c>
      <c r="C1564" s="339" t="s">
        <v>21122</v>
      </c>
      <c r="D1564" s="279" t="s">
        <v>18776</v>
      </c>
      <c r="E1564" s="280" t="s">
        <v>5506</v>
      </c>
      <c r="G1564" s="279" t="s">
        <v>18777</v>
      </c>
      <c r="H1564" s="316" t="s">
        <v>18778</v>
      </c>
      <c r="I1564" s="317" t="s">
        <v>3915</v>
      </c>
      <c r="J1564" s="279" t="s">
        <v>18779</v>
      </c>
      <c r="K1564" s="280" t="s">
        <v>3917</v>
      </c>
      <c r="L1564" s="280" t="s">
        <v>18780</v>
      </c>
      <c r="M1564" s="280" t="s">
        <v>4063</v>
      </c>
      <c r="N1564" s="12" t="s">
        <v>21135</v>
      </c>
      <c r="O1564" s="318" t="s">
        <v>18781</v>
      </c>
      <c r="P1564" s="319" t="s">
        <v>18782</v>
      </c>
      <c r="Q1564" s="262" t="s">
        <v>18785</v>
      </c>
      <c r="R1564" s="280" t="s">
        <v>18783</v>
      </c>
      <c r="S1564" s="281" t="s">
        <v>18784</v>
      </c>
      <c r="T1564" s="319" t="s">
        <v>18782</v>
      </c>
      <c r="V1564" s="282">
        <v>43419</v>
      </c>
    </row>
    <row r="1565" spans="2:23" s="280" customFormat="1" ht="30.75" customHeight="1" x14ac:dyDescent="0.25">
      <c r="B1565" s="339" t="s">
        <v>18758</v>
      </c>
      <c r="C1565" s="339" t="s">
        <v>21125</v>
      </c>
      <c r="D1565" s="279" t="s">
        <v>18787</v>
      </c>
      <c r="E1565" s="280" t="s">
        <v>701</v>
      </c>
      <c r="G1565" s="279" t="s">
        <v>18788</v>
      </c>
      <c r="H1565" s="316" t="s">
        <v>18789</v>
      </c>
      <c r="I1565" s="317" t="s">
        <v>3915</v>
      </c>
      <c r="J1565" s="279" t="s">
        <v>18790</v>
      </c>
      <c r="K1565" s="280" t="s">
        <v>3917</v>
      </c>
      <c r="L1565" s="280" t="s">
        <v>705</v>
      </c>
      <c r="M1565" s="280" t="s">
        <v>4265</v>
      </c>
      <c r="N1565" s="12" t="s">
        <v>21135</v>
      </c>
      <c r="O1565" s="318" t="s">
        <v>706</v>
      </c>
      <c r="P1565" s="319" t="s">
        <v>18791</v>
      </c>
      <c r="Q1565" s="262" t="s">
        <v>18792</v>
      </c>
      <c r="R1565" s="280" t="s">
        <v>18793</v>
      </c>
      <c r="S1565" s="262" t="s">
        <v>18792</v>
      </c>
      <c r="T1565" s="281" t="s">
        <v>18794</v>
      </c>
      <c r="V1565" s="282">
        <v>43420</v>
      </c>
    </row>
    <row r="1566" spans="2:23" s="280" customFormat="1" ht="30.75" customHeight="1" x14ac:dyDescent="0.25">
      <c r="B1566" s="339" t="s">
        <v>18795</v>
      </c>
      <c r="C1566" s="339" t="s">
        <v>11017</v>
      </c>
      <c r="D1566" s="279" t="s">
        <v>18810</v>
      </c>
      <c r="E1566" s="280" t="s">
        <v>11017</v>
      </c>
      <c r="F1566" s="280" t="s">
        <v>12627</v>
      </c>
      <c r="G1566" s="279" t="s">
        <v>18810</v>
      </c>
      <c r="H1566" s="316" t="s">
        <v>18811</v>
      </c>
      <c r="I1566" s="317" t="s">
        <v>3915</v>
      </c>
      <c r="J1566" s="279" t="s">
        <v>18812</v>
      </c>
      <c r="K1566" s="280" t="s">
        <v>3917</v>
      </c>
      <c r="L1566" s="280" t="s">
        <v>3941</v>
      </c>
      <c r="M1566" s="280" t="s">
        <v>3942</v>
      </c>
      <c r="N1566" s="12" t="s">
        <v>21135</v>
      </c>
      <c r="O1566" s="318" t="s">
        <v>3943</v>
      </c>
      <c r="P1566" s="319" t="s">
        <v>18813</v>
      </c>
      <c r="Q1566" s="262" t="s">
        <v>18814</v>
      </c>
      <c r="R1566" s="280" t="s">
        <v>18815</v>
      </c>
      <c r="S1566" s="262" t="s">
        <v>18814</v>
      </c>
      <c r="T1566" s="319" t="s">
        <v>18813</v>
      </c>
      <c r="V1566" s="282">
        <v>43422</v>
      </c>
    </row>
    <row r="1567" spans="2:23" s="280" customFormat="1" ht="30.75" customHeight="1" x14ac:dyDescent="0.25">
      <c r="B1567" s="339" t="s">
        <v>18796</v>
      </c>
      <c r="C1567" s="339" t="s">
        <v>11992</v>
      </c>
      <c r="D1567" s="279" t="s">
        <v>18817</v>
      </c>
      <c r="E1567" s="280" t="s">
        <v>17106</v>
      </c>
      <c r="G1567" s="279" t="s">
        <v>19118</v>
      </c>
      <c r="H1567" s="316" t="s">
        <v>19119</v>
      </c>
      <c r="I1567" s="317" t="s">
        <v>3915</v>
      </c>
      <c r="J1567" s="279" t="s">
        <v>19120</v>
      </c>
      <c r="K1567" s="280" t="s">
        <v>19121</v>
      </c>
      <c r="L1567" s="280" t="s">
        <v>7591</v>
      </c>
      <c r="M1567" s="280" t="s">
        <v>3942</v>
      </c>
      <c r="N1567" s="12" t="s">
        <v>21135</v>
      </c>
      <c r="O1567" s="318" t="s">
        <v>19122</v>
      </c>
      <c r="P1567" s="319" t="s">
        <v>18818</v>
      </c>
      <c r="Q1567" s="262" t="s">
        <v>18819</v>
      </c>
      <c r="R1567" s="280" t="s">
        <v>17106</v>
      </c>
      <c r="S1567" s="262" t="s">
        <v>18819</v>
      </c>
      <c r="T1567" s="319" t="s">
        <v>18818</v>
      </c>
      <c r="V1567" s="282">
        <v>43422</v>
      </c>
      <c r="W1567" s="345">
        <v>43573</v>
      </c>
    </row>
    <row r="1568" spans="2:23" s="280" customFormat="1" ht="30.75" customHeight="1" x14ac:dyDescent="0.25">
      <c r="B1568" s="339" t="s">
        <v>18797</v>
      </c>
      <c r="C1568" s="339" t="s">
        <v>11017</v>
      </c>
      <c r="D1568" s="279" t="s">
        <v>18820</v>
      </c>
      <c r="E1568" s="280" t="s">
        <v>11017</v>
      </c>
      <c r="F1568" s="280" t="s">
        <v>12627</v>
      </c>
      <c r="G1568" s="279" t="s">
        <v>18820</v>
      </c>
      <c r="H1568" s="316" t="s">
        <v>18821</v>
      </c>
      <c r="I1568" s="317" t="s">
        <v>3915</v>
      </c>
      <c r="J1568" s="279" t="s">
        <v>18822</v>
      </c>
      <c r="K1568" s="280" t="s">
        <v>3917</v>
      </c>
      <c r="L1568" s="280" t="s">
        <v>18823</v>
      </c>
      <c r="M1568" s="280" t="s">
        <v>4063</v>
      </c>
      <c r="N1568" s="12" t="s">
        <v>21135</v>
      </c>
      <c r="O1568" s="318" t="s">
        <v>18824</v>
      </c>
      <c r="P1568" s="319" t="s">
        <v>18825</v>
      </c>
      <c r="Q1568" s="262" t="s">
        <v>18826</v>
      </c>
      <c r="R1568" s="280" t="s">
        <v>18827</v>
      </c>
      <c r="S1568" s="262" t="s">
        <v>18826</v>
      </c>
      <c r="T1568" s="319" t="s">
        <v>18825</v>
      </c>
      <c r="V1568" s="282">
        <v>43422</v>
      </c>
    </row>
    <row r="1569" spans="2:23" s="280" customFormat="1" ht="38.25" customHeight="1" x14ac:dyDescent="0.25">
      <c r="B1569" s="339" t="s">
        <v>18798</v>
      </c>
      <c r="C1569" s="339" t="s">
        <v>11017</v>
      </c>
      <c r="D1569" s="279" t="s">
        <v>18828</v>
      </c>
      <c r="E1569" s="280" t="s">
        <v>11017</v>
      </c>
      <c r="F1569" s="280" t="s">
        <v>12627</v>
      </c>
      <c r="G1569" s="279" t="s">
        <v>18828</v>
      </c>
      <c r="H1569" s="316" t="s">
        <v>18829</v>
      </c>
      <c r="I1569" s="317" t="s">
        <v>3915</v>
      </c>
      <c r="J1569" s="279" t="s">
        <v>18830</v>
      </c>
      <c r="K1569" s="280" t="s">
        <v>3917</v>
      </c>
      <c r="L1569" s="280" t="s">
        <v>18831</v>
      </c>
      <c r="M1569" s="280" t="s">
        <v>4063</v>
      </c>
      <c r="N1569" s="12" t="s">
        <v>21135</v>
      </c>
      <c r="O1569" s="318" t="s">
        <v>18832</v>
      </c>
      <c r="P1569" s="319" t="s">
        <v>18836</v>
      </c>
      <c r="Q1569" s="281" t="s">
        <v>18834</v>
      </c>
      <c r="R1569" s="280" t="s">
        <v>18835</v>
      </c>
      <c r="S1569" s="281" t="s">
        <v>18833</v>
      </c>
      <c r="T1569" s="319" t="s">
        <v>18836</v>
      </c>
      <c r="V1569" s="282">
        <v>43422</v>
      </c>
    </row>
    <row r="1570" spans="2:23" s="280" customFormat="1" ht="30.75" customHeight="1" x14ac:dyDescent="0.25">
      <c r="B1570" s="339" t="s">
        <v>18799</v>
      </c>
      <c r="C1570" s="339" t="s">
        <v>21125</v>
      </c>
      <c r="D1570" s="279" t="s">
        <v>18840</v>
      </c>
      <c r="E1570" s="280" t="s">
        <v>18841</v>
      </c>
      <c r="G1570" s="279" t="s">
        <v>18842</v>
      </c>
      <c r="H1570" s="316" t="s">
        <v>18843</v>
      </c>
      <c r="I1570" s="317" t="s">
        <v>3915</v>
      </c>
      <c r="J1570" s="279" t="s">
        <v>18844</v>
      </c>
      <c r="K1570" s="280" t="s">
        <v>3917</v>
      </c>
      <c r="L1570" s="280" t="s">
        <v>10019</v>
      </c>
      <c r="M1570" s="280" t="s">
        <v>4063</v>
      </c>
      <c r="N1570" s="12" t="s">
        <v>21135</v>
      </c>
      <c r="O1570" s="318" t="s">
        <v>18845</v>
      </c>
      <c r="P1570" s="319" t="s">
        <v>18846</v>
      </c>
      <c r="Q1570" s="281" t="s">
        <v>18847</v>
      </c>
      <c r="R1570" s="280" t="s">
        <v>18848</v>
      </c>
      <c r="S1570" s="281" t="s">
        <v>18847</v>
      </c>
      <c r="T1570" s="281" t="s">
        <v>18846</v>
      </c>
      <c r="V1570" s="282">
        <v>43425</v>
      </c>
    </row>
    <row r="1571" spans="2:23" s="280" customFormat="1" ht="30.75" customHeight="1" x14ac:dyDescent="0.25">
      <c r="B1571" s="339" t="s">
        <v>18800</v>
      </c>
      <c r="C1571" s="339" t="s">
        <v>6285</v>
      </c>
      <c r="D1571" s="279" t="s">
        <v>23710</v>
      </c>
      <c r="E1571" s="280" t="s">
        <v>18854</v>
      </c>
      <c r="G1571" s="279" t="s">
        <v>18849</v>
      </c>
      <c r="H1571" s="316" t="s">
        <v>18850</v>
      </c>
      <c r="I1571" s="317" t="s">
        <v>3915</v>
      </c>
      <c r="J1571" s="279" t="s">
        <v>18851</v>
      </c>
      <c r="K1571" s="280" t="s">
        <v>3917</v>
      </c>
      <c r="L1571" s="280" t="s">
        <v>18852</v>
      </c>
      <c r="M1571" s="280" t="s">
        <v>4265</v>
      </c>
      <c r="N1571" s="12" t="s">
        <v>21135</v>
      </c>
      <c r="O1571" s="318" t="s">
        <v>23711</v>
      </c>
      <c r="P1571" s="319" t="s">
        <v>18853</v>
      </c>
      <c r="Q1571" s="262" t="s">
        <v>18855</v>
      </c>
      <c r="R1571" s="280" t="s">
        <v>18854</v>
      </c>
      <c r="S1571" s="262" t="s">
        <v>18855</v>
      </c>
      <c r="T1571" s="319" t="s">
        <v>18853</v>
      </c>
      <c r="V1571" s="282">
        <v>43425</v>
      </c>
      <c r="W1571" s="280">
        <v>44855</v>
      </c>
    </row>
    <row r="1572" spans="2:23" s="280" customFormat="1" ht="30.75" customHeight="1" x14ac:dyDescent="0.25">
      <c r="B1572" s="339" t="s">
        <v>18801</v>
      </c>
      <c r="C1572" s="339" t="s">
        <v>21125</v>
      </c>
      <c r="D1572" s="279" t="s">
        <v>18856</v>
      </c>
      <c r="E1572" s="280" t="s">
        <v>16</v>
      </c>
      <c r="G1572" s="279" t="s">
        <v>18857</v>
      </c>
      <c r="H1572" s="316" t="s">
        <v>18858</v>
      </c>
      <c r="I1572" s="317" t="s">
        <v>18859</v>
      </c>
      <c r="J1572" s="279" t="s">
        <v>18860</v>
      </c>
      <c r="K1572" s="280" t="s">
        <v>3917</v>
      </c>
      <c r="L1572" s="280" t="s">
        <v>2704</v>
      </c>
      <c r="M1572" s="280" t="s">
        <v>3942</v>
      </c>
      <c r="N1572" s="12" t="s">
        <v>21135</v>
      </c>
      <c r="O1572" s="318" t="s">
        <v>18861</v>
      </c>
      <c r="P1572" s="319" t="s">
        <v>18863</v>
      </c>
      <c r="Q1572" s="262" t="s">
        <v>18862</v>
      </c>
      <c r="R1572" s="280" t="s">
        <v>12937</v>
      </c>
      <c r="S1572" s="262" t="s">
        <v>18862</v>
      </c>
      <c r="T1572" s="319" t="s">
        <v>18863</v>
      </c>
      <c r="V1572" s="282">
        <v>43426</v>
      </c>
    </row>
    <row r="1573" spans="2:23" s="280" customFormat="1" ht="46.5" customHeight="1" x14ac:dyDescent="0.25">
      <c r="B1573" s="339" t="s">
        <v>18802</v>
      </c>
      <c r="C1573" s="339" t="s">
        <v>21125</v>
      </c>
      <c r="D1573" s="279" t="s">
        <v>18869</v>
      </c>
      <c r="E1573" s="280" t="s">
        <v>9680</v>
      </c>
      <c r="G1573" s="279" t="s">
        <v>18868</v>
      </c>
      <c r="H1573" s="316" t="s">
        <v>18870</v>
      </c>
      <c r="I1573" s="317" t="s">
        <v>3915</v>
      </c>
      <c r="J1573" s="279" t="s">
        <v>18871</v>
      </c>
      <c r="K1573" s="280" t="s">
        <v>18872</v>
      </c>
      <c r="L1573" s="280" t="s">
        <v>3957</v>
      </c>
      <c r="M1573" s="280" t="s">
        <v>3942</v>
      </c>
      <c r="N1573" s="12" t="s">
        <v>21135</v>
      </c>
      <c r="O1573" s="318" t="s">
        <v>18873</v>
      </c>
      <c r="P1573" s="319" t="s">
        <v>18874</v>
      </c>
      <c r="Q1573" s="262" t="s">
        <v>18927</v>
      </c>
      <c r="R1573" s="280" t="s">
        <v>551</v>
      </c>
      <c r="S1573" s="262" t="s">
        <v>18928</v>
      </c>
      <c r="T1573" s="281" t="s">
        <v>18874</v>
      </c>
      <c r="V1573" s="282">
        <v>43427</v>
      </c>
    </row>
    <row r="1574" spans="2:23" s="280" customFormat="1" ht="30.75" customHeight="1" x14ac:dyDescent="0.25">
      <c r="B1574" s="339" t="s">
        <v>18803</v>
      </c>
      <c r="C1574" s="339" t="s">
        <v>11992</v>
      </c>
      <c r="D1574" s="279" t="s">
        <v>20883</v>
      </c>
      <c r="E1574" s="280" t="s">
        <v>18875</v>
      </c>
      <c r="G1574" s="279" t="s">
        <v>20883</v>
      </c>
      <c r="H1574" s="316" t="s">
        <v>20884</v>
      </c>
      <c r="I1574" s="317" t="s">
        <v>3915</v>
      </c>
      <c r="J1574" s="279" t="s">
        <v>20885</v>
      </c>
      <c r="K1574" s="280" t="s">
        <v>3535</v>
      </c>
      <c r="L1574" s="280" t="s">
        <v>3429</v>
      </c>
      <c r="M1574" s="280" t="s">
        <v>3942</v>
      </c>
      <c r="N1574" s="12" t="s">
        <v>21135</v>
      </c>
      <c r="O1574" s="318" t="s">
        <v>3430</v>
      </c>
      <c r="P1574" s="319" t="s">
        <v>18963</v>
      </c>
      <c r="Q1574" s="281" t="s">
        <v>18876</v>
      </c>
      <c r="R1574" s="280" t="s">
        <v>18875</v>
      </c>
      <c r="S1574" s="281" t="s">
        <v>18876</v>
      </c>
      <c r="T1574" s="319" t="s">
        <v>18963</v>
      </c>
      <c r="V1574" s="282">
        <v>43430</v>
      </c>
      <c r="W1574" s="345">
        <v>43812</v>
      </c>
    </row>
    <row r="1575" spans="2:23" s="280" customFormat="1" ht="30.75" customHeight="1" x14ac:dyDescent="0.25">
      <c r="B1575" s="339" t="s">
        <v>18804</v>
      </c>
      <c r="C1575" s="339" t="s">
        <v>21122</v>
      </c>
      <c r="D1575" s="279" t="s">
        <v>18878</v>
      </c>
      <c r="G1575" s="279" t="s">
        <v>18878</v>
      </c>
      <c r="H1575" s="316" t="s">
        <v>18885</v>
      </c>
      <c r="I1575" s="317"/>
      <c r="J1575" s="279" t="s">
        <v>18879</v>
      </c>
      <c r="K1575" s="280" t="s">
        <v>5263</v>
      </c>
      <c r="L1575" s="280" t="s">
        <v>3283</v>
      </c>
      <c r="M1575" s="280" t="s">
        <v>4265</v>
      </c>
      <c r="N1575" s="12" t="s">
        <v>21135</v>
      </c>
      <c r="O1575" s="318" t="s">
        <v>18880</v>
      </c>
      <c r="P1575" s="319" t="s">
        <v>18881</v>
      </c>
      <c r="Q1575" s="281" t="s">
        <v>18882</v>
      </c>
      <c r="R1575" s="280" t="s">
        <v>18878</v>
      </c>
      <c r="S1575" s="281" t="s">
        <v>18882</v>
      </c>
      <c r="T1575" s="281" t="s">
        <v>18883</v>
      </c>
      <c r="U1575" s="280" t="s">
        <v>18884</v>
      </c>
      <c r="V1575" s="282">
        <v>43427</v>
      </c>
    </row>
    <row r="1576" spans="2:23" s="280" customFormat="1" ht="30.75" customHeight="1" x14ac:dyDescent="0.25">
      <c r="B1576" s="339" t="s">
        <v>18805</v>
      </c>
      <c r="C1576" s="339"/>
      <c r="D1576" s="279" t="s">
        <v>18888</v>
      </c>
      <c r="E1576" s="280" t="s">
        <v>18887</v>
      </c>
      <c r="G1576" s="279" t="s">
        <v>18886</v>
      </c>
      <c r="H1576" s="316" t="s">
        <v>18889</v>
      </c>
      <c r="I1576" s="317" t="s">
        <v>3915</v>
      </c>
      <c r="J1576" s="279" t="s">
        <v>18890</v>
      </c>
      <c r="K1576" s="280" t="s">
        <v>2176</v>
      </c>
      <c r="L1576" s="280" t="s">
        <v>4233</v>
      </c>
      <c r="M1576" s="280" t="s">
        <v>3942</v>
      </c>
      <c r="N1576" s="12" t="s">
        <v>21135</v>
      </c>
      <c r="O1576" s="318" t="s">
        <v>18891</v>
      </c>
      <c r="P1576" s="319" t="s">
        <v>18892</v>
      </c>
      <c r="Q1576" s="342" t="s">
        <v>18893</v>
      </c>
      <c r="R1576" s="280" t="s">
        <v>18887</v>
      </c>
      <c r="S1576" s="262"/>
      <c r="T1576" s="281"/>
      <c r="V1576" s="282">
        <v>43428</v>
      </c>
    </row>
    <row r="1577" spans="2:23" s="280" customFormat="1" ht="30.75" customHeight="1" x14ac:dyDescent="0.25">
      <c r="B1577" s="339" t="s">
        <v>18806</v>
      </c>
      <c r="C1577" s="339" t="s">
        <v>11017</v>
      </c>
      <c r="D1577" s="279" t="s">
        <v>18894</v>
      </c>
      <c r="E1577" s="280" t="s">
        <v>11017</v>
      </c>
      <c r="F1577" s="280" t="s">
        <v>12627</v>
      </c>
      <c r="G1577" s="279" t="s">
        <v>18895</v>
      </c>
      <c r="H1577" s="316" t="s">
        <v>18896</v>
      </c>
      <c r="I1577" s="317" t="s">
        <v>3915</v>
      </c>
      <c r="J1577" s="279" t="s">
        <v>18897</v>
      </c>
      <c r="K1577" s="280" t="s">
        <v>3917</v>
      </c>
      <c r="L1577" s="280" t="s">
        <v>18898</v>
      </c>
      <c r="M1577" s="280" t="s">
        <v>3942</v>
      </c>
      <c r="N1577" s="12" t="s">
        <v>21135</v>
      </c>
      <c r="O1577" s="318" t="s">
        <v>18899</v>
      </c>
      <c r="P1577" s="280" t="s">
        <v>18901</v>
      </c>
      <c r="Q1577" s="262" t="s">
        <v>18900</v>
      </c>
      <c r="R1577" s="280" t="s">
        <v>18901</v>
      </c>
      <c r="S1577" s="262" t="s">
        <v>18900</v>
      </c>
      <c r="T1577" s="280" t="s">
        <v>18901</v>
      </c>
      <c r="V1577" s="282">
        <v>43432</v>
      </c>
    </row>
    <row r="1578" spans="2:23" s="280" customFormat="1" ht="30.75" customHeight="1" x14ac:dyDescent="0.25">
      <c r="B1578" s="339" t="s">
        <v>18807</v>
      </c>
      <c r="C1578" s="339" t="s">
        <v>21125</v>
      </c>
      <c r="D1578" s="279" t="s">
        <v>18902</v>
      </c>
      <c r="E1578" s="280" t="s">
        <v>879</v>
      </c>
      <c r="G1578" s="279" t="s">
        <v>18903</v>
      </c>
      <c r="H1578" s="316" t="s">
        <v>18904</v>
      </c>
      <c r="I1578" s="317" t="s">
        <v>18905</v>
      </c>
      <c r="J1578" s="279" t="s">
        <v>18906</v>
      </c>
      <c r="K1578" s="280" t="s">
        <v>9643</v>
      </c>
      <c r="L1578" s="280" t="s">
        <v>14603</v>
      </c>
      <c r="M1578" s="280" t="s">
        <v>4063</v>
      </c>
      <c r="N1578" s="12" t="s">
        <v>21135</v>
      </c>
      <c r="O1578" s="318" t="s">
        <v>5180</v>
      </c>
      <c r="P1578" s="319" t="s">
        <v>18907</v>
      </c>
      <c r="Q1578" s="262" t="s">
        <v>18908</v>
      </c>
      <c r="R1578" s="280" t="s">
        <v>879</v>
      </c>
      <c r="S1578" s="262" t="s">
        <v>18908</v>
      </c>
      <c r="T1578" s="319" t="s">
        <v>18907</v>
      </c>
      <c r="V1578" s="282">
        <v>43432</v>
      </c>
    </row>
    <row r="1579" spans="2:23" s="280" customFormat="1" ht="30.75" customHeight="1" x14ac:dyDescent="0.25">
      <c r="B1579" s="339" t="s">
        <v>18808</v>
      </c>
      <c r="C1579" s="339" t="s">
        <v>11017</v>
      </c>
      <c r="D1579" s="279" t="s">
        <v>18912</v>
      </c>
      <c r="E1579" s="280" t="s">
        <v>11017</v>
      </c>
      <c r="F1579" s="280" t="s">
        <v>12627</v>
      </c>
      <c r="G1579" s="279" t="s">
        <v>18913</v>
      </c>
      <c r="H1579" s="316" t="s">
        <v>18914</v>
      </c>
      <c r="I1579" s="317" t="s">
        <v>3915</v>
      </c>
      <c r="J1579" s="279" t="s">
        <v>18915</v>
      </c>
      <c r="K1579" s="280" t="s">
        <v>3917</v>
      </c>
      <c r="L1579" s="280" t="s">
        <v>18916</v>
      </c>
      <c r="M1579" s="280" t="s">
        <v>3942</v>
      </c>
      <c r="N1579" s="12" t="s">
        <v>21135</v>
      </c>
      <c r="O1579" s="318" t="s">
        <v>18917</v>
      </c>
      <c r="P1579" s="319" t="s">
        <v>18919</v>
      </c>
      <c r="Q1579" s="262" t="s">
        <v>18918</v>
      </c>
      <c r="S1579" s="262" t="s">
        <v>18918</v>
      </c>
      <c r="T1579" s="319" t="s">
        <v>18919</v>
      </c>
      <c r="V1579" s="282">
        <v>43433</v>
      </c>
    </row>
    <row r="1580" spans="2:23" s="280" customFormat="1" ht="30.75" customHeight="1" x14ac:dyDescent="0.25">
      <c r="B1580" s="339" t="s">
        <v>18809</v>
      </c>
      <c r="C1580" s="339" t="s">
        <v>11017</v>
      </c>
      <c r="D1580" s="279" t="s">
        <v>18920</v>
      </c>
      <c r="E1580" s="280" t="s">
        <v>11017</v>
      </c>
      <c r="F1580" s="280" t="s">
        <v>12627</v>
      </c>
      <c r="G1580" s="279" t="s">
        <v>18921</v>
      </c>
      <c r="H1580" s="316" t="s">
        <v>18922</v>
      </c>
      <c r="I1580" s="317" t="s">
        <v>3915</v>
      </c>
      <c r="J1580" s="279" t="s">
        <v>18923</v>
      </c>
      <c r="K1580" s="280" t="s">
        <v>3917</v>
      </c>
      <c r="L1580" s="280" t="s">
        <v>5080</v>
      </c>
      <c r="M1580" s="280" t="s">
        <v>3942</v>
      </c>
      <c r="N1580" s="12" t="s">
        <v>21135</v>
      </c>
      <c r="O1580" s="318" t="s">
        <v>3550</v>
      </c>
      <c r="P1580" s="319" t="s">
        <v>18925</v>
      </c>
      <c r="Q1580" s="262" t="s">
        <v>18924</v>
      </c>
      <c r="R1580" s="280" t="s">
        <v>18926</v>
      </c>
      <c r="S1580" s="262" t="s">
        <v>18924</v>
      </c>
      <c r="T1580" s="319" t="s">
        <v>18925</v>
      </c>
      <c r="V1580" s="282">
        <v>43434</v>
      </c>
    </row>
    <row r="1581" spans="2:23" s="280" customFormat="1" ht="30.75" customHeight="1" x14ac:dyDescent="0.25">
      <c r="B1581" s="339" t="s">
        <v>18929</v>
      </c>
      <c r="C1581" s="339" t="s">
        <v>5</v>
      </c>
      <c r="D1581" s="279" t="s">
        <v>18932</v>
      </c>
      <c r="E1581" s="280" t="s">
        <v>1024</v>
      </c>
      <c r="G1581" s="279" t="s">
        <v>18933</v>
      </c>
      <c r="H1581" s="316" t="s">
        <v>18934</v>
      </c>
      <c r="I1581" s="317" t="s">
        <v>3915</v>
      </c>
      <c r="J1581" s="279" t="s">
        <v>18935</v>
      </c>
      <c r="K1581" s="280" t="s">
        <v>3917</v>
      </c>
      <c r="L1581" s="280" t="s">
        <v>9559</v>
      </c>
      <c r="M1581" s="280" t="s">
        <v>3942</v>
      </c>
      <c r="N1581" s="12" t="s">
        <v>21135</v>
      </c>
      <c r="O1581" s="318" t="s">
        <v>9560</v>
      </c>
      <c r="P1581" s="319" t="s">
        <v>18936</v>
      </c>
      <c r="Q1581" s="281" t="s">
        <v>18937</v>
      </c>
      <c r="R1581" s="280" t="s">
        <v>1024</v>
      </c>
      <c r="S1581" s="281" t="s">
        <v>18937</v>
      </c>
      <c r="T1581" s="319" t="s">
        <v>18936</v>
      </c>
      <c r="V1581" s="282">
        <v>43434</v>
      </c>
    </row>
    <row r="1582" spans="2:23" s="280" customFormat="1" ht="30.75" customHeight="1" x14ac:dyDescent="0.25">
      <c r="B1582" s="339" t="s">
        <v>18930</v>
      </c>
      <c r="C1582" s="339" t="s">
        <v>5</v>
      </c>
      <c r="D1582" s="279" t="s">
        <v>18938</v>
      </c>
      <c r="E1582" s="280" t="s">
        <v>615</v>
      </c>
      <c r="G1582" s="279" t="s">
        <v>18939</v>
      </c>
      <c r="H1582" s="316" t="s">
        <v>18940</v>
      </c>
      <c r="I1582" s="317" t="s">
        <v>3915</v>
      </c>
      <c r="J1582" s="279" t="s">
        <v>18941</v>
      </c>
      <c r="K1582" s="280" t="s">
        <v>3917</v>
      </c>
      <c r="L1582" s="280" t="s">
        <v>6484</v>
      </c>
      <c r="M1582" s="280" t="s">
        <v>4063</v>
      </c>
      <c r="N1582" s="12" t="s">
        <v>21135</v>
      </c>
      <c r="O1582" s="318" t="s">
        <v>18942</v>
      </c>
      <c r="P1582" s="319" t="s">
        <v>18943</v>
      </c>
      <c r="Q1582" s="262" t="s">
        <v>18944</v>
      </c>
      <c r="R1582" s="280" t="s">
        <v>615</v>
      </c>
      <c r="S1582" s="262" t="s">
        <v>18944</v>
      </c>
      <c r="T1582" s="319" t="s">
        <v>18943</v>
      </c>
      <c r="V1582" s="282">
        <v>43436</v>
      </c>
    </row>
    <row r="1583" spans="2:23" s="280" customFormat="1" ht="30.75" customHeight="1" x14ac:dyDescent="0.25">
      <c r="B1583" s="339" t="s">
        <v>18931</v>
      </c>
      <c r="C1583" s="339"/>
      <c r="D1583" s="279" t="s">
        <v>18945</v>
      </c>
      <c r="E1583" s="280" t="s">
        <v>2019</v>
      </c>
      <c r="G1583" s="279" t="s">
        <v>18946</v>
      </c>
      <c r="H1583" s="316" t="s">
        <v>18947</v>
      </c>
      <c r="I1583" s="317" t="s">
        <v>3915</v>
      </c>
      <c r="J1583" s="279" t="s">
        <v>18948</v>
      </c>
      <c r="K1583" s="280" t="s">
        <v>5263</v>
      </c>
      <c r="L1583" s="280" t="s">
        <v>4233</v>
      </c>
      <c r="M1583" s="280" t="s">
        <v>3942</v>
      </c>
      <c r="N1583" s="12" t="s">
        <v>21135</v>
      </c>
      <c r="O1583" s="318" t="s">
        <v>18949</v>
      </c>
      <c r="P1583" s="319" t="s">
        <v>18950</v>
      </c>
      <c r="Q1583" s="262" t="s">
        <v>18951</v>
      </c>
      <c r="R1583" s="280" t="s">
        <v>2019</v>
      </c>
      <c r="S1583" s="262" t="s">
        <v>18951</v>
      </c>
      <c r="T1583" s="281" t="s">
        <v>18952</v>
      </c>
      <c r="V1583" s="282">
        <v>43437</v>
      </c>
    </row>
    <row r="1584" spans="2:23" s="280" customFormat="1" ht="30.75" customHeight="1" x14ac:dyDescent="0.25">
      <c r="B1584" s="339" t="s">
        <v>18956</v>
      </c>
      <c r="C1584" s="339" t="s">
        <v>5</v>
      </c>
      <c r="D1584" s="279" t="s">
        <v>18959</v>
      </c>
      <c r="E1584" s="280" t="s">
        <v>615</v>
      </c>
      <c r="G1584" s="279" t="s">
        <v>12858</v>
      </c>
      <c r="H1584" s="316" t="s">
        <v>18960</v>
      </c>
      <c r="I1584" s="317" t="s">
        <v>3915</v>
      </c>
      <c r="J1584" s="279" t="s">
        <v>18961</v>
      </c>
      <c r="K1584" s="280" t="s">
        <v>3917</v>
      </c>
      <c r="L1584" s="280" t="s">
        <v>6484</v>
      </c>
      <c r="M1584" s="280" t="s">
        <v>4063</v>
      </c>
      <c r="N1584" s="12" t="s">
        <v>21135</v>
      </c>
      <c r="O1584" s="318" t="s">
        <v>18962</v>
      </c>
      <c r="P1584" s="319" t="s">
        <v>18943</v>
      </c>
      <c r="Q1584" s="262" t="s">
        <v>18944</v>
      </c>
      <c r="R1584" s="280" t="s">
        <v>18976</v>
      </c>
      <c r="S1584" s="262" t="s">
        <v>18975</v>
      </c>
      <c r="T1584" s="319" t="s">
        <v>18974</v>
      </c>
      <c r="V1584" s="282"/>
    </row>
    <row r="1585" spans="1:22" s="280" customFormat="1" ht="30.75" customHeight="1" x14ac:dyDescent="0.25">
      <c r="B1585" s="339" t="s">
        <v>18957</v>
      </c>
      <c r="C1585" s="339" t="s">
        <v>11992</v>
      </c>
      <c r="D1585" s="279" t="s">
        <v>18969</v>
      </c>
      <c r="E1585" s="280" t="s">
        <v>17250</v>
      </c>
      <c r="F1585" s="280" t="s">
        <v>4307</v>
      </c>
      <c r="G1585" s="279" t="s">
        <v>20119</v>
      </c>
      <c r="H1585" s="316" t="s">
        <v>18970</v>
      </c>
      <c r="I1585" s="317" t="s">
        <v>3915</v>
      </c>
      <c r="J1585" s="279" t="s">
        <v>18971</v>
      </c>
      <c r="K1585" s="280" t="s">
        <v>9617</v>
      </c>
      <c r="L1585" s="280" t="s">
        <v>4123</v>
      </c>
      <c r="M1585" s="280" t="s">
        <v>4063</v>
      </c>
      <c r="N1585" s="12" t="s">
        <v>21135</v>
      </c>
      <c r="O1585" s="318" t="s">
        <v>18972</v>
      </c>
      <c r="P1585" s="319" t="s">
        <v>17255</v>
      </c>
      <c r="Q1585" s="262" t="s">
        <v>18973</v>
      </c>
      <c r="R1585" s="280" t="s">
        <v>17250</v>
      </c>
      <c r="S1585" s="262" t="s">
        <v>18973</v>
      </c>
      <c r="T1585" s="319" t="s">
        <v>17255</v>
      </c>
      <c r="V1585" s="282">
        <v>43448</v>
      </c>
    </row>
    <row r="1586" spans="1:22" s="280" customFormat="1" ht="30.75" customHeight="1" x14ac:dyDescent="0.25">
      <c r="B1586" s="339" t="s">
        <v>18958</v>
      </c>
      <c r="C1586" s="339" t="s">
        <v>21122</v>
      </c>
      <c r="D1586" s="279" t="s">
        <v>19110</v>
      </c>
      <c r="E1586" s="280" t="s">
        <v>6733</v>
      </c>
      <c r="F1586" s="280" t="s">
        <v>3980</v>
      </c>
      <c r="G1586" s="279" t="s">
        <v>19111</v>
      </c>
      <c r="H1586" s="316" t="s">
        <v>19117</v>
      </c>
      <c r="I1586" s="317" t="s">
        <v>3915</v>
      </c>
      <c r="J1586" s="279" t="s">
        <v>19112</v>
      </c>
      <c r="K1586" s="280" t="s">
        <v>15464</v>
      </c>
      <c r="L1586" s="280" t="s">
        <v>2533</v>
      </c>
      <c r="M1586" s="280" t="s">
        <v>4063</v>
      </c>
      <c r="N1586" s="12" t="s">
        <v>21135</v>
      </c>
      <c r="O1586" s="318" t="s">
        <v>19113</v>
      </c>
      <c r="P1586" s="319" t="s">
        <v>19114</v>
      </c>
      <c r="Q1586" s="281" t="s">
        <v>19115</v>
      </c>
      <c r="R1586" s="280" t="s">
        <v>6733</v>
      </c>
      <c r="S1586" s="281" t="s">
        <v>19115</v>
      </c>
      <c r="T1586" s="281" t="s">
        <v>19116</v>
      </c>
      <c r="V1586" s="282">
        <v>43566</v>
      </c>
    </row>
    <row r="1587" spans="1:22" s="280" customFormat="1" ht="30.75" customHeight="1" x14ac:dyDescent="0.25">
      <c r="B1587" s="339" t="s">
        <v>19382</v>
      </c>
      <c r="C1587" s="339" t="s">
        <v>21122</v>
      </c>
      <c r="D1587" s="279" t="s">
        <v>19383</v>
      </c>
      <c r="E1587" s="280" t="s">
        <v>19384</v>
      </c>
      <c r="F1587" s="280" t="s">
        <v>19385</v>
      </c>
      <c r="G1587" s="279" t="s">
        <v>19383</v>
      </c>
      <c r="H1587" s="316" t="s">
        <v>19386</v>
      </c>
      <c r="I1587" s="317" t="s">
        <v>19387</v>
      </c>
      <c r="J1587" s="279" t="s">
        <v>19388</v>
      </c>
      <c r="K1587" s="280" t="s">
        <v>1155</v>
      </c>
      <c r="L1587" s="280" t="s">
        <v>4026</v>
      </c>
      <c r="M1587" s="280" t="s">
        <v>3919</v>
      </c>
      <c r="N1587" s="12" t="s">
        <v>21147</v>
      </c>
      <c r="O1587" s="318" t="s">
        <v>19389</v>
      </c>
      <c r="P1587" s="319" t="s">
        <v>19390</v>
      </c>
      <c r="Q1587" s="281" t="s">
        <v>19391</v>
      </c>
      <c r="R1587" s="280" t="s">
        <v>19392</v>
      </c>
      <c r="S1587" s="281" t="s">
        <v>19393</v>
      </c>
      <c r="T1587" s="281" t="s">
        <v>19394</v>
      </c>
      <c r="V1587" s="282">
        <v>43609</v>
      </c>
    </row>
    <row r="1588" spans="1:22" s="280" customFormat="1" ht="30.75" customHeight="1" x14ac:dyDescent="0.25">
      <c r="B1588" s="339" t="s">
        <v>19395</v>
      </c>
      <c r="C1588" s="339" t="s">
        <v>21125</v>
      </c>
      <c r="D1588" s="279" t="s">
        <v>19419</v>
      </c>
      <c r="E1588" s="280" t="s">
        <v>6616</v>
      </c>
      <c r="G1588" s="279" t="s">
        <v>19419</v>
      </c>
      <c r="H1588" s="316" t="s">
        <v>19420</v>
      </c>
      <c r="I1588" s="317" t="s">
        <v>19421</v>
      </c>
      <c r="J1588" s="279" t="s">
        <v>19422</v>
      </c>
      <c r="K1588" s="280" t="s">
        <v>3917</v>
      </c>
      <c r="L1588" s="280" t="s">
        <v>19423</v>
      </c>
      <c r="M1588" s="280" t="s">
        <v>4265</v>
      </c>
      <c r="N1588" s="12" t="s">
        <v>21135</v>
      </c>
      <c r="O1588" s="318" t="s">
        <v>19424</v>
      </c>
      <c r="P1588" s="319" t="s">
        <v>19425</v>
      </c>
      <c r="Q1588" s="262" t="s">
        <v>19837</v>
      </c>
      <c r="R1588" s="280" t="s">
        <v>6616</v>
      </c>
      <c r="S1588" s="262" t="s">
        <v>19837</v>
      </c>
      <c r="T1588" s="319" t="s">
        <v>19425</v>
      </c>
      <c r="V1588" s="282"/>
    </row>
    <row r="1589" spans="1:22" s="280" customFormat="1" ht="30.75" customHeight="1" x14ac:dyDescent="0.25">
      <c r="B1589" s="339" t="s">
        <v>19396</v>
      </c>
      <c r="C1589" s="339" t="s">
        <v>5</v>
      </c>
      <c r="D1589" s="279" t="s">
        <v>19853</v>
      </c>
      <c r="E1589" s="280" t="s">
        <v>718</v>
      </c>
      <c r="G1589" s="279" t="s">
        <v>19838</v>
      </c>
      <c r="H1589" s="316" t="s">
        <v>19839</v>
      </c>
      <c r="I1589" s="317" t="s">
        <v>3915</v>
      </c>
      <c r="J1589" s="279" t="s">
        <v>19840</v>
      </c>
      <c r="K1589" s="280" t="s">
        <v>3917</v>
      </c>
      <c r="L1589" s="280" t="s">
        <v>19841</v>
      </c>
      <c r="M1589" s="280" t="s">
        <v>4197</v>
      </c>
      <c r="N1589" s="12" t="s">
        <v>21150</v>
      </c>
      <c r="O1589" s="318" t="s">
        <v>19842</v>
      </c>
      <c r="P1589" s="319" t="s">
        <v>19843</v>
      </c>
      <c r="Q1589" s="262" t="s">
        <v>19844</v>
      </c>
      <c r="R1589" s="280" t="s">
        <v>718</v>
      </c>
      <c r="S1589" s="262" t="s">
        <v>19844</v>
      </c>
      <c r="T1589" s="319" t="s">
        <v>19843</v>
      </c>
      <c r="V1589" s="282">
        <v>43641</v>
      </c>
    </row>
    <row r="1590" spans="1:22" s="280" customFormat="1" ht="30.75" customHeight="1" x14ac:dyDescent="0.25">
      <c r="B1590" s="339" t="s">
        <v>19397</v>
      </c>
      <c r="C1590" s="339" t="s">
        <v>11992</v>
      </c>
      <c r="D1590" s="279" t="s">
        <v>20027</v>
      </c>
      <c r="G1590" s="279" t="s">
        <v>20321</v>
      </c>
      <c r="H1590" s="316" t="s">
        <v>20028</v>
      </c>
      <c r="I1590" s="317" t="s">
        <v>3915</v>
      </c>
      <c r="J1590" s="279" t="s">
        <v>20029</v>
      </c>
      <c r="K1590" s="280" t="s">
        <v>3917</v>
      </c>
      <c r="L1590" s="280" t="s">
        <v>9723</v>
      </c>
      <c r="M1590" s="280" t="s">
        <v>4265</v>
      </c>
      <c r="N1590" s="12" t="s">
        <v>21135</v>
      </c>
      <c r="O1590" s="318" t="s">
        <v>9724</v>
      </c>
      <c r="P1590" s="319" t="s">
        <v>20030</v>
      </c>
      <c r="Q1590" s="262" t="s">
        <v>20322</v>
      </c>
      <c r="S1590" s="262" t="s">
        <v>20322</v>
      </c>
      <c r="T1590" s="319" t="s">
        <v>20030</v>
      </c>
      <c r="V1590" s="282">
        <v>43728</v>
      </c>
    </row>
    <row r="1591" spans="1:22" s="280" customFormat="1" ht="30.75" customHeight="1" x14ac:dyDescent="0.25">
      <c r="B1591" s="339" t="s">
        <v>19398</v>
      </c>
      <c r="C1591" s="339" t="s">
        <v>21125</v>
      </c>
      <c r="D1591" s="279" t="s">
        <v>19870</v>
      </c>
      <c r="G1591" s="279" t="s">
        <v>19871</v>
      </c>
      <c r="H1591" s="316" t="s">
        <v>19872</v>
      </c>
      <c r="I1591" s="317" t="s">
        <v>3915</v>
      </c>
      <c r="J1591" s="279" t="s">
        <v>19873</v>
      </c>
      <c r="K1591" s="280" t="s">
        <v>3917</v>
      </c>
      <c r="L1591" s="280" t="s">
        <v>19874</v>
      </c>
      <c r="M1591" s="280" t="s">
        <v>4265</v>
      </c>
      <c r="N1591" s="12" t="s">
        <v>21135</v>
      </c>
      <c r="O1591" s="318" t="s">
        <v>19875</v>
      </c>
      <c r="P1591" s="319"/>
      <c r="Q1591" s="281" t="s">
        <v>19876</v>
      </c>
      <c r="S1591" s="281"/>
      <c r="T1591" s="281"/>
      <c r="V1591" s="282"/>
    </row>
    <row r="1592" spans="1:22" s="280" customFormat="1" ht="30.75" customHeight="1" x14ac:dyDescent="0.25">
      <c r="B1592" s="339" t="s">
        <v>19399</v>
      </c>
      <c r="C1592" s="339" t="s">
        <v>6285</v>
      </c>
      <c r="D1592" s="279" t="s">
        <v>19881</v>
      </c>
      <c r="E1592" s="280" t="s">
        <v>6285</v>
      </c>
      <c r="F1592" s="280" t="s">
        <v>12627</v>
      </c>
      <c r="G1592" s="279" t="s">
        <v>19881</v>
      </c>
      <c r="H1592" s="316" t="s">
        <v>21130</v>
      </c>
      <c r="I1592" s="317" t="s">
        <v>3915</v>
      </c>
      <c r="J1592" s="279" t="s">
        <v>21131</v>
      </c>
      <c r="K1592" s="280" t="s">
        <v>3917</v>
      </c>
      <c r="L1592" s="280" t="s">
        <v>17408</v>
      </c>
      <c r="M1592" s="280" t="s">
        <v>4265</v>
      </c>
      <c r="N1592" s="12" t="s">
        <v>21135</v>
      </c>
      <c r="O1592" s="280" t="s">
        <v>21132</v>
      </c>
      <c r="P1592" s="319"/>
      <c r="Q1592" s="281"/>
      <c r="S1592" s="281" t="s">
        <v>21134</v>
      </c>
      <c r="T1592" s="280" t="s">
        <v>21133</v>
      </c>
      <c r="V1592" s="282"/>
    </row>
    <row r="1593" spans="1:22" s="280" customFormat="1" ht="30.75" customHeight="1" x14ac:dyDescent="0.25">
      <c r="A1593" s="410" t="s">
        <v>22337</v>
      </c>
      <c r="B1593" s="360" t="s">
        <v>19400</v>
      </c>
      <c r="C1593" s="339" t="s">
        <v>5</v>
      </c>
      <c r="D1593" s="279" t="s">
        <v>19882</v>
      </c>
      <c r="E1593" s="280" t="s">
        <v>19883</v>
      </c>
      <c r="F1593" s="280" t="s">
        <v>19884</v>
      </c>
      <c r="G1593" s="279" t="s">
        <v>19882</v>
      </c>
      <c r="H1593" s="316"/>
      <c r="I1593" s="317"/>
      <c r="J1593" s="279" t="s">
        <v>19885</v>
      </c>
      <c r="K1593" s="280" t="s">
        <v>3917</v>
      </c>
      <c r="L1593" s="280" t="s">
        <v>5189</v>
      </c>
      <c r="M1593" s="280" t="s">
        <v>4197</v>
      </c>
      <c r="N1593" s="12" t="s">
        <v>21150</v>
      </c>
      <c r="O1593" s="318"/>
      <c r="P1593" s="319"/>
      <c r="Q1593" s="281"/>
      <c r="S1593" s="281"/>
      <c r="T1593" s="281"/>
      <c r="V1593" s="282"/>
    </row>
    <row r="1594" spans="1:22" s="280" customFormat="1" ht="30.75" customHeight="1" x14ac:dyDescent="0.25">
      <c r="B1594" s="339" t="s">
        <v>19401</v>
      </c>
      <c r="C1594" s="339" t="s">
        <v>21122</v>
      </c>
      <c r="D1594" s="279" t="s">
        <v>19890</v>
      </c>
      <c r="E1594" s="280" t="s">
        <v>19889</v>
      </c>
      <c r="F1594" s="279"/>
      <c r="G1594" s="279" t="s">
        <v>19888</v>
      </c>
      <c r="H1594" s="316" t="s">
        <v>19891</v>
      </c>
      <c r="I1594" s="317" t="s">
        <v>19892</v>
      </c>
      <c r="J1594" s="279" t="s">
        <v>19893</v>
      </c>
      <c r="K1594" s="280" t="s">
        <v>19894</v>
      </c>
      <c r="L1594" s="280" t="s">
        <v>19895</v>
      </c>
      <c r="M1594" s="280" t="s">
        <v>3919</v>
      </c>
      <c r="N1594" s="12" t="s">
        <v>21147</v>
      </c>
      <c r="O1594" s="318" t="s">
        <v>19896</v>
      </c>
      <c r="P1594" s="319" t="s">
        <v>19897</v>
      </c>
      <c r="Q1594" s="262" t="s">
        <v>19898</v>
      </c>
      <c r="R1594" s="280" t="s">
        <v>19899</v>
      </c>
      <c r="S1594" s="262" t="s">
        <v>19900</v>
      </c>
      <c r="T1594" s="281" t="s">
        <v>19901</v>
      </c>
      <c r="V1594" s="282" t="s">
        <v>19902</v>
      </c>
    </row>
    <row r="1595" spans="1:22" s="280" customFormat="1" ht="30.75" customHeight="1" x14ac:dyDescent="0.25">
      <c r="B1595" s="339" t="s">
        <v>19402</v>
      </c>
      <c r="C1595" s="339" t="s">
        <v>21125</v>
      </c>
      <c r="D1595" s="279" t="s">
        <v>19904</v>
      </c>
      <c r="E1595" s="280" t="s">
        <v>10704</v>
      </c>
      <c r="G1595" s="279" t="s">
        <v>19903</v>
      </c>
      <c r="H1595" s="316" t="s">
        <v>19905</v>
      </c>
      <c r="I1595" s="317" t="s">
        <v>19906</v>
      </c>
      <c r="J1595" s="279" t="s">
        <v>19907</v>
      </c>
      <c r="K1595" s="280" t="s">
        <v>3917</v>
      </c>
      <c r="L1595" s="280" t="s">
        <v>5733</v>
      </c>
      <c r="M1595" s="280" t="s">
        <v>3942</v>
      </c>
      <c r="N1595" s="12" t="s">
        <v>21135</v>
      </c>
      <c r="O1595" s="318" t="s">
        <v>5734</v>
      </c>
      <c r="P1595" s="319" t="s">
        <v>19908</v>
      </c>
      <c r="Q1595" s="262" t="s">
        <v>19909</v>
      </c>
      <c r="R1595" s="280" t="s">
        <v>10704</v>
      </c>
      <c r="S1595" s="262" t="s">
        <v>19909</v>
      </c>
      <c r="T1595" s="319" t="s">
        <v>19908</v>
      </c>
      <c r="V1595" s="282">
        <v>43705</v>
      </c>
    </row>
    <row r="1596" spans="1:22" s="280" customFormat="1" ht="30.75" customHeight="1" x14ac:dyDescent="0.25">
      <c r="B1596" s="339" t="s">
        <v>19403</v>
      </c>
      <c r="C1596" s="339" t="s">
        <v>21125</v>
      </c>
      <c r="D1596" s="279" t="s">
        <v>19910</v>
      </c>
      <c r="E1596" s="280" t="s">
        <v>1832</v>
      </c>
      <c r="G1596" s="279" t="s">
        <v>19911</v>
      </c>
      <c r="H1596" s="316" t="s">
        <v>19912</v>
      </c>
      <c r="I1596" s="317" t="s">
        <v>19913</v>
      </c>
      <c r="J1596" s="279" t="s">
        <v>19914</v>
      </c>
      <c r="K1596" s="280" t="s">
        <v>3917</v>
      </c>
      <c r="L1596" s="280" t="s">
        <v>5733</v>
      </c>
      <c r="M1596" s="280" t="s">
        <v>3942</v>
      </c>
      <c r="N1596" s="12" t="s">
        <v>21135</v>
      </c>
      <c r="O1596" s="318" t="s">
        <v>5734</v>
      </c>
      <c r="P1596" s="319" t="s">
        <v>19915</v>
      </c>
      <c r="Q1596" s="262" t="s">
        <v>19916</v>
      </c>
      <c r="R1596" s="280" t="s">
        <v>1832</v>
      </c>
      <c r="S1596" s="262" t="s">
        <v>19916</v>
      </c>
      <c r="T1596" s="319" t="s">
        <v>19915</v>
      </c>
      <c r="V1596" s="282">
        <v>43707</v>
      </c>
    </row>
    <row r="1597" spans="1:22" s="280" customFormat="1" ht="30.75" customHeight="1" x14ac:dyDescent="0.25">
      <c r="B1597" s="339" t="s">
        <v>19404</v>
      </c>
      <c r="C1597" s="339" t="s">
        <v>21122</v>
      </c>
      <c r="D1597" s="279" t="s">
        <v>19918</v>
      </c>
      <c r="E1597" s="280" t="s">
        <v>19977</v>
      </c>
      <c r="G1597" s="279" t="s">
        <v>19917</v>
      </c>
      <c r="H1597" s="316" t="s">
        <v>20518</v>
      </c>
      <c r="I1597" s="317" t="s">
        <v>3915</v>
      </c>
      <c r="J1597" s="279" t="s">
        <v>20519</v>
      </c>
      <c r="K1597" s="280" t="s">
        <v>3917</v>
      </c>
      <c r="L1597" s="280" t="s">
        <v>19919</v>
      </c>
      <c r="M1597" s="280" t="s">
        <v>4063</v>
      </c>
      <c r="N1597" s="12" t="s">
        <v>21135</v>
      </c>
      <c r="O1597" s="318" t="s">
        <v>20520</v>
      </c>
      <c r="P1597" s="319" t="s">
        <v>20521</v>
      </c>
      <c r="Q1597" s="281" t="s">
        <v>20522</v>
      </c>
      <c r="R1597" s="280" t="s">
        <v>20523</v>
      </c>
      <c r="S1597" s="281" t="s">
        <v>20522</v>
      </c>
      <c r="T1597" s="281" t="s">
        <v>20521</v>
      </c>
      <c r="V1597" s="282">
        <v>43782</v>
      </c>
    </row>
    <row r="1598" spans="1:22" s="280" customFormat="1" ht="30.75" customHeight="1" x14ac:dyDescent="0.25">
      <c r="B1598" s="339" t="s">
        <v>19405</v>
      </c>
      <c r="C1598" s="339" t="s">
        <v>6285</v>
      </c>
      <c r="D1598" s="279" t="s">
        <v>19921</v>
      </c>
      <c r="E1598" s="280" t="s">
        <v>19922</v>
      </c>
      <c r="F1598" s="280" t="s">
        <v>19923</v>
      </c>
      <c r="G1598" s="279" t="s">
        <v>19921</v>
      </c>
      <c r="H1598" s="316" t="s">
        <v>20474</v>
      </c>
      <c r="I1598" s="317" t="s">
        <v>20499</v>
      </c>
      <c r="J1598" s="279" t="s">
        <v>20475</v>
      </c>
      <c r="L1598" s="280" t="s">
        <v>20476</v>
      </c>
      <c r="M1598" s="280" t="s">
        <v>4265</v>
      </c>
      <c r="N1598" s="12" t="s">
        <v>21135</v>
      </c>
      <c r="O1598" s="318" t="s">
        <v>20477</v>
      </c>
      <c r="P1598" s="319" t="s">
        <v>19924</v>
      </c>
      <c r="Q1598" s="262" t="s">
        <v>19925</v>
      </c>
      <c r="R1598" s="280" t="s">
        <v>19922</v>
      </c>
      <c r="S1598" s="262" t="s">
        <v>19925</v>
      </c>
      <c r="T1598" s="319" t="s">
        <v>19924</v>
      </c>
      <c r="V1598" s="282"/>
    </row>
    <row r="1599" spans="1:22" s="280" customFormat="1" ht="30.75" customHeight="1" x14ac:dyDescent="0.25">
      <c r="B1599" s="339" t="s">
        <v>19406</v>
      </c>
      <c r="C1599" s="339" t="s">
        <v>5</v>
      </c>
      <c r="D1599" s="279" t="s">
        <v>19930</v>
      </c>
      <c r="E1599" s="280" t="s">
        <v>11017</v>
      </c>
      <c r="G1599" s="279" t="s">
        <v>19930</v>
      </c>
      <c r="H1599" s="316" t="s">
        <v>19931</v>
      </c>
      <c r="I1599" s="317" t="s">
        <v>3915</v>
      </c>
      <c r="J1599" s="279" t="s">
        <v>19933</v>
      </c>
      <c r="K1599" s="280" t="s">
        <v>7928</v>
      </c>
      <c r="L1599" s="280" t="s">
        <v>3941</v>
      </c>
      <c r="M1599" s="280" t="s">
        <v>3942</v>
      </c>
      <c r="N1599" s="12" t="s">
        <v>21135</v>
      </c>
      <c r="O1599" s="318" t="s">
        <v>3943</v>
      </c>
      <c r="P1599" s="319" t="s">
        <v>19932</v>
      </c>
      <c r="Q1599" s="262" t="s">
        <v>19104</v>
      </c>
      <c r="R1599" s="280" t="s">
        <v>11017</v>
      </c>
      <c r="S1599" s="262" t="s">
        <v>19104</v>
      </c>
      <c r="T1599" s="319" t="s">
        <v>19932</v>
      </c>
      <c r="V1599" s="282"/>
    </row>
    <row r="1600" spans="1:22" s="280" customFormat="1" ht="30.75" customHeight="1" x14ac:dyDescent="0.25">
      <c r="B1600" s="339" t="s">
        <v>19407</v>
      </c>
      <c r="C1600" s="339" t="s">
        <v>16380</v>
      </c>
      <c r="D1600" s="279" t="s">
        <v>19934</v>
      </c>
      <c r="E1600" s="280" t="s">
        <v>19935</v>
      </c>
      <c r="G1600" s="279" t="s">
        <v>19936</v>
      </c>
      <c r="H1600" s="316" t="s">
        <v>19937</v>
      </c>
      <c r="I1600" s="317" t="s">
        <v>3915</v>
      </c>
      <c r="J1600" s="279" t="s">
        <v>19938</v>
      </c>
      <c r="K1600" s="280" t="s">
        <v>19939</v>
      </c>
      <c r="L1600" s="280" t="s">
        <v>5944</v>
      </c>
      <c r="M1600" s="280" t="s">
        <v>3919</v>
      </c>
      <c r="N1600" s="12" t="s">
        <v>21147</v>
      </c>
      <c r="O1600" s="318" t="s">
        <v>19940</v>
      </c>
      <c r="P1600" s="319" t="s">
        <v>19941</v>
      </c>
      <c r="Q1600" s="262" t="s">
        <v>19942</v>
      </c>
      <c r="R1600" s="280" t="s">
        <v>19935</v>
      </c>
      <c r="S1600" s="262" t="s">
        <v>19942</v>
      </c>
      <c r="T1600" s="319" t="s">
        <v>19941</v>
      </c>
      <c r="V1600" s="282">
        <v>43714</v>
      </c>
    </row>
    <row r="1601" spans="1:23" s="280" customFormat="1" ht="30.75" customHeight="1" x14ac:dyDescent="0.25">
      <c r="B1601" s="339" t="s">
        <v>19408</v>
      </c>
      <c r="C1601" s="339" t="s">
        <v>11017</v>
      </c>
      <c r="D1601" s="279" t="s">
        <v>19943</v>
      </c>
      <c r="E1601" s="280" t="s">
        <v>11017</v>
      </c>
      <c r="F1601" s="280" t="s">
        <v>12627</v>
      </c>
      <c r="G1601" s="279" t="s">
        <v>19944</v>
      </c>
      <c r="H1601" s="316" t="s">
        <v>20558</v>
      </c>
      <c r="I1601" s="317" t="s">
        <v>3915</v>
      </c>
      <c r="J1601" s="279" t="s">
        <v>19945</v>
      </c>
      <c r="K1601" s="280" t="s">
        <v>19946</v>
      </c>
      <c r="L1601" s="280" t="s">
        <v>3055</v>
      </c>
      <c r="M1601" s="280" t="s">
        <v>4063</v>
      </c>
      <c r="N1601" s="12" t="s">
        <v>21135</v>
      </c>
      <c r="O1601" s="318" t="s">
        <v>19947</v>
      </c>
      <c r="P1601" s="319"/>
      <c r="Q1601" s="262" t="s">
        <v>19104</v>
      </c>
      <c r="S1601" s="262" t="s">
        <v>19104</v>
      </c>
      <c r="T1601" s="281"/>
      <c r="V1601" s="282">
        <v>43718</v>
      </c>
    </row>
    <row r="1602" spans="1:23" s="280" customFormat="1" ht="30.75" customHeight="1" x14ac:dyDescent="0.25">
      <c r="B1602" s="339" t="s">
        <v>19409</v>
      </c>
      <c r="C1602" s="339" t="s">
        <v>11017</v>
      </c>
      <c r="D1602" s="279" t="s">
        <v>19948</v>
      </c>
      <c r="E1602" s="280" t="s">
        <v>11017</v>
      </c>
      <c r="F1602" s="280" t="s">
        <v>12627</v>
      </c>
      <c r="G1602" s="279" t="s">
        <v>19949</v>
      </c>
      <c r="H1602" s="316" t="s">
        <v>20616</v>
      </c>
      <c r="I1602" s="317" t="s">
        <v>20617</v>
      </c>
      <c r="J1602" s="279" t="s">
        <v>19950</v>
      </c>
      <c r="K1602" s="280" t="s">
        <v>3917</v>
      </c>
      <c r="L1602" s="280" t="s">
        <v>3055</v>
      </c>
      <c r="M1602" s="280" t="s">
        <v>4063</v>
      </c>
      <c r="N1602" s="12" t="s">
        <v>21135</v>
      </c>
      <c r="O1602" s="318" t="s">
        <v>19951</v>
      </c>
      <c r="P1602" s="319" t="s">
        <v>20618</v>
      </c>
      <c r="Q1602" s="361" t="s">
        <v>20620</v>
      </c>
      <c r="R1602" s="351" t="s">
        <v>20619</v>
      </c>
      <c r="S1602" s="361" t="s">
        <v>20620</v>
      </c>
      <c r="T1602" s="319" t="s">
        <v>20618</v>
      </c>
      <c r="V1602" s="282">
        <v>43718</v>
      </c>
    </row>
    <row r="1603" spans="1:23" s="280" customFormat="1" ht="43.5" customHeight="1" x14ac:dyDescent="0.25">
      <c r="B1603" s="339" t="s">
        <v>19410</v>
      </c>
      <c r="C1603" s="339" t="s">
        <v>11992</v>
      </c>
      <c r="D1603" s="279" t="s">
        <v>20131</v>
      </c>
      <c r="E1603" s="280" t="s">
        <v>20132</v>
      </c>
      <c r="G1603" s="279" t="s">
        <v>20138</v>
      </c>
      <c r="H1603" s="316" t="s">
        <v>20133</v>
      </c>
      <c r="I1603" s="317" t="s">
        <v>3915</v>
      </c>
      <c r="J1603" s="279" t="s">
        <v>20134</v>
      </c>
      <c r="K1603" s="280" t="s">
        <v>805</v>
      </c>
      <c r="L1603" s="280" t="s">
        <v>2844</v>
      </c>
      <c r="M1603" s="280" t="s">
        <v>4063</v>
      </c>
      <c r="N1603" s="12" t="s">
        <v>21135</v>
      </c>
      <c r="O1603" s="318" t="s">
        <v>20135</v>
      </c>
      <c r="P1603" s="281" t="s">
        <v>20137</v>
      </c>
      <c r="Q1603" s="281" t="s">
        <v>20136</v>
      </c>
      <c r="R1603" s="280" t="s">
        <v>20132</v>
      </c>
      <c r="S1603" s="281" t="s">
        <v>20136</v>
      </c>
      <c r="T1603" s="281" t="s">
        <v>20137</v>
      </c>
      <c r="V1603" s="282">
        <v>43746</v>
      </c>
    </row>
    <row r="1604" spans="1:23" s="280" customFormat="1" ht="30.75" customHeight="1" x14ac:dyDescent="0.25">
      <c r="B1604" s="339" t="s">
        <v>19411</v>
      </c>
      <c r="C1604" s="339" t="s">
        <v>21125</v>
      </c>
      <c r="D1604" s="279" t="s">
        <v>19952</v>
      </c>
      <c r="E1604" s="280" t="s">
        <v>19953</v>
      </c>
      <c r="G1604" s="279" t="s">
        <v>19954</v>
      </c>
      <c r="H1604" s="316" t="s">
        <v>19955</v>
      </c>
      <c r="I1604" s="317" t="s">
        <v>3915</v>
      </c>
      <c r="J1604" s="279" t="s">
        <v>19956</v>
      </c>
      <c r="K1604" s="280" t="s">
        <v>15761</v>
      </c>
      <c r="L1604" s="280" t="s">
        <v>19957</v>
      </c>
      <c r="M1604" s="280" t="s">
        <v>4104</v>
      </c>
      <c r="N1604" s="12" t="s">
        <v>21147</v>
      </c>
      <c r="O1604" s="318" t="s">
        <v>19958</v>
      </c>
      <c r="P1604" s="319" t="s">
        <v>19959</v>
      </c>
      <c r="Q1604" s="281" t="s">
        <v>19960</v>
      </c>
      <c r="R1604" s="280" t="s">
        <v>19953</v>
      </c>
      <c r="S1604" s="281" t="s">
        <v>19960</v>
      </c>
      <c r="T1604" s="281" t="s">
        <v>19959</v>
      </c>
      <c r="V1604" s="282">
        <v>43720</v>
      </c>
    </row>
    <row r="1605" spans="1:23" s="280" customFormat="1" ht="30.75" customHeight="1" x14ac:dyDescent="0.25">
      <c r="B1605" s="339" t="s">
        <v>19412</v>
      </c>
      <c r="C1605" s="339" t="s">
        <v>5</v>
      </c>
      <c r="D1605" s="279" t="s">
        <v>19961</v>
      </c>
      <c r="E1605" s="280" t="s">
        <v>19962</v>
      </c>
      <c r="G1605" s="279" t="s">
        <v>19963</v>
      </c>
      <c r="H1605" s="316" t="s">
        <v>19964</v>
      </c>
      <c r="I1605" s="317" t="s">
        <v>19965</v>
      </c>
      <c r="J1605" s="279" t="s">
        <v>19966</v>
      </c>
      <c r="K1605" s="280" t="s">
        <v>19967</v>
      </c>
      <c r="L1605" s="280" t="s">
        <v>2637</v>
      </c>
      <c r="M1605" s="280" t="s">
        <v>2638</v>
      </c>
      <c r="N1605" s="12" t="s">
        <v>21149</v>
      </c>
      <c r="O1605" s="318" t="s">
        <v>19968</v>
      </c>
      <c r="P1605" s="319" t="s">
        <v>19969</v>
      </c>
      <c r="Q1605" s="262" t="s">
        <v>19970</v>
      </c>
      <c r="R1605" s="280" t="s">
        <v>19962</v>
      </c>
      <c r="S1605" s="262" t="s">
        <v>19970</v>
      </c>
      <c r="T1605" s="319" t="s">
        <v>19969</v>
      </c>
      <c r="V1605" s="282">
        <v>43720</v>
      </c>
    </row>
    <row r="1606" spans="1:23" s="280" customFormat="1" ht="30.75" customHeight="1" x14ac:dyDescent="0.25">
      <c r="B1606" s="339" t="s">
        <v>19413</v>
      </c>
      <c r="C1606" s="339" t="s">
        <v>11017</v>
      </c>
      <c r="D1606" s="362" t="s">
        <v>20358</v>
      </c>
      <c r="E1606" s="363" t="s">
        <v>11017</v>
      </c>
      <c r="F1606" s="363" t="s">
        <v>12627</v>
      </c>
      <c r="G1606" s="362" t="s">
        <v>20357</v>
      </c>
      <c r="H1606" s="364" t="s">
        <v>20359</v>
      </c>
      <c r="I1606" s="365" t="s">
        <v>20360</v>
      </c>
      <c r="J1606" s="362" t="s">
        <v>20361</v>
      </c>
      <c r="K1606" s="363" t="s">
        <v>3917</v>
      </c>
      <c r="L1606" s="363" t="s">
        <v>10247</v>
      </c>
      <c r="M1606" s="280" t="s">
        <v>3942</v>
      </c>
      <c r="N1606" s="12" t="s">
        <v>21135</v>
      </c>
      <c r="O1606" s="366" t="s">
        <v>10248</v>
      </c>
      <c r="P1606" s="367" t="s">
        <v>20362</v>
      </c>
      <c r="Q1606" s="262" t="s">
        <v>20363</v>
      </c>
      <c r="S1606" s="262" t="s">
        <v>20363</v>
      </c>
      <c r="T1606" s="367" t="s">
        <v>20362</v>
      </c>
      <c r="V1606" s="282">
        <v>43769</v>
      </c>
    </row>
    <row r="1607" spans="1:23" s="280" customFormat="1" ht="30.75" customHeight="1" x14ac:dyDescent="0.25">
      <c r="A1607" s="410" t="s">
        <v>22337</v>
      </c>
      <c r="B1607" s="360" t="s">
        <v>19414</v>
      </c>
      <c r="C1607" s="339" t="s">
        <v>21122</v>
      </c>
      <c r="D1607" s="279" t="s">
        <v>19973</v>
      </c>
      <c r="G1607" s="279" t="s">
        <v>19976</v>
      </c>
      <c r="H1607" s="316"/>
      <c r="I1607" s="317"/>
      <c r="J1607" s="279"/>
      <c r="M1607" s="280" t="s">
        <v>4063</v>
      </c>
      <c r="N1607" s="12" t="s">
        <v>21135</v>
      </c>
      <c r="O1607" s="318"/>
      <c r="P1607" s="319"/>
      <c r="Q1607" s="281"/>
      <c r="S1607" s="281"/>
      <c r="T1607" s="281"/>
      <c r="V1607" s="282">
        <v>43724</v>
      </c>
    </row>
    <row r="1608" spans="1:23" s="280" customFormat="1" ht="30.75" customHeight="1" x14ac:dyDescent="0.25">
      <c r="B1608" s="339" t="s">
        <v>19415</v>
      </c>
      <c r="C1608" s="339" t="s">
        <v>21122</v>
      </c>
      <c r="D1608" s="279" t="s">
        <v>19974</v>
      </c>
      <c r="E1608" s="280" t="s">
        <v>6177</v>
      </c>
      <c r="G1608" s="279" t="s">
        <v>19975</v>
      </c>
      <c r="H1608" s="316" t="s">
        <v>20871</v>
      </c>
      <c r="I1608" s="317" t="s">
        <v>3915</v>
      </c>
      <c r="J1608" s="279" t="s">
        <v>20872</v>
      </c>
      <c r="K1608" s="280" t="s">
        <v>3917</v>
      </c>
      <c r="L1608" s="280" t="s">
        <v>20835</v>
      </c>
      <c r="M1608" s="280" t="s">
        <v>3975</v>
      </c>
      <c r="N1608" s="12" t="s">
        <v>21147</v>
      </c>
      <c r="O1608" s="318" t="s">
        <v>20873</v>
      </c>
      <c r="P1608" s="319" t="s">
        <v>20874</v>
      </c>
      <c r="Q1608" s="281" t="s">
        <v>20875</v>
      </c>
      <c r="R1608" s="280" t="s">
        <v>1190</v>
      </c>
      <c r="S1608" s="281" t="s">
        <v>20875</v>
      </c>
      <c r="T1608" s="281" t="s">
        <v>20874</v>
      </c>
      <c r="V1608" s="282">
        <v>43724</v>
      </c>
    </row>
    <row r="1609" spans="1:23" s="280" customFormat="1" ht="30.75" customHeight="1" x14ac:dyDescent="0.25">
      <c r="B1609" s="339" t="s">
        <v>19416</v>
      </c>
      <c r="C1609" s="339" t="s">
        <v>21122</v>
      </c>
      <c r="D1609" s="279" t="s">
        <v>19978</v>
      </c>
      <c r="E1609" s="280" t="s">
        <v>19979</v>
      </c>
      <c r="F1609" s="280" t="s">
        <v>2775</v>
      </c>
      <c r="G1609" s="279" t="s">
        <v>19980</v>
      </c>
      <c r="H1609" s="316" t="s">
        <v>21143</v>
      </c>
      <c r="I1609" s="317" t="s">
        <v>3915</v>
      </c>
      <c r="J1609" s="279" t="s">
        <v>21144</v>
      </c>
      <c r="K1609" s="280" t="s">
        <v>3917</v>
      </c>
      <c r="L1609" s="280" t="s">
        <v>6721</v>
      </c>
      <c r="M1609" s="280" t="s">
        <v>3942</v>
      </c>
      <c r="N1609" s="12" t="s">
        <v>21135</v>
      </c>
      <c r="O1609" s="318" t="s">
        <v>9551</v>
      </c>
      <c r="P1609" s="319" t="s">
        <v>21145</v>
      </c>
      <c r="Q1609" s="262" t="s">
        <v>20590</v>
      </c>
      <c r="R1609" s="280" t="s">
        <v>19979</v>
      </c>
      <c r="S1609" s="262" t="s">
        <v>21146</v>
      </c>
      <c r="T1609" s="319" t="s">
        <v>21145</v>
      </c>
      <c r="U1609" s="319"/>
      <c r="V1609" s="282">
        <v>43724</v>
      </c>
    </row>
    <row r="1610" spans="1:23" s="280" customFormat="1" ht="30.75" customHeight="1" x14ac:dyDescent="0.25">
      <c r="B1610" s="339" t="s">
        <v>19417</v>
      </c>
      <c r="C1610" s="339" t="s">
        <v>21122</v>
      </c>
      <c r="D1610" s="279" t="s">
        <v>20069</v>
      </c>
      <c r="E1610" s="280" t="s">
        <v>20070</v>
      </c>
      <c r="F1610" s="280" t="s">
        <v>16232</v>
      </c>
      <c r="G1610" s="279" t="s">
        <v>20069</v>
      </c>
      <c r="H1610" s="316" t="s">
        <v>20071</v>
      </c>
      <c r="I1610" s="317"/>
      <c r="J1610" s="279" t="s">
        <v>20072</v>
      </c>
      <c r="K1610" s="280" t="s">
        <v>3689</v>
      </c>
      <c r="L1610" s="280" t="s">
        <v>3690</v>
      </c>
      <c r="M1610" s="280" t="s">
        <v>4114</v>
      </c>
      <c r="N1610" s="12" t="s">
        <v>21147</v>
      </c>
      <c r="O1610" s="318" t="s">
        <v>20073</v>
      </c>
      <c r="P1610" s="319" t="s">
        <v>20074</v>
      </c>
      <c r="Q1610" s="262" t="s">
        <v>20075</v>
      </c>
      <c r="R1610" s="280" t="s">
        <v>20076</v>
      </c>
      <c r="S1610" s="262" t="s">
        <v>20075</v>
      </c>
      <c r="T1610" s="280" t="s">
        <v>20076</v>
      </c>
      <c r="V1610" s="282">
        <v>43735</v>
      </c>
    </row>
    <row r="1611" spans="1:23" s="280" customFormat="1" ht="30.75" customHeight="1" x14ac:dyDescent="0.3">
      <c r="A1611" s="410" t="s">
        <v>22337</v>
      </c>
      <c r="B1611" s="360" t="s">
        <v>19418</v>
      </c>
      <c r="C1611" s="339" t="s">
        <v>21122</v>
      </c>
      <c r="D1611" s="279" t="s">
        <v>20003</v>
      </c>
      <c r="E1611" s="280" t="s">
        <v>20004</v>
      </c>
      <c r="G1611" s="279" t="s">
        <v>20005</v>
      </c>
      <c r="H1611" s="316"/>
      <c r="I1611" s="317"/>
      <c r="J1611" s="279"/>
      <c r="L1611" s="280" t="s">
        <v>2379</v>
      </c>
      <c r="M1611" s="280" t="s">
        <v>4265</v>
      </c>
      <c r="N1611" s="12" t="s">
        <v>21135</v>
      </c>
      <c r="O1611" s="318"/>
      <c r="P1611" s="281" t="s">
        <v>20591</v>
      </c>
      <c r="Q1611" s="281"/>
      <c r="S1611" s="281"/>
      <c r="T1611" s="281" t="s">
        <v>20591</v>
      </c>
      <c r="U1611" s="354"/>
      <c r="V1611" s="282">
        <v>43724</v>
      </c>
    </row>
    <row r="1612" spans="1:23" s="280" customFormat="1" ht="30.75" customHeight="1" x14ac:dyDescent="0.25">
      <c r="B1612" s="339" t="s">
        <v>19983</v>
      </c>
      <c r="C1612" s="339" t="s">
        <v>21122</v>
      </c>
      <c r="D1612" s="279" t="s">
        <v>20006</v>
      </c>
      <c r="E1612" s="280" t="s">
        <v>20007</v>
      </c>
      <c r="G1612" s="279" t="s">
        <v>20008</v>
      </c>
      <c r="H1612" s="316" t="s">
        <v>20532</v>
      </c>
      <c r="I1612" s="317" t="s">
        <v>3915</v>
      </c>
      <c r="J1612" s="279" t="s">
        <v>20533</v>
      </c>
      <c r="K1612" s="280" t="s">
        <v>3917</v>
      </c>
      <c r="L1612" s="280" t="s">
        <v>20009</v>
      </c>
      <c r="M1612" s="280" t="s">
        <v>3942</v>
      </c>
      <c r="N1612" s="12" t="s">
        <v>21135</v>
      </c>
      <c r="O1612" s="318" t="s">
        <v>20534</v>
      </c>
      <c r="P1612" s="319" t="s">
        <v>20535</v>
      </c>
      <c r="Q1612" s="281" t="s">
        <v>20536</v>
      </c>
      <c r="R1612" s="280" t="s">
        <v>20537</v>
      </c>
      <c r="S1612" s="281" t="s">
        <v>20536</v>
      </c>
      <c r="T1612" s="281" t="s">
        <v>20537</v>
      </c>
      <c r="V1612" s="282">
        <v>43724</v>
      </c>
    </row>
    <row r="1613" spans="1:23" s="280" customFormat="1" ht="30.75" customHeight="1" x14ac:dyDescent="0.25">
      <c r="A1613" s="410" t="s">
        <v>22337</v>
      </c>
      <c r="B1613" s="360" t="s">
        <v>19984</v>
      </c>
      <c r="C1613" s="339" t="s">
        <v>21122</v>
      </c>
      <c r="D1613" s="279" t="s">
        <v>20010</v>
      </c>
      <c r="G1613" s="279" t="s">
        <v>20010</v>
      </c>
      <c r="H1613" s="316"/>
      <c r="I1613" s="317"/>
      <c r="J1613" s="279"/>
      <c r="L1613" s="280" t="s">
        <v>6318</v>
      </c>
      <c r="M1613" s="280" t="s">
        <v>3919</v>
      </c>
      <c r="N1613" s="12" t="s">
        <v>21147</v>
      </c>
      <c r="O1613" s="318"/>
      <c r="P1613" s="319"/>
      <c r="Q1613" s="281"/>
      <c r="S1613" s="281"/>
      <c r="T1613" s="281"/>
      <c r="V1613" s="282">
        <v>43724</v>
      </c>
    </row>
    <row r="1614" spans="1:23" s="280" customFormat="1" ht="30.75" customHeight="1" x14ac:dyDescent="0.25">
      <c r="A1614" s="410" t="s">
        <v>22337</v>
      </c>
      <c r="B1614" s="360" t="s">
        <v>19985</v>
      </c>
      <c r="C1614" s="339" t="s">
        <v>21122</v>
      </c>
      <c r="D1614" s="279" t="s">
        <v>20011</v>
      </c>
      <c r="E1614" s="280" t="s">
        <v>20012</v>
      </c>
      <c r="G1614" s="279" t="s">
        <v>20013</v>
      </c>
      <c r="H1614" s="316"/>
      <c r="I1614" s="317"/>
      <c r="J1614" s="279"/>
      <c r="L1614" s="280" t="s">
        <v>9172</v>
      </c>
      <c r="M1614" s="280" t="s">
        <v>4114</v>
      </c>
      <c r="N1614" s="12" t="s">
        <v>21147</v>
      </c>
      <c r="O1614" s="318"/>
      <c r="P1614" s="319"/>
      <c r="Q1614" s="281"/>
      <c r="S1614" s="281"/>
      <c r="T1614" s="281"/>
      <c r="V1614" s="282">
        <v>43724</v>
      </c>
    </row>
    <row r="1615" spans="1:23" s="280" customFormat="1" ht="30.75" customHeight="1" x14ac:dyDescent="0.25">
      <c r="B1615" s="339" t="s">
        <v>19986</v>
      </c>
      <c r="C1615" s="339" t="s">
        <v>21122</v>
      </c>
      <c r="D1615" s="279" t="s">
        <v>20381</v>
      </c>
      <c r="E1615" s="280" t="s">
        <v>20014</v>
      </c>
      <c r="G1615" s="279" t="s">
        <v>20380</v>
      </c>
      <c r="H1615" s="316" t="s">
        <v>20382</v>
      </c>
      <c r="I1615" s="317" t="s">
        <v>20383</v>
      </c>
      <c r="J1615" s="279" t="s">
        <v>20384</v>
      </c>
      <c r="K1615" s="280" t="s">
        <v>3917</v>
      </c>
      <c r="L1615" s="280" t="s">
        <v>20015</v>
      </c>
      <c r="M1615" s="280" t="s">
        <v>4063</v>
      </c>
      <c r="N1615" s="12" t="s">
        <v>21135</v>
      </c>
      <c r="O1615" s="318" t="s">
        <v>20385</v>
      </c>
      <c r="P1615" s="319" t="s">
        <v>20386</v>
      </c>
      <c r="Q1615" s="262" t="s">
        <v>20387</v>
      </c>
      <c r="R1615" s="280" t="s">
        <v>20388</v>
      </c>
      <c r="S1615" s="262" t="s">
        <v>20387</v>
      </c>
      <c r="T1615" s="281"/>
      <c r="V1615" s="282">
        <v>43724</v>
      </c>
    </row>
    <row r="1616" spans="1:23" s="280" customFormat="1" ht="30.75" customHeight="1" x14ac:dyDescent="0.25">
      <c r="B1616" s="339" t="s">
        <v>19987</v>
      </c>
      <c r="C1616" s="339" t="s">
        <v>21125</v>
      </c>
      <c r="D1616" s="279" t="s">
        <v>20016</v>
      </c>
      <c r="E1616" s="280" t="s">
        <v>5401</v>
      </c>
      <c r="F1616" s="280" t="s">
        <v>21940</v>
      </c>
      <c r="G1616" s="279" t="s">
        <v>20017</v>
      </c>
      <c r="H1616" s="316" t="s">
        <v>21941</v>
      </c>
      <c r="I1616" s="317" t="s">
        <v>21939</v>
      </c>
      <c r="J1616" s="279" t="s">
        <v>21942</v>
      </c>
      <c r="K1616" s="280" t="s">
        <v>21943</v>
      </c>
      <c r="L1616" s="280" t="s">
        <v>20018</v>
      </c>
      <c r="M1616" s="280" t="s">
        <v>4265</v>
      </c>
      <c r="N1616" s="12" t="s">
        <v>21135</v>
      </c>
      <c r="O1616" s="318" t="s">
        <v>20571</v>
      </c>
      <c r="P1616" s="319" t="s">
        <v>21944</v>
      </c>
      <c r="Q1616" s="281" t="s">
        <v>21945</v>
      </c>
      <c r="R1616" s="280" t="s">
        <v>21946</v>
      </c>
      <c r="S1616" s="281" t="s">
        <v>21947</v>
      </c>
      <c r="T1616" s="281" t="s">
        <v>21944</v>
      </c>
      <c r="V1616" s="282">
        <v>43724</v>
      </c>
      <c r="W1616" s="280">
        <v>44148</v>
      </c>
    </row>
    <row r="1617" spans="2:22" s="280" customFormat="1" ht="30.75" customHeight="1" x14ac:dyDescent="0.25">
      <c r="B1617" s="339" t="s">
        <v>19988</v>
      </c>
      <c r="C1617" s="339" t="s">
        <v>3050</v>
      </c>
      <c r="D1617" s="279" t="s">
        <v>20019</v>
      </c>
      <c r="E1617" s="280" t="s">
        <v>20914</v>
      </c>
      <c r="G1617" s="279" t="s">
        <v>20585</v>
      </c>
      <c r="H1617" s="316" t="s">
        <v>20586</v>
      </c>
      <c r="I1617" s="317" t="s">
        <v>3915</v>
      </c>
      <c r="J1617" s="279" t="s">
        <v>20587</v>
      </c>
      <c r="K1617" s="280" t="s">
        <v>3917</v>
      </c>
      <c r="L1617" s="280" t="s">
        <v>3384</v>
      </c>
      <c r="M1617" s="280" t="s">
        <v>3975</v>
      </c>
      <c r="N1617" s="12" t="s">
        <v>21147</v>
      </c>
      <c r="O1617" s="318" t="s">
        <v>3385</v>
      </c>
      <c r="P1617" s="319" t="s">
        <v>20588</v>
      </c>
      <c r="Q1617" s="361" t="s">
        <v>20589</v>
      </c>
      <c r="R1617" s="280" t="s">
        <v>20914</v>
      </c>
      <c r="S1617" s="361" t="s">
        <v>20589</v>
      </c>
      <c r="T1617" s="319" t="s">
        <v>20588</v>
      </c>
      <c r="V1617" s="282"/>
    </row>
    <row r="1618" spans="2:22" s="280" customFormat="1" ht="30.75" customHeight="1" x14ac:dyDescent="0.25">
      <c r="B1618" s="339" t="s">
        <v>19989</v>
      </c>
      <c r="C1618" s="339" t="s">
        <v>5</v>
      </c>
      <c r="D1618" s="279" t="s">
        <v>20020</v>
      </c>
      <c r="E1618" s="280" t="s">
        <v>20609</v>
      </c>
      <c r="G1618" s="279" t="s">
        <v>20612</v>
      </c>
      <c r="H1618" s="316" t="s">
        <v>20611</v>
      </c>
      <c r="I1618" s="317" t="s">
        <v>3915</v>
      </c>
      <c r="J1618" s="279" t="s">
        <v>20613</v>
      </c>
      <c r="K1618" s="280" t="s">
        <v>2069</v>
      </c>
      <c r="L1618" s="280" t="s">
        <v>13204</v>
      </c>
      <c r="M1618" s="280" t="s">
        <v>4114</v>
      </c>
      <c r="N1618" s="12" t="s">
        <v>21147</v>
      </c>
      <c r="O1618" s="318" t="s">
        <v>20614</v>
      </c>
      <c r="P1618" s="319" t="s">
        <v>20615</v>
      </c>
      <c r="Q1618" s="262" t="s">
        <v>20610</v>
      </c>
      <c r="R1618" s="280" t="s">
        <v>20609</v>
      </c>
      <c r="S1618" s="262" t="s">
        <v>20610</v>
      </c>
      <c r="T1618" s="319" t="s">
        <v>20615</v>
      </c>
      <c r="V1618" s="282">
        <v>43727</v>
      </c>
    </row>
    <row r="1619" spans="2:22" s="280" customFormat="1" ht="30.75" customHeight="1" x14ac:dyDescent="0.25">
      <c r="B1619" s="339" t="s">
        <v>19990</v>
      </c>
      <c r="C1619" s="339" t="s">
        <v>21125</v>
      </c>
      <c r="D1619" s="279" t="s">
        <v>20040</v>
      </c>
      <c r="E1619" s="280" t="s">
        <v>20032</v>
      </c>
      <c r="G1619" s="279" t="s">
        <v>20031</v>
      </c>
      <c r="H1619" s="316" t="s">
        <v>20033</v>
      </c>
      <c r="I1619" s="317" t="s">
        <v>20034</v>
      </c>
      <c r="J1619" s="279" t="s">
        <v>20035</v>
      </c>
      <c r="K1619" s="280" t="s">
        <v>16399</v>
      </c>
      <c r="L1619" s="280" t="s">
        <v>20036</v>
      </c>
      <c r="M1619" s="280" t="s">
        <v>4265</v>
      </c>
      <c r="N1619" s="12" t="s">
        <v>21135</v>
      </c>
      <c r="O1619" s="318" t="s">
        <v>20037</v>
      </c>
      <c r="P1619" s="319" t="s">
        <v>20038</v>
      </c>
      <c r="Q1619" s="262" t="s">
        <v>20039</v>
      </c>
      <c r="R1619" s="280" t="s">
        <v>20032</v>
      </c>
      <c r="S1619" s="262" t="s">
        <v>20039</v>
      </c>
      <c r="T1619" s="319" t="s">
        <v>20038</v>
      </c>
      <c r="V1619" s="282">
        <v>43732</v>
      </c>
    </row>
    <row r="1620" spans="2:22" s="280" customFormat="1" ht="30.75" customHeight="1" x14ac:dyDescent="0.25">
      <c r="B1620" s="339" t="s">
        <v>19991</v>
      </c>
      <c r="C1620" s="339" t="s">
        <v>11992</v>
      </c>
      <c r="D1620" s="279" t="s">
        <v>20041</v>
      </c>
      <c r="E1620" s="280" t="s">
        <v>20053</v>
      </c>
      <c r="G1620" s="279" t="s">
        <v>20054</v>
      </c>
      <c r="H1620" s="316" t="s">
        <v>20055</v>
      </c>
      <c r="I1620" s="317" t="s">
        <v>3915</v>
      </c>
      <c r="J1620" s="279" t="s">
        <v>20056</v>
      </c>
      <c r="K1620" s="280" t="s">
        <v>3917</v>
      </c>
      <c r="L1620" s="280" t="s">
        <v>6748</v>
      </c>
      <c r="M1620" s="280" t="s">
        <v>4063</v>
      </c>
      <c r="N1620" s="12" t="s">
        <v>21135</v>
      </c>
      <c r="O1620" s="318" t="s">
        <v>20057</v>
      </c>
      <c r="P1620" s="319" t="s">
        <v>20058</v>
      </c>
      <c r="Q1620" s="262" t="s">
        <v>20059</v>
      </c>
      <c r="R1620" s="280" t="s">
        <v>20053</v>
      </c>
      <c r="S1620" s="262" t="s">
        <v>20059</v>
      </c>
      <c r="T1620" s="319" t="s">
        <v>20058</v>
      </c>
      <c r="V1620" s="282">
        <v>43734</v>
      </c>
    </row>
    <row r="1621" spans="2:22" s="280" customFormat="1" ht="30.75" customHeight="1" x14ac:dyDescent="0.25">
      <c r="B1621" s="339" t="s">
        <v>19992</v>
      </c>
      <c r="C1621" s="339" t="s">
        <v>21122</v>
      </c>
      <c r="D1621" s="279" t="s">
        <v>20042</v>
      </c>
      <c r="E1621" s="280" t="s">
        <v>20043</v>
      </c>
      <c r="F1621" s="280" t="s">
        <v>9782</v>
      </c>
      <c r="G1621" s="279" t="s">
        <v>20044</v>
      </c>
      <c r="H1621" s="316" t="s">
        <v>20061</v>
      </c>
      <c r="I1621" s="317" t="s">
        <v>20045</v>
      </c>
      <c r="J1621" s="279" t="s">
        <v>20046</v>
      </c>
      <c r="K1621" s="280" t="s">
        <v>20047</v>
      </c>
      <c r="L1621" s="280" t="s">
        <v>4123</v>
      </c>
      <c r="M1621" s="280" t="s">
        <v>4063</v>
      </c>
      <c r="N1621" s="12" t="s">
        <v>21135</v>
      </c>
      <c r="O1621" s="318" t="s">
        <v>20048</v>
      </c>
      <c r="P1621" s="319" t="s">
        <v>20049</v>
      </c>
      <c r="Q1621" s="262" t="s">
        <v>20050</v>
      </c>
      <c r="R1621" s="280" t="s">
        <v>20051</v>
      </c>
      <c r="S1621" s="262" t="s">
        <v>20052</v>
      </c>
      <c r="T1621" s="281" t="s">
        <v>20049</v>
      </c>
      <c r="V1621" s="282">
        <v>43734</v>
      </c>
    </row>
    <row r="1622" spans="2:22" s="280" customFormat="1" ht="30.75" customHeight="1" x14ac:dyDescent="0.25">
      <c r="B1622" s="339" t="s">
        <v>19993</v>
      </c>
      <c r="C1622" s="339" t="s">
        <v>21122</v>
      </c>
      <c r="D1622" s="279" t="s">
        <v>20060</v>
      </c>
      <c r="E1622" s="280" t="s">
        <v>19981</v>
      </c>
      <c r="F1622" s="280" t="s">
        <v>9782</v>
      </c>
      <c r="G1622" s="279" t="s">
        <v>20064</v>
      </c>
      <c r="H1622" s="316" t="s">
        <v>20062</v>
      </c>
      <c r="I1622" s="317" t="s">
        <v>20063</v>
      </c>
      <c r="J1622" s="279" t="s">
        <v>20065</v>
      </c>
      <c r="K1622" s="280" t="s">
        <v>5230</v>
      </c>
      <c r="L1622" s="280" t="s">
        <v>19982</v>
      </c>
      <c r="M1622" s="280" t="s">
        <v>1679</v>
      </c>
      <c r="N1622" s="12" t="s">
        <v>21150</v>
      </c>
      <c r="O1622" s="318" t="s">
        <v>20066</v>
      </c>
      <c r="P1622" s="319" t="s">
        <v>20067</v>
      </c>
      <c r="Q1622" s="262" t="s">
        <v>20068</v>
      </c>
      <c r="R1622" s="280" t="s">
        <v>19981</v>
      </c>
      <c r="S1622" s="262" t="s">
        <v>20068</v>
      </c>
      <c r="T1622" s="281" t="s">
        <v>20067</v>
      </c>
      <c r="V1622" s="282">
        <v>43735</v>
      </c>
    </row>
    <row r="1623" spans="2:22" s="280" customFormat="1" ht="30.75" customHeight="1" x14ac:dyDescent="0.25">
      <c r="B1623" s="339" t="s">
        <v>19994</v>
      </c>
      <c r="C1623" s="339" t="s">
        <v>21122</v>
      </c>
      <c r="D1623" s="279" t="s">
        <v>20077</v>
      </c>
      <c r="E1623" s="280" t="s">
        <v>20078</v>
      </c>
      <c r="G1623" s="279" t="s">
        <v>20077</v>
      </c>
      <c r="H1623" s="316" t="s">
        <v>20079</v>
      </c>
      <c r="I1623" s="317"/>
      <c r="J1623" s="279" t="s">
        <v>20080</v>
      </c>
      <c r="K1623" s="280" t="s">
        <v>20081</v>
      </c>
      <c r="L1623" s="280" t="s">
        <v>4185</v>
      </c>
      <c r="M1623" s="280" t="s">
        <v>3975</v>
      </c>
      <c r="N1623" s="12" t="s">
        <v>21147</v>
      </c>
      <c r="O1623" s="318" t="s">
        <v>20082</v>
      </c>
      <c r="P1623" s="319" t="s">
        <v>20083</v>
      </c>
      <c r="Q1623" s="262" t="s">
        <v>20085</v>
      </c>
      <c r="R1623" s="280" t="s">
        <v>20078</v>
      </c>
      <c r="S1623" s="262" t="s">
        <v>20085</v>
      </c>
      <c r="T1623" s="281" t="s">
        <v>20084</v>
      </c>
      <c r="V1623" s="282">
        <v>43735</v>
      </c>
    </row>
    <row r="1624" spans="2:22" s="280" customFormat="1" ht="30.75" customHeight="1" x14ac:dyDescent="0.25">
      <c r="B1624" s="339" t="s">
        <v>19995</v>
      </c>
      <c r="C1624" s="339" t="s">
        <v>21122</v>
      </c>
      <c r="D1624" s="279" t="s">
        <v>20086</v>
      </c>
      <c r="E1624" s="280" t="s">
        <v>20087</v>
      </c>
      <c r="F1624" s="280" t="s">
        <v>20088</v>
      </c>
      <c r="G1624" s="279" t="s">
        <v>20089</v>
      </c>
      <c r="H1624" s="316" t="s">
        <v>20090</v>
      </c>
      <c r="I1624" s="317" t="s">
        <v>3915</v>
      </c>
      <c r="J1624" s="279" t="s">
        <v>20091</v>
      </c>
      <c r="K1624" s="280" t="s">
        <v>3917</v>
      </c>
      <c r="L1624" s="280" t="s">
        <v>20092</v>
      </c>
      <c r="M1624" s="280" t="s">
        <v>4114</v>
      </c>
      <c r="N1624" s="12" t="s">
        <v>21147</v>
      </c>
      <c r="O1624" s="318">
        <v>25803010</v>
      </c>
      <c r="P1624" s="319" t="s">
        <v>20093</v>
      </c>
      <c r="Q1624" s="262" t="s">
        <v>20094</v>
      </c>
      <c r="S1624" s="281"/>
      <c r="T1624" s="281" t="s">
        <v>20093</v>
      </c>
      <c r="V1624" s="282">
        <v>43736</v>
      </c>
    </row>
    <row r="1625" spans="2:22" s="280" customFormat="1" ht="30.75" customHeight="1" x14ac:dyDescent="0.25">
      <c r="B1625" s="339" t="s">
        <v>19996</v>
      </c>
      <c r="C1625" s="339" t="s">
        <v>21122</v>
      </c>
      <c r="D1625" s="279" t="s">
        <v>20095</v>
      </c>
      <c r="E1625" s="280" t="s">
        <v>20096</v>
      </c>
      <c r="G1625" s="279" t="s">
        <v>20097</v>
      </c>
      <c r="H1625" s="316" t="s">
        <v>20098</v>
      </c>
      <c r="I1625" s="317"/>
      <c r="J1625" s="279" t="s">
        <v>20099</v>
      </c>
      <c r="K1625" s="280" t="s">
        <v>3917</v>
      </c>
      <c r="L1625" s="280" t="s">
        <v>20100</v>
      </c>
      <c r="M1625" s="280" t="s">
        <v>3919</v>
      </c>
      <c r="N1625" s="12" t="s">
        <v>21147</v>
      </c>
      <c r="O1625" s="318" t="s">
        <v>20101</v>
      </c>
      <c r="P1625" s="319" t="s">
        <v>20102</v>
      </c>
      <c r="Q1625" s="281"/>
      <c r="S1625" s="281"/>
      <c r="T1625" s="281"/>
      <c r="V1625" s="282">
        <v>43738</v>
      </c>
    </row>
    <row r="1626" spans="2:22" s="280" customFormat="1" ht="30.75" customHeight="1" x14ac:dyDescent="0.25">
      <c r="B1626" s="339" t="s">
        <v>19997</v>
      </c>
      <c r="C1626" s="339" t="s">
        <v>21125</v>
      </c>
      <c r="D1626" s="279" t="s">
        <v>20103</v>
      </c>
      <c r="E1626" s="280" t="s">
        <v>20110</v>
      </c>
      <c r="G1626" s="279" t="s">
        <v>20104</v>
      </c>
      <c r="H1626" s="316" t="s">
        <v>20105</v>
      </c>
      <c r="I1626" s="317" t="s">
        <v>3915</v>
      </c>
      <c r="J1626" s="279" t="s">
        <v>20106</v>
      </c>
      <c r="K1626" s="280" t="s">
        <v>6063</v>
      </c>
      <c r="L1626" s="280" t="s">
        <v>20107</v>
      </c>
      <c r="M1626" s="280" t="s">
        <v>4197</v>
      </c>
      <c r="N1626" s="12" t="s">
        <v>21150</v>
      </c>
      <c r="O1626" s="318" t="s">
        <v>8005</v>
      </c>
      <c r="P1626" s="319" t="s">
        <v>20108</v>
      </c>
      <c r="Q1626" s="262" t="s">
        <v>20109</v>
      </c>
      <c r="R1626" s="280" t="s">
        <v>20110</v>
      </c>
      <c r="S1626" s="262" t="s">
        <v>20109</v>
      </c>
      <c r="T1626" s="319" t="s">
        <v>20108</v>
      </c>
      <c r="V1626" s="282">
        <v>43739</v>
      </c>
    </row>
    <row r="1627" spans="2:22" s="280" customFormat="1" ht="30.75" customHeight="1" x14ac:dyDescent="0.25">
      <c r="B1627" s="339" t="s">
        <v>19998</v>
      </c>
      <c r="C1627" s="339" t="s">
        <v>21122</v>
      </c>
      <c r="D1627" s="279" t="s">
        <v>20111</v>
      </c>
      <c r="E1627" s="280" t="s">
        <v>12221</v>
      </c>
      <c r="G1627" s="279" t="s">
        <v>20112</v>
      </c>
      <c r="H1627" s="316" t="s">
        <v>20113</v>
      </c>
      <c r="I1627" s="317" t="s">
        <v>3915</v>
      </c>
      <c r="J1627" s="279" t="s">
        <v>20114</v>
      </c>
      <c r="K1627" s="280" t="s">
        <v>3917</v>
      </c>
      <c r="L1627" s="280" t="s">
        <v>20115</v>
      </c>
      <c r="M1627" s="280" t="s">
        <v>3975</v>
      </c>
      <c r="N1627" s="12" t="s">
        <v>21147</v>
      </c>
      <c r="O1627" s="318" t="s">
        <v>20116</v>
      </c>
      <c r="P1627" s="319" t="s">
        <v>20117</v>
      </c>
      <c r="Q1627" s="281" t="s">
        <v>20118</v>
      </c>
      <c r="R1627" s="280" t="s">
        <v>2337</v>
      </c>
      <c r="S1627" s="281" t="s">
        <v>20118</v>
      </c>
      <c r="T1627" s="319" t="s">
        <v>20117</v>
      </c>
      <c r="V1627" s="282">
        <v>43741</v>
      </c>
    </row>
    <row r="1628" spans="2:22" s="280" customFormat="1" ht="30.75" customHeight="1" x14ac:dyDescent="0.25">
      <c r="B1628" s="339" t="s">
        <v>19999</v>
      </c>
      <c r="C1628" s="339"/>
      <c r="D1628" s="279" t="s">
        <v>20120</v>
      </c>
      <c r="E1628" s="280" t="s">
        <v>20121</v>
      </c>
      <c r="G1628" s="279" t="s">
        <v>20122</v>
      </c>
      <c r="H1628" s="316" t="s">
        <v>20123</v>
      </c>
      <c r="I1628" s="317" t="s">
        <v>3915</v>
      </c>
      <c r="J1628" s="279" t="s">
        <v>20124</v>
      </c>
      <c r="K1628" s="280" t="s">
        <v>20125</v>
      </c>
      <c r="L1628" s="280" t="s">
        <v>4026</v>
      </c>
      <c r="M1628" s="280" t="s">
        <v>20126</v>
      </c>
      <c r="N1628" s="12" t="s">
        <v>21147</v>
      </c>
      <c r="O1628" s="318" t="s">
        <v>20127</v>
      </c>
      <c r="P1628" s="319" t="s">
        <v>20128</v>
      </c>
      <c r="Q1628" s="262" t="s">
        <v>20129</v>
      </c>
      <c r="R1628" s="280" t="s">
        <v>20121</v>
      </c>
      <c r="S1628" s="262" t="s">
        <v>20129</v>
      </c>
      <c r="T1628" s="319" t="s">
        <v>20128</v>
      </c>
      <c r="V1628" s="282">
        <v>43742</v>
      </c>
    </row>
    <row r="1629" spans="2:22" s="280" customFormat="1" ht="30.75" customHeight="1" x14ac:dyDescent="0.25">
      <c r="B1629" s="339" t="s">
        <v>20000</v>
      </c>
      <c r="C1629" s="339" t="s">
        <v>21125</v>
      </c>
      <c r="D1629" s="279" t="s">
        <v>20139</v>
      </c>
      <c r="E1629" s="280" t="s">
        <v>6156</v>
      </c>
      <c r="G1629" s="322" t="s">
        <v>20140</v>
      </c>
      <c r="H1629" s="316" t="s">
        <v>20141</v>
      </c>
      <c r="I1629" s="317" t="s">
        <v>3915</v>
      </c>
      <c r="J1629" s="279" t="s">
        <v>20142</v>
      </c>
      <c r="K1629" s="280" t="s">
        <v>3917</v>
      </c>
      <c r="L1629" s="280" t="s">
        <v>20143</v>
      </c>
      <c r="M1629" s="280" t="s">
        <v>3919</v>
      </c>
      <c r="N1629" s="12" t="s">
        <v>21147</v>
      </c>
      <c r="O1629" s="318" t="s">
        <v>20144</v>
      </c>
      <c r="P1629" s="319" t="s">
        <v>20145</v>
      </c>
      <c r="Q1629" s="262" t="s">
        <v>20146</v>
      </c>
      <c r="R1629" s="280" t="s">
        <v>6156</v>
      </c>
      <c r="S1629" s="262" t="s">
        <v>20146</v>
      </c>
      <c r="T1629" s="319" t="s">
        <v>20145</v>
      </c>
      <c r="V1629" s="282">
        <v>43748</v>
      </c>
    </row>
    <row r="1630" spans="2:22" s="280" customFormat="1" ht="30.75" customHeight="1" x14ac:dyDescent="0.25">
      <c r="B1630" s="339" t="s">
        <v>20001</v>
      </c>
      <c r="C1630" s="339" t="s">
        <v>11017</v>
      </c>
      <c r="D1630" s="279" t="s">
        <v>20147</v>
      </c>
      <c r="E1630" s="280" t="s">
        <v>11017</v>
      </c>
      <c r="F1630" s="280" t="s">
        <v>12627</v>
      </c>
      <c r="G1630" s="279" t="s">
        <v>20149</v>
      </c>
      <c r="H1630" s="316" t="s">
        <v>20150</v>
      </c>
      <c r="I1630" s="317" t="s">
        <v>3915</v>
      </c>
      <c r="J1630" s="279" t="s">
        <v>20151</v>
      </c>
      <c r="K1630" s="280" t="s">
        <v>3917</v>
      </c>
      <c r="L1630" s="280" t="s">
        <v>3241</v>
      </c>
      <c r="M1630" s="280" t="s">
        <v>3942</v>
      </c>
      <c r="N1630" s="12" t="s">
        <v>21135</v>
      </c>
      <c r="O1630" s="318" t="s">
        <v>20152</v>
      </c>
      <c r="P1630" s="319" t="s">
        <v>20153</v>
      </c>
      <c r="Q1630" s="262" t="s">
        <v>19104</v>
      </c>
      <c r="R1630" s="280" t="s">
        <v>20148</v>
      </c>
      <c r="S1630" s="262" t="s">
        <v>19104</v>
      </c>
      <c r="T1630" s="319" t="s">
        <v>20153</v>
      </c>
      <c r="V1630" s="282">
        <v>43748</v>
      </c>
    </row>
    <row r="1631" spans="2:22" s="280" customFormat="1" ht="30.75" customHeight="1" x14ac:dyDescent="0.25">
      <c r="B1631" s="339" t="s">
        <v>20002</v>
      </c>
      <c r="C1631" s="339" t="s">
        <v>5</v>
      </c>
      <c r="D1631" s="279" t="s">
        <v>20155</v>
      </c>
      <c r="E1631" s="280" t="s">
        <v>20156</v>
      </c>
      <c r="G1631" s="279" t="s">
        <v>20157</v>
      </c>
      <c r="H1631" s="316" t="s">
        <v>20158</v>
      </c>
      <c r="I1631" s="317" t="s">
        <v>20159</v>
      </c>
      <c r="J1631" s="279" t="s">
        <v>20160</v>
      </c>
      <c r="K1631" s="280" t="s">
        <v>3917</v>
      </c>
      <c r="L1631" s="280" t="s">
        <v>2637</v>
      </c>
      <c r="M1631" s="280" t="s">
        <v>2638</v>
      </c>
      <c r="N1631" s="12" t="s">
        <v>21149</v>
      </c>
      <c r="O1631" s="318" t="s">
        <v>20161</v>
      </c>
      <c r="P1631" s="319" t="s">
        <v>20162</v>
      </c>
      <c r="Q1631" s="281" t="s">
        <v>20163</v>
      </c>
      <c r="R1631" s="280" t="s">
        <v>4603</v>
      </c>
      <c r="S1631" s="281" t="s">
        <v>20163</v>
      </c>
      <c r="T1631" s="281" t="s">
        <v>4603</v>
      </c>
      <c r="V1631" s="282">
        <v>43752</v>
      </c>
    </row>
    <row r="1632" spans="2:22" s="280" customFormat="1" ht="30.75" customHeight="1" x14ac:dyDescent="0.25">
      <c r="B1632" s="339" t="s">
        <v>20164</v>
      </c>
      <c r="C1632" s="339" t="s">
        <v>6285</v>
      </c>
      <c r="D1632" s="279" t="s">
        <v>20224</v>
      </c>
      <c r="E1632" s="280" t="s">
        <v>6285</v>
      </c>
      <c r="F1632" s="280" t="s">
        <v>12627</v>
      </c>
      <c r="G1632" s="279" t="s">
        <v>20224</v>
      </c>
      <c r="H1632" s="316" t="s">
        <v>20867</v>
      </c>
      <c r="I1632" s="317" t="s">
        <v>3915</v>
      </c>
      <c r="J1632" s="279" t="s">
        <v>20868</v>
      </c>
      <c r="K1632" s="280" t="s">
        <v>3917</v>
      </c>
      <c r="L1632" s="280" t="s">
        <v>20225</v>
      </c>
      <c r="M1632" s="280" t="s">
        <v>4265</v>
      </c>
      <c r="N1632" s="12" t="s">
        <v>21135</v>
      </c>
      <c r="O1632" s="318" t="s">
        <v>20869</v>
      </c>
      <c r="P1632" s="319" t="s">
        <v>20870</v>
      </c>
      <c r="Q1632" s="262" t="s">
        <v>12389</v>
      </c>
      <c r="R1632" s="280" t="s">
        <v>6285</v>
      </c>
      <c r="S1632" s="262" t="s">
        <v>12389</v>
      </c>
      <c r="T1632" s="281"/>
      <c r="V1632" s="282">
        <v>43749</v>
      </c>
    </row>
    <row r="1633" spans="1:24" s="280" customFormat="1" ht="30.75" customHeight="1" x14ac:dyDescent="0.25">
      <c r="A1633" s="410" t="s">
        <v>22337</v>
      </c>
      <c r="B1633" s="360" t="s">
        <v>20165</v>
      </c>
      <c r="C1633" s="339" t="s">
        <v>11017</v>
      </c>
      <c r="D1633" s="279" t="s">
        <v>20226</v>
      </c>
      <c r="E1633" s="280" t="s">
        <v>11017</v>
      </c>
      <c r="F1633" s="280" t="s">
        <v>12627</v>
      </c>
      <c r="G1633" s="279" t="s">
        <v>20226</v>
      </c>
      <c r="H1633" s="316"/>
      <c r="I1633" s="317"/>
      <c r="J1633" s="279"/>
      <c r="L1633" s="280" t="s">
        <v>18467</v>
      </c>
      <c r="M1633" s="280" t="s">
        <v>4063</v>
      </c>
      <c r="N1633" s="12" t="s">
        <v>21135</v>
      </c>
      <c r="O1633" s="318"/>
      <c r="P1633" s="319"/>
      <c r="Q1633" s="281"/>
      <c r="S1633" s="281"/>
      <c r="T1633" s="281"/>
      <c r="V1633" s="282">
        <v>43749</v>
      </c>
    </row>
    <row r="1634" spans="1:24" s="280" customFormat="1" ht="30.75" customHeight="1" x14ac:dyDescent="0.25">
      <c r="A1634" s="410" t="s">
        <v>22337</v>
      </c>
      <c r="B1634" s="360" t="s">
        <v>20166</v>
      </c>
      <c r="C1634" s="339" t="s">
        <v>6285</v>
      </c>
      <c r="D1634" s="279" t="s">
        <v>20227</v>
      </c>
      <c r="E1634" s="280" t="s">
        <v>6285</v>
      </c>
      <c r="F1634" s="280" t="s">
        <v>12627</v>
      </c>
      <c r="G1634" s="279" t="s">
        <v>20227</v>
      </c>
      <c r="H1634" s="316"/>
      <c r="I1634" s="317"/>
      <c r="J1634" s="279"/>
      <c r="L1634" s="281" t="s">
        <v>20228</v>
      </c>
      <c r="M1634" s="280" t="s">
        <v>4265</v>
      </c>
      <c r="N1634" s="12" t="s">
        <v>21135</v>
      </c>
      <c r="O1634" s="318"/>
      <c r="P1634" s="319"/>
      <c r="Q1634" s="281"/>
      <c r="S1634" s="281"/>
      <c r="T1634" s="281"/>
      <c r="V1634" s="282"/>
    </row>
    <row r="1635" spans="1:24" s="280" customFormat="1" ht="30.75" customHeight="1" x14ac:dyDescent="0.25">
      <c r="B1635" s="339" t="s">
        <v>20167</v>
      </c>
      <c r="C1635" s="339" t="s">
        <v>11017</v>
      </c>
      <c r="D1635" s="279" t="s">
        <v>20229</v>
      </c>
      <c r="E1635" s="280" t="s">
        <v>11017</v>
      </c>
      <c r="F1635" s="280" t="s">
        <v>12627</v>
      </c>
      <c r="G1635" s="279" t="s">
        <v>20229</v>
      </c>
      <c r="H1635" s="316" t="s">
        <v>20260</v>
      </c>
      <c r="I1635" s="317" t="s">
        <v>3915</v>
      </c>
      <c r="J1635" s="279" t="s">
        <v>20261</v>
      </c>
      <c r="K1635" s="280" t="s">
        <v>3917</v>
      </c>
      <c r="L1635" s="280" t="s">
        <v>20230</v>
      </c>
      <c r="M1635" s="280" t="s">
        <v>3975</v>
      </c>
      <c r="N1635" s="12" t="s">
        <v>21147</v>
      </c>
      <c r="O1635" s="318" t="s">
        <v>20262</v>
      </c>
      <c r="P1635" s="319" t="s">
        <v>20263</v>
      </c>
      <c r="Q1635" s="262" t="s">
        <v>19104</v>
      </c>
      <c r="R1635" s="280" t="s">
        <v>11017</v>
      </c>
      <c r="S1635" s="262" t="s">
        <v>19104</v>
      </c>
      <c r="T1635" s="319" t="s">
        <v>20263</v>
      </c>
      <c r="V1635" s="282">
        <v>43756</v>
      </c>
    </row>
    <row r="1636" spans="1:24" s="280" customFormat="1" ht="30.75" customHeight="1" x14ac:dyDescent="0.25">
      <c r="B1636" s="339" t="s">
        <v>20168</v>
      </c>
      <c r="C1636" s="339" t="s">
        <v>21126</v>
      </c>
      <c r="D1636" s="279" t="s">
        <v>20235</v>
      </c>
      <c r="E1636" s="280" t="s">
        <v>20237</v>
      </c>
      <c r="G1636" s="279" t="s">
        <v>20236</v>
      </c>
      <c r="H1636" s="316" t="s">
        <v>20231</v>
      </c>
      <c r="I1636" s="317" t="s">
        <v>3915</v>
      </c>
      <c r="J1636" s="279" t="s">
        <v>20238</v>
      </c>
      <c r="K1636" s="280" t="s">
        <v>20232</v>
      </c>
      <c r="L1636" s="280" t="s">
        <v>2465</v>
      </c>
      <c r="M1636" s="280" t="s">
        <v>4114</v>
      </c>
      <c r="N1636" s="12" t="s">
        <v>21147</v>
      </c>
      <c r="O1636" s="318" t="s">
        <v>20233</v>
      </c>
      <c r="P1636" s="319" t="s">
        <v>20234</v>
      </c>
      <c r="Q1636" s="262" t="s">
        <v>20239</v>
      </c>
      <c r="R1636" s="280" t="s">
        <v>10308</v>
      </c>
      <c r="S1636" s="262" t="s">
        <v>20240</v>
      </c>
      <c r="T1636" s="281" t="s">
        <v>20241</v>
      </c>
      <c r="U1636" s="368"/>
      <c r="V1636" s="369">
        <v>43753</v>
      </c>
      <c r="W1636" s="370"/>
      <c r="X1636" s="370"/>
    </row>
    <row r="1637" spans="1:24" s="280" customFormat="1" ht="30.75" customHeight="1" x14ac:dyDescent="0.25">
      <c r="B1637" s="339" t="s">
        <v>20169</v>
      </c>
      <c r="C1637" s="339" t="s">
        <v>5</v>
      </c>
      <c r="D1637" s="279" t="s">
        <v>20886</v>
      </c>
      <c r="E1637" s="280" t="s">
        <v>5940</v>
      </c>
      <c r="G1637" s="279" t="s">
        <v>20889</v>
      </c>
      <c r="H1637" s="316" t="s">
        <v>20887</v>
      </c>
      <c r="I1637" s="317" t="s">
        <v>3915</v>
      </c>
      <c r="J1637" s="279" t="s">
        <v>20888</v>
      </c>
      <c r="K1637" s="280" t="s">
        <v>3917</v>
      </c>
      <c r="L1637" s="280" t="s">
        <v>5769</v>
      </c>
      <c r="M1637" s="280" t="s">
        <v>3919</v>
      </c>
      <c r="N1637" s="12" t="s">
        <v>21147</v>
      </c>
      <c r="O1637" s="318" t="s">
        <v>5770</v>
      </c>
      <c r="P1637" s="319"/>
      <c r="Q1637" s="262" t="s">
        <v>20890</v>
      </c>
      <c r="R1637" s="280" t="s">
        <v>2656</v>
      </c>
      <c r="S1637" s="262" t="s">
        <v>20891</v>
      </c>
      <c r="T1637" s="281" t="s">
        <v>20892</v>
      </c>
      <c r="V1637" s="282"/>
    </row>
    <row r="1638" spans="1:24" s="280" customFormat="1" ht="30.75" customHeight="1" x14ac:dyDescent="0.25">
      <c r="B1638" s="339" t="s">
        <v>20170</v>
      </c>
      <c r="C1638" s="339" t="s">
        <v>21125</v>
      </c>
      <c r="D1638" s="279" t="s">
        <v>20242</v>
      </c>
      <c r="E1638" s="280" t="s">
        <v>20243</v>
      </c>
      <c r="G1638" s="279" t="s">
        <v>20244</v>
      </c>
      <c r="H1638" s="316" t="s">
        <v>20245</v>
      </c>
      <c r="I1638" s="317" t="s">
        <v>3915</v>
      </c>
      <c r="J1638" s="279" t="s">
        <v>20246</v>
      </c>
      <c r="K1638" s="280" t="s">
        <v>20247</v>
      </c>
      <c r="L1638" s="280" t="s">
        <v>2674</v>
      </c>
      <c r="M1638" s="280" t="s">
        <v>4265</v>
      </c>
      <c r="N1638" s="12" t="s">
        <v>21135</v>
      </c>
      <c r="O1638" s="318" t="s">
        <v>20248</v>
      </c>
      <c r="P1638" s="319" t="s">
        <v>20249</v>
      </c>
      <c r="Q1638" s="262" t="s">
        <v>20250</v>
      </c>
      <c r="R1638" s="280" t="s">
        <v>20251</v>
      </c>
      <c r="S1638" s="262" t="s">
        <v>20252</v>
      </c>
      <c r="T1638" s="319" t="s">
        <v>20249</v>
      </c>
      <c r="V1638" s="282">
        <v>43755</v>
      </c>
    </row>
    <row r="1639" spans="1:24" s="280" customFormat="1" ht="30.75" customHeight="1" x14ac:dyDescent="0.25">
      <c r="B1639" s="339" t="s">
        <v>20171</v>
      </c>
      <c r="C1639" s="339" t="s">
        <v>21124</v>
      </c>
      <c r="D1639" s="279" t="s">
        <v>20253</v>
      </c>
      <c r="E1639" s="280" t="s">
        <v>11850</v>
      </c>
      <c r="G1639" s="279" t="s">
        <v>20254</v>
      </c>
      <c r="H1639" s="316" t="s">
        <v>20255</v>
      </c>
      <c r="I1639" s="317" t="s">
        <v>20264</v>
      </c>
      <c r="J1639" s="279" t="s">
        <v>20265</v>
      </c>
      <c r="K1639" s="280" t="s">
        <v>2838</v>
      </c>
      <c r="L1639" s="280" t="s">
        <v>20266</v>
      </c>
      <c r="M1639" s="280" t="s">
        <v>4244</v>
      </c>
      <c r="N1639" s="12" t="s">
        <v>21148</v>
      </c>
      <c r="O1639" s="318" t="s">
        <v>20267</v>
      </c>
      <c r="P1639" s="319" t="s">
        <v>20268</v>
      </c>
      <c r="Q1639" s="262" t="s">
        <v>20269</v>
      </c>
      <c r="R1639" s="280" t="s">
        <v>11850</v>
      </c>
      <c r="S1639" s="262" t="s">
        <v>20269</v>
      </c>
      <c r="T1639" s="319" t="s">
        <v>20268</v>
      </c>
      <c r="V1639" s="282">
        <v>43756</v>
      </c>
    </row>
    <row r="1640" spans="1:24" s="280" customFormat="1" ht="30.75" customHeight="1" x14ac:dyDescent="0.25">
      <c r="B1640" s="339" t="s">
        <v>20172</v>
      </c>
      <c r="C1640" s="339" t="s">
        <v>6285</v>
      </c>
      <c r="D1640" s="279" t="s">
        <v>20298</v>
      </c>
      <c r="E1640" s="280" t="s">
        <v>6285</v>
      </c>
      <c r="F1640" s="280" t="s">
        <v>12627</v>
      </c>
      <c r="G1640" s="279" t="s">
        <v>20621</v>
      </c>
      <c r="H1640" s="316" t="s">
        <v>20622</v>
      </c>
      <c r="I1640" s="317" t="s">
        <v>3915</v>
      </c>
      <c r="J1640" s="279" t="s">
        <v>20300</v>
      </c>
      <c r="K1640" s="280" t="s">
        <v>3917</v>
      </c>
      <c r="L1640" s="280" t="s">
        <v>20299</v>
      </c>
      <c r="M1640" s="280" t="s">
        <v>4265</v>
      </c>
      <c r="N1640" s="12" t="s">
        <v>21135</v>
      </c>
      <c r="O1640" s="318" t="s">
        <v>20301</v>
      </c>
      <c r="P1640" s="319" t="s">
        <v>20302</v>
      </c>
      <c r="Q1640" s="262" t="s">
        <v>12389</v>
      </c>
      <c r="R1640" s="280" t="s">
        <v>6285</v>
      </c>
      <c r="S1640" s="262" t="s">
        <v>12389</v>
      </c>
      <c r="T1640" s="281" t="s">
        <v>20302</v>
      </c>
      <c r="V1640" s="282">
        <v>43763</v>
      </c>
    </row>
    <row r="1641" spans="1:24" s="280" customFormat="1" ht="30.75" customHeight="1" x14ac:dyDescent="0.25">
      <c r="B1641" s="339" t="s">
        <v>20173</v>
      </c>
      <c r="C1641" s="339" t="s">
        <v>11992</v>
      </c>
      <c r="D1641" s="279" t="s">
        <v>20270</v>
      </c>
      <c r="E1641" s="280" t="s">
        <v>14969</v>
      </c>
      <c r="G1641" s="279" t="s">
        <v>20270</v>
      </c>
      <c r="H1641" s="316" t="s">
        <v>20271</v>
      </c>
      <c r="I1641" s="317" t="s">
        <v>3915</v>
      </c>
      <c r="J1641" s="279" t="s">
        <v>20272</v>
      </c>
      <c r="K1641" s="280" t="s">
        <v>3917</v>
      </c>
      <c r="L1641" s="280" t="s">
        <v>9723</v>
      </c>
      <c r="M1641" s="280" t="s">
        <v>4265</v>
      </c>
      <c r="N1641" s="12" t="s">
        <v>21135</v>
      </c>
      <c r="O1641" s="318" t="s">
        <v>9724</v>
      </c>
      <c r="P1641" s="319" t="s">
        <v>20273</v>
      </c>
      <c r="Q1641" s="262" t="s">
        <v>20274</v>
      </c>
      <c r="R1641" s="280" t="s">
        <v>14969</v>
      </c>
      <c r="S1641" s="262" t="s">
        <v>20274</v>
      </c>
      <c r="T1641" s="319" t="s">
        <v>20273</v>
      </c>
      <c r="V1641" s="282">
        <v>43760</v>
      </c>
    </row>
    <row r="1642" spans="1:24" s="280" customFormat="1" ht="30.75" customHeight="1" x14ac:dyDescent="0.25">
      <c r="B1642" s="339" t="s">
        <v>20174</v>
      </c>
      <c r="C1642" s="339" t="s">
        <v>11017</v>
      </c>
      <c r="D1642" s="279" t="s">
        <v>20275</v>
      </c>
      <c r="E1642" s="280" t="s">
        <v>20276</v>
      </c>
      <c r="G1642" s="279" t="s">
        <v>20275</v>
      </c>
      <c r="H1642" s="316" t="s">
        <v>20277</v>
      </c>
      <c r="I1642" s="317" t="s">
        <v>20278</v>
      </c>
      <c r="J1642" s="279" t="s">
        <v>20279</v>
      </c>
      <c r="K1642" s="280" t="s">
        <v>20280</v>
      </c>
      <c r="L1642" s="280" t="s">
        <v>4123</v>
      </c>
      <c r="M1642" s="280" t="s">
        <v>4063</v>
      </c>
      <c r="N1642" s="12" t="s">
        <v>21135</v>
      </c>
      <c r="O1642" s="318" t="s">
        <v>20281</v>
      </c>
      <c r="P1642" s="319" t="s">
        <v>20282</v>
      </c>
      <c r="Q1642" s="262" t="s">
        <v>20283</v>
      </c>
      <c r="R1642" s="280" t="s">
        <v>20276</v>
      </c>
      <c r="S1642" s="262" t="s">
        <v>20283</v>
      </c>
      <c r="T1642" s="319" t="s">
        <v>20282</v>
      </c>
      <c r="V1642" s="282">
        <v>43760</v>
      </c>
    </row>
    <row r="1643" spans="1:24" s="280" customFormat="1" ht="30.75" customHeight="1" x14ac:dyDescent="0.25">
      <c r="B1643" s="339" t="s">
        <v>20175</v>
      </c>
      <c r="C1643" s="339" t="s">
        <v>11992</v>
      </c>
      <c r="D1643" s="279" t="s">
        <v>20284</v>
      </c>
      <c r="E1643" s="280" t="s">
        <v>297</v>
      </c>
      <c r="G1643" s="279" t="s">
        <v>20285</v>
      </c>
      <c r="H1643" s="316" t="s">
        <v>20286</v>
      </c>
      <c r="I1643" s="317" t="s">
        <v>3915</v>
      </c>
      <c r="J1643" s="279" t="s">
        <v>20287</v>
      </c>
      <c r="K1643" s="280" t="s">
        <v>2176</v>
      </c>
      <c r="L1643" s="280" t="s">
        <v>10492</v>
      </c>
      <c r="M1643" s="280" t="s">
        <v>3942</v>
      </c>
      <c r="N1643" s="12" t="s">
        <v>21135</v>
      </c>
      <c r="O1643" s="318" t="s">
        <v>20288</v>
      </c>
      <c r="P1643" s="319" t="s">
        <v>20289</v>
      </c>
      <c r="Q1643" s="262" t="s">
        <v>20290</v>
      </c>
      <c r="R1643" s="280" t="s">
        <v>297</v>
      </c>
      <c r="S1643" s="262" t="s">
        <v>20290</v>
      </c>
      <c r="T1643" s="319" t="s">
        <v>20289</v>
      </c>
      <c r="V1643" s="282">
        <v>43761</v>
      </c>
    </row>
    <row r="1644" spans="1:24" s="280" customFormat="1" ht="30.75" customHeight="1" x14ac:dyDescent="0.25">
      <c r="A1644" s="410" t="s">
        <v>22337</v>
      </c>
      <c r="B1644" s="360" t="s">
        <v>20176</v>
      </c>
      <c r="C1644" s="339" t="s">
        <v>21122</v>
      </c>
      <c r="D1644" s="279" t="s">
        <v>20291</v>
      </c>
      <c r="E1644" s="280" t="s">
        <v>20292</v>
      </c>
      <c r="G1644" s="279" t="s">
        <v>20293</v>
      </c>
      <c r="H1644" s="316"/>
      <c r="I1644" s="317"/>
      <c r="J1644" s="279"/>
      <c r="L1644" s="280" t="s">
        <v>11739</v>
      </c>
      <c r="M1644" s="280" t="s">
        <v>4104</v>
      </c>
      <c r="N1644" s="12" t="s">
        <v>21147</v>
      </c>
      <c r="O1644" s="318"/>
      <c r="P1644" s="319" t="s">
        <v>20294</v>
      </c>
      <c r="Q1644" s="281" t="s">
        <v>20295</v>
      </c>
      <c r="R1644" s="280" t="s">
        <v>5390</v>
      </c>
      <c r="S1644" s="281"/>
      <c r="T1644" s="281"/>
      <c r="V1644" s="282">
        <v>43761</v>
      </c>
    </row>
    <row r="1645" spans="1:24" s="280" customFormat="1" ht="30.75" customHeight="1" x14ac:dyDescent="0.25">
      <c r="B1645" s="339" t="s">
        <v>20177</v>
      </c>
      <c r="C1645" s="339" t="s">
        <v>21122</v>
      </c>
      <c r="D1645" s="279" t="s">
        <v>20304</v>
      </c>
      <c r="E1645" s="280" t="s">
        <v>20305</v>
      </c>
      <c r="F1645" s="280" t="s">
        <v>18490</v>
      </c>
      <c r="G1645" s="279" t="s">
        <v>20306</v>
      </c>
      <c r="H1645" s="316" t="s">
        <v>20307</v>
      </c>
      <c r="I1645" s="317" t="s">
        <v>3915</v>
      </c>
      <c r="J1645" s="279" t="s">
        <v>20308</v>
      </c>
      <c r="K1645" s="280" t="s">
        <v>3917</v>
      </c>
      <c r="L1645" s="280" t="s">
        <v>1661</v>
      </c>
      <c r="M1645" s="280" t="s">
        <v>3942</v>
      </c>
      <c r="N1645" s="12" t="s">
        <v>21135</v>
      </c>
      <c r="O1645" s="318" t="s">
        <v>20309</v>
      </c>
      <c r="P1645" s="319" t="s">
        <v>20310</v>
      </c>
      <c r="Q1645" s="281" t="s">
        <v>20311</v>
      </c>
      <c r="R1645" s="280" t="s">
        <v>720</v>
      </c>
      <c r="S1645" s="281" t="s">
        <v>20311</v>
      </c>
      <c r="T1645" s="281" t="s">
        <v>20312</v>
      </c>
      <c r="V1645" s="282">
        <v>43763</v>
      </c>
    </row>
    <row r="1646" spans="1:24" s="280" customFormat="1" ht="30.75" customHeight="1" x14ac:dyDescent="0.25">
      <c r="B1646" s="339" t="s">
        <v>20178</v>
      </c>
      <c r="C1646" s="339" t="s">
        <v>11992</v>
      </c>
      <c r="D1646" s="279" t="s">
        <v>20333</v>
      </c>
      <c r="E1646" s="280" t="s">
        <v>20314</v>
      </c>
      <c r="G1646" s="279" t="s">
        <v>20313</v>
      </c>
      <c r="H1646" s="316" t="s">
        <v>20334</v>
      </c>
      <c r="I1646" s="317" t="s">
        <v>20335</v>
      </c>
      <c r="J1646" s="279" t="s">
        <v>20336</v>
      </c>
      <c r="K1646" s="280" t="s">
        <v>7731</v>
      </c>
      <c r="L1646" s="280" t="s">
        <v>2844</v>
      </c>
      <c r="M1646" s="280" t="s">
        <v>4063</v>
      </c>
      <c r="N1646" s="12" t="s">
        <v>21135</v>
      </c>
      <c r="O1646" s="318" t="s">
        <v>20337</v>
      </c>
      <c r="P1646" s="319" t="s">
        <v>20338</v>
      </c>
      <c r="Q1646" s="262" t="s">
        <v>20339</v>
      </c>
      <c r="R1646" s="280" t="s">
        <v>20314</v>
      </c>
      <c r="S1646" s="262" t="s">
        <v>20339</v>
      </c>
      <c r="T1646" s="319" t="s">
        <v>20338</v>
      </c>
      <c r="V1646" s="282">
        <v>43768</v>
      </c>
    </row>
    <row r="1647" spans="1:24" s="280" customFormat="1" ht="30.75" customHeight="1" x14ac:dyDescent="0.25">
      <c r="B1647" s="339" t="s">
        <v>20179</v>
      </c>
      <c r="C1647" s="339" t="s">
        <v>22324</v>
      </c>
      <c r="D1647" s="279" t="s">
        <v>20315</v>
      </c>
      <c r="E1647" s="280" t="s">
        <v>14052</v>
      </c>
      <c r="F1647" s="280" t="s">
        <v>4155</v>
      </c>
      <c r="G1647" s="279" t="s">
        <v>20316</v>
      </c>
      <c r="H1647" s="316" t="s">
        <v>22325</v>
      </c>
      <c r="I1647" s="317" t="s">
        <v>3915</v>
      </c>
      <c r="J1647" s="279" t="s">
        <v>22326</v>
      </c>
      <c r="K1647" s="280" t="s">
        <v>3917</v>
      </c>
      <c r="L1647" s="280" t="s">
        <v>20317</v>
      </c>
      <c r="M1647" s="280" t="s">
        <v>3919</v>
      </c>
      <c r="N1647" s="12" t="s">
        <v>21147</v>
      </c>
      <c r="O1647" s="318" t="s">
        <v>22327</v>
      </c>
      <c r="P1647" s="319" t="s">
        <v>22328</v>
      </c>
      <c r="Q1647" s="281" t="s">
        <v>22329</v>
      </c>
      <c r="R1647" s="280" t="s">
        <v>22330</v>
      </c>
      <c r="S1647" s="281" t="s">
        <v>22331</v>
      </c>
      <c r="T1647" s="281"/>
      <c r="V1647" s="282">
        <v>44172</v>
      </c>
    </row>
    <row r="1648" spans="1:24" s="280" customFormat="1" ht="30.75" customHeight="1" x14ac:dyDescent="0.25">
      <c r="B1648" s="339" t="s">
        <v>20180</v>
      </c>
      <c r="C1648" s="339" t="s">
        <v>21122</v>
      </c>
      <c r="D1648" s="279" t="s">
        <v>20323</v>
      </c>
      <c r="E1648" s="280" t="s">
        <v>5089</v>
      </c>
      <c r="G1648" s="279" t="s">
        <v>20324</v>
      </c>
      <c r="H1648" s="316" t="s">
        <v>20325</v>
      </c>
      <c r="I1648" s="317"/>
      <c r="J1648" s="279" t="s">
        <v>20326</v>
      </c>
      <c r="K1648" s="280" t="s">
        <v>20327</v>
      </c>
      <c r="L1648" s="280" t="s">
        <v>20328</v>
      </c>
      <c r="M1648" s="280" t="s">
        <v>4063</v>
      </c>
      <c r="N1648" s="12" t="s">
        <v>21135</v>
      </c>
      <c r="O1648" s="318" t="s">
        <v>20329</v>
      </c>
      <c r="P1648" s="319" t="s">
        <v>20330</v>
      </c>
      <c r="Q1648" s="281" t="s">
        <v>20331</v>
      </c>
      <c r="R1648" s="280" t="s">
        <v>20332</v>
      </c>
      <c r="S1648" s="281" t="s">
        <v>20331</v>
      </c>
      <c r="T1648" s="281"/>
      <c r="V1648" s="282">
        <v>43767</v>
      </c>
    </row>
    <row r="1649" spans="1:23" s="280" customFormat="1" ht="30.75" customHeight="1" x14ac:dyDescent="0.25">
      <c r="B1649" s="339" t="s">
        <v>20181</v>
      </c>
      <c r="C1649" s="339" t="s">
        <v>6285</v>
      </c>
      <c r="D1649" s="279" t="s">
        <v>20340</v>
      </c>
      <c r="E1649" s="280" t="s">
        <v>6285</v>
      </c>
      <c r="F1649" s="280" t="s">
        <v>12627</v>
      </c>
      <c r="G1649" s="279" t="s">
        <v>20639</v>
      </c>
      <c r="H1649" s="316" t="s">
        <v>20640</v>
      </c>
      <c r="I1649" s="317" t="s">
        <v>20641</v>
      </c>
      <c r="J1649" s="279" t="s">
        <v>20642</v>
      </c>
      <c r="K1649" s="280" t="s">
        <v>20643</v>
      </c>
      <c r="L1649" s="280" t="s">
        <v>20341</v>
      </c>
      <c r="M1649" s="280" t="s">
        <v>4265</v>
      </c>
      <c r="N1649" s="12" t="s">
        <v>21135</v>
      </c>
      <c r="O1649" s="318" t="s">
        <v>20644</v>
      </c>
      <c r="P1649" s="319" t="s">
        <v>20342</v>
      </c>
      <c r="Q1649" s="262" t="s">
        <v>12389</v>
      </c>
      <c r="S1649" s="281"/>
      <c r="T1649" s="281"/>
      <c r="V1649" s="282"/>
    </row>
    <row r="1650" spans="1:23" s="280" customFormat="1" ht="30.75" customHeight="1" x14ac:dyDescent="0.25">
      <c r="B1650" s="339" t="s">
        <v>20182</v>
      </c>
      <c r="C1650" s="339" t="s">
        <v>21122</v>
      </c>
      <c r="D1650" s="279" t="s">
        <v>20345</v>
      </c>
      <c r="E1650" s="280" t="s">
        <v>20344</v>
      </c>
      <c r="G1650" s="279" t="s">
        <v>20343</v>
      </c>
      <c r="H1650" s="316" t="s">
        <v>20346</v>
      </c>
      <c r="I1650" s="317" t="s">
        <v>20347</v>
      </c>
      <c r="J1650" s="279" t="s">
        <v>20348</v>
      </c>
      <c r="K1650" s="280" t="s">
        <v>20349</v>
      </c>
      <c r="L1650" s="280" t="s">
        <v>4026</v>
      </c>
      <c r="M1650" s="280" t="s">
        <v>3919</v>
      </c>
      <c r="N1650" s="12" t="s">
        <v>21147</v>
      </c>
      <c r="O1650" s="318" t="s">
        <v>20350</v>
      </c>
      <c r="P1650" s="319" t="s">
        <v>20351</v>
      </c>
      <c r="Q1650" s="262" t="s">
        <v>20352</v>
      </c>
      <c r="R1650" s="280" t="s">
        <v>5235</v>
      </c>
      <c r="S1650" s="262" t="s">
        <v>20352</v>
      </c>
      <c r="T1650" s="281" t="s">
        <v>20353</v>
      </c>
      <c r="V1650" s="282">
        <v>43769</v>
      </c>
    </row>
    <row r="1651" spans="1:23" s="280" customFormat="1" ht="30.75" customHeight="1" x14ac:dyDescent="0.25">
      <c r="B1651" s="339" t="s">
        <v>20183</v>
      </c>
      <c r="C1651" s="339" t="s">
        <v>5</v>
      </c>
      <c r="D1651" s="279" t="s">
        <v>20354</v>
      </c>
      <c r="E1651" s="280" t="s">
        <v>20355</v>
      </c>
      <c r="G1651" s="279" t="s">
        <v>20647</v>
      </c>
      <c r="H1651" s="316" t="s">
        <v>20645</v>
      </c>
      <c r="I1651" s="317" t="s">
        <v>3915</v>
      </c>
      <c r="J1651" s="279" t="s">
        <v>20648</v>
      </c>
      <c r="K1651" s="280" t="s">
        <v>20646</v>
      </c>
      <c r="L1651" s="280" t="s">
        <v>20356</v>
      </c>
      <c r="M1651" s="280" t="s">
        <v>4197</v>
      </c>
      <c r="N1651" s="12" t="s">
        <v>21150</v>
      </c>
      <c r="O1651" s="318" t="s">
        <v>20649</v>
      </c>
      <c r="P1651" s="319" t="s">
        <v>20651</v>
      </c>
      <c r="Q1651" s="361" t="s">
        <v>20650</v>
      </c>
      <c r="R1651" s="280" t="s">
        <v>20355</v>
      </c>
      <c r="S1651" s="361" t="s">
        <v>20650</v>
      </c>
      <c r="T1651" s="319" t="s">
        <v>20651</v>
      </c>
      <c r="V1651" s="282"/>
    </row>
    <row r="1652" spans="1:23" s="280" customFormat="1" ht="30.75" customHeight="1" x14ac:dyDescent="0.25">
      <c r="B1652" s="339" t="s">
        <v>20184</v>
      </c>
      <c r="C1652" s="339" t="s">
        <v>11017</v>
      </c>
      <c r="D1652" s="279" t="s">
        <v>20364</v>
      </c>
      <c r="E1652" s="280" t="s">
        <v>11017</v>
      </c>
      <c r="F1652" s="280" t="s">
        <v>12627</v>
      </c>
      <c r="G1652" s="279" t="s">
        <v>20364</v>
      </c>
      <c r="H1652" s="316" t="s">
        <v>21136</v>
      </c>
      <c r="I1652" s="317" t="s">
        <v>3915</v>
      </c>
      <c r="J1652" s="279" t="s">
        <v>21137</v>
      </c>
      <c r="K1652" s="280" t="s">
        <v>3917</v>
      </c>
      <c r="L1652" s="280" t="s">
        <v>20365</v>
      </c>
      <c r="M1652" s="280" t="s">
        <v>3942</v>
      </c>
      <c r="N1652" s="12" t="s">
        <v>21135</v>
      </c>
      <c r="O1652" s="280" t="s">
        <v>21138</v>
      </c>
      <c r="P1652" s="319" t="s">
        <v>21139</v>
      </c>
      <c r="Q1652" s="262" t="s">
        <v>19104</v>
      </c>
      <c r="R1652" s="280" t="s">
        <v>21140</v>
      </c>
      <c r="S1652" s="262" t="s">
        <v>19104</v>
      </c>
      <c r="T1652" s="319" t="s">
        <v>21139</v>
      </c>
      <c r="V1652" s="282"/>
      <c r="W1652" s="282">
        <v>43978</v>
      </c>
    </row>
    <row r="1653" spans="1:23" s="280" customFormat="1" ht="30.75" customHeight="1" x14ac:dyDescent="0.25">
      <c r="A1653" s="410" t="s">
        <v>22337</v>
      </c>
      <c r="B1653" s="360" t="s">
        <v>20185</v>
      </c>
      <c r="C1653" s="339" t="s">
        <v>6285</v>
      </c>
      <c r="D1653" s="279" t="s">
        <v>20366</v>
      </c>
      <c r="E1653" s="280" t="s">
        <v>6285</v>
      </c>
      <c r="F1653" s="280" t="s">
        <v>12627</v>
      </c>
      <c r="G1653" s="279" t="s">
        <v>20366</v>
      </c>
      <c r="H1653" s="316"/>
      <c r="I1653" s="317" t="s">
        <v>3915</v>
      </c>
      <c r="J1653" s="279"/>
      <c r="L1653" s="280" t="s">
        <v>20367</v>
      </c>
      <c r="M1653" s="280" t="s">
        <v>4265</v>
      </c>
      <c r="N1653" s="12" t="s">
        <v>21135</v>
      </c>
      <c r="O1653" s="318"/>
      <c r="P1653" s="319"/>
      <c r="Q1653" s="281"/>
      <c r="S1653" s="281"/>
      <c r="T1653" s="281"/>
      <c r="V1653" s="282"/>
    </row>
    <row r="1654" spans="1:23" s="280" customFormat="1" ht="30.75" customHeight="1" x14ac:dyDescent="0.25">
      <c r="B1654" s="339" t="s">
        <v>20186</v>
      </c>
      <c r="C1654" s="339"/>
      <c r="D1654" s="322" t="s">
        <v>20369</v>
      </c>
      <c r="E1654" s="280" t="s">
        <v>14901</v>
      </c>
      <c r="G1654" s="279" t="s">
        <v>20368</v>
      </c>
      <c r="H1654" s="316" t="s">
        <v>20370</v>
      </c>
      <c r="I1654" s="317" t="s">
        <v>3915</v>
      </c>
      <c r="J1654" s="279" t="s">
        <v>20371</v>
      </c>
      <c r="K1654" s="280" t="s">
        <v>1710</v>
      </c>
      <c r="L1654" s="280" t="s">
        <v>9723</v>
      </c>
      <c r="M1654" s="280" t="s">
        <v>4265</v>
      </c>
      <c r="N1654" s="12" t="s">
        <v>21135</v>
      </c>
      <c r="O1654" s="318" t="s">
        <v>9724</v>
      </c>
      <c r="P1654" s="319" t="s">
        <v>20372</v>
      </c>
      <c r="Q1654" s="262" t="s">
        <v>20373</v>
      </c>
      <c r="R1654" s="280" t="s">
        <v>14901</v>
      </c>
      <c r="S1654" s="262" t="s">
        <v>20373</v>
      </c>
      <c r="T1654" s="319" t="s">
        <v>20372</v>
      </c>
      <c r="V1654" s="282">
        <v>43769</v>
      </c>
    </row>
    <row r="1655" spans="1:23" s="280" customFormat="1" ht="30.75" customHeight="1" x14ac:dyDescent="0.25">
      <c r="B1655" s="339" t="s">
        <v>20187</v>
      </c>
      <c r="C1655" s="339" t="s">
        <v>21122</v>
      </c>
      <c r="D1655" s="406" t="s">
        <v>1265</v>
      </c>
      <c r="E1655" s="12" t="s">
        <v>22116</v>
      </c>
      <c r="F1655" s="405"/>
      <c r="G1655" s="406" t="s">
        <v>1265</v>
      </c>
      <c r="H1655" s="405" t="s">
        <v>1266</v>
      </c>
      <c r="I1655" s="405">
        <v>1840004867</v>
      </c>
      <c r="J1655" s="406" t="s">
        <v>1267</v>
      </c>
      <c r="K1655" s="405" t="s">
        <v>1268</v>
      </c>
      <c r="L1655" s="405" t="s">
        <v>1269</v>
      </c>
      <c r="M1655" s="405" t="s">
        <v>4265</v>
      </c>
      <c r="N1655" s="12" t="s">
        <v>21135</v>
      </c>
      <c r="O1655" s="405" t="s">
        <v>1270</v>
      </c>
      <c r="P1655" s="407" t="s">
        <v>1271</v>
      </c>
      <c r="Q1655" s="257" t="s">
        <v>22117</v>
      </c>
      <c r="R1655" s="12" t="s">
        <v>22116</v>
      </c>
      <c r="S1655" s="257" t="s">
        <v>22117</v>
      </c>
      <c r="T1655" s="407" t="s">
        <v>1271</v>
      </c>
      <c r="U1655" s="405"/>
      <c r="V1655" s="408"/>
      <c r="W1655" s="405"/>
    </row>
    <row r="1656" spans="1:23" s="280" customFormat="1" ht="30.75" customHeight="1" x14ac:dyDescent="0.25">
      <c r="B1656" s="339" t="s">
        <v>20188</v>
      </c>
      <c r="C1656" s="339" t="s">
        <v>21125</v>
      </c>
      <c r="D1656" s="279" t="s">
        <v>20414</v>
      </c>
      <c r="E1656" s="280" t="s">
        <v>5821</v>
      </c>
      <c r="F1656" s="280" t="s">
        <v>20389</v>
      </c>
      <c r="G1656" s="279" t="s">
        <v>20414</v>
      </c>
      <c r="H1656" s="316" t="s">
        <v>20415</v>
      </c>
      <c r="I1656" s="317" t="s">
        <v>3915</v>
      </c>
      <c r="J1656" s="279" t="s">
        <v>20416</v>
      </c>
      <c r="K1656" s="280" t="s">
        <v>3956</v>
      </c>
      <c r="L1656" s="280" t="s">
        <v>3957</v>
      </c>
      <c r="M1656" s="280" t="s">
        <v>3942</v>
      </c>
      <c r="N1656" s="12" t="s">
        <v>21135</v>
      </c>
      <c r="O1656" s="318" t="s">
        <v>20417</v>
      </c>
      <c r="P1656" s="319" t="s">
        <v>20418</v>
      </c>
      <c r="Q1656" s="262" t="s">
        <v>20390</v>
      </c>
      <c r="R1656" s="280" t="s">
        <v>5821</v>
      </c>
      <c r="S1656" s="262" t="s">
        <v>20390</v>
      </c>
      <c r="T1656" s="319" t="s">
        <v>20418</v>
      </c>
      <c r="V1656" s="282">
        <v>43775</v>
      </c>
    </row>
    <row r="1657" spans="1:23" s="280" customFormat="1" ht="30.75" customHeight="1" x14ac:dyDescent="0.25">
      <c r="B1657" s="339" t="s">
        <v>20189</v>
      </c>
      <c r="C1657" s="339" t="s">
        <v>21122</v>
      </c>
      <c r="D1657" s="279" t="s">
        <v>20392</v>
      </c>
      <c r="E1657" s="280" t="s">
        <v>20393</v>
      </c>
      <c r="F1657" s="280" t="s">
        <v>20394</v>
      </c>
      <c r="G1657" s="279" t="s">
        <v>20391</v>
      </c>
      <c r="H1657" s="316" t="s">
        <v>20395</v>
      </c>
      <c r="I1657" s="317" t="s">
        <v>3915</v>
      </c>
      <c r="J1657" s="279" t="s">
        <v>20396</v>
      </c>
      <c r="K1657" s="280" t="s">
        <v>20397</v>
      </c>
      <c r="L1657" s="280" t="s">
        <v>5231</v>
      </c>
      <c r="M1657" s="280" t="s">
        <v>3919</v>
      </c>
      <c r="N1657" s="12" t="s">
        <v>21147</v>
      </c>
      <c r="O1657" s="318" t="s">
        <v>20398</v>
      </c>
      <c r="P1657" s="319" t="s">
        <v>20399</v>
      </c>
      <c r="Q1657" s="281" t="s">
        <v>20400</v>
      </c>
      <c r="R1657" s="280" t="s">
        <v>2320</v>
      </c>
      <c r="S1657" s="281" t="s">
        <v>20400</v>
      </c>
      <c r="T1657" s="281" t="s">
        <v>20401</v>
      </c>
      <c r="V1657" s="282">
        <v>43774</v>
      </c>
    </row>
    <row r="1658" spans="1:23" s="280" customFormat="1" ht="30.75" customHeight="1" x14ac:dyDescent="0.25">
      <c r="B1658" s="339" t="s">
        <v>20190</v>
      </c>
      <c r="C1658" s="339" t="s">
        <v>21125</v>
      </c>
      <c r="D1658" s="279" t="s">
        <v>20406</v>
      </c>
      <c r="E1658" s="280" t="s">
        <v>20407</v>
      </c>
      <c r="G1658" s="279" t="s">
        <v>20408</v>
      </c>
      <c r="H1658" s="316" t="s">
        <v>20409</v>
      </c>
      <c r="I1658" s="317" t="s">
        <v>3915</v>
      </c>
      <c r="J1658" s="279" t="s">
        <v>20410</v>
      </c>
      <c r="K1658" s="280" t="s">
        <v>3917</v>
      </c>
      <c r="L1658" s="280" t="s">
        <v>20107</v>
      </c>
      <c r="M1658" s="280" t="s">
        <v>4197</v>
      </c>
      <c r="N1658" s="12" t="s">
        <v>21150</v>
      </c>
      <c r="O1658" s="318" t="s">
        <v>8005</v>
      </c>
      <c r="P1658" s="319" t="s">
        <v>20411</v>
      </c>
      <c r="Q1658" s="361" t="s">
        <v>20412</v>
      </c>
      <c r="R1658" s="280" t="s">
        <v>20407</v>
      </c>
      <c r="S1658" s="361" t="s">
        <v>20413</v>
      </c>
      <c r="T1658" s="319" t="s">
        <v>20411</v>
      </c>
      <c r="V1658" s="282">
        <v>43774</v>
      </c>
    </row>
    <row r="1659" spans="1:23" s="280" customFormat="1" ht="30.75" customHeight="1" x14ac:dyDescent="0.25">
      <c r="B1659" s="339" t="s">
        <v>20191</v>
      </c>
      <c r="C1659" s="339" t="s">
        <v>21125</v>
      </c>
      <c r="D1659" s="279" t="s">
        <v>20419</v>
      </c>
      <c r="E1659" s="280" t="s">
        <v>20420</v>
      </c>
      <c r="G1659" s="279" t="s">
        <v>20419</v>
      </c>
      <c r="H1659" s="316" t="s">
        <v>20421</v>
      </c>
      <c r="I1659" s="317" t="s">
        <v>3915</v>
      </c>
      <c r="J1659" s="279" t="s">
        <v>20422</v>
      </c>
      <c r="K1659" s="280" t="s">
        <v>20423</v>
      </c>
      <c r="L1659" s="280" t="s">
        <v>3957</v>
      </c>
      <c r="M1659" s="280" t="s">
        <v>3942</v>
      </c>
      <c r="N1659" s="12" t="s">
        <v>21135</v>
      </c>
      <c r="O1659" s="318" t="s">
        <v>20424</v>
      </c>
      <c r="P1659" s="319" t="s">
        <v>20425</v>
      </c>
      <c r="Q1659" s="262" t="s">
        <v>20426</v>
      </c>
      <c r="R1659" s="280" t="s">
        <v>20420</v>
      </c>
      <c r="S1659" s="281" t="s">
        <v>20427</v>
      </c>
      <c r="T1659" s="281" t="s">
        <v>20425</v>
      </c>
      <c r="V1659" s="282">
        <v>43775</v>
      </c>
    </row>
    <row r="1660" spans="1:23" s="280" customFormat="1" ht="30.75" customHeight="1" x14ac:dyDescent="0.25">
      <c r="B1660" s="339" t="s">
        <v>20192</v>
      </c>
      <c r="C1660" s="339" t="s">
        <v>21122</v>
      </c>
      <c r="D1660" s="279" t="s">
        <v>20429</v>
      </c>
      <c r="E1660" s="280" t="s">
        <v>18335</v>
      </c>
      <c r="G1660" s="279" t="s">
        <v>20428</v>
      </c>
      <c r="H1660" s="316" t="s">
        <v>20430</v>
      </c>
      <c r="I1660" s="317" t="s">
        <v>20431</v>
      </c>
      <c r="J1660" s="279" t="s">
        <v>20432</v>
      </c>
      <c r="K1660" s="280" t="s">
        <v>20433</v>
      </c>
      <c r="L1660" s="280" t="s">
        <v>1661</v>
      </c>
      <c r="M1660" s="280" t="s">
        <v>3942</v>
      </c>
      <c r="N1660" s="12" t="s">
        <v>21135</v>
      </c>
      <c r="O1660" s="318" t="s">
        <v>20819</v>
      </c>
      <c r="P1660" s="319" t="s">
        <v>20437</v>
      </c>
      <c r="Q1660" s="262" t="s">
        <v>20434</v>
      </c>
      <c r="R1660" s="280" t="s">
        <v>20435</v>
      </c>
      <c r="S1660" s="262" t="s">
        <v>20434</v>
      </c>
      <c r="T1660" s="281" t="s">
        <v>20436</v>
      </c>
      <c r="V1660" s="282">
        <v>43776</v>
      </c>
    </row>
    <row r="1661" spans="1:23" s="280" customFormat="1" ht="30.75" customHeight="1" x14ac:dyDescent="0.25">
      <c r="A1661" s="410" t="s">
        <v>22337</v>
      </c>
      <c r="B1661" s="360" t="s">
        <v>20193</v>
      </c>
      <c r="C1661" s="339" t="s">
        <v>11017</v>
      </c>
      <c r="D1661" s="279" t="s">
        <v>20438</v>
      </c>
      <c r="E1661" s="280" t="s">
        <v>11017</v>
      </c>
      <c r="F1661" s="280" t="s">
        <v>12627</v>
      </c>
      <c r="G1661" s="279" t="s">
        <v>20439</v>
      </c>
      <c r="H1661" s="316"/>
      <c r="I1661" s="317"/>
      <c r="J1661" s="279"/>
      <c r="L1661" s="280" t="s">
        <v>20440</v>
      </c>
      <c r="M1661" s="280" t="s">
        <v>4265</v>
      </c>
      <c r="N1661" s="12" t="s">
        <v>21135</v>
      </c>
      <c r="O1661" s="318"/>
      <c r="P1661" s="319"/>
      <c r="Q1661" s="281"/>
      <c r="S1661" s="281"/>
      <c r="T1661" s="281"/>
      <c r="V1661" s="282">
        <v>43776</v>
      </c>
    </row>
    <row r="1662" spans="1:23" s="280" customFormat="1" ht="30.75" customHeight="1" x14ac:dyDescent="0.25">
      <c r="B1662" s="339" t="s">
        <v>20194</v>
      </c>
      <c r="C1662" s="339" t="s">
        <v>21122</v>
      </c>
      <c r="D1662" s="279" t="s">
        <v>20441</v>
      </c>
      <c r="E1662" s="280" t="s">
        <v>20442</v>
      </c>
      <c r="G1662" s="279" t="s">
        <v>20441</v>
      </c>
      <c r="H1662" s="316" t="s">
        <v>20443</v>
      </c>
      <c r="I1662" s="317" t="s">
        <v>20444</v>
      </c>
      <c r="J1662" s="279" t="s">
        <v>20445</v>
      </c>
      <c r="L1662" s="280" t="s">
        <v>1703</v>
      </c>
      <c r="M1662" s="280" t="s">
        <v>3942</v>
      </c>
      <c r="N1662" s="12" t="s">
        <v>21135</v>
      </c>
      <c r="O1662" s="318" t="s">
        <v>1704</v>
      </c>
      <c r="P1662" s="319" t="s">
        <v>20446</v>
      </c>
      <c r="Q1662" s="281"/>
      <c r="R1662" s="280" t="s">
        <v>20442</v>
      </c>
      <c r="S1662" s="281"/>
      <c r="T1662" s="281" t="s">
        <v>20447</v>
      </c>
      <c r="V1662" s="282">
        <v>43776</v>
      </c>
    </row>
    <row r="1663" spans="1:23" s="280" customFormat="1" ht="30.75" customHeight="1" x14ac:dyDescent="0.25">
      <c r="B1663" s="339" t="s">
        <v>20195</v>
      </c>
      <c r="C1663" s="339" t="s">
        <v>21122</v>
      </c>
      <c r="D1663" s="279" t="s">
        <v>20448</v>
      </c>
      <c r="E1663" s="280" t="s">
        <v>20449</v>
      </c>
      <c r="F1663" s="280" t="s">
        <v>20450</v>
      </c>
      <c r="G1663" s="279" t="s">
        <v>20451</v>
      </c>
      <c r="H1663" s="316" t="s">
        <v>20804</v>
      </c>
      <c r="I1663" s="317" t="s">
        <v>3915</v>
      </c>
      <c r="J1663" s="279" t="s">
        <v>20805</v>
      </c>
      <c r="K1663" s="280" t="s">
        <v>3917</v>
      </c>
      <c r="L1663" s="280" t="s">
        <v>20452</v>
      </c>
      <c r="M1663" s="280" t="s">
        <v>4265</v>
      </c>
      <c r="N1663" s="12" t="s">
        <v>21135</v>
      </c>
      <c r="O1663" s="318" t="s">
        <v>20806</v>
      </c>
      <c r="P1663" s="319" t="s">
        <v>20453</v>
      </c>
      <c r="Q1663" s="342" t="s">
        <v>20454</v>
      </c>
      <c r="R1663" s="280" t="s">
        <v>20456</v>
      </c>
      <c r="S1663" s="281" t="s">
        <v>20455</v>
      </c>
      <c r="T1663" s="281" t="s">
        <v>20457</v>
      </c>
      <c r="V1663" s="282">
        <v>43794</v>
      </c>
    </row>
    <row r="1664" spans="1:23" s="280" customFormat="1" ht="30.75" customHeight="1" x14ac:dyDescent="0.25">
      <c r="B1664" s="339" t="s">
        <v>20196</v>
      </c>
      <c r="C1664" s="339" t="s">
        <v>11017</v>
      </c>
      <c r="D1664" s="279" t="s">
        <v>20458</v>
      </c>
      <c r="E1664" s="280" t="s">
        <v>15790</v>
      </c>
      <c r="G1664" s="279" t="s">
        <v>20459</v>
      </c>
      <c r="H1664" s="316" t="s">
        <v>20460</v>
      </c>
      <c r="I1664" s="317" t="s">
        <v>20461</v>
      </c>
      <c r="J1664" s="279" t="s">
        <v>20462</v>
      </c>
      <c r="K1664" s="280" t="s">
        <v>12230</v>
      </c>
      <c r="L1664" s="280" t="s">
        <v>4185</v>
      </c>
      <c r="M1664" s="280" t="s">
        <v>3975</v>
      </c>
      <c r="N1664" s="12" t="s">
        <v>21147</v>
      </c>
      <c r="O1664" s="318" t="s">
        <v>20463</v>
      </c>
      <c r="P1664" s="319" t="s">
        <v>20464</v>
      </c>
      <c r="Q1664" s="262" t="s">
        <v>20465</v>
      </c>
      <c r="R1664" s="280" t="s">
        <v>15790</v>
      </c>
      <c r="S1664" s="262" t="s">
        <v>20465</v>
      </c>
      <c r="T1664" s="319" t="s">
        <v>20464</v>
      </c>
      <c r="V1664" s="282"/>
    </row>
    <row r="1665" spans="1:22" s="280" customFormat="1" ht="30.75" customHeight="1" x14ac:dyDescent="0.25">
      <c r="B1665" s="339" t="s">
        <v>20197</v>
      </c>
      <c r="C1665" s="339" t="s">
        <v>21125</v>
      </c>
      <c r="D1665" s="279" t="s">
        <v>20466</v>
      </c>
      <c r="E1665" s="280" t="s">
        <v>20467</v>
      </c>
      <c r="F1665" s="280" t="s">
        <v>20389</v>
      </c>
      <c r="G1665" s="279" t="s">
        <v>20466</v>
      </c>
      <c r="H1665" s="279" t="s">
        <v>20468</v>
      </c>
      <c r="I1665" s="317" t="s">
        <v>3915</v>
      </c>
      <c r="J1665" s="279" t="s">
        <v>20469</v>
      </c>
      <c r="K1665" s="280" t="s">
        <v>20470</v>
      </c>
      <c r="L1665" s="280" t="s">
        <v>3957</v>
      </c>
      <c r="M1665" s="280" t="s">
        <v>3942</v>
      </c>
      <c r="N1665" s="12" t="s">
        <v>21135</v>
      </c>
      <c r="O1665" s="318" t="s">
        <v>20471</v>
      </c>
      <c r="P1665" s="319" t="s">
        <v>20472</v>
      </c>
      <c r="Q1665" s="262" t="s">
        <v>20473</v>
      </c>
      <c r="R1665" s="280" t="s">
        <v>20467</v>
      </c>
      <c r="S1665" s="262" t="s">
        <v>20473</v>
      </c>
      <c r="T1665" s="319" t="s">
        <v>20472</v>
      </c>
      <c r="V1665" s="282">
        <v>43777</v>
      </c>
    </row>
    <row r="1666" spans="1:22" s="280" customFormat="1" ht="30.75" customHeight="1" x14ac:dyDescent="0.25">
      <c r="B1666" s="339" t="s">
        <v>20198</v>
      </c>
      <c r="C1666" s="339" t="s">
        <v>3050</v>
      </c>
      <c r="D1666" s="279" t="s">
        <v>20478</v>
      </c>
      <c r="E1666" s="280" t="s">
        <v>20479</v>
      </c>
      <c r="F1666" s="280" t="s">
        <v>4021</v>
      </c>
      <c r="G1666" s="279" t="s">
        <v>20480</v>
      </c>
      <c r="H1666" s="316" t="s">
        <v>20481</v>
      </c>
      <c r="I1666" s="317" t="s">
        <v>20482</v>
      </c>
      <c r="J1666" s="279" t="s">
        <v>20483</v>
      </c>
      <c r="K1666" s="280" t="s">
        <v>20484</v>
      </c>
      <c r="L1666" s="280" t="s">
        <v>20485</v>
      </c>
      <c r="M1666" s="280" t="s">
        <v>3919</v>
      </c>
      <c r="N1666" s="12" t="s">
        <v>21147</v>
      </c>
      <c r="O1666" s="318" t="s">
        <v>20486</v>
      </c>
      <c r="P1666" s="319" t="s">
        <v>20487</v>
      </c>
      <c r="Q1666" s="262" t="s">
        <v>20488</v>
      </c>
      <c r="R1666" s="280" t="s">
        <v>20479</v>
      </c>
      <c r="S1666" s="262" t="s">
        <v>20488</v>
      </c>
      <c r="T1666" s="319" t="s">
        <v>20487</v>
      </c>
      <c r="V1666" s="282"/>
    </row>
    <row r="1667" spans="1:22" s="280" customFormat="1" ht="30.75" customHeight="1" x14ac:dyDescent="0.25">
      <c r="B1667" s="339" t="s">
        <v>20199</v>
      </c>
      <c r="C1667" s="339" t="s">
        <v>5</v>
      </c>
      <c r="D1667" s="279" t="s">
        <v>20490</v>
      </c>
      <c r="G1667" s="279" t="s">
        <v>20489</v>
      </c>
      <c r="H1667" s="316" t="s">
        <v>20509</v>
      </c>
      <c r="I1667" s="317" t="s">
        <v>20510</v>
      </c>
      <c r="J1667" s="279" t="s">
        <v>20511</v>
      </c>
      <c r="K1667" s="280" t="s">
        <v>5287</v>
      </c>
      <c r="L1667" s="280" t="s">
        <v>4026</v>
      </c>
      <c r="M1667" s="280" t="s">
        <v>3919</v>
      </c>
      <c r="N1667" s="12" t="s">
        <v>21147</v>
      </c>
      <c r="O1667" s="318" t="s">
        <v>20512</v>
      </c>
      <c r="P1667" s="319" t="s">
        <v>20513</v>
      </c>
      <c r="Q1667" s="262" t="s">
        <v>20514</v>
      </c>
      <c r="R1667" s="280" t="s">
        <v>4108</v>
      </c>
      <c r="S1667" s="262" t="s">
        <v>20514</v>
      </c>
      <c r="T1667" s="319" t="s">
        <v>20513</v>
      </c>
      <c r="V1667" s="282"/>
    </row>
    <row r="1668" spans="1:22" s="280" customFormat="1" ht="30.75" customHeight="1" x14ac:dyDescent="0.25">
      <c r="B1668" s="339" t="s">
        <v>20200</v>
      </c>
      <c r="C1668" s="339" t="s">
        <v>5</v>
      </c>
      <c r="D1668" s="279" t="s">
        <v>20491</v>
      </c>
      <c r="E1668" s="280" t="s">
        <v>20492</v>
      </c>
      <c r="G1668" s="279" t="s">
        <v>20493</v>
      </c>
      <c r="H1668" s="316" t="s">
        <v>20494</v>
      </c>
      <c r="I1668" s="317" t="s">
        <v>3915</v>
      </c>
      <c r="J1668" s="279" t="s">
        <v>20495</v>
      </c>
      <c r="K1668" s="280" t="s">
        <v>2963</v>
      </c>
      <c r="L1668" s="280" t="s">
        <v>4123</v>
      </c>
      <c r="M1668" s="280" t="s">
        <v>4063</v>
      </c>
      <c r="N1668" s="12" t="s">
        <v>21135</v>
      </c>
      <c r="O1668" s="318" t="s">
        <v>20496</v>
      </c>
      <c r="P1668" s="319" t="s">
        <v>20498</v>
      </c>
      <c r="Q1668" s="262" t="s">
        <v>20497</v>
      </c>
      <c r="R1668" s="280" t="s">
        <v>20492</v>
      </c>
      <c r="S1668" s="262" t="s">
        <v>20497</v>
      </c>
      <c r="T1668" s="319" t="s">
        <v>20498</v>
      </c>
      <c r="V1668" s="282"/>
    </row>
    <row r="1669" spans="1:22" s="280" customFormat="1" ht="30.75" customHeight="1" x14ac:dyDescent="0.25">
      <c r="B1669" s="339" t="s">
        <v>20201</v>
      </c>
      <c r="C1669" s="339" t="s">
        <v>21122</v>
      </c>
      <c r="D1669" s="279" t="s">
        <v>20500</v>
      </c>
      <c r="E1669" s="280" t="s">
        <v>20501</v>
      </c>
      <c r="G1669" s="279" t="s">
        <v>20500</v>
      </c>
      <c r="H1669" s="316" t="s">
        <v>20502</v>
      </c>
      <c r="I1669" s="317"/>
      <c r="J1669" s="279" t="s">
        <v>20503</v>
      </c>
      <c r="K1669" s="280" t="s">
        <v>20504</v>
      </c>
      <c r="L1669" s="280" t="s">
        <v>14907</v>
      </c>
      <c r="M1669" s="280" t="s">
        <v>3942</v>
      </c>
      <c r="N1669" s="12" t="s">
        <v>21135</v>
      </c>
      <c r="O1669" s="318"/>
      <c r="P1669" s="319" t="s">
        <v>20505</v>
      </c>
      <c r="Q1669" s="281" t="s">
        <v>20506</v>
      </c>
      <c r="R1669" s="280" t="s">
        <v>20507</v>
      </c>
      <c r="S1669" s="281"/>
      <c r="T1669" s="281"/>
      <c r="V1669" s="282">
        <v>43780</v>
      </c>
    </row>
    <row r="1670" spans="1:22" s="280" customFormat="1" ht="30.75" customHeight="1" x14ac:dyDescent="0.25">
      <c r="B1670" s="339" t="s">
        <v>20202</v>
      </c>
      <c r="C1670" s="339" t="s">
        <v>21122</v>
      </c>
      <c r="D1670" s="279" t="s">
        <v>20508</v>
      </c>
      <c r="E1670" s="280" t="s">
        <v>911</v>
      </c>
      <c r="G1670" s="279" t="s">
        <v>20524</v>
      </c>
      <c r="H1670" s="316" t="s">
        <v>20527</v>
      </c>
      <c r="I1670" s="317" t="s">
        <v>3915</v>
      </c>
      <c r="J1670" s="279" t="s">
        <v>20528</v>
      </c>
      <c r="K1670" s="280" t="s">
        <v>3917</v>
      </c>
      <c r="L1670" s="280" t="s">
        <v>2524</v>
      </c>
      <c r="M1670" s="280" t="s">
        <v>4114</v>
      </c>
      <c r="N1670" s="12" t="s">
        <v>21147</v>
      </c>
      <c r="O1670" s="318" t="s">
        <v>20529</v>
      </c>
      <c r="P1670" s="319" t="s">
        <v>20530</v>
      </c>
      <c r="Q1670" s="262" t="s">
        <v>20531</v>
      </c>
      <c r="R1670" s="280" t="s">
        <v>911</v>
      </c>
      <c r="S1670" s="262" t="s">
        <v>20531</v>
      </c>
      <c r="T1670" s="319" t="s">
        <v>20530</v>
      </c>
      <c r="V1670" s="282">
        <v>43782</v>
      </c>
    </row>
    <row r="1671" spans="1:22" s="280" customFormat="1" ht="30.75" customHeight="1" x14ac:dyDescent="0.25">
      <c r="A1671" s="410" t="s">
        <v>22337</v>
      </c>
      <c r="B1671" s="360" t="s">
        <v>20203</v>
      </c>
      <c r="C1671" s="339" t="s">
        <v>11992</v>
      </c>
      <c r="D1671" s="279" t="s">
        <v>20525</v>
      </c>
      <c r="E1671" s="280" t="s">
        <v>21128</v>
      </c>
      <c r="G1671" s="279" t="s">
        <v>20526</v>
      </c>
      <c r="H1671" s="316"/>
      <c r="I1671" s="317"/>
      <c r="J1671" s="279"/>
      <c r="O1671" s="318"/>
      <c r="P1671" s="319"/>
      <c r="Q1671" s="281"/>
      <c r="S1671" s="281"/>
      <c r="T1671" s="281"/>
      <c r="V1671" s="282"/>
    </row>
    <row r="1672" spans="1:22" s="280" customFormat="1" ht="30.75" customHeight="1" x14ac:dyDescent="0.25">
      <c r="B1672" s="339" t="s">
        <v>20204</v>
      </c>
      <c r="C1672" s="339" t="s">
        <v>21123</v>
      </c>
      <c r="D1672" s="279" t="s">
        <v>20538</v>
      </c>
      <c r="E1672" s="280" t="s">
        <v>3050</v>
      </c>
      <c r="G1672" s="279" t="s">
        <v>20538</v>
      </c>
      <c r="H1672" s="316" t="s">
        <v>20539</v>
      </c>
      <c r="I1672" s="317" t="s">
        <v>3915</v>
      </c>
      <c r="J1672" s="279" t="s">
        <v>20540</v>
      </c>
      <c r="K1672" s="280" t="s">
        <v>3917</v>
      </c>
      <c r="L1672" s="280" t="s">
        <v>3778</v>
      </c>
      <c r="M1672" s="280" t="s">
        <v>4114</v>
      </c>
      <c r="N1672" s="12" t="s">
        <v>21147</v>
      </c>
      <c r="O1672" s="318" t="s">
        <v>20541</v>
      </c>
      <c r="P1672" s="319" t="s">
        <v>20542</v>
      </c>
      <c r="Q1672" s="262" t="s">
        <v>20543</v>
      </c>
      <c r="R1672" s="319" t="s">
        <v>5912</v>
      </c>
      <c r="S1672" s="262" t="s">
        <v>20543</v>
      </c>
      <c r="T1672" s="319" t="s">
        <v>20542</v>
      </c>
      <c r="V1672" s="282"/>
    </row>
    <row r="1673" spans="1:22" s="280" customFormat="1" ht="30.75" customHeight="1" x14ac:dyDescent="0.25">
      <c r="A1673" s="410" t="s">
        <v>22337</v>
      </c>
      <c r="B1673" s="360" t="s">
        <v>20205</v>
      </c>
      <c r="C1673" s="339" t="s">
        <v>21122</v>
      </c>
      <c r="D1673" s="279" t="s">
        <v>20544</v>
      </c>
      <c r="E1673" s="280" t="s">
        <v>20545</v>
      </c>
      <c r="G1673" s="279" t="s">
        <v>20546</v>
      </c>
      <c r="H1673" s="316"/>
      <c r="I1673" s="317"/>
      <c r="J1673" s="279"/>
      <c r="L1673" s="280" t="s">
        <v>4035</v>
      </c>
      <c r="M1673" s="280" t="s">
        <v>3942</v>
      </c>
      <c r="N1673" s="12" t="s">
        <v>21135</v>
      </c>
      <c r="O1673" s="318"/>
      <c r="P1673" s="319"/>
      <c r="Q1673" s="281"/>
      <c r="S1673" s="281"/>
      <c r="T1673" s="281"/>
      <c r="V1673" s="282"/>
    </row>
    <row r="1674" spans="1:22" s="280" customFormat="1" ht="30.75" customHeight="1" x14ac:dyDescent="0.25">
      <c r="B1674" s="339" t="s">
        <v>20206</v>
      </c>
      <c r="C1674" s="339" t="s">
        <v>21125</v>
      </c>
      <c r="D1674" s="279" t="s">
        <v>20547</v>
      </c>
      <c r="E1674" s="280" t="s">
        <v>20548</v>
      </c>
      <c r="G1674" s="279" t="s">
        <v>20547</v>
      </c>
      <c r="H1674" s="316" t="s">
        <v>20549</v>
      </c>
      <c r="I1674" s="317" t="s">
        <v>3915</v>
      </c>
      <c r="J1674" s="279" t="s">
        <v>20550</v>
      </c>
      <c r="K1674" s="280" t="s">
        <v>3917</v>
      </c>
      <c r="L1674" s="280" t="s">
        <v>4233</v>
      </c>
      <c r="M1674" s="280" t="s">
        <v>3942</v>
      </c>
      <c r="N1674" s="12" t="s">
        <v>21135</v>
      </c>
      <c r="O1674" s="318" t="s">
        <v>20551</v>
      </c>
      <c r="P1674" s="319" t="s">
        <v>20552</v>
      </c>
      <c r="Q1674" s="262" t="s">
        <v>20553</v>
      </c>
      <c r="R1674" s="280" t="s">
        <v>20548</v>
      </c>
      <c r="S1674" s="262" t="s">
        <v>20553</v>
      </c>
      <c r="T1674" s="319" t="s">
        <v>20552</v>
      </c>
      <c r="V1674" s="282">
        <v>43783</v>
      </c>
    </row>
    <row r="1675" spans="1:22" s="280" customFormat="1" ht="30.75" customHeight="1" x14ac:dyDescent="0.25">
      <c r="A1675" s="410" t="s">
        <v>22337</v>
      </c>
      <c r="B1675" s="360" t="s">
        <v>20207</v>
      </c>
      <c r="C1675" s="339" t="s">
        <v>11017</v>
      </c>
      <c r="D1675" s="279" t="s">
        <v>20557</v>
      </c>
      <c r="E1675" s="280" t="s">
        <v>9859</v>
      </c>
      <c r="G1675" s="279" t="s">
        <v>20557</v>
      </c>
      <c r="H1675" s="316"/>
      <c r="I1675" s="317"/>
      <c r="J1675" s="279"/>
      <c r="L1675" s="280" t="s">
        <v>3941</v>
      </c>
      <c r="M1675" s="280" t="s">
        <v>3942</v>
      </c>
      <c r="N1675" s="12" t="s">
        <v>21135</v>
      </c>
      <c r="O1675" s="318"/>
      <c r="P1675" s="319"/>
      <c r="Q1675" s="342"/>
      <c r="S1675" s="281"/>
      <c r="T1675" s="281"/>
      <c r="V1675" s="282"/>
    </row>
    <row r="1676" spans="1:22" s="280" customFormat="1" ht="30.75" customHeight="1" x14ac:dyDescent="0.25">
      <c r="B1676" s="339" t="s">
        <v>20208</v>
      </c>
      <c r="C1676" s="339" t="s">
        <v>16380</v>
      </c>
      <c r="D1676" s="279" t="s">
        <v>20559</v>
      </c>
      <c r="E1676" s="280" t="s">
        <v>20691</v>
      </c>
      <c r="G1676" s="279" t="s">
        <v>20684</v>
      </c>
      <c r="H1676" s="316" t="s">
        <v>20685</v>
      </c>
      <c r="I1676" s="317" t="s">
        <v>20686</v>
      </c>
      <c r="J1676" s="279" t="s">
        <v>20687</v>
      </c>
      <c r="K1676" s="280" t="s">
        <v>1233</v>
      </c>
      <c r="L1676" s="280" t="s">
        <v>6327</v>
      </c>
      <c r="M1676" s="280" t="s">
        <v>3942</v>
      </c>
      <c r="N1676" s="12" t="s">
        <v>21135</v>
      </c>
      <c r="O1676" s="318" t="s">
        <v>20688</v>
      </c>
      <c r="P1676" s="319" t="s">
        <v>20689</v>
      </c>
      <c r="Q1676" s="262" t="s">
        <v>20690</v>
      </c>
      <c r="R1676" s="280" t="s">
        <v>20691</v>
      </c>
      <c r="S1676" s="262" t="s">
        <v>20690</v>
      </c>
      <c r="T1676" s="319" t="s">
        <v>20689</v>
      </c>
      <c r="V1676" s="282">
        <v>43796</v>
      </c>
    </row>
    <row r="1677" spans="1:22" s="280" customFormat="1" ht="30.75" customHeight="1" x14ac:dyDescent="0.25">
      <c r="A1677" s="410" t="s">
        <v>22337</v>
      </c>
      <c r="B1677" s="360" t="s">
        <v>20209</v>
      </c>
      <c r="C1677" s="339" t="s">
        <v>11017</v>
      </c>
      <c r="D1677" s="279" t="s">
        <v>20560</v>
      </c>
      <c r="E1677" s="280" t="s">
        <v>11017</v>
      </c>
      <c r="F1677" s="280" t="s">
        <v>12627</v>
      </c>
      <c r="G1677" s="279" t="s">
        <v>20561</v>
      </c>
      <c r="H1677" s="316"/>
      <c r="I1677" s="317"/>
      <c r="J1677" s="279"/>
      <c r="L1677" s="280" t="s">
        <v>18206</v>
      </c>
      <c r="M1677" s="280" t="s">
        <v>3942</v>
      </c>
      <c r="N1677" s="12" t="s">
        <v>21135</v>
      </c>
      <c r="O1677" s="318"/>
      <c r="P1677" s="319"/>
      <c r="Q1677" s="281"/>
      <c r="S1677" s="281"/>
      <c r="T1677" s="281"/>
      <c r="V1677" s="282"/>
    </row>
    <row r="1678" spans="1:22" s="280" customFormat="1" ht="30.75" customHeight="1" x14ac:dyDescent="0.25">
      <c r="B1678" s="339" t="s">
        <v>20210</v>
      </c>
      <c r="C1678" s="339" t="s">
        <v>21125</v>
      </c>
      <c r="D1678" s="279" t="s">
        <v>20567</v>
      </c>
      <c r="E1678" s="280" t="s">
        <v>20568</v>
      </c>
      <c r="G1678" s="279" t="s">
        <v>20567</v>
      </c>
      <c r="H1678" s="316" t="s">
        <v>20569</v>
      </c>
      <c r="I1678" s="317" t="s">
        <v>3915</v>
      </c>
      <c r="J1678" s="279" t="s">
        <v>20570</v>
      </c>
      <c r="K1678" s="280" t="s">
        <v>18516</v>
      </c>
      <c r="L1678" s="280" t="s">
        <v>20018</v>
      </c>
      <c r="M1678" s="280" t="s">
        <v>4265</v>
      </c>
      <c r="N1678" s="12" t="s">
        <v>21135</v>
      </c>
      <c r="O1678" s="318" t="s">
        <v>20571</v>
      </c>
      <c r="P1678" s="319" t="s">
        <v>20572</v>
      </c>
      <c r="Q1678" s="262" t="s">
        <v>20573</v>
      </c>
      <c r="R1678" s="280" t="s">
        <v>20574</v>
      </c>
      <c r="S1678" s="262" t="s">
        <v>20575</v>
      </c>
      <c r="T1678" s="319" t="s">
        <v>20572</v>
      </c>
      <c r="V1678" s="282">
        <v>43788</v>
      </c>
    </row>
    <row r="1679" spans="1:22" s="280" customFormat="1" ht="30.75" customHeight="1" x14ac:dyDescent="0.25">
      <c r="B1679" s="339" t="s">
        <v>20211</v>
      </c>
      <c r="C1679" s="339" t="s">
        <v>21122</v>
      </c>
      <c r="D1679" s="279" t="s">
        <v>20577</v>
      </c>
      <c r="E1679" s="280" t="s">
        <v>20578</v>
      </c>
      <c r="G1679" s="279" t="s">
        <v>20579</v>
      </c>
      <c r="H1679" s="316" t="s">
        <v>20576</v>
      </c>
      <c r="I1679" s="317" t="s">
        <v>20580</v>
      </c>
      <c r="J1679" s="279" t="s">
        <v>20581</v>
      </c>
      <c r="K1679" s="280" t="s">
        <v>4292</v>
      </c>
      <c r="L1679" s="280" t="s">
        <v>4233</v>
      </c>
      <c r="M1679" s="280" t="s">
        <v>3942</v>
      </c>
      <c r="N1679" s="12" t="s">
        <v>21135</v>
      </c>
      <c r="O1679" s="318" t="s">
        <v>20582</v>
      </c>
      <c r="P1679" s="319" t="s">
        <v>20583</v>
      </c>
      <c r="Q1679" s="262" t="s">
        <v>20584</v>
      </c>
      <c r="R1679" s="280" t="s">
        <v>4297</v>
      </c>
      <c r="S1679" s="262" t="s">
        <v>20584</v>
      </c>
      <c r="T1679" s="281" t="s">
        <v>20583</v>
      </c>
      <c r="V1679" s="282">
        <v>43788</v>
      </c>
    </row>
    <row r="1680" spans="1:22" s="280" customFormat="1" ht="30.75" customHeight="1" x14ac:dyDescent="0.25">
      <c r="B1680" s="339" t="s">
        <v>20212</v>
      </c>
      <c r="C1680" s="339" t="s">
        <v>5</v>
      </c>
      <c r="D1680" s="279" t="s">
        <v>20592</v>
      </c>
      <c r="E1680" s="280" t="s">
        <v>1074</v>
      </c>
      <c r="G1680" s="279" t="s">
        <v>20593</v>
      </c>
      <c r="H1680" s="316" t="s">
        <v>20594</v>
      </c>
      <c r="I1680" s="317" t="s">
        <v>20595</v>
      </c>
      <c r="J1680" s="279" t="s">
        <v>20596</v>
      </c>
      <c r="K1680" s="280" t="s">
        <v>20597</v>
      </c>
      <c r="L1680" s="280" t="s">
        <v>10502</v>
      </c>
      <c r="M1680" s="280" t="s">
        <v>3975</v>
      </c>
      <c r="N1680" s="12" t="s">
        <v>21147</v>
      </c>
      <c r="O1680" s="318" t="s">
        <v>20598</v>
      </c>
      <c r="P1680" s="319" t="s">
        <v>20599</v>
      </c>
      <c r="Q1680" s="262" t="s">
        <v>20600</v>
      </c>
      <c r="R1680" s="280" t="s">
        <v>1074</v>
      </c>
      <c r="S1680" s="262" t="s">
        <v>20600</v>
      </c>
      <c r="T1680" s="319" t="s">
        <v>20599</v>
      </c>
      <c r="V1680" s="282"/>
    </row>
    <row r="1681" spans="2:22" s="280" customFormat="1" ht="30.75" customHeight="1" x14ac:dyDescent="0.25">
      <c r="B1681" s="339" t="s">
        <v>20213</v>
      </c>
      <c r="C1681" s="339" t="s">
        <v>16380</v>
      </c>
      <c r="D1681" s="279" t="s">
        <v>20601</v>
      </c>
      <c r="E1681" s="280" t="s">
        <v>20602</v>
      </c>
      <c r="G1681" s="279" t="s">
        <v>20601</v>
      </c>
      <c r="H1681" s="316" t="s">
        <v>20603</v>
      </c>
      <c r="I1681" s="317" t="s">
        <v>3915</v>
      </c>
      <c r="J1681" s="279" t="s">
        <v>20604</v>
      </c>
      <c r="K1681" s="280" t="s">
        <v>3917</v>
      </c>
      <c r="L1681" s="280" t="s">
        <v>20605</v>
      </c>
      <c r="M1681" s="280" t="s">
        <v>4063</v>
      </c>
      <c r="N1681" s="12" t="s">
        <v>21135</v>
      </c>
      <c r="O1681" s="318" t="s">
        <v>20606</v>
      </c>
      <c r="P1681" s="319"/>
      <c r="Q1681" s="262" t="s">
        <v>20607</v>
      </c>
      <c r="R1681" s="280" t="s">
        <v>20608</v>
      </c>
      <c r="S1681" s="262" t="s">
        <v>20607</v>
      </c>
      <c r="T1681" s="281"/>
      <c r="V1681" s="282"/>
    </row>
    <row r="1682" spans="2:22" s="280" customFormat="1" ht="30.75" customHeight="1" x14ac:dyDescent="0.25">
      <c r="B1682" s="339" t="s">
        <v>20214</v>
      </c>
      <c r="C1682" s="339" t="s">
        <v>21122</v>
      </c>
      <c r="D1682" s="279" t="s">
        <v>20629</v>
      </c>
      <c r="E1682" s="280" t="s">
        <v>9456</v>
      </c>
      <c r="G1682" s="279" t="s">
        <v>20629</v>
      </c>
      <c r="H1682" s="316" t="s">
        <v>20630</v>
      </c>
      <c r="I1682" s="317" t="s">
        <v>3915</v>
      </c>
      <c r="J1682" s="279" t="s">
        <v>20631</v>
      </c>
      <c r="K1682" s="280" t="s">
        <v>10386</v>
      </c>
      <c r="L1682" s="280" t="s">
        <v>3136</v>
      </c>
      <c r="M1682" s="280" t="s">
        <v>3137</v>
      </c>
      <c r="N1682" s="12" t="s">
        <v>21150</v>
      </c>
      <c r="O1682" s="318" t="s">
        <v>20632</v>
      </c>
      <c r="P1682" s="319" t="s">
        <v>20633</v>
      </c>
      <c r="Q1682" s="281" t="s">
        <v>20634</v>
      </c>
      <c r="R1682" s="280" t="s">
        <v>5506</v>
      </c>
      <c r="S1682" s="281" t="s">
        <v>20635</v>
      </c>
      <c r="T1682" s="281" t="s">
        <v>20633</v>
      </c>
      <c r="V1682" s="282">
        <v>43794</v>
      </c>
    </row>
    <row r="1683" spans="2:22" s="280" customFormat="1" ht="30.75" customHeight="1" x14ac:dyDescent="0.25">
      <c r="B1683" s="339" t="s">
        <v>20215</v>
      </c>
      <c r="C1683" s="339"/>
      <c r="D1683" s="279" t="s">
        <v>20623</v>
      </c>
      <c r="E1683" s="280" t="s">
        <v>3708</v>
      </c>
      <c r="G1683" s="279" t="s">
        <v>20623</v>
      </c>
      <c r="H1683" s="316" t="s">
        <v>20624</v>
      </c>
      <c r="I1683" s="317" t="s">
        <v>3915</v>
      </c>
      <c r="J1683" s="279" t="s">
        <v>20628</v>
      </c>
      <c r="K1683" s="280" t="s">
        <v>4292</v>
      </c>
      <c r="L1683" s="280" t="s">
        <v>4233</v>
      </c>
      <c r="M1683" s="280" t="s">
        <v>3942</v>
      </c>
      <c r="N1683" s="12" t="s">
        <v>21135</v>
      </c>
      <c r="O1683" s="318" t="s">
        <v>20625</v>
      </c>
      <c r="P1683" s="319" t="s">
        <v>20626</v>
      </c>
      <c r="Q1683" s="262" t="s">
        <v>20627</v>
      </c>
      <c r="R1683" s="281" t="s">
        <v>20623</v>
      </c>
      <c r="S1683" s="262" t="s">
        <v>20627</v>
      </c>
      <c r="T1683" s="319" t="s">
        <v>20626</v>
      </c>
      <c r="V1683" s="282">
        <v>43794</v>
      </c>
    </row>
    <row r="1684" spans="2:22" s="280" customFormat="1" ht="30.75" customHeight="1" x14ac:dyDescent="0.25">
      <c r="B1684" s="339" t="s">
        <v>20216</v>
      </c>
      <c r="C1684" s="339" t="s">
        <v>21122</v>
      </c>
      <c r="D1684" s="279" t="s">
        <v>20652</v>
      </c>
      <c r="E1684" s="280" t="s">
        <v>20653</v>
      </c>
      <c r="G1684" s="279" t="s">
        <v>20657</v>
      </c>
      <c r="H1684" s="316" t="s">
        <v>20654</v>
      </c>
      <c r="I1684" s="317" t="s">
        <v>3915</v>
      </c>
      <c r="J1684" s="279" t="s">
        <v>20655</v>
      </c>
      <c r="K1684" s="280" t="s">
        <v>20656</v>
      </c>
      <c r="L1684" s="280" t="s">
        <v>7357</v>
      </c>
      <c r="M1684" s="280" t="s">
        <v>3919</v>
      </c>
      <c r="N1684" s="12" t="s">
        <v>21147</v>
      </c>
      <c r="O1684" s="318" t="s">
        <v>20658</v>
      </c>
      <c r="P1684" s="319"/>
      <c r="Q1684" s="262" t="s">
        <v>20659</v>
      </c>
      <c r="R1684" s="280" t="s">
        <v>20653</v>
      </c>
      <c r="S1684" s="281" t="s">
        <v>20659</v>
      </c>
      <c r="T1684" s="281" t="s">
        <v>20660</v>
      </c>
      <c r="V1684" s="282">
        <v>43795</v>
      </c>
    </row>
    <row r="1685" spans="2:22" s="280" customFormat="1" ht="30.75" customHeight="1" x14ac:dyDescent="0.25">
      <c r="B1685" s="339" t="s">
        <v>20217</v>
      </c>
      <c r="C1685" s="339" t="s">
        <v>21122</v>
      </c>
      <c r="D1685" s="279" t="s">
        <v>20661</v>
      </c>
      <c r="E1685" s="280" t="s">
        <v>20662</v>
      </c>
      <c r="F1685" s="280" t="s">
        <v>3980</v>
      </c>
      <c r="G1685" s="279" t="s">
        <v>20786</v>
      </c>
      <c r="H1685" s="316" t="s">
        <v>20787</v>
      </c>
      <c r="I1685" s="317" t="s">
        <v>3915</v>
      </c>
      <c r="J1685" s="279" t="s">
        <v>20788</v>
      </c>
      <c r="K1685" s="280" t="s">
        <v>3917</v>
      </c>
      <c r="L1685" s="280" t="s">
        <v>5944</v>
      </c>
      <c r="M1685" s="280" t="s">
        <v>3919</v>
      </c>
      <c r="N1685" s="12" t="s">
        <v>21147</v>
      </c>
      <c r="O1685" s="318" t="s">
        <v>20789</v>
      </c>
      <c r="P1685" s="319" t="s">
        <v>20790</v>
      </c>
      <c r="Q1685" s="281" t="s">
        <v>20663</v>
      </c>
      <c r="R1685" s="280" t="s">
        <v>20664</v>
      </c>
      <c r="S1685" s="281" t="s">
        <v>20791</v>
      </c>
      <c r="T1685" s="281" t="s">
        <v>20792</v>
      </c>
      <c r="V1685" s="282">
        <v>43795</v>
      </c>
    </row>
    <row r="1686" spans="2:22" s="280" customFormat="1" ht="30.75" customHeight="1" x14ac:dyDescent="0.25">
      <c r="B1686" s="339" t="s">
        <v>20218</v>
      </c>
      <c r="C1686" s="339" t="s">
        <v>21122</v>
      </c>
      <c r="D1686" s="279" t="s">
        <v>20668</v>
      </c>
      <c r="E1686" s="280" t="s">
        <v>20665</v>
      </c>
      <c r="G1686" s="279" t="s">
        <v>20666</v>
      </c>
      <c r="H1686" s="316" t="s">
        <v>20667</v>
      </c>
      <c r="I1686" s="317" t="s">
        <v>20669</v>
      </c>
      <c r="J1686" s="279" t="s">
        <v>20670</v>
      </c>
      <c r="K1686" s="280" t="s">
        <v>20671</v>
      </c>
      <c r="L1686" s="280" t="s">
        <v>20672</v>
      </c>
      <c r="M1686" s="280" t="s">
        <v>3919</v>
      </c>
      <c r="N1686" s="12" t="s">
        <v>21147</v>
      </c>
      <c r="O1686" s="318" t="s">
        <v>20673</v>
      </c>
      <c r="P1686" s="319" t="s">
        <v>20674</v>
      </c>
      <c r="Q1686" s="262" t="s">
        <v>20675</v>
      </c>
      <c r="S1686" s="281" t="s">
        <v>20676</v>
      </c>
      <c r="T1686" s="281" t="s">
        <v>20665</v>
      </c>
      <c r="V1686" s="282">
        <v>43795</v>
      </c>
    </row>
    <row r="1687" spans="2:22" s="280" customFormat="1" ht="30.75" customHeight="1" x14ac:dyDescent="0.25">
      <c r="B1687" s="339" t="s">
        <v>20219</v>
      </c>
      <c r="C1687" s="339" t="s">
        <v>21122</v>
      </c>
      <c r="D1687" s="279" t="s">
        <v>20677</v>
      </c>
      <c r="E1687" s="280" t="s">
        <v>20678</v>
      </c>
      <c r="G1687" s="279" t="s">
        <v>20677</v>
      </c>
      <c r="H1687" s="316" t="s">
        <v>20679</v>
      </c>
      <c r="I1687" s="317" t="s">
        <v>20680</v>
      </c>
      <c r="J1687" s="279" t="s">
        <v>20682</v>
      </c>
      <c r="K1687" s="280" t="s">
        <v>3917</v>
      </c>
      <c r="L1687" s="280" t="s">
        <v>20317</v>
      </c>
      <c r="M1687" s="280" t="s">
        <v>3919</v>
      </c>
      <c r="N1687" s="12" t="s">
        <v>21147</v>
      </c>
      <c r="O1687" s="318" t="s">
        <v>20681</v>
      </c>
      <c r="P1687" s="319"/>
      <c r="Q1687" s="342" t="s">
        <v>20683</v>
      </c>
      <c r="S1687" s="342" t="s">
        <v>20683</v>
      </c>
      <c r="T1687" s="281"/>
      <c r="V1687" s="282">
        <v>43796</v>
      </c>
    </row>
    <row r="1688" spans="2:22" s="280" customFormat="1" ht="30.75" customHeight="1" x14ac:dyDescent="0.25">
      <c r="B1688" s="339" t="s">
        <v>20220</v>
      </c>
      <c r="C1688" s="339" t="s">
        <v>21122</v>
      </c>
      <c r="D1688" s="279" t="s">
        <v>20692</v>
      </c>
      <c r="E1688" s="280" t="s">
        <v>11017</v>
      </c>
      <c r="F1688" s="280" t="s">
        <v>12627</v>
      </c>
      <c r="G1688" s="279" t="s">
        <v>20692</v>
      </c>
      <c r="H1688" s="316" t="s">
        <v>20693</v>
      </c>
      <c r="I1688" s="317" t="s">
        <v>20694</v>
      </c>
      <c r="J1688" s="279" t="s">
        <v>20695</v>
      </c>
      <c r="K1688" s="280" t="s">
        <v>7928</v>
      </c>
      <c r="L1688" s="280" t="s">
        <v>3941</v>
      </c>
      <c r="M1688" s="280" t="s">
        <v>3942</v>
      </c>
      <c r="N1688" s="12" t="s">
        <v>21135</v>
      </c>
      <c r="O1688" s="318" t="s">
        <v>3943</v>
      </c>
      <c r="P1688" s="319"/>
      <c r="Q1688" s="262" t="s">
        <v>19104</v>
      </c>
      <c r="S1688" s="262" t="s">
        <v>19104</v>
      </c>
      <c r="T1688" s="281"/>
      <c r="V1688" s="282"/>
    </row>
    <row r="1689" spans="2:22" s="280" customFormat="1" ht="30.75" customHeight="1" x14ac:dyDescent="0.25">
      <c r="B1689" s="339" t="s">
        <v>20221</v>
      </c>
      <c r="C1689" s="339" t="s">
        <v>21122</v>
      </c>
      <c r="D1689" s="279" t="s">
        <v>20699</v>
      </c>
      <c r="E1689" s="280" t="s">
        <v>20697</v>
      </c>
      <c r="F1689" s="280" t="s">
        <v>20698</v>
      </c>
      <c r="G1689" s="279" t="s">
        <v>20696</v>
      </c>
      <c r="H1689" s="316" t="s">
        <v>20700</v>
      </c>
      <c r="I1689" s="317" t="s">
        <v>3915</v>
      </c>
      <c r="J1689" s="279" t="s">
        <v>20701</v>
      </c>
      <c r="K1689" s="280" t="s">
        <v>3917</v>
      </c>
      <c r="L1689" s="280" t="s">
        <v>20317</v>
      </c>
      <c r="M1689" s="280" t="s">
        <v>3919</v>
      </c>
      <c r="N1689" s="12" t="s">
        <v>21147</v>
      </c>
      <c r="O1689" s="318" t="s">
        <v>20702</v>
      </c>
      <c r="P1689" s="319" t="s">
        <v>20703</v>
      </c>
      <c r="Q1689" s="281" t="s">
        <v>20704</v>
      </c>
      <c r="R1689" s="280" t="s">
        <v>20697</v>
      </c>
      <c r="S1689" s="281" t="s">
        <v>20704</v>
      </c>
      <c r="T1689" s="281" t="s">
        <v>20697</v>
      </c>
      <c r="V1689" s="282">
        <v>43796</v>
      </c>
    </row>
    <row r="1690" spans="2:22" s="280" customFormat="1" ht="30.75" customHeight="1" x14ac:dyDescent="0.25">
      <c r="B1690" s="339" t="s">
        <v>20222</v>
      </c>
      <c r="C1690" s="339" t="s">
        <v>21125</v>
      </c>
      <c r="D1690" s="279" t="s">
        <v>20712</v>
      </c>
      <c r="E1690" s="280" t="s">
        <v>20724</v>
      </c>
      <c r="G1690" s="279" t="s">
        <v>20725</v>
      </c>
      <c r="H1690" s="316" t="s">
        <v>20726</v>
      </c>
      <c r="I1690" s="317" t="s">
        <v>20727</v>
      </c>
      <c r="J1690" s="279" t="s">
        <v>20728</v>
      </c>
      <c r="K1690" s="280" t="s">
        <v>20729</v>
      </c>
      <c r="L1690" s="280" t="s">
        <v>14603</v>
      </c>
      <c r="M1690" s="280" t="s">
        <v>3942</v>
      </c>
      <c r="N1690" s="12" t="s">
        <v>21135</v>
      </c>
      <c r="O1690" s="318" t="s">
        <v>20730</v>
      </c>
      <c r="P1690" s="319" t="s">
        <v>20731</v>
      </c>
      <c r="Q1690" s="281" t="s">
        <v>20732</v>
      </c>
      <c r="R1690" s="280" t="s">
        <v>20724</v>
      </c>
      <c r="S1690" s="281" t="s">
        <v>20732</v>
      </c>
      <c r="T1690" s="281" t="s">
        <v>20731</v>
      </c>
      <c r="V1690" s="282">
        <v>43797</v>
      </c>
    </row>
    <row r="1691" spans="2:22" s="280" customFormat="1" ht="30.75" customHeight="1" x14ac:dyDescent="0.25">
      <c r="B1691" s="339" t="s">
        <v>20223</v>
      </c>
      <c r="C1691" s="339" t="s">
        <v>21122</v>
      </c>
      <c r="D1691" s="279" t="s">
        <v>20714</v>
      </c>
      <c r="E1691" s="280" t="s">
        <v>20715</v>
      </c>
      <c r="G1691" s="279" t="s">
        <v>20716</v>
      </c>
      <c r="H1691" s="316" t="s">
        <v>20717</v>
      </c>
      <c r="I1691" s="317" t="s">
        <v>20718</v>
      </c>
      <c r="J1691" s="279" t="s">
        <v>20719</v>
      </c>
      <c r="K1691" s="280" t="s">
        <v>20720</v>
      </c>
      <c r="L1691" s="280" t="s">
        <v>20317</v>
      </c>
      <c r="M1691" s="280" t="s">
        <v>3919</v>
      </c>
      <c r="N1691" s="12" t="s">
        <v>21147</v>
      </c>
      <c r="O1691" s="318" t="s">
        <v>20721</v>
      </c>
      <c r="P1691" s="319" t="s">
        <v>20722</v>
      </c>
      <c r="Q1691" s="342" t="s">
        <v>20723</v>
      </c>
      <c r="R1691" s="280" t="s">
        <v>4857</v>
      </c>
      <c r="S1691" s="342" t="s">
        <v>20723</v>
      </c>
      <c r="T1691" s="281" t="s">
        <v>4857</v>
      </c>
      <c r="V1691" s="282">
        <v>43797</v>
      </c>
    </row>
    <row r="1692" spans="2:22" s="280" customFormat="1" ht="30.75" customHeight="1" x14ac:dyDescent="0.25">
      <c r="B1692" s="339" t="s">
        <v>20705</v>
      </c>
      <c r="C1692" s="339" t="s">
        <v>11992</v>
      </c>
      <c r="D1692" s="279" t="s">
        <v>20713</v>
      </c>
      <c r="E1692" s="280" t="s">
        <v>20737</v>
      </c>
      <c r="G1692" s="279" t="s">
        <v>20733</v>
      </c>
      <c r="H1692" s="316" t="s">
        <v>20734</v>
      </c>
      <c r="I1692" s="317" t="s">
        <v>20735</v>
      </c>
      <c r="J1692" s="279" t="s">
        <v>20736</v>
      </c>
      <c r="K1692" s="280" t="s">
        <v>3917</v>
      </c>
      <c r="L1692" s="280" t="s">
        <v>1703</v>
      </c>
      <c r="M1692" s="280" t="s">
        <v>3942</v>
      </c>
      <c r="N1692" s="12" t="s">
        <v>21135</v>
      </c>
      <c r="O1692" s="318" t="s">
        <v>10434</v>
      </c>
      <c r="P1692" s="319" t="s">
        <v>20738</v>
      </c>
      <c r="Q1692" s="262" t="s">
        <v>20739</v>
      </c>
      <c r="R1692" s="280" t="s">
        <v>20737</v>
      </c>
      <c r="S1692" s="262" t="s">
        <v>20739</v>
      </c>
      <c r="T1692" s="319" t="s">
        <v>20738</v>
      </c>
      <c r="V1692" s="282">
        <v>43797</v>
      </c>
    </row>
    <row r="1693" spans="2:22" s="280" customFormat="1" ht="30.75" customHeight="1" x14ac:dyDescent="0.25">
      <c r="B1693" s="339" t="s">
        <v>20706</v>
      </c>
      <c r="C1693" s="339" t="s">
        <v>21122</v>
      </c>
      <c r="D1693" s="279" t="s">
        <v>20740</v>
      </c>
      <c r="G1693" s="279" t="s">
        <v>20741</v>
      </c>
      <c r="H1693" s="316" t="s">
        <v>20742</v>
      </c>
      <c r="I1693" s="317" t="s">
        <v>20743</v>
      </c>
      <c r="J1693" s="279" t="s">
        <v>20744</v>
      </c>
      <c r="K1693" s="280" t="s">
        <v>3917</v>
      </c>
      <c r="L1693" s="280" t="s">
        <v>15564</v>
      </c>
      <c r="M1693" s="280" t="s">
        <v>3919</v>
      </c>
      <c r="N1693" s="12" t="s">
        <v>21147</v>
      </c>
      <c r="O1693" s="318" t="s">
        <v>20745</v>
      </c>
      <c r="P1693" s="319" t="s">
        <v>20746</v>
      </c>
      <c r="Q1693" s="262" t="s">
        <v>20747</v>
      </c>
      <c r="S1693" s="262" t="s">
        <v>20748</v>
      </c>
      <c r="T1693" s="281" t="s">
        <v>20749</v>
      </c>
      <c r="V1693" s="282">
        <v>43797</v>
      </c>
    </row>
    <row r="1694" spans="2:22" s="280" customFormat="1" ht="30.75" customHeight="1" x14ac:dyDescent="0.25">
      <c r="B1694" s="339" t="s">
        <v>20707</v>
      </c>
      <c r="C1694" s="339" t="s">
        <v>21122</v>
      </c>
      <c r="D1694" s="279" t="s">
        <v>20752</v>
      </c>
      <c r="E1694" s="280" t="s">
        <v>20750</v>
      </c>
      <c r="F1694" s="280" t="s">
        <v>20751</v>
      </c>
      <c r="G1694" s="279" t="s">
        <v>20753</v>
      </c>
      <c r="H1694" s="316" t="s">
        <v>20754</v>
      </c>
      <c r="I1694" s="317" t="s">
        <v>3915</v>
      </c>
      <c r="J1694" s="279" t="s">
        <v>20755</v>
      </c>
      <c r="K1694" s="280" t="s">
        <v>3917</v>
      </c>
      <c r="L1694" s="280" t="s">
        <v>20317</v>
      </c>
      <c r="M1694" s="280" t="s">
        <v>3919</v>
      </c>
      <c r="N1694" s="12" t="s">
        <v>21147</v>
      </c>
      <c r="O1694" s="318" t="s">
        <v>20756</v>
      </c>
      <c r="P1694" s="319" t="s">
        <v>20757</v>
      </c>
      <c r="Q1694" s="342" t="s">
        <v>20758</v>
      </c>
      <c r="R1694" s="280" t="s">
        <v>20750</v>
      </c>
      <c r="S1694" s="342" t="s">
        <v>20758</v>
      </c>
      <c r="T1694" s="281"/>
      <c r="V1694" s="282">
        <v>43798</v>
      </c>
    </row>
    <row r="1695" spans="2:22" s="280" customFormat="1" ht="30.75" customHeight="1" x14ac:dyDescent="0.25">
      <c r="B1695" s="339" t="s">
        <v>20708</v>
      </c>
      <c r="C1695" s="339" t="s">
        <v>21122</v>
      </c>
      <c r="D1695" s="279" t="s">
        <v>20766</v>
      </c>
      <c r="E1695" s="281" t="s">
        <v>20766</v>
      </c>
      <c r="G1695" s="279" t="s">
        <v>20767</v>
      </c>
      <c r="H1695" s="316" t="s">
        <v>20759</v>
      </c>
      <c r="I1695" s="317" t="s">
        <v>20760</v>
      </c>
      <c r="J1695" s="279" t="s">
        <v>20761</v>
      </c>
      <c r="K1695" s="280" t="s">
        <v>3917</v>
      </c>
      <c r="L1695" s="280" t="s">
        <v>20317</v>
      </c>
      <c r="M1695" s="280" t="s">
        <v>3919</v>
      </c>
      <c r="N1695" s="12" t="s">
        <v>21147</v>
      </c>
      <c r="O1695" s="318" t="s">
        <v>20762</v>
      </c>
      <c r="P1695" s="319" t="s">
        <v>20763</v>
      </c>
      <c r="Q1695" s="262" t="s">
        <v>20764</v>
      </c>
      <c r="R1695" s="280" t="s">
        <v>20765</v>
      </c>
      <c r="S1695" s="262" t="s">
        <v>20764</v>
      </c>
      <c r="T1695" s="281" t="s">
        <v>20763</v>
      </c>
      <c r="V1695" s="282">
        <v>43798</v>
      </c>
    </row>
    <row r="1696" spans="2:22" s="280" customFormat="1" ht="30.75" customHeight="1" x14ac:dyDescent="0.25">
      <c r="B1696" s="339" t="s">
        <v>20709</v>
      </c>
      <c r="C1696" s="339" t="s">
        <v>21122</v>
      </c>
      <c r="D1696" s="279" t="s">
        <v>20768</v>
      </c>
      <c r="E1696" s="280" t="s">
        <v>20769</v>
      </c>
      <c r="F1696" s="280" t="s">
        <v>2725</v>
      </c>
      <c r="G1696" s="279" t="s">
        <v>20770</v>
      </c>
      <c r="H1696" s="316" t="s">
        <v>20771</v>
      </c>
      <c r="I1696" s="317" t="s">
        <v>3915</v>
      </c>
      <c r="J1696" s="279" t="s">
        <v>20772</v>
      </c>
      <c r="K1696" s="280" t="s">
        <v>20773</v>
      </c>
      <c r="L1696" s="280" t="s">
        <v>20317</v>
      </c>
      <c r="M1696" s="280" t="s">
        <v>3919</v>
      </c>
      <c r="N1696" s="12" t="s">
        <v>21147</v>
      </c>
      <c r="O1696" s="318" t="s">
        <v>20775</v>
      </c>
      <c r="P1696" s="318" t="s">
        <v>20774</v>
      </c>
      <c r="Q1696" s="281" t="s">
        <v>20776</v>
      </c>
      <c r="R1696" s="280" t="s">
        <v>16207</v>
      </c>
      <c r="S1696" s="281" t="s">
        <v>20776</v>
      </c>
      <c r="T1696" s="281" t="s">
        <v>20774</v>
      </c>
      <c r="V1696" s="282">
        <v>43798</v>
      </c>
    </row>
    <row r="1697" spans="1:22" s="280" customFormat="1" ht="30.75" customHeight="1" x14ac:dyDescent="0.25">
      <c r="B1697" s="339" t="s">
        <v>20710</v>
      </c>
      <c r="C1697" s="339" t="s">
        <v>21122</v>
      </c>
      <c r="D1697" s="279" t="s">
        <v>20777</v>
      </c>
      <c r="E1697" s="280" t="s">
        <v>20778</v>
      </c>
      <c r="F1697" s="280" t="s">
        <v>4080</v>
      </c>
      <c r="G1697" s="279" t="s">
        <v>20779</v>
      </c>
      <c r="H1697" s="316" t="s">
        <v>20780</v>
      </c>
      <c r="I1697" s="317" t="s">
        <v>20818</v>
      </c>
      <c r="J1697" s="279" t="s">
        <v>20781</v>
      </c>
      <c r="K1697" s="280" t="s">
        <v>20782</v>
      </c>
      <c r="L1697" s="280" t="s">
        <v>20317</v>
      </c>
      <c r="M1697" s="280" t="s">
        <v>3919</v>
      </c>
      <c r="N1697" s="12" t="s">
        <v>21147</v>
      </c>
      <c r="O1697" s="318" t="s">
        <v>20783</v>
      </c>
      <c r="P1697" s="319" t="s">
        <v>20784</v>
      </c>
      <c r="Q1697" s="281" t="s">
        <v>20785</v>
      </c>
      <c r="R1697" s="280" t="s">
        <v>5774</v>
      </c>
      <c r="S1697" s="281" t="s">
        <v>20785</v>
      </c>
      <c r="T1697" s="281"/>
      <c r="V1697" s="282">
        <v>43798</v>
      </c>
    </row>
    <row r="1698" spans="1:22" s="280" customFormat="1" ht="30.75" customHeight="1" x14ac:dyDescent="0.25">
      <c r="B1698" s="339" t="s">
        <v>20711</v>
      </c>
      <c r="C1698" s="339" t="s">
        <v>21122</v>
      </c>
      <c r="D1698" s="279" t="s">
        <v>20793</v>
      </c>
      <c r="E1698" s="280" t="s">
        <v>20794</v>
      </c>
      <c r="F1698" s="280" t="s">
        <v>16232</v>
      </c>
      <c r="G1698" s="279" t="s">
        <v>20795</v>
      </c>
      <c r="H1698" s="316" t="s">
        <v>20796</v>
      </c>
      <c r="I1698" s="317" t="s">
        <v>3915</v>
      </c>
      <c r="J1698" s="279" t="s">
        <v>20797</v>
      </c>
      <c r="K1698" s="280" t="s">
        <v>3689</v>
      </c>
      <c r="L1698" s="280" t="s">
        <v>3690</v>
      </c>
      <c r="M1698" s="280" t="s">
        <v>4114</v>
      </c>
      <c r="N1698" s="12" t="s">
        <v>21147</v>
      </c>
      <c r="O1698" s="318" t="s">
        <v>20798</v>
      </c>
      <c r="P1698" s="319" t="s">
        <v>20799</v>
      </c>
      <c r="Q1698" s="281" t="s">
        <v>20800</v>
      </c>
      <c r="R1698" s="280" t="s">
        <v>20801</v>
      </c>
      <c r="S1698" s="281" t="s">
        <v>20800</v>
      </c>
      <c r="T1698" s="281"/>
      <c r="V1698" s="282">
        <v>43801</v>
      </c>
    </row>
    <row r="1699" spans="1:22" s="280" customFormat="1" ht="30.75" customHeight="1" x14ac:dyDescent="0.25">
      <c r="A1699" s="410" t="s">
        <v>22337</v>
      </c>
      <c r="B1699" s="360" t="s">
        <v>20802</v>
      </c>
      <c r="C1699" s="339" t="s">
        <v>11992</v>
      </c>
      <c r="D1699" s="279" t="s">
        <v>20803</v>
      </c>
      <c r="G1699" s="279" t="s">
        <v>20803</v>
      </c>
      <c r="H1699" s="316"/>
      <c r="I1699" s="317"/>
      <c r="J1699" s="279"/>
      <c r="L1699" s="280" t="s">
        <v>2438</v>
      </c>
      <c r="M1699" s="280" t="s">
        <v>3942</v>
      </c>
      <c r="N1699" s="12" t="s">
        <v>21135</v>
      </c>
      <c r="O1699" s="318"/>
      <c r="P1699" s="319"/>
      <c r="Q1699" s="281"/>
      <c r="S1699" s="281"/>
      <c r="T1699" s="281"/>
      <c r="V1699" s="282"/>
    </row>
    <row r="1700" spans="1:22" s="280" customFormat="1" ht="30.75" customHeight="1" x14ac:dyDescent="0.25">
      <c r="B1700" s="339" t="s">
        <v>20807</v>
      </c>
      <c r="C1700" s="339"/>
      <c r="D1700" s="279" t="s">
        <v>20808</v>
      </c>
      <c r="E1700" s="280" t="s">
        <v>2706</v>
      </c>
      <c r="G1700" s="279" t="s">
        <v>20809</v>
      </c>
      <c r="H1700" s="316" t="s">
        <v>20810</v>
      </c>
      <c r="I1700" s="317" t="s">
        <v>20811</v>
      </c>
      <c r="J1700" s="279" t="s">
        <v>20812</v>
      </c>
      <c r="K1700" s="280" t="s">
        <v>20813</v>
      </c>
      <c r="L1700" s="280" t="s">
        <v>18188</v>
      </c>
      <c r="M1700" s="280" t="s">
        <v>3919</v>
      </c>
      <c r="N1700" s="12" t="s">
        <v>21147</v>
      </c>
      <c r="O1700" s="318" t="s">
        <v>20814</v>
      </c>
      <c r="P1700" s="319" t="s">
        <v>20815</v>
      </c>
      <c r="Q1700" s="262" t="s">
        <v>20816</v>
      </c>
      <c r="R1700" s="280" t="s">
        <v>2706</v>
      </c>
      <c r="S1700" s="262" t="s">
        <v>20816</v>
      </c>
      <c r="T1700" s="281" t="s">
        <v>20817</v>
      </c>
      <c r="V1700" s="282">
        <v>43802</v>
      </c>
    </row>
    <row r="1701" spans="1:22" s="280" customFormat="1" ht="30.75" customHeight="1" x14ac:dyDescent="0.25">
      <c r="B1701" s="339" t="s">
        <v>20821</v>
      </c>
      <c r="C1701" s="339" t="s">
        <v>21122</v>
      </c>
      <c r="D1701" s="279" t="s">
        <v>20826</v>
      </c>
      <c r="E1701" s="280" t="s">
        <v>20827</v>
      </c>
      <c r="G1701" s="279" t="s">
        <v>20826</v>
      </c>
      <c r="H1701" s="316" t="s">
        <v>20828</v>
      </c>
      <c r="I1701" s="317" t="s">
        <v>20829</v>
      </c>
      <c r="J1701" s="279" t="s">
        <v>20830</v>
      </c>
      <c r="K1701" s="280" t="s">
        <v>12704</v>
      </c>
      <c r="L1701" s="280" t="s">
        <v>2704</v>
      </c>
      <c r="M1701" s="280" t="s">
        <v>3942</v>
      </c>
      <c r="N1701" s="12" t="s">
        <v>21135</v>
      </c>
      <c r="O1701" s="318" t="s">
        <v>20831</v>
      </c>
      <c r="P1701" s="319" t="s">
        <v>20832</v>
      </c>
      <c r="Q1701" s="262" t="s">
        <v>20833</v>
      </c>
      <c r="R1701" s="280" t="s">
        <v>20827</v>
      </c>
      <c r="S1701" s="262" t="s">
        <v>20833</v>
      </c>
      <c r="T1701" s="319" t="s">
        <v>20832</v>
      </c>
      <c r="U1701" s="280" t="s">
        <v>20834</v>
      </c>
      <c r="V1701" s="282">
        <v>43802</v>
      </c>
    </row>
    <row r="1702" spans="1:22" s="280" customFormat="1" ht="30.75" customHeight="1" x14ac:dyDescent="0.25">
      <c r="B1702" s="339" t="s">
        <v>20822</v>
      </c>
      <c r="C1702" s="339" t="s">
        <v>21125</v>
      </c>
      <c r="D1702" s="279" t="s">
        <v>20836</v>
      </c>
      <c r="E1702" s="280" t="s">
        <v>18353</v>
      </c>
      <c r="G1702" s="279" t="s">
        <v>20836</v>
      </c>
      <c r="H1702" s="316" t="s">
        <v>20837</v>
      </c>
      <c r="I1702" s="317" t="s">
        <v>3915</v>
      </c>
      <c r="J1702" s="279" t="s">
        <v>20838</v>
      </c>
      <c r="K1702" s="280" t="s">
        <v>3917</v>
      </c>
      <c r="L1702" s="280" t="s">
        <v>5733</v>
      </c>
      <c r="M1702" s="280" t="s">
        <v>3942</v>
      </c>
      <c r="N1702" s="12" t="s">
        <v>21135</v>
      </c>
      <c r="O1702" s="318" t="s">
        <v>20839</v>
      </c>
      <c r="P1702" s="319" t="s">
        <v>20840</v>
      </c>
      <c r="Q1702" s="262" t="s">
        <v>20841</v>
      </c>
      <c r="R1702" s="280" t="s">
        <v>18353</v>
      </c>
      <c r="S1702" s="262" t="s">
        <v>20841</v>
      </c>
      <c r="T1702" s="319" t="s">
        <v>20840</v>
      </c>
      <c r="V1702" s="282">
        <v>43803</v>
      </c>
    </row>
    <row r="1703" spans="1:22" s="280" customFormat="1" ht="30.75" customHeight="1" x14ac:dyDescent="0.25">
      <c r="B1703" s="339" t="s">
        <v>20823</v>
      </c>
      <c r="C1703" s="339" t="s">
        <v>21122</v>
      </c>
      <c r="D1703" s="279" t="s">
        <v>20843</v>
      </c>
      <c r="E1703" s="280" t="s">
        <v>2019</v>
      </c>
      <c r="G1703" s="279" t="s">
        <v>20843</v>
      </c>
      <c r="H1703" s="316" t="s">
        <v>20844</v>
      </c>
      <c r="I1703" s="317" t="s">
        <v>3915</v>
      </c>
      <c r="J1703" s="279" t="s">
        <v>20845</v>
      </c>
      <c r="K1703" s="280" t="s">
        <v>3917</v>
      </c>
      <c r="L1703" s="280" t="s">
        <v>20317</v>
      </c>
      <c r="M1703" s="280" t="s">
        <v>3919</v>
      </c>
      <c r="N1703" s="12" t="s">
        <v>21147</v>
      </c>
      <c r="O1703" s="318" t="s">
        <v>20846</v>
      </c>
      <c r="P1703" s="319"/>
      <c r="Q1703" s="342" t="s">
        <v>20847</v>
      </c>
      <c r="R1703" s="280" t="s">
        <v>2019</v>
      </c>
      <c r="S1703" s="342" t="s">
        <v>20847</v>
      </c>
      <c r="T1703" s="281"/>
      <c r="V1703" s="282">
        <v>43804</v>
      </c>
    </row>
    <row r="1704" spans="1:22" s="280" customFormat="1" ht="30.75" customHeight="1" x14ac:dyDescent="0.25">
      <c r="B1704" s="339" t="s">
        <v>20824</v>
      </c>
      <c r="C1704" s="339" t="s">
        <v>21122</v>
      </c>
      <c r="D1704" s="279" t="s">
        <v>20848</v>
      </c>
      <c r="E1704" s="280" t="s">
        <v>4049</v>
      </c>
      <c r="G1704" s="279" t="s">
        <v>20848</v>
      </c>
      <c r="H1704" s="316" t="s">
        <v>20849</v>
      </c>
      <c r="I1704" s="317" t="s">
        <v>3915</v>
      </c>
      <c r="J1704" s="279" t="s">
        <v>20850</v>
      </c>
      <c r="K1704" s="280" t="s">
        <v>20851</v>
      </c>
      <c r="L1704" s="280" t="s">
        <v>20317</v>
      </c>
      <c r="M1704" s="280" t="s">
        <v>3919</v>
      </c>
      <c r="N1704" s="12" t="s">
        <v>21147</v>
      </c>
      <c r="O1704" s="318" t="s">
        <v>20852</v>
      </c>
      <c r="P1704" s="319"/>
      <c r="Q1704" s="281" t="s">
        <v>20853</v>
      </c>
      <c r="R1704" s="280" t="s">
        <v>4049</v>
      </c>
      <c r="S1704" s="281" t="s">
        <v>20853</v>
      </c>
      <c r="T1704" s="281" t="s">
        <v>4049</v>
      </c>
      <c r="V1704" s="282">
        <v>43805</v>
      </c>
    </row>
    <row r="1705" spans="1:22" s="280" customFormat="1" ht="30.75" customHeight="1" x14ac:dyDescent="0.25">
      <c r="A1705" s="410" t="s">
        <v>22337</v>
      </c>
      <c r="B1705" s="360" t="s">
        <v>20825</v>
      </c>
      <c r="C1705" s="339" t="s">
        <v>21125</v>
      </c>
      <c r="D1705" s="279" t="s">
        <v>20854</v>
      </c>
      <c r="E1705" s="280" t="s">
        <v>6666</v>
      </c>
      <c r="G1705" s="279" t="s">
        <v>20854</v>
      </c>
      <c r="H1705" s="316"/>
      <c r="I1705" s="317"/>
      <c r="J1705" s="279"/>
      <c r="L1705" s="280" t="s">
        <v>4026</v>
      </c>
      <c r="M1705" s="280" t="s">
        <v>3919</v>
      </c>
      <c r="N1705" s="12" t="s">
        <v>21147</v>
      </c>
      <c r="O1705" s="318"/>
      <c r="P1705" s="319"/>
      <c r="Q1705" s="281"/>
      <c r="S1705" s="281"/>
      <c r="T1705" s="281"/>
      <c r="V1705" s="282"/>
    </row>
    <row r="1706" spans="1:22" s="280" customFormat="1" ht="30.75" customHeight="1" x14ac:dyDescent="0.25">
      <c r="B1706" s="339" t="s">
        <v>20855</v>
      </c>
      <c r="C1706" s="339" t="s">
        <v>21122</v>
      </c>
      <c r="D1706" s="279" t="s">
        <v>20858</v>
      </c>
      <c r="E1706" s="280" t="s">
        <v>20859</v>
      </c>
      <c r="F1706" s="280" t="s">
        <v>6380</v>
      </c>
      <c r="G1706" s="279" t="s">
        <v>20860</v>
      </c>
      <c r="H1706" s="316" t="s">
        <v>20861</v>
      </c>
      <c r="I1706" s="317" t="s">
        <v>3915</v>
      </c>
      <c r="J1706" s="279" t="s">
        <v>20862</v>
      </c>
      <c r="K1706" s="280" t="s">
        <v>3917</v>
      </c>
      <c r="L1706" s="280" t="s">
        <v>20863</v>
      </c>
      <c r="M1706" s="280" t="s">
        <v>3919</v>
      </c>
      <c r="N1706" s="12" t="s">
        <v>21147</v>
      </c>
      <c r="O1706" s="318" t="s">
        <v>20864</v>
      </c>
      <c r="P1706" s="319" t="s">
        <v>20865</v>
      </c>
      <c r="Q1706" s="281" t="s">
        <v>20866</v>
      </c>
      <c r="R1706" s="280" t="s">
        <v>16</v>
      </c>
      <c r="S1706" s="281" t="s">
        <v>20866</v>
      </c>
      <c r="T1706" s="280" t="s">
        <v>16</v>
      </c>
      <c r="V1706" s="282">
        <v>43805</v>
      </c>
    </row>
    <row r="1707" spans="1:22" s="280" customFormat="1" ht="30.75" customHeight="1" x14ac:dyDescent="0.25">
      <c r="B1707" s="339" t="s">
        <v>20856</v>
      </c>
      <c r="C1707" s="339" t="s">
        <v>21122</v>
      </c>
      <c r="D1707" s="279" t="s">
        <v>20876</v>
      </c>
      <c r="E1707" s="280" t="s">
        <v>5153</v>
      </c>
      <c r="G1707" s="279" t="s">
        <v>20877</v>
      </c>
      <c r="H1707" s="316" t="s">
        <v>20878</v>
      </c>
      <c r="I1707" s="317" t="s">
        <v>3915</v>
      </c>
      <c r="J1707" s="279" t="s">
        <v>20879</v>
      </c>
      <c r="K1707" s="280" t="s">
        <v>3966</v>
      </c>
      <c r="L1707" s="280" t="s">
        <v>3957</v>
      </c>
      <c r="M1707" s="280" t="s">
        <v>3942</v>
      </c>
      <c r="N1707" s="12" t="s">
        <v>21135</v>
      </c>
      <c r="O1707" s="318" t="s">
        <v>20880</v>
      </c>
      <c r="P1707" s="319" t="s">
        <v>20881</v>
      </c>
      <c r="Q1707" s="262" t="s">
        <v>20882</v>
      </c>
      <c r="R1707" s="280" t="s">
        <v>11839</v>
      </c>
      <c r="S1707" s="262" t="s">
        <v>20882</v>
      </c>
      <c r="T1707" s="281" t="s">
        <v>11839</v>
      </c>
      <c r="V1707" s="282">
        <v>43810</v>
      </c>
    </row>
    <row r="1708" spans="1:22" s="280" customFormat="1" ht="30.75" customHeight="1" x14ac:dyDescent="0.25">
      <c r="B1708" s="339" t="s">
        <v>20857</v>
      </c>
      <c r="C1708" s="339" t="s">
        <v>21122</v>
      </c>
      <c r="D1708" s="279" t="s">
        <v>20893</v>
      </c>
      <c r="G1708" s="279" t="s">
        <v>20893</v>
      </c>
      <c r="H1708" s="316" t="s">
        <v>20894</v>
      </c>
      <c r="I1708" s="317" t="s">
        <v>3915</v>
      </c>
      <c r="J1708" s="279" t="s">
        <v>20895</v>
      </c>
      <c r="K1708" s="280" t="s">
        <v>20896</v>
      </c>
      <c r="L1708" s="280" t="s">
        <v>20863</v>
      </c>
      <c r="M1708" s="280" t="s">
        <v>3919</v>
      </c>
      <c r="N1708" s="12" t="s">
        <v>21147</v>
      </c>
      <c r="O1708" s="318" t="s">
        <v>20897</v>
      </c>
      <c r="P1708" s="319"/>
      <c r="Q1708" s="342" t="s">
        <v>20898</v>
      </c>
      <c r="R1708" s="279" t="s">
        <v>20893</v>
      </c>
      <c r="S1708" s="342" t="s">
        <v>20898</v>
      </c>
      <c r="T1708" s="281" t="s">
        <v>20893</v>
      </c>
      <c r="V1708" s="282">
        <v>43812</v>
      </c>
    </row>
    <row r="1709" spans="1:22" s="280" customFormat="1" ht="30.75" customHeight="1" x14ac:dyDescent="0.25">
      <c r="B1709" s="339" t="s">
        <v>20902</v>
      </c>
      <c r="C1709" s="339" t="s">
        <v>21122</v>
      </c>
      <c r="D1709" s="279" t="s">
        <v>20903</v>
      </c>
      <c r="E1709" s="280" t="s">
        <v>20904</v>
      </c>
      <c r="G1709" s="279" t="s">
        <v>20905</v>
      </c>
      <c r="H1709" s="316" t="s">
        <v>20906</v>
      </c>
      <c r="I1709" s="317" t="s">
        <v>20913</v>
      </c>
      <c r="J1709" s="279" t="s">
        <v>20907</v>
      </c>
      <c r="K1709" s="280" t="s">
        <v>3917</v>
      </c>
      <c r="L1709" s="280" t="s">
        <v>2465</v>
      </c>
      <c r="M1709" s="280" t="s">
        <v>4114</v>
      </c>
      <c r="N1709" s="12" t="s">
        <v>21147</v>
      </c>
      <c r="O1709" s="318" t="s">
        <v>20908</v>
      </c>
      <c r="P1709" s="319" t="s">
        <v>20909</v>
      </c>
      <c r="Q1709" s="281" t="s">
        <v>20910</v>
      </c>
      <c r="R1709" s="280" t="s">
        <v>20911</v>
      </c>
      <c r="S1709" s="262" t="s">
        <v>20912</v>
      </c>
      <c r="T1709" s="281" t="s">
        <v>20909</v>
      </c>
      <c r="V1709" s="282">
        <v>43815</v>
      </c>
    </row>
    <row r="1710" spans="1:22" s="280" customFormat="1" ht="30.75" customHeight="1" x14ac:dyDescent="0.25">
      <c r="B1710" s="339" t="s">
        <v>20915</v>
      </c>
      <c r="C1710" s="339" t="s">
        <v>11992</v>
      </c>
      <c r="D1710" s="279" t="s">
        <v>20916</v>
      </c>
      <c r="F1710" s="280" t="s">
        <v>21127</v>
      </c>
      <c r="G1710" s="279" t="s">
        <v>20916</v>
      </c>
      <c r="H1710" s="316" t="s">
        <v>20917</v>
      </c>
      <c r="I1710" s="317" t="s">
        <v>3915</v>
      </c>
      <c r="J1710" s="279" t="s">
        <v>20918</v>
      </c>
      <c r="K1710" s="280" t="s">
        <v>20919</v>
      </c>
      <c r="L1710" s="280" t="s">
        <v>20920</v>
      </c>
      <c r="M1710" s="280" t="s">
        <v>3942</v>
      </c>
      <c r="N1710" s="12" t="s">
        <v>21135</v>
      </c>
      <c r="O1710" s="318" t="s">
        <v>3865</v>
      </c>
      <c r="P1710" s="319"/>
      <c r="Q1710" s="262" t="s">
        <v>14807</v>
      </c>
      <c r="S1710" s="281" t="s">
        <v>14807</v>
      </c>
      <c r="T1710" s="281"/>
      <c r="V1710" s="282">
        <v>43817</v>
      </c>
    </row>
    <row r="1711" spans="1:22" s="280" customFormat="1" ht="30.75" customHeight="1" x14ac:dyDescent="0.25">
      <c r="B1711" s="339" t="s">
        <v>20921</v>
      </c>
      <c r="C1711" s="339" t="s">
        <v>11992</v>
      </c>
      <c r="D1711" s="279" t="s">
        <v>20922</v>
      </c>
      <c r="E1711" s="280" t="s">
        <v>11992</v>
      </c>
      <c r="G1711" s="279" t="s">
        <v>20923</v>
      </c>
      <c r="H1711" s="316" t="s">
        <v>20924</v>
      </c>
      <c r="I1711" s="317" t="s">
        <v>3915</v>
      </c>
      <c r="J1711" s="279" t="s">
        <v>20925</v>
      </c>
      <c r="K1711" s="280" t="s">
        <v>7928</v>
      </c>
      <c r="L1711" s="280" t="s">
        <v>3941</v>
      </c>
      <c r="M1711" s="280" t="s">
        <v>3942</v>
      </c>
      <c r="N1711" s="12" t="s">
        <v>21135</v>
      </c>
      <c r="O1711" s="318" t="s">
        <v>20926</v>
      </c>
      <c r="P1711" s="319" t="s">
        <v>20927</v>
      </c>
      <c r="Q1711" s="281" t="s">
        <v>14807</v>
      </c>
      <c r="S1711" s="281" t="s">
        <v>14807</v>
      </c>
      <c r="T1711" s="281"/>
      <c r="V1711" s="282">
        <v>43817</v>
      </c>
    </row>
    <row r="1712" spans="1:22" s="280" customFormat="1" ht="30.75" customHeight="1" x14ac:dyDescent="0.25">
      <c r="B1712" s="339" t="s">
        <v>20944</v>
      </c>
      <c r="C1712" s="339" t="s">
        <v>11017</v>
      </c>
      <c r="D1712" s="279" t="s">
        <v>20943</v>
      </c>
      <c r="E1712" s="280" t="s">
        <v>11017</v>
      </c>
      <c r="F1712" s="280" t="s">
        <v>12627</v>
      </c>
      <c r="G1712" s="279" t="s">
        <v>21827</v>
      </c>
      <c r="H1712" s="316" t="s">
        <v>21141</v>
      </c>
      <c r="I1712" s="317" t="s">
        <v>3915</v>
      </c>
      <c r="J1712" s="279" t="s">
        <v>21142</v>
      </c>
      <c r="K1712" s="280" t="s">
        <v>3917</v>
      </c>
      <c r="L1712" s="280" t="s">
        <v>14535</v>
      </c>
      <c r="M1712" s="280" t="s">
        <v>3942</v>
      </c>
      <c r="N1712" s="12" t="s">
        <v>21135</v>
      </c>
      <c r="O1712" s="318" t="s">
        <v>339</v>
      </c>
      <c r="P1712" s="319" t="s">
        <v>21139</v>
      </c>
      <c r="Q1712" s="262" t="s">
        <v>19104</v>
      </c>
      <c r="R1712" s="280" t="s">
        <v>21140</v>
      </c>
      <c r="S1712" s="262" t="s">
        <v>19104</v>
      </c>
      <c r="T1712" s="281"/>
      <c r="V1712" s="282"/>
    </row>
    <row r="1713" spans="1:23" s="280" customFormat="1" ht="30.75" customHeight="1" x14ac:dyDescent="0.25">
      <c r="B1713" s="339" t="s">
        <v>20962</v>
      </c>
      <c r="C1713" s="339" t="s">
        <v>21122</v>
      </c>
      <c r="D1713" s="279" t="s">
        <v>20959</v>
      </c>
      <c r="E1713" s="280" t="s">
        <v>297</v>
      </c>
      <c r="F1713" s="280" t="s">
        <v>12606</v>
      </c>
      <c r="G1713" s="279" t="s">
        <v>20960</v>
      </c>
      <c r="H1713" s="316" t="s">
        <v>22318</v>
      </c>
      <c r="I1713" s="317" t="s">
        <v>3915</v>
      </c>
      <c r="J1713" s="279" t="s">
        <v>22319</v>
      </c>
      <c r="K1713" s="280" t="s">
        <v>3917</v>
      </c>
      <c r="L1713" s="280" t="s">
        <v>20961</v>
      </c>
      <c r="M1713" s="280" t="s">
        <v>4197</v>
      </c>
      <c r="N1713" s="12" t="s">
        <v>21150</v>
      </c>
      <c r="O1713" s="318" t="s">
        <v>22320</v>
      </c>
      <c r="P1713" s="319" t="s">
        <v>22321</v>
      </c>
      <c r="Q1713" s="281" t="s">
        <v>22322</v>
      </c>
      <c r="R1713" s="280" t="s">
        <v>22323</v>
      </c>
      <c r="S1713" s="281" t="s">
        <v>22322</v>
      </c>
      <c r="T1713" s="281" t="s">
        <v>22321</v>
      </c>
      <c r="V1713" s="282">
        <v>43860</v>
      </c>
    </row>
    <row r="1714" spans="1:23" s="280" customFormat="1" ht="30.75" customHeight="1" x14ac:dyDescent="0.25">
      <c r="A1714" s="410"/>
      <c r="B1714" s="339" t="s">
        <v>20964</v>
      </c>
      <c r="C1714" s="339" t="s">
        <v>11017</v>
      </c>
      <c r="D1714" s="279" t="s">
        <v>20965</v>
      </c>
      <c r="E1714" s="280" t="s">
        <v>11017</v>
      </c>
      <c r="F1714" s="280" t="s">
        <v>12627</v>
      </c>
      <c r="G1714" s="279" t="s">
        <v>22825</v>
      </c>
      <c r="H1714" s="316" t="s">
        <v>22826</v>
      </c>
      <c r="I1714" s="317" t="s">
        <v>3915</v>
      </c>
      <c r="J1714" s="279" t="s">
        <v>22827</v>
      </c>
      <c r="K1714" s="280" t="s">
        <v>22828</v>
      </c>
      <c r="L1714" s="280" t="s">
        <v>20966</v>
      </c>
      <c r="M1714" s="280" t="s">
        <v>4265</v>
      </c>
      <c r="N1714" s="12" t="s">
        <v>21135</v>
      </c>
      <c r="O1714" s="318" t="s">
        <v>22829</v>
      </c>
      <c r="P1714" s="319"/>
      <c r="Q1714" s="257" t="s">
        <v>19104</v>
      </c>
      <c r="R1714" s="280" t="s">
        <v>11017</v>
      </c>
      <c r="S1714" s="257" t="s">
        <v>19104</v>
      </c>
      <c r="T1714" s="281"/>
      <c r="V1714" s="282"/>
    </row>
    <row r="1715" spans="1:23" s="280" customFormat="1" ht="30.75" customHeight="1" x14ac:dyDescent="0.25">
      <c r="B1715" s="339" t="s">
        <v>20967</v>
      </c>
      <c r="C1715" s="339" t="s">
        <v>21122</v>
      </c>
      <c r="D1715" s="279" t="s">
        <v>20968</v>
      </c>
      <c r="E1715" s="280" t="s">
        <v>9623</v>
      </c>
      <c r="G1715" s="279" t="s">
        <v>20969</v>
      </c>
      <c r="H1715" s="316" t="s">
        <v>22311</v>
      </c>
      <c r="I1715" s="317" t="s">
        <v>3915</v>
      </c>
      <c r="J1715" s="279" t="s">
        <v>22312</v>
      </c>
      <c r="K1715" s="280" t="s">
        <v>3917</v>
      </c>
      <c r="L1715" s="280" t="s">
        <v>20970</v>
      </c>
      <c r="M1715" s="280" t="s">
        <v>3942</v>
      </c>
      <c r="N1715" s="12" t="s">
        <v>21135</v>
      </c>
      <c r="O1715" s="318" t="s">
        <v>22313</v>
      </c>
      <c r="P1715" s="319" t="s">
        <v>22314</v>
      </c>
      <c r="Q1715" s="281" t="s">
        <v>22315</v>
      </c>
      <c r="R1715" s="280" t="s">
        <v>22316</v>
      </c>
      <c r="S1715" s="281" t="s">
        <v>22317</v>
      </c>
      <c r="T1715" s="281" t="s">
        <v>9623</v>
      </c>
      <c r="V1715" s="282">
        <v>43868</v>
      </c>
    </row>
    <row r="1716" spans="1:23" s="280" customFormat="1" ht="30" customHeight="1" x14ac:dyDescent="0.25">
      <c r="B1716" s="339" t="s">
        <v>20971</v>
      </c>
      <c r="C1716" s="339" t="s">
        <v>21122</v>
      </c>
      <c r="D1716" s="279" t="s">
        <v>20972</v>
      </c>
      <c r="E1716" s="280" t="s">
        <v>20973</v>
      </c>
      <c r="G1716" s="279" t="s">
        <v>20974</v>
      </c>
      <c r="H1716" s="316" t="s">
        <v>21096</v>
      </c>
      <c r="I1716" s="317" t="s">
        <v>3915</v>
      </c>
      <c r="J1716" s="279" t="s">
        <v>21091</v>
      </c>
      <c r="K1716" s="280" t="s">
        <v>3917</v>
      </c>
      <c r="L1716" s="280" t="s">
        <v>20975</v>
      </c>
      <c r="M1716" s="280" t="s">
        <v>3942</v>
      </c>
      <c r="N1716" s="12" t="s">
        <v>21135</v>
      </c>
      <c r="O1716" s="318"/>
      <c r="P1716" s="319" t="s">
        <v>21092</v>
      </c>
      <c r="Q1716" s="281" t="s">
        <v>21093</v>
      </c>
      <c r="R1716" s="280" t="s">
        <v>20973</v>
      </c>
      <c r="S1716" s="281" t="s">
        <v>21094</v>
      </c>
      <c r="T1716" s="281" t="s">
        <v>21095</v>
      </c>
      <c r="V1716" s="282">
        <v>43872</v>
      </c>
    </row>
    <row r="1717" spans="1:23" s="280" customFormat="1" ht="30.75" customHeight="1" x14ac:dyDescent="0.25">
      <c r="B1717" s="339" t="s">
        <v>21085</v>
      </c>
      <c r="C1717" s="339" t="s">
        <v>21125</v>
      </c>
      <c r="D1717" s="279" t="s">
        <v>23687</v>
      </c>
      <c r="E1717" s="280" t="s">
        <v>5570</v>
      </c>
      <c r="F1717" s="280" t="s">
        <v>4021</v>
      </c>
      <c r="G1717" s="279" t="s">
        <v>23688</v>
      </c>
      <c r="H1717" s="316" t="s">
        <v>21086</v>
      </c>
      <c r="I1717" s="317" t="s">
        <v>21097</v>
      </c>
      <c r="J1717" s="279" t="s">
        <v>23686</v>
      </c>
      <c r="K1717" s="280" t="s">
        <v>969</v>
      </c>
      <c r="L1717" s="280" t="s">
        <v>970</v>
      </c>
      <c r="M1717" s="280" t="s">
        <v>3975</v>
      </c>
      <c r="N1717" s="12" t="s">
        <v>21147</v>
      </c>
      <c r="O1717" s="318" t="s">
        <v>971</v>
      </c>
      <c r="P1717" s="319" t="s">
        <v>23690</v>
      </c>
      <c r="Q1717" s="281" t="s">
        <v>23691</v>
      </c>
      <c r="R1717" s="280" t="s">
        <v>5570</v>
      </c>
      <c r="S1717" s="281" t="s">
        <v>23691</v>
      </c>
      <c r="T1717" s="319" t="s">
        <v>23690</v>
      </c>
      <c r="U1717" s="280" t="s">
        <v>23689</v>
      </c>
      <c r="V1717" s="282">
        <v>43895</v>
      </c>
      <c r="W1717" s="345">
        <v>44851</v>
      </c>
    </row>
    <row r="1718" spans="1:23" s="280" customFormat="1" ht="30.75" customHeight="1" x14ac:dyDescent="0.25">
      <c r="A1718" s="410" t="s">
        <v>22337</v>
      </c>
      <c r="B1718" s="360" t="s">
        <v>21087</v>
      </c>
      <c r="C1718" s="339" t="s">
        <v>21122</v>
      </c>
      <c r="D1718" s="279" t="s">
        <v>21088</v>
      </c>
      <c r="E1718" s="280" t="s">
        <v>6322</v>
      </c>
      <c r="G1718" s="279" t="s">
        <v>21089</v>
      </c>
      <c r="H1718" s="316"/>
      <c r="I1718" s="317" t="s">
        <v>3915</v>
      </c>
      <c r="J1718" s="279"/>
      <c r="L1718" s="280" t="s">
        <v>21090</v>
      </c>
      <c r="M1718" s="280" t="s">
        <v>4104</v>
      </c>
      <c r="N1718" s="12" t="s">
        <v>21147</v>
      </c>
      <c r="O1718" s="318"/>
      <c r="P1718" s="319"/>
      <c r="Q1718" s="281"/>
      <c r="S1718" s="281"/>
      <c r="T1718" s="281"/>
      <c r="V1718" s="282">
        <v>43892</v>
      </c>
    </row>
    <row r="1719" spans="1:23" s="280" customFormat="1" ht="30.75" customHeight="1" x14ac:dyDescent="0.25">
      <c r="B1719" s="339" t="s">
        <v>21098</v>
      </c>
      <c r="C1719" s="339" t="s">
        <v>21125</v>
      </c>
      <c r="D1719" s="279" t="s">
        <v>21107</v>
      </c>
      <c r="E1719" s="280" t="s">
        <v>6353</v>
      </c>
      <c r="G1719" s="279" t="s">
        <v>21108</v>
      </c>
      <c r="H1719" s="316" t="s">
        <v>21109</v>
      </c>
      <c r="I1719" s="317" t="s">
        <v>3915</v>
      </c>
      <c r="J1719" s="279" t="s">
        <v>21110</v>
      </c>
      <c r="K1719" s="280" t="s">
        <v>3917</v>
      </c>
      <c r="L1719" s="280" t="s">
        <v>21111</v>
      </c>
      <c r="M1719" s="280" t="s">
        <v>3942</v>
      </c>
      <c r="N1719" s="12" t="s">
        <v>21135</v>
      </c>
      <c r="O1719" s="318" t="s">
        <v>21112</v>
      </c>
      <c r="P1719" s="319" t="s">
        <v>21113</v>
      </c>
      <c r="Q1719" s="281" t="s">
        <v>21114</v>
      </c>
      <c r="R1719" s="280" t="s">
        <v>6353</v>
      </c>
      <c r="S1719" s="281" t="s">
        <v>21114</v>
      </c>
      <c r="T1719" s="281" t="s">
        <v>21113</v>
      </c>
      <c r="V1719" s="282"/>
    </row>
    <row r="1720" spans="1:23" s="280" customFormat="1" ht="30.75" customHeight="1" x14ac:dyDescent="0.25">
      <c r="B1720" s="339" t="s">
        <v>21105</v>
      </c>
      <c r="C1720" s="339" t="s">
        <v>21122</v>
      </c>
      <c r="D1720" s="279" t="s">
        <v>21115</v>
      </c>
      <c r="E1720" s="280" t="s">
        <v>13779</v>
      </c>
      <c r="G1720" s="279" t="s">
        <v>10696</v>
      </c>
      <c r="H1720" s="316" t="s">
        <v>21116</v>
      </c>
      <c r="I1720" s="317" t="s">
        <v>3915</v>
      </c>
      <c r="J1720" s="279" t="s">
        <v>21117</v>
      </c>
      <c r="K1720" s="280" t="s">
        <v>21118</v>
      </c>
      <c r="L1720" s="280" t="s">
        <v>11718</v>
      </c>
      <c r="M1720" s="280" t="s">
        <v>3942</v>
      </c>
      <c r="N1720" s="12" t="s">
        <v>21135</v>
      </c>
      <c r="O1720" s="318" t="s">
        <v>21119</v>
      </c>
      <c r="P1720" s="319" t="s">
        <v>21120</v>
      </c>
      <c r="Q1720" s="281" t="s">
        <v>21121</v>
      </c>
      <c r="R1720" s="280" t="s">
        <v>13779</v>
      </c>
      <c r="S1720" s="281" t="s">
        <v>21121</v>
      </c>
      <c r="T1720" s="319" t="s">
        <v>21120</v>
      </c>
      <c r="V1720" s="282">
        <v>43956</v>
      </c>
    </row>
    <row r="1721" spans="1:23" s="280" customFormat="1" ht="30.75" customHeight="1" x14ac:dyDescent="0.25">
      <c r="B1721" s="339" t="s">
        <v>21106</v>
      </c>
      <c r="C1721" s="339" t="s">
        <v>11992</v>
      </c>
      <c r="D1721" s="279" t="s">
        <v>7666</v>
      </c>
      <c r="E1721" s="280" t="s">
        <v>21099</v>
      </c>
      <c r="F1721" s="280" t="s">
        <v>12627</v>
      </c>
      <c r="G1721" s="279" t="s">
        <v>21100</v>
      </c>
      <c r="H1721" s="316" t="s">
        <v>21101</v>
      </c>
      <c r="I1721" s="317" t="s">
        <v>21102</v>
      </c>
      <c r="J1721" s="279" t="s">
        <v>21103</v>
      </c>
      <c r="K1721" s="280" t="s">
        <v>3119</v>
      </c>
      <c r="L1721" s="280" t="s">
        <v>4233</v>
      </c>
      <c r="M1721" s="280" t="s">
        <v>3942</v>
      </c>
      <c r="N1721" s="12" t="s">
        <v>21135</v>
      </c>
      <c r="O1721" s="318" t="s">
        <v>21104</v>
      </c>
      <c r="P1721" s="319" t="s">
        <v>7669</v>
      </c>
      <c r="Q1721" s="262"/>
      <c r="S1721" s="262"/>
      <c r="T1721" s="319"/>
      <c r="V1721" s="282">
        <v>43966</v>
      </c>
    </row>
    <row r="1722" spans="1:23" s="280" customFormat="1" ht="30.75" customHeight="1" x14ac:dyDescent="0.25">
      <c r="B1722" s="339" t="s">
        <v>21171</v>
      </c>
      <c r="C1722" s="339" t="s">
        <v>17331</v>
      </c>
      <c r="D1722" s="279" t="s">
        <v>21172</v>
      </c>
      <c r="E1722" s="280" t="s">
        <v>14311</v>
      </c>
      <c r="F1722" s="280" t="s">
        <v>12627</v>
      </c>
      <c r="G1722" s="279" t="s">
        <v>21173</v>
      </c>
      <c r="H1722" s="316" t="s">
        <v>21174</v>
      </c>
      <c r="I1722" s="317" t="s">
        <v>3915</v>
      </c>
      <c r="J1722" s="279" t="s">
        <v>21175</v>
      </c>
      <c r="K1722" s="280" t="s">
        <v>3870</v>
      </c>
      <c r="L1722" s="280" t="s">
        <v>4233</v>
      </c>
      <c r="M1722" s="280" t="s">
        <v>3942</v>
      </c>
      <c r="N1722" s="280" t="s">
        <v>21135</v>
      </c>
      <c r="O1722" s="318" t="s">
        <v>21176</v>
      </c>
      <c r="P1722" s="319" t="s">
        <v>21177</v>
      </c>
      <c r="Q1722" s="257" t="s">
        <v>21178</v>
      </c>
      <c r="R1722" s="280" t="s">
        <v>14311</v>
      </c>
      <c r="S1722" s="257" t="s">
        <v>21178</v>
      </c>
      <c r="T1722" s="319" t="s">
        <v>21179</v>
      </c>
      <c r="V1722" s="282">
        <v>43983</v>
      </c>
    </row>
    <row r="1723" spans="1:23" s="280" customFormat="1" ht="30.75" customHeight="1" x14ac:dyDescent="0.25">
      <c r="B1723" s="339" t="s">
        <v>21332</v>
      </c>
      <c r="C1723" s="339" t="s">
        <v>5</v>
      </c>
      <c r="D1723" s="279" t="s">
        <v>21333</v>
      </c>
      <c r="E1723" s="280" t="s">
        <v>21334</v>
      </c>
      <c r="G1723" s="279" t="s">
        <v>21333</v>
      </c>
      <c r="H1723" s="316" t="s">
        <v>21335</v>
      </c>
      <c r="I1723" s="317" t="s">
        <v>3915</v>
      </c>
      <c r="J1723" s="279" t="s">
        <v>21336</v>
      </c>
      <c r="K1723" s="280" t="s">
        <v>3917</v>
      </c>
      <c r="L1723" s="280" t="s">
        <v>21337</v>
      </c>
      <c r="M1723" s="280" t="s">
        <v>4197</v>
      </c>
      <c r="N1723" s="280" t="s">
        <v>21150</v>
      </c>
      <c r="O1723" s="318" t="s">
        <v>21338</v>
      </c>
      <c r="P1723" s="319" t="s">
        <v>21339</v>
      </c>
      <c r="Q1723" s="257" t="s">
        <v>21340</v>
      </c>
      <c r="R1723" s="280" t="s">
        <v>21334</v>
      </c>
      <c r="S1723" s="257" t="s">
        <v>21340</v>
      </c>
      <c r="T1723" s="319" t="s">
        <v>21339</v>
      </c>
      <c r="V1723" s="282">
        <v>44062</v>
      </c>
    </row>
    <row r="1724" spans="1:23" s="280" customFormat="1" ht="30.75" customHeight="1" x14ac:dyDescent="0.25">
      <c r="B1724" s="339" t="s">
        <v>21343</v>
      </c>
      <c r="C1724" s="339" t="s">
        <v>21122</v>
      </c>
      <c r="D1724" s="279" t="s">
        <v>21344</v>
      </c>
      <c r="E1724" s="280" t="s">
        <v>5198</v>
      </c>
      <c r="G1724" s="279" t="s">
        <v>21344</v>
      </c>
      <c r="H1724" s="280" t="s">
        <v>22118</v>
      </c>
      <c r="I1724" s="317" t="s">
        <v>3915</v>
      </c>
      <c r="J1724" s="279" t="s">
        <v>22119</v>
      </c>
      <c r="K1724" s="280" t="s">
        <v>3917</v>
      </c>
      <c r="L1724" s="280" t="s">
        <v>21345</v>
      </c>
      <c r="M1724" s="280" t="s">
        <v>4063</v>
      </c>
      <c r="N1724" s="280" t="s">
        <v>21135</v>
      </c>
      <c r="O1724" s="318" t="s">
        <v>22120</v>
      </c>
      <c r="P1724" s="316" t="s">
        <v>21342</v>
      </c>
      <c r="Q1724" s="383" t="s">
        <v>21341</v>
      </c>
      <c r="R1724" s="280" t="s">
        <v>5198</v>
      </c>
      <c r="S1724" s="281" t="s">
        <v>21341</v>
      </c>
      <c r="T1724" s="281" t="s">
        <v>21342</v>
      </c>
      <c r="V1724" s="282">
        <v>44063</v>
      </c>
    </row>
    <row r="1725" spans="1:23" s="280" customFormat="1" ht="30.75" customHeight="1" x14ac:dyDescent="0.25">
      <c r="B1725" s="339" t="s">
        <v>21347</v>
      </c>
      <c r="C1725" s="339" t="s">
        <v>21122</v>
      </c>
      <c r="D1725" s="279" t="s">
        <v>21348</v>
      </c>
      <c r="E1725" s="280" t="s">
        <v>21349</v>
      </c>
      <c r="F1725" s="280" t="s">
        <v>21350</v>
      </c>
      <c r="G1725" s="279" t="s">
        <v>21348</v>
      </c>
      <c r="H1725" s="280" t="s">
        <v>21778</v>
      </c>
      <c r="I1725" s="317" t="s">
        <v>3915</v>
      </c>
      <c r="J1725" s="279" t="s">
        <v>21351</v>
      </c>
      <c r="K1725" s="280" t="s">
        <v>3917</v>
      </c>
      <c r="L1725" s="280" t="s">
        <v>21352</v>
      </c>
      <c r="M1725" s="280" t="s">
        <v>3942</v>
      </c>
      <c r="N1725" s="280" t="s">
        <v>21135</v>
      </c>
      <c r="O1725" s="318" t="s">
        <v>21775</v>
      </c>
      <c r="P1725" s="316" t="s">
        <v>21776</v>
      </c>
      <c r="Q1725" s="383" t="s">
        <v>21353</v>
      </c>
      <c r="R1725" s="280" t="s">
        <v>21354</v>
      </c>
      <c r="S1725" s="281" t="s">
        <v>21777</v>
      </c>
      <c r="T1725" s="316" t="s">
        <v>21776</v>
      </c>
      <c r="V1725" s="282">
        <v>44077</v>
      </c>
      <c r="W1725" s="282">
        <v>44126</v>
      </c>
    </row>
    <row r="1726" spans="1:23" s="280" customFormat="1" ht="30.75" customHeight="1" x14ac:dyDescent="0.25">
      <c r="B1726" s="339" t="s">
        <v>21355</v>
      </c>
      <c r="C1726" s="339" t="s">
        <v>5</v>
      </c>
      <c r="D1726" s="279" t="s">
        <v>21356</v>
      </c>
      <c r="E1726" s="280" t="s">
        <v>14723</v>
      </c>
      <c r="F1726" s="280" t="s">
        <v>4222</v>
      </c>
      <c r="G1726" s="279" t="s">
        <v>21356</v>
      </c>
      <c r="H1726" s="280" t="s">
        <v>21357</v>
      </c>
      <c r="I1726" s="317" t="s">
        <v>21358</v>
      </c>
      <c r="J1726" s="279" t="s">
        <v>21359</v>
      </c>
      <c r="K1726" s="280" t="s">
        <v>3917</v>
      </c>
      <c r="L1726" s="280" t="s">
        <v>21337</v>
      </c>
      <c r="M1726" s="280" t="s">
        <v>4197</v>
      </c>
      <c r="N1726" s="280" t="s">
        <v>21150</v>
      </c>
      <c r="O1726" s="318" t="s">
        <v>21338</v>
      </c>
      <c r="P1726" s="316" t="s">
        <v>21360</v>
      </c>
      <c r="Q1726" s="383" t="s">
        <v>21361</v>
      </c>
      <c r="R1726" s="280" t="s">
        <v>14723</v>
      </c>
      <c r="S1726" s="281" t="s">
        <v>21361</v>
      </c>
      <c r="T1726" s="281" t="s">
        <v>21360</v>
      </c>
      <c r="V1726" s="282">
        <v>44077</v>
      </c>
    </row>
    <row r="1727" spans="1:23" s="280" customFormat="1" ht="30.75" customHeight="1" x14ac:dyDescent="0.25">
      <c r="B1727" s="339" t="s">
        <v>21362</v>
      </c>
      <c r="C1727" s="339" t="s">
        <v>21122</v>
      </c>
      <c r="D1727" s="279" t="s">
        <v>21363</v>
      </c>
      <c r="E1727" s="280" t="s">
        <v>21364</v>
      </c>
      <c r="F1727" s="280" t="s">
        <v>1115</v>
      </c>
      <c r="G1727" s="279" t="s">
        <v>21363</v>
      </c>
      <c r="H1727" s="316" t="s">
        <v>21876</v>
      </c>
      <c r="I1727" s="317" t="s">
        <v>3915</v>
      </c>
      <c r="J1727" s="279" t="s">
        <v>21877</v>
      </c>
      <c r="K1727" s="280" t="s">
        <v>3917</v>
      </c>
      <c r="L1727" s="280" t="s">
        <v>21878</v>
      </c>
      <c r="M1727" s="280" t="s">
        <v>4197</v>
      </c>
      <c r="N1727" s="280" t="s">
        <v>21150</v>
      </c>
      <c r="O1727" s="318" t="s">
        <v>21879</v>
      </c>
      <c r="P1727" s="319" t="s">
        <v>21366</v>
      </c>
      <c r="Q1727" s="383" t="s">
        <v>21365</v>
      </c>
      <c r="R1727" s="280" t="s">
        <v>2233</v>
      </c>
      <c r="S1727" s="383" t="s">
        <v>21365</v>
      </c>
      <c r="T1727" s="319" t="s">
        <v>21366</v>
      </c>
      <c r="V1727" s="282">
        <v>44078</v>
      </c>
    </row>
    <row r="1728" spans="1:23" s="280" customFormat="1" ht="30.75" customHeight="1" x14ac:dyDescent="0.25">
      <c r="A1728" s="410" t="s">
        <v>22337</v>
      </c>
      <c r="B1728" s="360" t="s">
        <v>21367</v>
      </c>
      <c r="C1728" s="339" t="s">
        <v>21122</v>
      </c>
      <c r="D1728" s="279" t="s">
        <v>21368</v>
      </c>
      <c r="E1728" s="280" t="s">
        <v>21369</v>
      </c>
      <c r="G1728" s="279" t="s">
        <v>21368</v>
      </c>
      <c r="H1728" s="316"/>
      <c r="I1728" s="317" t="s">
        <v>3915</v>
      </c>
      <c r="J1728" s="279"/>
      <c r="M1728" s="280" t="s">
        <v>3919</v>
      </c>
      <c r="N1728" s="280" t="s">
        <v>21147</v>
      </c>
      <c r="O1728" s="318"/>
      <c r="P1728" s="319"/>
      <c r="Q1728" s="262" t="s">
        <v>21370</v>
      </c>
      <c r="R1728" s="280" t="s">
        <v>14330</v>
      </c>
      <c r="S1728" s="262"/>
      <c r="T1728" s="319"/>
      <c r="V1728" s="282">
        <v>44078</v>
      </c>
    </row>
    <row r="1729" spans="2:22" s="280" customFormat="1" ht="30.75" customHeight="1" x14ac:dyDescent="0.25">
      <c r="B1729" s="339" t="s">
        <v>21371</v>
      </c>
      <c r="C1729" s="339" t="s">
        <v>5</v>
      </c>
      <c r="D1729" s="279" t="s">
        <v>21372</v>
      </c>
      <c r="E1729" s="280" t="s">
        <v>21373</v>
      </c>
      <c r="F1729" s="280" t="s">
        <v>4021</v>
      </c>
      <c r="G1729" s="279" t="s">
        <v>21374</v>
      </c>
      <c r="H1729" s="316" t="s">
        <v>21375</v>
      </c>
      <c r="I1729" s="317" t="s">
        <v>21376</v>
      </c>
      <c r="J1729" s="279" t="s">
        <v>21377</v>
      </c>
      <c r="L1729" s="280" t="s">
        <v>969</v>
      </c>
      <c r="M1729" s="280" t="s">
        <v>3975</v>
      </c>
      <c r="N1729" s="280" t="s">
        <v>21147</v>
      </c>
      <c r="O1729" s="318" t="s">
        <v>971</v>
      </c>
      <c r="P1729" s="319" t="s">
        <v>21378</v>
      </c>
      <c r="Q1729" s="257" t="s">
        <v>21379</v>
      </c>
      <c r="R1729" s="280" t="s">
        <v>21373</v>
      </c>
      <c r="S1729" s="257" t="s">
        <v>21379</v>
      </c>
      <c r="T1729" s="319" t="s">
        <v>21378</v>
      </c>
      <c r="V1729" s="282">
        <v>44084</v>
      </c>
    </row>
    <row r="1730" spans="2:22" s="280" customFormat="1" ht="30.75" customHeight="1" x14ac:dyDescent="0.25">
      <c r="B1730" s="339" t="s">
        <v>21619</v>
      </c>
      <c r="C1730" s="339" t="s">
        <v>21122</v>
      </c>
      <c r="D1730" s="279" t="s">
        <v>21620</v>
      </c>
      <c r="E1730" s="280" t="s">
        <v>4097</v>
      </c>
      <c r="G1730" s="279" t="s">
        <v>21621</v>
      </c>
      <c r="H1730" s="316" t="s">
        <v>21622</v>
      </c>
      <c r="I1730" s="317" t="s">
        <v>21623</v>
      </c>
      <c r="J1730" s="279" t="s">
        <v>21624</v>
      </c>
      <c r="K1730" s="280" t="s">
        <v>3475</v>
      </c>
      <c r="L1730" s="280" t="s">
        <v>21625</v>
      </c>
      <c r="M1730" s="280" t="s">
        <v>4104</v>
      </c>
      <c r="N1730" s="280" t="s">
        <v>21147</v>
      </c>
      <c r="O1730" s="318" t="s">
        <v>21626</v>
      </c>
      <c r="P1730" s="319" t="s">
        <v>21627</v>
      </c>
      <c r="Q1730" s="257" t="s">
        <v>21628</v>
      </c>
      <c r="R1730" s="280" t="s">
        <v>21629</v>
      </c>
      <c r="S1730" s="257" t="s">
        <v>21630</v>
      </c>
      <c r="T1730" s="319" t="s">
        <v>21631</v>
      </c>
      <c r="V1730" s="282">
        <v>44089</v>
      </c>
    </row>
    <row r="1731" spans="2:22" s="280" customFormat="1" ht="30.75" customHeight="1" x14ac:dyDescent="0.25">
      <c r="B1731" s="339" t="s">
        <v>21632</v>
      </c>
      <c r="C1731" s="339" t="s">
        <v>21122</v>
      </c>
      <c r="D1731" s="279" t="s">
        <v>21633</v>
      </c>
      <c r="E1731" s="280" t="s">
        <v>21634</v>
      </c>
      <c r="G1731" s="279" t="s">
        <v>21635</v>
      </c>
      <c r="H1731" s="316" t="s">
        <v>21636</v>
      </c>
      <c r="I1731" s="317" t="s">
        <v>3915</v>
      </c>
      <c r="J1731" s="279" t="s">
        <v>21637</v>
      </c>
      <c r="K1731" s="280" t="s">
        <v>21638</v>
      </c>
      <c r="L1731" s="280" t="s">
        <v>15242</v>
      </c>
      <c r="M1731" s="280" t="s">
        <v>4244</v>
      </c>
      <c r="N1731" s="280" t="s">
        <v>21148</v>
      </c>
      <c r="O1731" s="318" t="s">
        <v>21639</v>
      </c>
      <c r="P1731" s="319" t="s">
        <v>21640</v>
      </c>
      <c r="Q1731" s="257" t="s">
        <v>21641</v>
      </c>
      <c r="R1731" s="280" t="s">
        <v>21642</v>
      </c>
      <c r="S1731" s="257" t="s">
        <v>21641</v>
      </c>
      <c r="T1731" s="319" t="s">
        <v>21643</v>
      </c>
      <c r="V1731" s="282">
        <v>44090</v>
      </c>
    </row>
    <row r="1732" spans="2:22" s="280" customFormat="1" ht="30.75" customHeight="1" x14ac:dyDescent="0.25">
      <c r="B1732" s="339" t="s">
        <v>21644</v>
      </c>
      <c r="C1732" s="339" t="s">
        <v>11017</v>
      </c>
      <c r="D1732" s="279" t="s">
        <v>21645</v>
      </c>
      <c r="E1732" s="280" t="s">
        <v>11017</v>
      </c>
      <c r="F1732" s="280" t="s">
        <v>12627</v>
      </c>
      <c r="G1732" s="279" t="s">
        <v>22164</v>
      </c>
      <c r="H1732" s="316" t="s">
        <v>22165</v>
      </c>
      <c r="I1732" s="317" t="s">
        <v>3915</v>
      </c>
      <c r="J1732" s="279" t="s">
        <v>22166</v>
      </c>
      <c r="K1732" s="280" t="s">
        <v>3917</v>
      </c>
      <c r="L1732" s="280" t="s">
        <v>3064</v>
      </c>
      <c r="M1732" s="280" t="s">
        <v>3942</v>
      </c>
      <c r="N1732" s="280" t="s">
        <v>21147</v>
      </c>
      <c r="O1732" s="318" t="s">
        <v>22167</v>
      </c>
      <c r="P1732" s="319"/>
      <c r="Q1732" s="257" t="s">
        <v>19104</v>
      </c>
      <c r="S1732" s="257" t="s">
        <v>19104</v>
      </c>
      <c r="T1732" s="281"/>
      <c r="V1732" s="282"/>
    </row>
    <row r="1733" spans="2:22" s="280" customFormat="1" ht="30.75" customHeight="1" x14ac:dyDescent="0.25">
      <c r="B1733" s="339" t="s">
        <v>21646</v>
      </c>
      <c r="C1733" s="339" t="s">
        <v>5</v>
      </c>
      <c r="D1733" s="279" t="s">
        <v>21647</v>
      </c>
      <c r="E1733" s="280" t="s">
        <v>21648</v>
      </c>
      <c r="G1733" s="279" t="s">
        <v>21649</v>
      </c>
      <c r="H1733" s="316" t="s">
        <v>21650</v>
      </c>
      <c r="I1733" s="317" t="s">
        <v>21651</v>
      </c>
      <c r="J1733" s="279" t="s">
        <v>21652</v>
      </c>
      <c r="K1733" s="280" t="s">
        <v>3917</v>
      </c>
      <c r="L1733" s="280" t="s">
        <v>21653</v>
      </c>
      <c r="M1733" s="280" t="s">
        <v>3975</v>
      </c>
      <c r="N1733" s="280" t="s">
        <v>21147</v>
      </c>
      <c r="O1733" s="318" t="s">
        <v>21654</v>
      </c>
      <c r="P1733" s="319" t="s">
        <v>21655</v>
      </c>
      <c r="Q1733" s="257" t="s">
        <v>21656</v>
      </c>
      <c r="R1733" s="280" t="s">
        <v>21648</v>
      </c>
      <c r="S1733" s="257" t="s">
        <v>21656</v>
      </c>
      <c r="T1733" s="319" t="s">
        <v>21655</v>
      </c>
      <c r="V1733" s="282">
        <v>44095</v>
      </c>
    </row>
    <row r="1734" spans="2:22" s="280" customFormat="1" ht="30.75" customHeight="1" x14ac:dyDescent="0.25">
      <c r="B1734" s="339" t="s">
        <v>21657</v>
      </c>
      <c r="C1734" s="339" t="s">
        <v>5</v>
      </c>
      <c r="D1734" s="279" t="s">
        <v>21658</v>
      </c>
      <c r="E1734" s="280" t="s">
        <v>5390</v>
      </c>
      <c r="F1734" s="280" t="s">
        <v>4021</v>
      </c>
      <c r="G1734" s="322" t="s">
        <v>21659</v>
      </c>
      <c r="H1734" s="316" t="s">
        <v>21660</v>
      </c>
      <c r="I1734" s="317" t="s">
        <v>21661</v>
      </c>
      <c r="J1734" s="279" t="s">
        <v>21662</v>
      </c>
      <c r="K1734" s="280" t="s">
        <v>529</v>
      </c>
      <c r="L1734" s="280" t="s">
        <v>3283</v>
      </c>
      <c r="M1734" s="280" t="s">
        <v>4265</v>
      </c>
      <c r="N1734" s="280" t="s">
        <v>21135</v>
      </c>
      <c r="O1734" s="280" t="s">
        <v>21663</v>
      </c>
      <c r="P1734" s="319" t="s">
        <v>21664</v>
      </c>
      <c r="Q1734" s="257" t="s">
        <v>21665</v>
      </c>
      <c r="R1734" s="280" t="s">
        <v>5390</v>
      </c>
      <c r="S1734" s="257" t="s">
        <v>21665</v>
      </c>
      <c r="T1734" s="319" t="s">
        <v>21664</v>
      </c>
      <c r="V1734" s="282">
        <v>44097</v>
      </c>
    </row>
    <row r="1735" spans="2:22" s="280" customFormat="1" ht="30.75" customHeight="1" x14ac:dyDescent="0.25">
      <c r="B1735" s="339" t="s">
        <v>21666</v>
      </c>
      <c r="C1735" s="339" t="s">
        <v>11017</v>
      </c>
      <c r="D1735" s="279" t="s">
        <v>21669</v>
      </c>
      <c r="E1735" s="280" t="s">
        <v>21670</v>
      </c>
      <c r="G1735" s="279" t="s">
        <v>21669</v>
      </c>
      <c r="H1735" s="316" t="s">
        <v>21671</v>
      </c>
      <c r="I1735" s="317" t="s">
        <v>3915</v>
      </c>
      <c r="J1735" s="279" t="s">
        <v>21672</v>
      </c>
      <c r="K1735" s="280" t="s">
        <v>3917</v>
      </c>
      <c r="L1735" s="280" t="s">
        <v>21673</v>
      </c>
      <c r="M1735" s="280" t="s">
        <v>4265</v>
      </c>
      <c r="N1735" s="280" t="s">
        <v>21135</v>
      </c>
      <c r="O1735" s="318" t="s">
        <v>21674</v>
      </c>
      <c r="P1735" s="319" t="s">
        <v>21675</v>
      </c>
      <c r="Q1735" s="257" t="s">
        <v>21676</v>
      </c>
      <c r="R1735" s="280" t="s">
        <v>21677</v>
      </c>
      <c r="S1735" s="257" t="s">
        <v>21676</v>
      </c>
      <c r="T1735" s="319" t="s">
        <v>21675</v>
      </c>
      <c r="V1735" s="282">
        <v>44104</v>
      </c>
    </row>
    <row r="1736" spans="2:22" s="280" customFormat="1" ht="30.75" customHeight="1" x14ac:dyDescent="0.25">
      <c r="B1736" s="339" t="s">
        <v>21667</v>
      </c>
      <c r="C1736" s="339" t="s">
        <v>21122</v>
      </c>
      <c r="D1736" s="279" t="s">
        <v>21678</v>
      </c>
      <c r="E1736" s="280" t="s">
        <v>850</v>
      </c>
      <c r="F1736" s="280" t="s">
        <v>9782</v>
      </c>
      <c r="G1736" s="279" t="s">
        <v>21678</v>
      </c>
      <c r="H1736" s="316" t="s">
        <v>21679</v>
      </c>
      <c r="I1736" s="317"/>
      <c r="J1736" s="279" t="s">
        <v>21680</v>
      </c>
      <c r="K1736" s="280" t="s">
        <v>3917</v>
      </c>
      <c r="L1736" s="280" t="s">
        <v>21681</v>
      </c>
      <c r="M1736" s="280" t="s">
        <v>3975</v>
      </c>
      <c r="N1736" s="280" t="s">
        <v>21147</v>
      </c>
      <c r="O1736" s="318" t="s">
        <v>21682</v>
      </c>
      <c r="P1736" s="319" t="s">
        <v>21683</v>
      </c>
      <c r="Q1736" s="281"/>
      <c r="R1736" s="280" t="s">
        <v>21684</v>
      </c>
      <c r="S1736" s="281"/>
      <c r="T1736" s="281" t="s">
        <v>21685</v>
      </c>
      <c r="V1736" s="282">
        <v>44105</v>
      </c>
    </row>
    <row r="1737" spans="2:22" s="280" customFormat="1" ht="30.75" customHeight="1" x14ac:dyDescent="0.25">
      <c r="B1737" s="339" t="s">
        <v>21668</v>
      </c>
      <c r="C1737" s="339" t="s">
        <v>11017</v>
      </c>
      <c r="D1737" s="279" t="s">
        <v>21686</v>
      </c>
      <c r="E1737" s="280" t="s">
        <v>11017</v>
      </c>
      <c r="F1737" s="280" t="s">
        <v>12627</v>
      </c>
      <c r="G1737" s="279" t="s">
        <v>21687</v>
      </c>
      <c r="H1737" s="316" t="s">
        <v>21688</v>
      </c>
      <c r="I1737" s="317" t="s">
        <v>3915</v>
      </c>
      <c r="J1737" s="279" t="s">
        <v>21689</v>
      </c>
      <c r="K1737" s="280" t="s">
        <v>21690</v>
      </c>
      <c r="L1737" s="280" t="s">
        <v>3168</v>
      </c>
      <c r="M1737" s="280" t="s">
        <v>3975</v>
      </c>
      <c r="N1737" s="280" t="s">
        <v>21147</v>
      </c>
      <c r="O1737" s="318" t="s">
        <v>21691</v>
      </c>
      <c r="P1737" s="319" t="s">
        <v>21692</v>
      </c>
      <c r="Q1737" s="257" t="s">
        <v>21693</v>
      </c>
      <c r="R1737" s="280" t="s">
        <v>21694</v>
      </c>
      <c r="S1737" s="257" t="s">
        <v>21693</v>
      </c>
      <c r="T1737" s="319" t="s">
        <v>21692</v>
      </c>
      <c r="V1737" s="282">
        <v>44112</v>
      </c>
    </row>
    <row r="1738" spans="2:22" s="280" customFormat="1" ht="30.75" customHeight="1" x14ac:dyDescent="0.25">
      <c r="B1738" s="339" t="s">
        <v>21695</v>
      </c>
      <c r="C1738" s="339" t="s">
        <v>11017</v>
      </c>
      <c r="D1738" s="279" t="s">
        <v>21696</v>
      </c>
      <c r="E1738" s="280" t="s">
        <v>11017</v>
      </c>
      <c r="F1738" s="280" t="s">
        <v>12627</v>
      </c>
      <c r="G1738" s="279" t="s">
        <v>21697</v>
      </c>
      <c r="H1738" s="316" t="s">
        <v>21698</v>
      </c>
      <c r="I1738" s="317" t="s">
        <v>21699</v>
      </c>
      <c r="J1738" s="279" t="s">
        <v>21700</v>
      </c>
      <c r="L1738" s="280" t="s">
        <v>4123</v>
      </c>
      <c r="M1738" s="280" t="s">
        <v>4063</v>
      </c>
      <c r="N1738" s="280" t="s">
        <v>21135</v>
      </c>
      <c r="O1738" s="318" t="s">
        <v>21701</v>
      </c>
      <c r="P1738" s="319" t="s">
        <v>20282</v>
      </c>
      <c r="Q1738" s="262" t="s">
        <v>20283</v>
      </c>
      <c r="R1738" s="280" t="s">
        <v>20276</v>
      </c>
      <c r="S1738" s="262" t="s">
        <v>20283</v>
      </c>
      <c r="T1738" s="319" t="s">
        <v>20282</v>
      </c>
      <c r="V1738" s="282"/>
    </row>
    <row r="1739" spans="2:22" s="280" customFormat="1" ht="30.75" customHeight="1" x14ac:dyDescent="0.25">
      <c r="B1739" s="339" t="s">
        <v>21702</v>
      </c>
      <c r="C1739" s="339" t="s">
        <v>21122</v>
      </c>
      <c r="D1739" s="279" t="s">
        <v>21703</v>
      </c>
      <c r="E1739" s="280" t="s">
        <v>21704</v>
      </c>
      <c r="G1739" s="279" t="s">
        <v>21705</v>
      </c>
      <c r="H1739" s="316" t="s">
        <v>21706</v>
      </c>
      <c r="I1739" s="317" t="s">
        <v>21707</v>
      </c>
      <c r="J1739" s="279" t="s">
        <v>21708</v>
      </c>
      <c r="K1739" s="280" t="s">
        <v>21709</v>
      </c>
      <c r="L1739" s="280" t="s">
        <v>6813</v>
      </c>
      <c r="M1739" s="280" t="s">
        <v>3919</v>
      </c>
      <c r="N1739" s="280" t="s">
        <v>21147</v>
      </c>
      <c r="O1739" s="318" t="s">
        <v>21710</v>
      </c>
      <c r="P1739" s="319" t="s">
        <v>21711</v>
      </c>
      <c r="Q1739" s="281" t="s">
        <v>21712</v>
      </c>
      <c r="R1739" s="280" t="s">
        <v>21713</v>
      </c>
      <c r="S1739" s="281" t="s">
        <v>21712</v>
      </c>
      <c r="T1739" s="281" t="s">
        <v>21714</v>
      </c>
      <c r="V1739" s="282">
        <v>44113</v>
      </c>
    </row>
    <row r="1740" spans="2:22" s="280" customFormat="1" ht="30.75" customHeight="1" x14ac:dyDescent="0.25">
      <c r="B1740" s="339" t="s">
        <v>21715</v>
      </c>
      <c r="C1740" s="339" t="s">
        <v>21122</v>
      </c>
      <c r="D1740" s="279" t="s">
        <v>21857</v>
      </c>
      <c r="E1740" s="280" t="s">
        <v>5143</v>
      </c>
      <c r="G1740" s="279" t="s">
        <v>21857</v>
      </c>
      <c r="H1740" s="316" t="s">
        <v>21716</v>
      </c>
      <c r="I1740" s="317" t="s">
        <v>3915</v>
      </c>
      <c r="J1740" s="279" t="s">
        <v>21717</v>
      </c>
      <c r="K1740" s="280" t="s">
        <v>21718</v>
      </c>
      <c r="L1740" s="280" t="s">
        <v>5779</v>
      </c>
      <c r="M1740" s="280" t="s">
        <v>3919</v>
      </c>
      <c r="N1740" s="280" t="s">
        <v>21147</v>
      </c>
      <c r="O1740" s="318" t="s">
        <v>21719</v>
      </c>
      <c r="P1740" s="319" t="s">
        <v>21720</v>
      </c>
      <c r="Q1740" s="257" t="s">
        <v>21721</v>
      </c>
      <c r="R1740" s="280" t="s">
        <v>21648</v>
      </c>
      <c r="S1740" s="257" t="s">
        <v>21722</v>
      </c>
      <c r="T1740" s="319" t="s">
        <v>21720</v>
      </c>
      <c r="V1740" s="282">
        <v>44113</v>
      </c>
    </row>
    <row r="1741" spans="2:22" s="280" customFormat="1" ht="30.75" customHeight="1" x14ac:dyDescent="0.25">
      <c r="B1741" s="339" t="s">
        <v>21723</v>
      </c>
      <c r="C1741" s="339" t="s">
        <v>21122</v>
      </c>
      <c r="D1741" s="279" t="s">
        <v>21724</v>
      </c>
      <c r="E1741" s="280" t="s">
        <v>21725</v>
      </c>
      <c r="G1741" s="279" t="s">
        <v>21724</v>
      </c>
      <c r="H1741" s="316" t="s">
        <v>14504</v>
      </c>
      <c r="I1741" s="317" t="s">
        <v>3915</v>
      </c>
      <c r="J1741" s="279" t="s">
        <v>21815</v>
      </c>
      <c r="K1741" s="280" t="s">
        <v>21726</v>
      </c>
      <c r="L1741" s="280" t="s">
        <v>4026</v>
      </c>
      <c r="M1741" s="280" t="s">
        <v>3919</v>
      </c>
      <c r="N1741" s="280" t="s">
        <v>21147</v>
      </c>
      <c r="O1741" s="318" t="s">
        <v>21727</v>
      </c>
      <c r="P1741" s="319" t="s">
        <v>21728</v>
      </c>
      <c r="Q1741" s="281" t="s">
        <v>14509</v>
      </c>
      <c r="R1741" s="280" t="s">
        <v>21725</v>
      </c>
      <c r="S1741" s="281" t="s">
        <v>14509</v>
      </c>
      <c r="T1741" s="319" t="s">
        <v>21728</v>
      </c>
      <c r="V1741" s="282">
        <v>44117</v>
      </c>
    </row>
    <row r="1742" spans="2:22" s="280" customFormat="1" ht="30.75" customHeight="1" x14ac:dyDescent="0.25">
      <c r="B1742" s="339" t="s">
        <v>21729</v>
      </c>
      <c r="C1742" s="339" t="s">
        <v>21122</v>
      </c>
      <c r="D1742" s="279" t="s">
        <v>21742</v>
      </c>
      <c r="E1742" s="280" t="s">
        <v>21730</v>
      </c>
      <c r="F1742" s="280" t="s">
        <v>21731</v>
      </c>
      <c r="G1742" s="279" t="s">
        <v>21742</v>
      </c>
      <c r="H1742" s="316" t="s">
        <v>21732</v>
      </c>
      <c r="I1742" s="317" t="s">
        <v>3915</v>
      </c>
      <c r="J1742" s="279" t="s">
        <v>21733</v>
      </c>
      <c r="K1742" s="280" t="s">
        <v>21734</v>
      </c>
      <c r="L1742" s="280" t="s">
        <v>21735</v>
      </c>
      <c r="M1742" s="280" t="s">
        <v>3919</v>
      </c>
      <c r="N1742" s="280" t="s">
        <v>21147</v>
      </c>
      <c r="O1742" s="318" t="s">
        <v>21736</v>
      </c>
      <c r="P1742" s="319" t="s">
        <v>21740</v>
      </c>
      <c r="Q1742" s="281" t="s">
        <v>21737</v>
      </c>
      <c r="R1742" s="280" t="s">
        <v>21738</v>
      </c>
      <c r="S1742" s="383" t="s">
        <v>21739</v>
      </c>
      <c r="T1742" s="319" t="s">
        <v>21741</v>
      </c>
      <c r="V1742" s="282">
        <v>44117</v>
      </c>
    </row>
    <row r="1743" spans="2:22" s="280" customFormat="1" ht="30.75" customHeight="1" x14ac:dyDescent="0.25">
      <c r="B1743" s="339" t="s">
        <v>21745</v>
      </c>
      <c r="C1743" s="339" t="s">
        <v>21122</v>
      </c>
      <c r="D1743" s="279" t="s">
        <v>21746</v>
      </c>
      <c r="E1743" s="280" t="s">
        <v>21747</v>
      </c>
      <c r="F1743" s="280" t="s">
        <v>12488</v>
      </c>
      <c r="G1743" s="279" t="s">
        <v>21748</v>
      </c>
      <c r="H1743" s="316" t="s">
        <v>21749</v>
      </c>
      <c r="I1743" s="317" t="s">
        <v>3915</v>
      </c>
      <c r="J1743" s="279" t="s">
        <v>21750</v>
      </c>
      <c r="K1743" s="280" t="s">
        <v>21751</v>
      </c>
      <c r="L1743" s="280" t="s">
        <v>4185</v>
      </c>
      <c r="M1743" s="280" t="s">
        <v>3975</v>
      </c>
      <c r="N1743" s="280" t="s">
        <v>21147</v>
      </c>
      <c r="O1743" s="318" t="s">
        <v>21752</v>
      </c>
      <c r="P1743" s="319" t="s">
        <v>21753</v>
      </c>
      <c r="Q1743" s="257" t="s">
        <v>21754</v>
      </c>
      <c r="R1743" s="280" t="s">
        <v>21747</v>
      </c>
      <c r="S1743" s="257" t="s">
        <v>21754</v>
      </c>
      <c r="T1743" s="319" t="s">
        <v>21753</v>
      </c>
      <c r="V1743" s="282">
        <v>44120</v>
      </c>
    </row>
    <row r="1744" spans="2:22" s="280" customFormat="1" ht="30.75" customHeight="1" x14ac:dyDescent="0.25">
      <c r="B1744" s="339" t="s">
        <v>21755</v>
      </c>
      <c r="C1744" s="339" t="s">
        <v>21122</v>
      </c>
      <c r="D1744" s="279" t="s">
        <v>21757</v>
      </c>
      <c r="E1744" s="280" t="s">
        <v>2167</v>
      </c>
      <c r="G1744" s="279" t="s">
        <v>21757</v>
      </c>
      <c r="H1744" s="316" t="s">
        <v>21837</v>
      </c>
      <c r="I1744" s="317" t="s">
        <v>3915</v>
      </c>
      <c r="J1744" s="279" t="s">
        <v>21838</v>
      </c>
      <c r="K1744" s="280" t="s">
        <v>21839</v>
      </c>
      <c r="L1744" s="280" t="s">
        <v>21756</v>
      </c>
      <c r="M1744" s="280" t="s">
        <v>4197</v>
      </c>
      <c r="N1744" s="280" t="s">
        <v>21150</v>
      </c>
      <c r="O1744" s="318" t="s">
        <v>21840</v>
      </c>
      <c r="P1744" s="319" t="s">
        <v>21841</v>
      </c>
      <c r="Q1744" s="281" t="s">
        <v>21842</v>
      </c>
      <c r="R1744" s="280" t="s">
        <v>2167</v>
      </c>
      <c r="S1744" s="281" t="s">
        <v>21842</v>
      </c>
      <c r="T1744" s="319" t="s">
        <v>21841</v>
      </c>
      <c r="V1744" s="282">
        <v>44133</v>
      </c>
    </row>
    <row r="1745" spans="1:22" s="280" customFormat="1" ht="30.75" customHeight="1" x14ac:dyDescent="0.25">
      <c r="B1745" s="339" t="s">
        <v>21758</v>
      </c>
      <c r="C1745" s="339" t="s">
        <v>21122</v>
      </c>
      <c r="D1745" s="279" t="s">
        <v>21760</v>
      </c>
      <c r="E1745" s="280" t="s">
        <v>911</v>
      </c>
      <c r="G1745" s="279" t="s">
        <v>21759</v>
      </c>
      <c r="H1745" s="316" t="s">
        <v>21761</v>
      </c>
      <c r="I1745" s="317" t="s">
        <v>21762</v>
      </c>
      <c r="J1745" s="279" t="s">
        <v>21763</v>
      </c>
      <c r="K1745" s="280" t="s">
        <v>4292</v>
      </c>
      <c r="L1745" s="280" t="s">
        <v>4233</v>
      </c>
      <c r="M1745" s="280" t="s">
        <v>3942</v>
      </c>
      <c r="N1745" s="280" t="s">
        <v>21135</v>
      </c>
      <c r="O1745" s="318" t="s">
        <v>16133</v>
      </c>
      <c r="P1745" s="319" t="s">
        <v>21764</v>
      </c>
      <c r="Q1745" s="257" t="s">
        <v>21765</v>
      </c>
      <c r="R1745" s="280" t="s">
        <v>21766</v>
      </c>
      <c r="S1745" s="257" t="s">
        <v>21765</v>
      </c>
      <c r="T1745" s="281" t="s">
        <v>21764</v>
      </c>
      <c r="V1745" s="282">
        <v>44124</v>
      </c>
    </row>
    <row r="1746" spans="1:22" s="280" customFormat="1" ht="30.75" customHeight="1" x14ac:dyDescent="0.25">
      <c r="B1746" s="339" t="s">
        <v>21767</v>
      </c>
      <c r="C1746" s="339" t="s">
        <v>11017</v>
      </c>
      <c r="D1746" s="279" t="s">
        <v>21768</v>
      </c>
      <c r="E1746" s="280" t="s">
        <v>21769</v>
      </c>
      <c r="G1746" s="279" t="s">
        <v>21770</v>
      </c>
      <c r="H1746" s="316">
        <v>20347225000126</v>
      </c>
      <c r="I1746" s="317" t="s">
        <v>3915</v>
      </c>
      <c r="J1746" s="279" t="s">
        <v>21771</v>
      </c>
      <c r="K1746" s="280" t="s">
        <v>21772</v>
      </c>
      <c r="L1746" s="280" t="s">
        <v>21773</v>
      </c>
      <c r="M1746" s="280" t="s">
        <v>3975</v>
      </c>
      <c r="N1746" s="280" t="s">
        <v>21147</v>
      </c>
      <c r="O1746" s="318" t="s">
        <v>21774</v>
      </c>
      <c r="P1746" s="319"/>
      <c r="Q1746" s="281"/>
      <c r="S1746" s="281"/>
      <c r="T1746" s="281"/>
      <c r="V1746" s="282"/>
    </row>
    <row r="1747" spans="1:22" s="280" customFormat="1" ht="30.75" customHeight="1" x14ac:dyDescent="0.25">
      <c r="B1747" s="339" t="s">
        <v>21779</v>
      </c>
      <c r="C1747" s="339" t="s">
        <v>21122</v>
      </c>
      <c r="D1747" s="279" t="s">
        <v>21780</v>
      </c>
      <c r="E1747" s="280" t="s">
        <v>12833</v>
      </c>
      <c r="F1747" s="280" t="s">
        <v>4080</v>
      </c>
      <c r="G1747" s="279" t="s">
        <v>21781</v>
      </c>
      <c r="H1747" s="316" t="s">
        <v>21782</v>
      </c>
      <c r="I1747" s="317" t="s">
        <v>3915</v>
      </c>
      <c r="J1747" s="279" t="s">
        <v>21783</v>
      </c>
      <c r="K1747" s="280" t="s">
        <v>3240</v>
      </c>
      <c r="L1747" s="280" t="s">
        <v>3241</v>
      </c>
      <c r="M1747" s="280" t="s">
        <v>3942</v>
      </c>
      <c r="N1747" s="280" t="s">
        <v>21135</v>
      </c>
      <c r="O1747" s="318" t="s">
        <v>21784</v>
      </c>
      <c r="P1747" s="319" t="s">
        <v>21785</v>
      </c>
      <c r="Q1747" s="281" t="s">
        <v>21786</v>
      </c>
      <c r="R1747" s="280" t="s">
        <v>12833</v>
      </c>
      <c r="S1747" s="281" t="s">
        <v>21787</v>
      </c>
      <c r="T1747" s="281" t="s">
        <v>21788</v>
      </c>
      <c r="V1747" s="282">
        <v>44126</v>
      </c>
    </row>
    <row r="1748" spans="1:22" s="280" customFormat="1" ht="30.75" customHeight="1" x14ac:dyDescent="0.25">
      <c r="B1748" s="339" t="s">
        <v>21789</v>
      </c>
      <c r="C1748" s="339" t="s">
        <v>21122</v>
      </c>
      <c r="D1748" s="279" t="s">
        <v>21795</v>
      </c>
      <c r="E1748" s="280" t="s">
        <v>1074</v>
      </c>
      <c r="G1748" s="279" t="s">
        <v>15806</v>
      </c>
      <c r="H1748" s="316" t="s">
        <v>21790</v>
      </c>
      <c r="I1748" s="317" t="s">
        <v>21794</v>
      </c>
      <c r="J1748" s="279" t="s">
        <v>21791</v>
      </c>
      <c r="K1748" s="280" t="s">
        <v>3917</v>
      </c>
      <c r="L1748" s="280" t="s">
        <v>12499</v>
      </c>
      <c r="M1748" s="280" t="s">
        <v>4114</v>
      </c>
      <c r="N1748" s="280" t="s">
        <v>21147</v>
      </c>
      <c r="O1748" s="318" t="s">
        <v>21792</v>
      </c>
      <c r="P1748" s="319" t="s">
        <v>21793</v>
      </c>
      <c r="Q1748" s="383" t="s">
        <v>21796</v>
      </c>
      <c r="R1748" s="280" t="s">
        <v>1074</v>
      </c>
      <c r="S1748" s="383" t="s">
        <v>21796</v>
      </c>
      <c r="T1748" s="281"/>
      <c r="V1748" s="282">
        <v>44127</v>
      </c>
    </row>
    <row r="1749" spans="1:22" s="280" customFormat="1" ht="30.75" customHeight="1" x14ac:dyDescent="0.25">
      <c r="B1749" s="339" t="s">
        <v>21797</v>
      </c>
      <c r="C1749" s="339" t="s">
        <v>21122</v>
      </c>
      <c r="D1749" s="279" t="s">
        <v>21798</v>
      </c>
      <c r="E1749" s="280" t="s">
        <v>1722</v>
      </c>
      <c r="F1749" s="280" t="s">
        <v>4222</v>
      </c>
      <c r="G1749" s="279" t="s">
        <v>21799</v>
      </c>
      <c r="H1749" s="316" t="s">
        <v>21800</v>
      </c>
      <c r="I1749" s="402" t="s">
        <v>21801</v>
      </c>
      <c r="J1749" s="279" t="s">
        <v>21802</v>
      </c>
      <c r="K1749" s="280" t="s">
        <v>3917</v>
      </c>
      <c r="L1749" s="280" t="s">
        <v>21803</v>
      </c>
      <c r="M1749" s="280" t="s">
        <v>4063</v>
      </c>
      <c r="N1749" s="280" t="s">
        <v>21135</v>
      </c>
      <c r="O1749" s="318" t="s">
        <v>21804</v>
      </c>
      <c r="P1749" s="319" t="s">
        <v>21805</v>
      </c>
      <c r="Q1749" s="257" t="s">
        <v>21807</v>
      </c>
      <c r="R1749" s="280" t="s">
        <v>1722</v>
      </c>
      <c r="S1749" s="281" t="s">
        <v>21806</v>
      </c>
      <c r="T1749" s="319" t="s">
        <v>21805</v>
      </c>
      <c r="V1749" s="282">
        <v>44130</v>
      </c>
    </row>
    <row r="1750" spans="1:22" s="280" customFormat="1" ht="30.75" customHeight="1" x14ac:dyDescent="0.25">
      <c r="B1750" s="339" t="s">
        <v>21808</v>
      </c>
      <c r="C1750" s="339" t="s">
        <v>21122</v>
      </c>
      <c r="D1750" s="279" t="s">
        <v>21809</v>
      </c>
      <c r="E1750" s="280" t="s">
        <v>18276</v>
      </c>
      <c r="G1750" s="279" t="s">
        <v>21810</v>
      </c>
      <c r="H1750" s="316" t="s">
        <v>21811</v>
      </c>
      <c r="I1750" s="317" t="s">
        <v>3915</v>
      </c>
      <c r="J1750" s="279" t="s">
        <v>18280</v>
      </c>
      <c r="K1750" s="280" t="s">
        <v>3917</v>
      </c>
      <c r="L1750" s="280" t="s">
        <v>2054</v>
      </c>
      <c r="M1750" s="280" t="s">
        <v>4114</v>
      </c>
      <c r="N1750" s="280" t="s">
        <v>21147</v>
      </c>
      <c r="O1750" s="318" t="s">
        <v>18281</v>
      </c>
      <c r="P1750" s="319" t="s">
        <v>21812</v>
      </c>
      <c r="Q1750" s="257" t="s">
        <v>18283</v>
      </c>
      <c r="R1750" s="280" t="s">
        <v>21814</v>
      </c>
      <c r="S1750" s="257" t="s">
        <v>21813</v>
      </c>
      <c r="T1750" s="281" t="s">
        <v>10439</v>
      </c>
      <c r="V1750" s="282">
        <v>44130</v>
      </c>
    </row>
    <row r="1751" spans="1:22" s="280" customFormat="1" ht="30.75" customHeight="1" x14ac:dyDescent="0.25">
      <c r="B1751" s="339" t="s">
        <v>21816</v>
      </c>
      <c r="C1751" s="339" t="s">
        <v>21817</v>
      </c>
      <c r="D1751" s="279" t="s">
        <v>21818</v>
      </c>
      <c r="E1751" s="280" t="s">
        <v>21819</v>
      </c>
      <c r="F1751" s="280" t="s">
        <v>4222</v>
      </c>
      <c r="G1751" s="279" t="s">
        <v>21929</v>
      </c>
      <c r="H1751" s="316" t="s">
        <v>21930</v>
      </c>
      <c r="I1751" s="317" t="s">
        <v>3915</v>
      </c>
      <c r="J1751" s="279" t="s">
        <v>21932</v>
      </c>
      <c r="K1751" s="280" t="s">
        <v>21931</v>
      </c>
      <c r="L1751" s="280" t="s">
        <v>2597</v>
      </c>
      <c r="M1751" s="280" t="s">
        <v>4063</v>
      </c>
      <c r="N1751" s="280" t="s">
        <v>21135</v>
      </c>
      <c r="O1751" s="318" t="s">
        <v>21933</v>
      </c>
      <c r="P1751" s="319" t="s">
        <v>21934</v>
      </c>
      <c r="Q1751" s="257" t="s">
        <v>21935</v>
      </c>
      <c r="R1751" s="281" t="s">
        <v>21937</v>
      </c>
      <c r="S1751" s="257" t="s">
        <v>21936</v>
      </c>
      <c r="T1751" s="319" t="s">
        <v>21938</v>
      </c>
      <c r="V1751" s="282">
        <v>44147</v>
      </c>
    </row>
    <row r="1752" spans="1:22" s="280" customFormat="1" ht="30.75" customHeight="1" x14ac:dyDescent="0.25">
      <c r="B1752" s="339" t="s">
        <v>21820</v>
      </c>
      <c r="C1752" s="339" t="s">
        <v>11017</v>
      </c>
      <c r="D1752" s="279" t="s">
        <v>21821</v>
      </c>
      <c r="E1752" s="280" t="s">
        <v>11017</v>
      </c>
      <c r="F1752" s="280" t="s">
        <v>12627</v>
      </c>
      <c r="G1752" s="279" t="s">
        <v>21822</v>
      </c>
      <c r="H1752" s="316" t="s">
        <v>21823</v>
      </c>
      <c r="I1752" s="317" t="s">
        <v>3915</v>
      </c>
      <c r="J1752" s="279" t="s">
        <v>21824</v>
      </c>
      <c r="K1752" s="280" t="s">
        <v>3917</v>
      </c>
      <c r="L1752" s="280" t="s">
        <v>14535</v>
      </c>
      <c r="M1752" s="280" t="s">
        <v>3942</v>
      </c>
      <c r="N1752" s="280" t="s">
        <v>21135</v>
      </c>
      <c r="O1752" s="318" t="s">
        <v>339</v>
      </c>
      <c r="P1752" s="319" t="s">
        <v>21825</v>
      </c>
      <c r="Q1752" s="257" t="s">
        <v>21826</v>
      </c>
      <c r="R1752" s="280" t="s">
        <v>16336</v>
      </c>
      <c r="S1752" s="257" t="s">
        <v>21826</v>
      </c>
      <c r="T1752" s="319" t="s">
        <v>21825</v>
      </c>
      <c r="V1752" s="282">
        <v>44131</v>
      </c>
    </row>
    <row r="1753" spans="1:22" s="280" customFormat="1" ht="30.75" customHeight="1" x14ac:dyDescent="0.25">
      <c r="B1753" s="339" t="s">
        <v>21844</v>
      </c>
      <c r="C1753" s="339" t="s">
        <v>11017</v>
      </c>
      <c r="D1753" s="279" t="s">
        <v>21832</v>
      </c>
      <c r="E1753" s="280" t="s">
        <v>11017</v>
      </c>
      <c r="F1753" s="280" t="s">
        <v>12627</v>
      </c>
      <c r="G1753" s="279" t="s">
        <v>21831</v>
      </c>
      <c r="H1753" s="316" t="s">
        <v>21833</v>
      </c>
      <c r="I1753" s="317" t="s">
        <v>3915</v>
      </c>
      <c r="J1753" s="279" t="s">
        <v>21834</v>
      </c>
      <c r="K1753" s="280" t="s">
        <v>3917</v>
      </c>
      <c r="L1753" s="280" t="s">
        <v>21835</v>
      </c>
      <c r="M1753" s="280" t="s">
        <v>3975</v>
      </c>
      <c r="N1753" s="280" t="s">
        <v>21147</v>
      </c>
      <c r="O1753" s="318" t="s">
        <v>21836</v>
      </c>
      <c r="P1753" s="319"/>
      <c r="Q1753" s="281"/>
      <c r="S1753" s="281"/>
      <c r="T1753" s="281"/>
      <c r="V1753" s="282"/>
    </row>
    <row r="1754" spans="1:22" s="280" customFormat="1" ht="30.75" customHeight="1" x14ac:dyDescent="0.25">
      <c r="A1754" s="410" t="s">
        <v>22337</v>
      </c>
      <c r="B1754" s="360" t="s">
        <v>21845</v>
      </c>
      <c r="C1754" s="339" t="s">
        <v>6285</v>
      </c>
      <c r="D1754" s="279" t="s">
        <v>21848</v>
      </c>
      <c r="E1754" s="280" t="s">
        <v>6285</v>
      </c>
      <c r="F1754" s="280" t="s">
        <v>12627</v>
      </c>
      <c r="G1754" s="279" t="s">
        <v>21850</v>
      </c>
      <c r="H1754" s="316"/>
      <c r="I1754" s="317"/>
      <c r="J1754" s="279"/>
      <c r="L1754" s="280" t="s">
        <v>21849</v>
      </c>
      <c r="M1754" s="280" t="s">
        <v>4265</v>
      </c>
      <c r="N1754" s="280" t="s">
        <v>21135</v>
      </c>
      <c r="O1754" s="318"/>
      <c r="P1754" s="319"/>
      <c r="Q1754" s="281"/>
      <c r="S1754" s="281"/>
      <c r="T1754" s="281"/>
      <c r="V1754" s="282"/>
    </row>
    <row r="1755" spans="1:22" s="280" customFormat="1" ht="30.75" customHeight="1" x14ac:dyDescent="0.25">
      <c r="B1755" s="339" t="s">
        <v>21846</v>
      </c>
      <c r="C1755" s="339" t="s">
        <v>14873</v>
      </c>
      <c r="D1755" s="279" t="s">
        <v>21851</v>
      </c>
      <c r="E1755" s="280" t="s">
        <v>14873</v>
      </c>
      <c r="F1755" s="280" t="s">
        <v>12627</v>
      </c>
      <c r="G1755" s="279" t="s">
        <v>21851</v>
      </c>
      <c r="H1755" s="316" t="s">
        <v>21852</v>
      </c>
      <c r="I1755" s="317"/>
      <c r="J1755" s="279" t="s">
        <v>21853</v>
      </c>
      <c r="K1755" s="280" t="s">
        <v>21854</v>
      </c>
      <c r="L1755" s="280" t="s">
        <v>4026</v>
      </c>
      <c r="M1755" s="280" t="s">
        <v>3919</v>
      </c>
      <c r="N1755" s="280" t="s">
        <v>21147</v>
      </c>
      <c r="O1755" s="280" t="s">
        <v>21855</v>
      </c>
      <c r="P1755" s="319"/>
      <c r="Q1755" s="281"/>
      <c r="S1755" s="281"/>
      <c r="T1755" s="281"/>
      <c r="V1755" s="282"/>
    </row>
    <row r="1756" spans="1:22" s="280" customFormat="1" ht="30.75" customHeight="1" x14ac:dyDescent="0.25">
      <c r="B1756" s="339" t="s">
        <v>21847</v>
      </c>
      <c r="C1756" s="339" t="s">
        <v>21122</v>
      </c>
      <c r="D1756" s="279" t="s">
        <v>21858</v>
      </c>
      <c r="E1756" s="280" t="s">
        <v>1722</v>
      </c>
      <c r="G1756" s="279" t="s">
        <v>21956</v>
      </c>
      <c r="H1756" s="316" t="s">
        <v>21957</v>
      </c>
      <c r="I1756" s="317" t="s">
        <v>21958</v>
      </c>
      <c r="J1756" s="279" t="s">
        <v>21959</v>
      </c>
      <c r="K1756" s="280" t="s">
        <v>18741</v>
      </c>
      <c r="L1756" s="280" t="s">
        <v>4123</v>
      </c>
      <c r="M1756" s="280" t="s">
        <v>4063</v>
      </c>
      <c r="N1756" s="280" t="s">
        <v>21135</v>
      </c>
      <c r="O1756" s="318" t="s">
        <v>21960</v>
      </c>
      <c r="P1756" s="319" t="s">
        <v>21961</v>
      </c>
      <c r="Q1756" s="281" t="s">
        <v>21962</v>
      </c>
      <c r="R1756" s="280" t="s">
        <v>21963</v>
      </c>
      <c r="S1756" s="403" t="s">
        <v>21955</v>
      </c>
      <c r="T1756" s="281" t="s">
        <v>21964</v>
      </c>
      <c r="V1756" s="282">
        <v>44117</v>
      </c>
    </row>
    <row r="1757" spans="1:22" s="280" customFormat="1" ht="30.75" customHeight="1" x14ac:dyDescent="0.25">
      <c r="A1757" s="410"/>
      <c r="B1757" s="339" t="s">
        <v>21862</v>
      </c>
      <c r="C1757" s="339" t="s">
        <v>21122</v>
      </c>
      <c r="D1757" s="279" t="s">
        <v>21860</v>
      </c>
      <c r="E1757" s="280" t="s">
        <v>22877</v>
      </c>
      <c r="G1757" s="279" t="s">
        <v>21861</v>
      </c>
      <c r="H1757" s="316">
        <v>75967760000171</v>
      </c>
      <c r="I1757" s="317" t="s">
        <v>3915</v>
      </c>
      <c r="J1757" s="279" t="s">
        <v>22878</v>
      </c>
      <c r="K1757" s="280" t="s">
        <v>3917</v>
      </c>
      <c r="L1757" s="280" t="s">
        <v>7303</v>
      </c>
      <c r="M1757" s="280" t="s">
        <v>4063</v>
      </c>
      <c r="N1757" s="280" t="s">
        <v>21135</v>
      </c>
      <c r="O1757" s="318" t="s">
        <v>22879</v>
      </c>
      <c r="P1757" s="319" t="s">
        <v>22880</v>
      </c>
      <c r="Q1757" s="281" t="s">
        <v>22881</v>
      </c>
      <c r="R1757" s="280" t="s">
        <v>22877</v>
      </c>
      <c r="S1757" s="281" t="s">
        <v>22881</v>
      </c>
      <c r="T1757" s="281" t="s">
        <v>22880</v>
      </c>
      <c r="V1757" s="282">
        <v>44512</v>
      </c>
    </row>
    <row r="1758" spans="1:22" s="280" customFormat="1" ht="30.75" customHeight="1" x14ac:dyDescent="0.25">
      <c r="B1758" s="339" t="s">
        <v>21872</v>
      </c>
      <c r="C1758" s="339" t="s">
        <v>5</v>
      </c>
      <c r="D1758" s="279" t="s">
        <v>21863</v>
      </c>
      <c r="E1758" s="280" t="s">
        <v>20156</v>
      </c>
      <c r="F1758" s="280" t="s">
        <v>21864</v>
      </c>
      <c r="G1758" s="279" t="s">
        <v>21863</v>
      </c>
      <c r="H1758" s="316" t="s">
        <v>21865</v>
      </c>
      <c r="I1758" s="317" t="s">
        <v>3915</v>
      </c>
      <c r="J1758" s="279" t="s">
        <v>21866</v>
      </c>
      <c r="K1758" s="280" t="s">
        <v>21867</v>
      </c>
      <c r="L1758" s="280" t="s">
        <v>2637</v>
      </c>
      <c r="M1758" s="280" t="s">
        <v>2638</v>
      </c>
      <c r="N1758" s="280" t="s">
        <v>21149</v>
      </c>
      <c r="O1758" s="318" t="s">
        <v>21868</v>
      </c>
      <c r="P1758" s="319" t="s">
        <v>21870</v>
      </c>
      <c r="Q1758" s="257" t="s">
        <v>21869</v>
      </c>
      <c r="R1758" s="280" t="s">
        <v>21871</v>
      </c>
      <c r="S1758" s="257" t="s">
        <v>21869</v>
      </c>
      <c r="T1758" s="281"/>
      <c r="V1758" s="282">
        <v>44141</v>
      </c>
    </row>
    <row r="1759" spans="1:22" s="280" customFormat="1" ht="30.75" customHeight="1" x14ac:dyDescent="0.25">
      <c r="B1759" s="339" t="s">
        <v>21880</v>
      </c>
      <c r="C1759" s="339" t="s">
        <v>11017</v>
      </c>
      <c r="D1759" s="279" t="s">
        <v>6481</v>
      </c>
      <c r="E1759" s="280" t="s">
        <v>11017</v>
      </c>
      <c r="F1759" s="280" t="s">
        <v>12627</v>
      </c>
      <c r="G1759" s="279" t="s">
        <v>6481</v>
      </c>
      <c r="H1759" s="316" t="s">
        <v>21873</v>
      </c>
      <c r="I1759" s="317" t="s">
        <v>3915</v>
      </c>
      <c r="J1759" s="279" t="s">
        <v>21874</v>
      </c>
      <c r="K1759" s="280" t="s">
        <v>3917</v>
      </c>
      <c r="L1759" s="280" t="s">
        <v>21835</v>
      </c>
      <c r="M1759" s="280" t="s">
        <v>3975</v>
      </c>
      <c r="N1759" s="280" t="s">
        <v>21147</v>
      </c>
      <c r="O1759" s="318"/>
      <c r="P1759" s="319" t="s">
        <v>21875</v>
      </c>
      <c r="Q1759" s="281"/>
      <c r="S1759" s="281"/>
      <c r="T1759" s="281"/>
      <c r="V1759" s="282"/>
    </row>
    <row r="1760" spans="1:22" s="280" customFormat="1" ht="30.75" customHeight="1" x14ac:dyDescent="0.25">
      <c r="B1760" s="339" t="s">
        <v>21889</v>
      </c>
      <c r="C1760" s="339" t="s">
        <v>5</v>
      </c>
      <c r="D1760" s="279" t="s">
        <v>21881</v>
      </c>
      <c r="E1760" s="280" t="s">
        <v>21882</v>
      </c>
      <c r="F1760" s="280" t="s">
        <v>4222</v>
      </c>
      <c r="G1760" s="279" t="s">
        <v>21883</v>
      </c>
      <c r="H1760" s="316" t="s">
        <v>21884</v>
      </c>
      <c r="I1760" s="317" t="s">
        <v>3915</v>
      </c>
      <c r="J1760" s="279" t="s">
        <v>21885</v>
      </c>
      <c r="K1760" s="280" t="s">
        <v>4292</v>
      </c>
      <c r="L1760" s="280" t="s">
        <v>4233</v>
      </c>
      <c r="M1760" s="280" t="s">
        <v>3942</v>
      </c>
      <c r="N1760" s="280" t="s">
        <v>21135</v>
      </c>
      <c r="O1760" s="318" t="s">
        <v>21886</v>
      </c>
      <c r="P1760" s="319" t="s">
        <v>21888</v>
      </c>
      <c r="Q1760" s="260" t="s">
        <v>21887</v>
      </c>
      <c r="R1760" s="280" t="s">
        <v>14311</v>
      </c>
      <c r="S1760" s="260" t="s">
        <v>21887</v>
      </c>
      <c r="T1760" s="319" t="s">
        <v>21888</v>
      </c>
      <c r="V1760" s="282">
        <v>44144</v>
      </c>
    </row>
    <row r="1761" spans="1:22" s="280" customFormat="1" ht="30.75" customHeight="1" x14ac:dyDescent="0.25">
      <c r="B1761" s="339" t="s">
        <v>21890</v>
      </c>
      <c r="C1761" s="339" t="s">
        <v>11017</v>
      </c>
      <c r="D1761" s="279" t="s">
        <v>21891</v>
      </c>
      <c r="E1761" s="280" t="s">
        <v>11017</v>
      </c>
      <c r="F1761" s="280" t="s">
        <v>12627</v>
      </c>
      <c r="G1761" s="279" t="s">
        <v>21928</v>
      </c>
      <c r="H1761" s="316" t="s">
        <v>21892</v>
      </c>
      <c r="I1761" s="317" t="s">
        <v>3915</v>
      </c>
      <c r="J1761" s="279" t="s">
        <v>21893</v>
      </c>
      <c r="K1761" s="280" t="s">
        <v>3917</v>
      </c>
      <c r="L1761" s="280" t="s">
        <v>21894</v>
      </c>
      <c r="M1761" s="280" t="s">
        <v>3975</v>
      </c>
      <c r="N1761" s="280" t="s">
        <v>21147</v>
      </c>
      <c r="O1761" s="318" t="s">
        <v>21895</v>
      </c>
      <c r="P1761" s="319" t="s">
        <v>21896</v>
      </c>
      <c r="Q1761" s="257" t="s">
        <v>19104</v>
      </c>
      <c r="R1761" s="280" t="s">
        <v>11017</v>
      </c>
      <c r="S1761" s="257" t="s">
        <v>19104</v>
      </c>
      <c r="T1761" s="281"/>
      <c r="V1761" s="282">
        <v>44146</v>
      </c>
    </row>
    <row r="1762" spans="1:22" s="280" customFormat="1" ht="30.75" customHeight="1" x14ac:dyDescent="0.25">
      <c r="B1762" s="339" t="s">
        <v>21897</v>
      </c>
      <c r="C1762" s="339" t="s">
        <v>11992</v>
      </c>
      <c r="D1762" s="279" t="s">
        <v>21910</v>
      </c>
      <c r="E1762" s="280" t="s">
        <v>21911</v>
      </c>
      <c r="G1762" s="279" t="s">
        <v>21910</v>
      </c>
      <c r="H1762" s="316" t="s">
        <v>21912</v>
      </c>
      <c r="I1762" s="317" t="s">
        <v>3915</v>
      </c>
      <c r="J1762" s="279" t="s">
        <v>21913</v>
      </c>
      <c r="K1762" s="280" t="s">
        <v>3917</v>
      </c>
      <c r="L1762" s="280" t="s">
        <v>14907</v>
      </c>
      <c r="M1762" s="280" t="s">
        <v>3942</v>
      </c>
      <c r="N1762" s="280" t="s">
        <v>21135</v>
      </c>
      <c r="O1762" s="318" t="s">
        <v>21914</v>
      </c>
      <c r="P1762" s="319"/>
      <c r="Q1762" s="257" t="s">
        <v>21915</v>
      </c>
      <c r="R1762" s="280" t="s">
        <v>21911</v>
      </c>
      <c r="S1762" s="257" t="s">
        <v>21915</v>
      </c>
      <c r="T1762" s="281"/>
      <c r="V1762" s="282">
        <v>44145</v>
      </c>
    </row>
    <row r="1763" spans="1:22" s="280" customFormat="1" ht="30.75" customHeight="1" x14ac:dyDescent="0.25">
      <c r="B1763" s="339" t="s">
        <v>21898</v>
      </c>
      <c r="C1763" s="339" t="s">
        <v>11992</v>
      </c>
      <c r="D1763" s="279" t="s">
        <v>21916</v>
      </c>
      <c r="E1763" s="280" t="s">
        <v>21917</v>
      </c>
      <c r="G1763" s="279" t="s">
        <v>21918</v>
      </c>
      <c r="H1763" s="316" t="s">
        <v>21919</v>
      </c>
      <c r="I1763" s="317" t="s">
        <v>21920</v>
      </c>
      <c r="J1763" s="279" t="s">
        <v>21921</v>
      </c>
      <c r="K1763" s="280" t="s">
        <v>21922</v>
      </c>
      <c r="L1763" s="280" t="s">
        <v>21923</v>
      </c>
      <c r="M1763" s="280" t="s">
        <v>4114</v>
      </c>
      <c r="N1763" s="280" t="s">
        <v>21147</v>
      </c>
      <c r="O1763" s="318" t="s">
        <v>21924</v>
      </c>
      <c r="P1763" s="319" t="s">
        <v>21925</v>
      </c>
      <c r="Q1763" s="257" t="s">
        <v>21926</v>
      </c>
      <c r="S1763" s="257" t="s">
        <v>21927</v>
      </c>
      <c r="T1763" s="319" t="s">
        <v>21925</v>
      </c>
      <c r="V1763" s="282">
        <v>44146</v>
      </c>
    </row>
    <row r="1764" spans="1:22" s="280" customFormat="1" ht="30.75" customHeight="1" x14ac:dyDescent="0.25">
      <c r="A1764" s="410" t="s">
        <v>22337</v>
      </c>
      <c r="B1764" s="360" t="s">
        <v>21899</v>
      </c>
      <c r="C1764" s="339" t="s">
        <v>21122</v>
      </c>
      <c r="D1764" s="322" t="s">
        <v>21953</v>
      </c>
      <c r="E1764" s="280" t="s">
        <v>6678</v>
      </c>
      <c r="G1764" s="322" t="s">
        <v>7661</v>
      </c>
      <c r="I1764" s="280" t="s">
        <v>3915</v>
      </c>
      <c r="L1764" s="280" t="s">
        <v>7664</v>
      </c>
      <c r="M1764" s="280" t="s">
        <v>4063</v>
      </c>
      <c r="N1764" s="280" t="s">
        <v>21135</v>
      </c>
      <c r="Q1764" s="281" t="s">
        <v>21954</v>
      </c>
      <c r="S1764" s="281"/>
      <c r="T1764" s="281"/>
      <c r="V1764" s="282"/>
    </row>
    <row r="1765" spans="1:22" s="280" customFormat="1" ht="30.75" customHeight="1" x14ac:dyDescent="0.25">
      <c r="B1765" s="339" t="s">
        <v>21900</v>
      </c>
      <c r="C1765" s="339" t="s">
        <v>11017</v>
      </c>
      <c r="D1765" s="279" t="s">
        <v>21948</v>
      </c>
      <c r="E1765" s="280" t="s">
        <v>11017</v>
      </c>
      <c r="F1765" s="280" t="s">
        <v>12627</v>
      </c>
      <c r="G1765" s="279" t="s">
        <v>21948</v>
      </c>
      <c r="H1765" s="316" t="s">
        <v>21949</v>
      </c>
      <c r="I1765" s="317" t="s">
        <v>3915</v>
      </c>
      <c r="J1765" s="279" t="s">
        <v>21950</v>
      </c>
      <c r="K1765" s="280" t="s">
        <v>3917</v>
      </c>
      <c r="L1765" s="280" t="s">
        <v>21951</v>
      </c>
      <c r="M1765" s="280" t="s">
        <v>4063</v>
      </c>
      <c r="N1765" s="280" t="s">
        <v>21135</v>
      </c>
      <c r="O1765" s="318" t="s">
        <v>18832</v>
      </c>
      <c r="P1765" s="319" t="s">
        <v>21952</v>
      </c>
      <c r="Q1765" s="281"/>
      <c r="S1765" s="281"/>
      <c r="T1765" s="281"/>
      <c r="V1765" s="282"/>
    </row>
    <row r="1766" spans="1:22" s="280" customFormat="1" ht="30.75" customHeight="1" x14ac:dyDescent="0.25">
      <c r="B1766" s="339" t="s">
        <v>21901</v>
      </c>
      <c r="C1766" s="339" t="s">
        <v>21122</v>
      </c>
      <c r="D1766" s="279" t="s">
        <v>21965</v>
      </c>
      <c r="E1766" s="280" t="s">
        <v>21966</v>
      </c>
      <c r="G1766" s="279" t="s">
        <v>21967</v>
      </c>
      <c r="H1766" s="316" t="s">
        <v>21968</v>
      </c>
      <c r="I1766" s="317" t="s">
        <v>21969</v>
      </c>
      <c r="J1766" s="279" t="s">
        <v>21970</v>
      </c>
      <c r="K1766" s="280" t="s">
        <v>21971</v>
      </c>
      <c r="L1766" s="280" t="s">
        <v>21972</v>
      </c>
      <c r="M1766" s="280" t="s">
        <v>3942</v>
      </c>
      <c r="N1766" s="280" t="s">
        <v>21135</v>
      </c>
      <c r="O1766" s="318" t="s">
        <v>21973</v>
      </c>
      <c r="P1766" s="319" t="s">
        <v>21974</v>
      </c>
      <c r="Q1766" s="257" t="s">
        <v>21975</v>
      </c>
      <c r="R1766" s="280" t="s">
        <v>21966</v>
      </c>
      <c r="S1766" s="281" t="s">
        <v>21975</v>
      </c>
      <c r="T1766" s="319" t="s">
        <v>21974</v>
      </c>
      <c r="V1766" s="282">
        <v>44151</v>
      </c>
    </row>
    <row r="1767" spans="1:22" s="280" customFormat="1" ht="30.75" customHeight="1" x14ac:dyDescent="0.25">
      <c r="B1767" s="339" t="s">
        <v>21902</v>
      </c>
      <c r="C1767" s="339" t="s">
        <v>21122</v>
      </c>
      <c r="D1767" s="279" t="s">
        <v>21976</v>
      </c>
      <c r="E1767" s="280" t="s">
        <v>17106</v>
      </c>
      <c r="F1767" s="280" t="s">
        <v>4080</v>
      </c>
      <c r="G1767" s="279" t="s">
        <v>21977</v>
      </c>
      <c r="H1767" s="316" t="s">
        <v>21978</v>
      </c>
      <c r="I1767" s="317" t="s">
        <v>21979</v>
      </c>
      <c r="J1767" s="279" t="s">
        <v>21980</v>
      </c>
      <c r="K1767" s="280" t="s">
        <v>805</v>
      </c>
      <c r="L1767" s="280" t="s">
        <v>21981</v>
      </c>
      <c r="M1767" s="280" t="s">
        <v>4265</v>
      </c>
      <c r="N1767" s="280" t="s">
        <v>21135</v>
      </c>
      <c r="O1767" s="318" t="s">
        <v>21982</v>
      </c>
      <c r="P1767" s="319" t="s">
        <v>21983</v>
      </c>
      <c r="Q1767" s="257" t="s">
        <v>21984</v>
      </c>
      <c r="S1767" s="257" t="s">
        <v>21985</v>
      </c>
      <c r="T1767" s="281" t="s">
        <v>21983</v>
      </c>
      <c r="V1767" s="282">
        <v>44151</v>
      </c>
    </row>
    <row r="1768" spans="1:22" s="280" customFormat="1" ht="30.75" customHeight="1" x14ac:dyDescent="0.25">
      <c r="B1768" s="339" t="s">
        <v>21903</v>
      </c>
      <c r="C1768" s="339" t="s">
        <v>21122</v>
      </c>
      <c r="D1768" s="279" t="s">
        <v>21988</v>
      </c>
      <c r="E1768" s="280" t="s">
        <v>21987</v>
      </c>
      <c r="G1768" s="279" t="s">
        <v>21986</v>
      </c>
      <c r="H1768" s="316" t="s">
        <v>21989</v>
      </c>
      <c r="I1768" s="317" t="s">
        <v>21990</v>
      </c>
      <c r="J1768" s="279" t="s">
        <v>21991</v>
      </c>
      <c r="K1768" s="280" t="s">
        <v>3697</v>
      </c>
      <c r="L1768" s="280" t="s">
        <v>3698</v>
      </c>
      <c r="M1768" s="280" t="s">
        <v>4063</v>
      </c>
      <c r="N1768" s="280" t="s">
        <v>21135</v>
      </c>
      <c r="O1768" s="318" t="s">
        <v>21992</v>
      </c>
      <c r="P1768" s="319" t="s">
        <v>21993</v>
      </c>
      <c r="Q1768" s="257" t="s">
        <v>21994</v>
      </c>
      <c r="R1768" s="280" t="s">
        <v>21987</v>
      </c>
      <c r="S1768" s="281" t="s">
        <v>21994</v>
      </c>
      <c r="T1768" s="319" t="s">
        <v>21993</v>
      </c>
      <c r="V1768" s="282">
        <v>44151</v>
      </c>
    </row>
    <row r="1769" spans="1:22" s="280" customFormat="1" ht="30.75" customHeight="1" x14ac:dyDescent="0.25">
      <c r="B1769" s="339" t="s">
        <v>21904</v>
      </c>
      <c r="C1769" s="339" t="s">
        <v>5</v>
      </c>
      <c r="D1769" s="279" t="s">
        <v>21995</v>
      </c>
      <c r="E1769" s="280" t="s">
        <v>21996</v>
      </c>
      <c r="G1769" s="279" t="s">
        <v>21995</v>
      </c>
      <c r="H1769" s="316" t="s">
        <v>21997</v>
      </c>
      <c r="I1769" s="317" t="s">
        <v>3915</v>
      </c>
      <c r="J1769" s="279" t="s">
        <v>21998</v>
      </c>
      <c r="L1769" s="280" t="s">
        <v>3690</v>
      </c>
      <c r="M1769" s="280" t="s">
        <v>4114</v>
      </c>
      <c r="N1769" s="280" t="s">
        <v>21147</v>
      </c>
      <c r="O1769" s="318"/>
      <c r="P1769" s="319"/>
      <c r="Q1769" s="281"/>
      <c r="S1769" s="281"/>
      <c r="T1769" s="281"/>
      <c r="V1769" s="282"/>
    </row>
    <row r="1770" spans="1:22" s="280" customFormat="1" ht="30.75" customHeight="1" x14ac:dyDescent="0.25">
      <c r="A1770" s="410" t="s">
        <v>22337</v>
      </c>
      <c r="B1770" s="360" t="s">
        <v>21905</v>
      </c>
      <c r="C1770" s="339" t="s">
        <v>21122</v>
      </c>
      <c r="D1770" s="279" t="s">
        <v>21999</v>
      </c>
      <c r="E1770" s="280" t="s">
        <v>22000</v>
      </c>
      <c r="F1770" s="280" t="s">
        <v>22001</v>
      </c>
      <c r="G1770" s="279" t="s">
        <v>22002</v>
      </c>
      <c r="H1770" s="316"/>
      <c r="I1770" s="317"/>
      <c r="J1770" s="279"/>
      <c r="L1770" s="280" t="s">
        <v>21972</v>
      </c>
      <c r="M1770" s="280" t="s">
        <v>3942</v>
      </c>
      <c r="N1770" s="280" t="s">
        <v>21135</v>
      </c>
      <c r="O1770" s="318"/>
      <c r="P1770" s="319"/>
      <c r="Q1770" s="281" t="s">
        <v>22003</v>
      </c>
      <c r="R1770" s="280" t="s">
        <v>22000</v>
      </c>
      <c r="S1770" s="281"/>
      <c r="T1770" s="281"/>
      <c r="V1770" s="282">
        <v>44153</v>
      </c>
    </row>
    <row r="1771" spans="1:22" s="280" customFormat="1" ht="30.75" customHeight="1" x14ac:dyDescent="0.25">
      <c r="B1771" s="339" t="s">
        <v>21906</v>
      </c>
      <c r="C1771" s="339" t="s">
        <v>21122</v>
      </c>
      <c r="D1771" s="279" t="s">
        <v>22004</v>
      </c>
      <c r="E1771" s="280" t="s">
        <v>7201</v>
      </c>
      <c r="G1771" s="279" t="s">
        <v>22005</v>
      </c>
      <c r="H1771" s="316" t="s">
        <v>22025</v>
      </c>
      <c r="I1771" s="317" t="s">
        <v>3915</v>
      </c>
      <c r="J1771" s="279" t="s">
        <v>22026</v>
      </c>
      <c r="K1771" s="280" t="s">
        <v>3917</v>
      </c>
      <c r="L1771" s="280" t="s">
        <v>22006</v>
      </c>
      <c r="M1771" s="280" t="s">
        <v>3919</v>
      </c>
      <c r="N1771" s="280" t="s">
        <v>21147</v>
      </c>
      <c r="O1771" s="318" t="s">
        <v>22027</v>
      </c>
      <c r="P1771" s="319" t="s">
        <v>22028</v>
      </c>
      <c r="Q1771" s="257" t="s">
        <v>22007</v>
      </c>
      <c r="R1771" s="280" t="s">
        <v>7201</v>
      </c>
      <c r="S1771" s="281" t="s">
        <v>22007</v>
      </c>
      <c r="T1771" s="281" t="s">
        <v>22029</v>
      </c>
      <c r="V1771" s="282">
        <v>44153</v>
      </c>
    </row>
    <row r="1772" spans="1:22" s="280" customFormat="1" ht="30.75" customHeight="1" x14ac:dyDescent="0.25">
      <c r="B1772" s="339" t="s">
        <v>21907</v>
      </c>
      <c r="C1772" s="339" t="s">
        <v>11992</v>
      </c>
      <c r="D1772" s="279" t="s">
        <v>22008</v>
      </c>
      <c r="G1772" s="279" t="s">
        <v>22008</v>
      </c>
      <c r="H1772" s="316" t="s">
        <v>22009</v>
      </c>
      <c r="I1772" s="317"/>
      <c r="J1772" s="279" t="s">
        <v>22010</v>
      </c>
      <c r="K1772" s="280" t="s">
        <v>14476</v>
      </c>
      <c r="L1772" s="280" t="s">
        <v>4123</v>
      </c>
      <c r="M1772" s="280" t="s">
        <v>4063</v>
      </c>
      <c r="N1772" s="280" t="s">
        <v>21135</v>
      </c>
      <c r="O1772" s="318" t="s">
        <v>22011</v>
      </c>
      <c r="P1772" s="319" t="s">
        <v>22013</v>
      </c>
      <c r="Q1772" s="257" t="s">
        <v>22012</v>
      </c>
      <c r="S1772" s="281"/>
      <c r="T1772" s="319" t="s">
        <v>22013</v>
      </c>
      <c r="V1772" s="282">
        <v>44154</v>
      </c>
    </row>
    <row r="1773" spans="1:22" s="280" customFormat="1" ht="30.75" customHeight="1" x14ac:dyDescent="0.25">
      <c r="B1773" s="339" t="s">
        <v>21908</v>
      </c>
      <c r="C1773" s="339" t="s">
        <v>11992</v>
      </c>
      <c r="D1773" s="279" t="s">
        <v>22019</v>
      </c>
      <c r="E1773" s="280" t="s">
        <v>2019</v>
      </c>
      <c r="G1773" s="279" t="s">
        <v>22020</v>
      </c>
      <c r="H1773" s="316" t="s">
        <v>22021</v>
      </c>
      <c r="I1773" s="317" t="s">
        <v>22022</v>
      </c>
      <c r="J1773" s="279" t="s">
        <v>22023</v>
      </c>
      <c r="K1773" s="280" t="s">
        <v>5877</v>
      </c>
      <c r="L1773" s="280" t="s">
        <v>390</v>
      </c>
      <c r="M1773" s="280" t="s">
        <v>4104</v>
      </c>
      <c r="N1773" s="280" t="s">
        <v>21147</v>
      </c>
      <c r="O1773" s="318" t="s">
        <v>22024</v>
      </c>
      <c r="P1773" s="13" t="s">
        <v>9521</v>
      </c>
      <c r="Q1773" s="257" t="s">
        <v>9522</v>
      </c>
      <c r="R1773" s="14" t="s">
        <v>9523</v>
      </c>
      <c r="S1773" s="257" t="s">
        <v>9524</v>
      </c>
      <c r="T1773" s="13" t="s">
        <v>9521</v>
      </c>
      <c r="U1773" s="13" t="s">
        <v>11740</v>
      </c>
      <c r="V1773" s="282"/>
    </row>
    <row r="1774" spans="1:22" s="280" customFormat="1" ht="30.75" customHeight="1" x14ac:dyDescent="0.25">
      <c r="B1774" s="339" t="s">
        <v>21909</v>
      </c>
      <c r="C1774" s="339" t="s">
        <v>21122</v>
      </c>
      <c r="D1774" s="279" t="s">
        <v>22030</v>
      </c>
      <c r="F1774" s="280" t="s">
        <v>16232</v>
      </c>
      <c r="G1774" s="279" t="s">
        <v>22031</v>
      </c>
      <c r="H1774" s="316" t="s">
        <v>22032</v>
      </c>
      <c r="I1774" s="317" t="s">
        <v>3915</v>
      </c>
      <c r="J1774" s="279" t="s">
        <v>22033</v>
      </c>
      <c r="K1774" s="280" t="s">
        <v>14704</v>
      </c>
      <c r="L1774" s="280" t="s">
        <v>4233</v>
      </c>
      <c r="M1774" s="280" t="s">
        <v>3942</v>
      </c>
      <c r="N1774" s="280" t="s">
        <v>21135</v>
      </c>
      <c r="O1774" s="318" t="s">
        <v>22034</v>
      </c>
      <c r="P1774" s="319" t="s">
        <v>22035</v>
      </c>
      <c r="Q1774" s="257" t="s">
        <v>22036</v>
      </c>
      <c r="S1774" s="257" t="s">
        <v>22036</v>
      </c>
      <c r="T1774" s="281" t="s">
        <v>22037</v>
      </c>
      <c r="V1774" s="282">
        <v>44158</v>
      </c>
    </row>
    <row r="1775" spans="1:22" s="280" customFormat="1" ht="30.75" customHeight="1" x14ac:dyDescent="0.25">
      <c r="B1775" s="339" t="s">
        <v>22014</v>
      </c>
      <c r="C1775" s="339" t="s">
        <v>22038</v>
      </c>
      <c r="D1775" s="279" t="s">
        <v>22039</v>
      </c>
      <c r="E1775" s="280" t="s">
        <v>22041</v>
      </c>
      <c r="F1775" s="280" t="s">
        <v>20698</v>
      </c>
      <c r="G1775" s="279" t="s">
        <v>22042</v>
      </c>
      <c r="H1775" s="316" t="s">
        <v>22043</v>
      </c>
      <c r="I1775" s="317" t="s">
        <v>22044</v>
      </c>
      <c r="J1775" s="279" t="s">
        <v>22045</v>
      </c>
      <c r="K1775" s="280" t="s">
        <v>22046</v>
      </c>
      <c r="L1775" s="280" t="s">
        <v>2704</v>
      </c>
      <c r="M1775" s="280" t="s">
        <v>3942</v>
      </c>
      <c r="N1775" s="280" t="s">
        <v>21135</v>
      </c>
      <c r="O1775" s="318" t="s">
        <v>22047</v>
      </c>
      <c r="P1775" s="319" t="s">
        <v>22048</v>
      </c>
      <c r="Q1775" s="257" t="s">
        <v>22049</v>
      </c>
      <c r="R1775" s="280" t="s">
        <v>22040</v>
      </c>
      <c r="S1775" s="281" t="s">
        <v>22050</v>
      </c>
      <c r="T1775" s="281" t="s">
        <v>22048</v>
      </c>
      <c r="V1775" s="282">
        <v>44159</v>
      </c>
    </row>
    <row r="1776" spans="1:22" s="280" customFormat="1" ht="30.75" customHeight="1" x14ac:dyDescent="0.25">
      <c r="B1776" s="339" t="s">
        <v>22015</v>
      </c>
      <c r="C1776" s="339" t="s">
        <v>11992</v>
      </c>
      <c r="D1776" s="279" t="s">
        <v>22082</v>
      </c>
      <c r="E1776" s="280" t="s">
        <v>22051</v>
      </c>
      <c r="G1776" s="279" t="s">
        <v>22083</v>
      </c>
      <c r="H1776" s="316" t="s">
        <v>22084</v>
      </c>
      <c r="I1776" s="317" t="s">
        <v>22085</v>
      </c>
      <c r="J1776" s="279" t="s">
        <v>22086</v>
      </c>
      <c r="K1776" s="280" t="s">
        <v>3870</v>
      </c>
      <c r="L1776" s="280" t="s">
        <v>2844</v>
      </c>
      <c r="M1776" s="280" t="s">
        <v>4063</v>
      </c>
      <c r="N1776" s="280" t="s">
        <v>22087</v>
      </c>
      <c r="O1776" s="318" t="s">
        <v>22088</v>
      </c>
      <c r="P1776" s="319" t="s">
        <v>22089</v>
      </c>
      <c r="Q1776" s="281" t="s">
        <v>22090</v>
      </c>
      <c r="S1776" s="281"/>
      <c r="T1776" s="281"/>
      <c r="V1776" s="282"/>
    </row>
    <row r="1777" spans="2:23" s="280" customFormat="1" ht="30.75" customHeight="1" x14ac:dyDescent="0.25">
      <c r="B1777" s="339" t="s">
        <v>22016</v>
      </c>
      <c r="C1777" s="339" t="s">
        <v>21122</v>
      </c>
      <c r="D1777" s="279" t="s">
        <v>22052</v>
      </c>
      <c r="E1777" s="280" t="s">
        <v>22053</v>
      </c>
      <c r="F1777" s="280" t="s">
        <v>9782</v>
      </c>
      <c r="G1777" s="279" t="s">
        <v>22054</v>
      </c>
      <c r="H1777" s="316" t="s">
        <v>22055</v>
      </c>
      <c r="I1777" s="317" t="s">
        <v>22056</v>
      </c>
      <c r="J1777" s="279" t="s">
        <v>22057</v>
      </c>
      <c r="K1777" s="280" t="s">
        <v>22058</v>
      </c>
      <c r="L1777" s="280" t="s">
        <v>17440</v>
      </c>
      <c r="M1777" s="280" t="s">
        <v>3942</v>
      </c>
      <c r="N1777" s="280" t="s">
        <v>21135</v>
      </c>
      <c r="O1777" s="318" t="s">
        <v>22059</v>
      </c>
      <c r="P1777" s="319" t="s">
        <v>22060</v>
      </c>
      <c r="Q1777" s="257" t="s">
        <v>22061</v>
      </c>
      <c r="R1777" s="280" t="s">
        <v>22062</v>
      </c>
      <c r="S1777" s="257" t="s">
        <v>22061</v>
      </c>
      <c r="T1777" s="319" t="s">
        <v>22060</v>
      </c>
      <c r="V1777" s="282">
        <v>44161</v>
      </c>
    </row>
    <row r="1778" spans="2:23" s="280" customFormat="1" ht="30.75" customHeight="1" x14ac:dyDescent="0.25">
      <c r="B1778" s="339" t="s">
        <v>22017</v>
      </c>
      <c r="C1778" s="339" t="s">
        <v>5</v>
      </c>
      <c r="D1778" s="279" t="s">
        <v>2967</v>
      </c>
      <c r="E1778" s="280" t="s">
        <v>14873</v>
      </c>
      <c r="F1778" s="280" t="s">
        <v>4222</v>
      </c>
      <c r="G1778" s="279" t="s">
        <v>22069</v>
      </c>
      <c r="H1778" s="316" t="s">
        <v>22070</v>
      </c>
      <c r="I1778" s="317" t="s">
        <v>3915</v>
      </c>
      <c r="J1778" s="279" t="s">
        <v>22071</v>
      </c>
      <c r="K1778" s="280" t="s">
        <v>2971</v>
      </c>
      <c r="L1778" s="280" t="s">
        <v>4026</v>
      </c>
      <c r="M1778" s="280" t="s">
        <v>3919</v>
      </c>
      <c r="N1778" s="280" t="s">
        <v>21147</v>
      </c>
      <c r="O1778" s="318" t="s">
        <v>22072</v>
      </c>
      <c r="P1778" s="319" t="s">
        <v>22073</v>
      </c>
      <c r="Q1778" s="257" t="s">
        <v>22074</v>
      </c>
      <c r="R1778" s="280" t="s">
        <v>14873</v>
      </c>
      <c r="S1778" s="257" t="s">
        <v>22074</v>
      </c>
      <c r="T1778" s="319" t="s">
        <v>22073</v>
      </c>
      <c r="V1778" s="282"/>
    </row>
    <row r="1779" spans="2:23" s="280" customFormat="1" ht="30.75" customHeight="1" x14ac:dyDescent="0.25">
      <c r="B1779" s="339" t="s">
        <v>22018</v>
      </c>
      <c r="C1779" s="339" t="s">
        <v>22038</v>
      </c>
      <c r="D1779" s="279" t="s">
        <v>22075</v>
      </c>
      <c r="E1779" s="281" t="s">
        <v>22076</v>
      </c>
      <c r="F1779" s="279"/>
      <c r="G1779" s="279" t="s">
        <v>22075</v>
      </c>
      <c r="H1779" s="316" t="s">
        <v>22077</v>
      </c>
      <c r="I1779" s="317" t="s">
        <v>3915</v>
      </c>
      <c r="J1779" s="279" t="s">
        <v>22078</v>
      </c>
      <c r="K1779" s="280" t="s">
        <v>3917</v>
      </c>
      <c r="L1779" s="280" t="s">
        <v>12672</v>
      </c>
      <c r="M1779" s="280" t="s">
        <v>3942</v>
      </c>
      <c r="N1779" s="280" t="s">
        <v>21135</v>
      </c>
      <c r="O1779" s="318" t="s">
        <v>12673</v>
      </c>
      <c r="P1779" s="319" t="s">
        <v>22079</v>
      </c>
      <c r="Q1779" s="257" t="s">
        <v>22080</v>
      </c>
      <c r="R1779" s="280" t="s">
        <v>22081</v>
      </c>
      <c r="S1779" s="257" t="s">
        <v>22080</v>
      </c>
      <c r="T1779" s="319" t="s">
        <v>22079</v>
      </c>
      <c r="V1779" s="282">
        <v>44165</v>
      </c>
    </row>
    <row r="1780" spans="2:23" s="280" customFormat="1" ht="30.75" customHeight="1" x14ac:dyDescent="0.25">
      <c r="B1780" s="339" t="s">
        <v>22091</v>
      </c>
      <c r="C1780" s="339" t="s">
        <v>11992</v>
      </c>
      <c r="D1780" s="279" t="s">
        <v>22092</v>
      </c>
      <c r="E1780" s="280" t="s">
        <v>22093</v>
      </c>
      <c r="F1780" s="280" t="s">
        <v>22094</v>
      </c>
      <c r="G1780" s="279" t="s">
        <v>22095</v>
      </c>
      <c r="H1780" s="316" t="s">
        <v>22096</v>
      </c>
      <c r="I1780" s="317" t="s">
        <v>22097</v>
      </c>
      <c r="J1780" s="279" t="s">
        <v>22098</v>
      </c>
      <c r="K1780" s="280" t="s">
        <v>969</v>
      </c>
      <c r="L1780" s="280" t="s">
        <v>22099</v>
      </c>
      <c r="M1780" s="280" t="s">
        <v>3975</v>
      </c>
      <c r="N1780" s="280" t="s">
        <v>21147</v>
      </c>
      <c r="O1780" s="318" t="s">
        <v>22100</v>
      </c>
      <c r="P1780" s="319" t="s">
        <v>22101</v>
      </c>
      <c r="Q1780" s="383" t="s">
        <v>22103</v>
      </c>
      <c r="R1780" s="280" t="s">
        <v>22102</v>
      </c>
      <c r="S1780" s="383" t="s">
        <v>22103</v>
      </c>
      <c r="T1780" s="281" t="s">
        <v>22104</v>
      </c>
      <c r="V1780" s="282">
        <v>44165</v>
      </c>
    </row>
    <row r="1781" spans="2:23" s="280" customFormat="1" ht="30.75" customHeight="1" x14ac:dyDescent="0.25">
      <c r="B1781" s="339" t="s">
        <v>22105</v>
      </c>
      <c r="C1781" s="339" t="s">
        <v>21122</v>
      </c>
      <c r="D1781" s="279" t="s">
        <v>22106</v>
      </c>
      <c r="E1781" s="280" t="s">
        <v>22107</v>
      </c>
      <c r="G1781" s="279" t="s">
        <v>22108</v>
      </c>
      <c r="H1781" s="316" t="s">
        <v>22109</v>
      </c>
      <c r="I1781" s="317" t="s">
        <v>22110</v>
      </c>
      <c r="J1781" s="279" t="s">
        <v>22111</v>
      </c>
      <c r="K1781" s="280" t="s">
        <v>21751</v>
      </c>
      <c r="L1781" s="280" t="s">
        <v>4185</v>
      </c>
      <c r="M1781" s="280" t="s">
        <v>3975</v>
      </c>
      <c r="N1781" s="280" t="s">
        <v>21147</v>
      </c>
      <c r="O1781" s="318" t="s">
        <v>22112</v>
      </c>
      <c r="P1781" s="319" t="s">
        <v>22113</v>
      </c>
      <c r="Q1781" s="281" t="s">
        <v>22114</v>
      </c>
      <c r="R1781" s="280" t="s">
        <v>22115</v>
      </c>
      <c r="S1781" s="281" t="s">
        <v>22114</v>
      </c>
      <c r="T1781" s="281"/>
      <c r="V1781" s="282">
        <v>44166</v>
      </c>
    </row>
    <row r="1782" spans="2:23" s="280" customFormat="1" ht="30.75" customHeight="1" x14ac:dyDescent="0.25">
      <c r="B1782" s="339" t="s">
        <v>22130</v>
      </c>
      <c r="C1782" s="339" t="s">
        <v>16380</v>
      </c>
      <c r="D1782" s="279" t="s">
        <v>22131</v>
      </c>
      <c r="E1782" s="280" t="s">
        <v>22132</v>
      </c>
      <c r="G1782" s="279" t="s">
        <v>22133</v>
      </c>
      <c r="H1782" s="316" t="s">
        <v>22134</v>
      </c>
      <c r="I1782" s="402">
        <v>651046095116</v>
      </c>
      <c r="J1782" s="279" t="s">
        <v>22135</v>
      </c>
      <c r="K1782" s="280" t="s">
        <v>3870</v>
      </c>
      <c r="L1782" s="280" t="s">
        <v>20081</v>
      </c>
      <c r="M1782" s="280" t="s">
        <v>3919</v>
      </c>
      <c r="N1782" s="280" t="s">
        <v>21147</v>
      </c>
      <c r="O1782" s="318" t="s">
        <v>5032</v>
      </c>
      <c r="P1782" s="319" t="s">
        <v>22136</v>
      </c>
      <c r="Q1782" s="281" t="s">
        <v>22137</v>
      </c>
      <c r="R1782" s="280" t="s">
        <v>3371</v>
      </c>
      <c r="S1782" s="281" t="s">
        <v>22138</v>
      </c>
      <c r="T1782" s="319" t="s">
        <v>22136</v>
      </c>
      <c r="V1782" s="282">
        <v>44172</v>
      </c>
    </row>
    <row r="1783" spans="2:23" s="280" customFormat="1" ht="30.75" customHeight="1" x14ac:dyDescent="0.25">
      <c r="B1783" s="339" t="s">
        <v>22139</v>
      </c>
      <c r="C1783" s="339" t="s">
        <v>21122</v>
      </c>
      <c r="D1783" s="279" t="s">
        <v>22140</v>
      </c>
      <c r="E1783" s="280" t="s">
        <v>14400</v>
      </c>
      <c r="G1783" s="279" t="s">
        <v>14401</v>
      </c>
      <c r="H1783" s="316" t="s">
        <v>22141</v>
      </c>
      <c r="I1783" s="317" t="s">
        <v>3915</v>
      </c>
      <c r="J1783" s="279" t="s">
        <v>22142</v>
      </c>
      <c r="K1783" s="280" t="s">
        <v>3917</v>
      </c>
      <c r="L1783" s="280" t="s">
        <v>915</v>
      </c>
      <c r="M1783" s="280" t="s">
        <v>3942</v>
      </c>
      <c r="N1783" s="280" t="s">
        <v>21135</v>
      </c>
      <c r="O1783" s="318" t="s">
        <v>916</v>
      </c>
      <c r="P1783" s="319" t="s">
        <v>22143</v>
      </c>
      <c r="Q1783" s="281" t="s">
        <v>22144</v>
      </c>
      <c r="R1783" s="280" t="s">
        <v>22145</v>
      </c>
      <c r="S1783" s="281" t="s">
        <v>22144</v>
      </c>
      <c r="T1783" s="281" t="s">
        <v>22143</v>
      </c>
      <c r="V1783" s="282">
        <v>44172</v>
      </c>
    </row>
    <row r="1784" spans="2:23" s="280" customFormat="1" ht="30.75" customHeight="1" x14ac:dyDescent="0.25">
      <c r="B1784" s="339" t="s">
        <v>22146</v>
      </c>
      <c r="C1784" s="339" t="s">
        <v>4097</v>
      </c>
      <c r="D1784" s="279" t="s">
        <v>22147</v>
      </c>
      <c r="E1784" s="280" t="s">
        <v>6227</v>
      </c>
      <c r="G1784" s="279" t="s">
        <v>22148</v>
      </c>
      <c r="H1784" s="316" t="s">
        <v>22149</v>
      </c>
      <c r="I1784" s="317"/>
      <c r="J1784" s="279" t="s">
        <v>22150</v>
      </c>
      <c r="K1784" s="280" t="s">
        <v>3917</v>
      </c>
      <c r="L1784" s="280" t="s">
        <v>4233</v>
      </c>
      <c r="M1784" s="280" t="s">
        <v>3942</v>
      </c>
      <c r="N1784" s="280" t="s">
        <v>21135</v>
      </c>
      <c r="O1784" s="318" t="s">
        <v>22151</v>
      </c>
      <c r="P1784" s="319" t="s">
        <v>22152</v>
      </c>
      <c r="Q1784" s="281"/>
      <c r="R1784" s="280" t="s">
        <v>15523</v>
      </c>
      <c r="S1784" s="281"/>
      <c r="T1784" s="281" t="s">
        <v>22152</v>
      </c>
      <c r="V1784" s="282">
        <v>44173</v>
      </c>
    </row>
    <row r="1785" spans="2:23" s="280" customFormat="1" ht="30.75" customHeight="1" x14ac:dyDescent="0.25">
      <c r="B1785" s="339" t="s">
        <v>22153</v>
      </c>
      <c r="C1785" s="339" t="s">
        <v>21122</v>
      </c>
      <c r="D1785" s="279" t="s">
        <v>22154</v>
      </c>
      <c r="E1785" s="280" t="s">
        <v>14822</v>
      </c>
      <c r="G1785" s="279" t="s">
        <v>22155</v>
      </c>
      <c r="H1785" s="316" t="s">
        <v>22156</v>
      </c>
      <c r="I1785" s="317" t="s">
        <v>22157</v>
      </c>
      <c r="J1785" s="279" t="s">
        <v>22158</v>
      </c>
      <c r="K1785" s="280" t="s">
        <v>22159</v>
      </c>
      <c r="L1785" s="280" t="s">
        <v>14120</v>
      </c>
      <c r="M1785" s="280" t="s">
        <v>4244</v>
      </c>
      <c r="N1785" s="280" t="s">
        <v>21149</v>
      </c>
      <c r="O1785" s="318" t="s">
        <v>22160</v>
      </c>
      <c r="P1785" s="319" t="s">
        <v>22161</v>
      </c>
      <c r="Q1785" s="257" t="s">
        <v>14823</v>
      </c>
      <c r="R1785" s="280" t="s">
        <v>22162</v>
      </c>
      <c r="S1785" s="257" t="s">
        <v>14823</v>
      </c>
      <c r="T1785" s="319" t="s">
        <v>22161</v>
      </c>
      <c r="V1785" s="282">
        <v>44174</v>
      </c>
    </row>
    <row r="1786" spans="2:23" s="280" customFormat="1" ht="30.75" customHeight="1" x14ac:dyDescent="0.25">
      <c r="B1786" s="339" t="s">
        <v>22168</v>
      </c>
      <c r="C1786" s="339" t="s">
        <v>21122</v>
      </c>
      <c r="D1786" s="279" t="s">
        <v>22169</v>
      </c>
      <c r="G1786" s="279" t="s">
        <v>22169</v>
      </c>
      <c r="H1786" s="316" t="s">
        <v>22170</v>
      </c>
      <c r="I1786" s="317" t="s">
        <v>3915</v>
      </c>
      <c r="J1786" s="279" t="s">
        <v>22171</v>
      </c>
      <c r="K1786" s="280" t="s">
        <v>3917</v>
      </c>
      <c r="L1786" s="280" t="s">
        <v>20970</v>
      </c>
      <c r="M1786" s="280" t="s">
        <v>3942</v>
      </c>
      <c r="N1786" s="280" t="s">
        <v>21135</v>
      </c>
      <c r="O1786" s="318">
        <v>88420000</v>
      </c>
      <c r="P1786" s="319"/>
      <c r="Q1786" s="257" t="s">
        <v>22172</v>
      </c>
      <c r="R1786" s="280" t="s">
        <v>22169</v>
      </c>
      <c r="S1786" s="257" t="s">
        <v>22172</v>
      </c>
      <c r="T1786" s="281"/>
      <c r="V1786" s="282">
        <v>44175</v>
      </c>
    </row>
    <row r="1787" spans="2:23" s="280" customFormat="1" ht="30.75" customHeight="1" x14ac:dyDescent="0.25">
      <c r="B1787" s="339" t="s">
        <v>22175</v>
      </c>
      <c r="C1787" s="339" t="s">
        <v>21122</v>
      </c>
      <c r="D1787" s="279" t="s">
        <v>22181</v>
      </c>
      <c r="E1787" s="280" t="s">
        <v>13779</v>
      </c>
      <c r="G1787" s="279" t="s">
        <v>22182</v>
      </c>
      <c r="H1787" s="316" t="s">
        <v>22176</v>
      </c>
      <c r="I1787" s="317" t="s">
        <v>22180</v>
      </c>
      <c r="J1787" s="279" t="s">
        <v>22177</v>
      </c>
      <c r="K1787" s="280" t="s">
        <v>22178</v>
      </c>
      <c r="L1787" s="280" t="s">
        <v>4185</v>
      </c>
      <c r="M1787" s="280" t="s">
        <v>3975</v>
      </c>
      <c r="N1787" s="280" t="s">
        <v>21147</v>
      </c>
      <c r="O1787" s="318" t="s">
        <v>22179</v>
      </c>
      <c r="P1787" s="319" t="s">
        <v>17028</v>
      </c>
      <c r="Q1787" s="281" t="s">
        <v>22183</v>
      </c>
      <c r="R1787" s="280" t="s">
        <v>13779</v>
      </c>
      <c r="S1787" s="281" t="s">
        <v>22183</v>
      </c>
      <c r="T1787" s="319" t="s">
        <v>17028</v>
      </c>
      <c r="V1787" s="282">
        <v>44179</v>
      </c>
    </row>
    <row r="1788" spans="2:23" s="405" customFormat="1" ht="30.75" customHeight="1" x14ac:dyDescent="0.25">
      <c r="B1788" s="339" t="s">
        <v>22184</v>
      </c>
      <c r="C1788" s="17" t="s">
        <v>11992</v>
      </c>
      <c r="D1788" s="406" t="s">
        <v>22186</v>
      </c>
      <c r="E1788" s="405" t="s">
        <v>22186</v>
      </c>
      <c r="F1788" s="405" t="s">
        <v>22187</v>
      </c>
      <c r="G1788" s="406" t="s">
        <v>22186</v>
      </c>
      <c r="H1788" s="405" t="s">
        <v>22188</v>
      </c>
      <c r="I1788" s="405" t="s">
        <v>3915</v>
      </c>
      <c r="J1788" s="406" t="s">
        <v>22189</v>
      </c>
      <c r="K1788" s="405" t="s">
        <v>22190</v>
      </c>
      <c r="L1788" s="405" t="s">
        <v>3168</v>
      </c>
      <c r="M1788" s="405" t="s">
        <v>3975</v>
      </c>
      <c r="N1788" s="12" t="s">
        <v>21147</v>
      </c>
      <c r="O1788" s="405" t="s">
        <v>22191</v>
      </c>
      <c r="P1788" s="407" t="s">
        <v>22192</v>
      </c>
      <c r="Q1788" s="257" t="s">
        <v>22193</v>
      </c>
      <c r="R1788" s="409" t="s">
        <v>22194</v>
      </c>
      <c r="S1788" s="257" t="s">
        <v>22193</v>
      </c>
      <c r="T1788" s="407" t="s">
        <v>22192</v>
      </c>
      <c r="V1788" s="408"/>
      <c r="W1788" s="408">
        <v>40632</v>
      </c>
    </row>
    <row r="1789" spans="2:23" s="280" customFormat="1" ht="30.75" customHeight="1" x14ac:dyDescent="0.25">
      <c r="B1789" s="339" t="s">
        <v>22185</v>
      </c>
      <c r="C1789" s="339" t="s">
        <v>6285</v>
      </c>
      <c r="D1789" s="279" t="s">
        <v>22297</v>
      </c>
      <c r="E1789" s="280" t="s">
        <v>6285</v>
      </c>
      <c r="F1789" s="280" t="s">
        <v>12627</v>
      </c>
      <c r="G1789" s="279" t="s">
        <v>22297</v>
      </c>
      <c r="H1789" s="316" t="s">
        <v>22299</v>
      </c>
      <c r="I1789" s="317" t="s">
        <v>3915</v>
      </c>
      <c r="J1789" s="279" t="s">
        <v>22300</v>
      </c>
      <c r="K1789" s="280" t="s">
        <v>3917</v>
      </c>
      <c r="L1789" s="280" t="s">
        <v>22298</v>
      </c>
      <c r="M1789" s="280" t="s">
        <v>4265</v>
      </c>
      <c r="N1789" s="280" t="s">
        <v>21135</v>
      </c>
      <c r="O1789" s="318" t="s">
        <v>22301</v>
      </c>
      <c r="P1789" s="319" t="s">
        <v>22302</v>
      </c>
      <c r="Q1789" s="257" t="s">
        <v>22303</v>
      </c>
      <c r="S1789" s="257" t="s">
        <v>22303</v>
      </c>
      <c r="T1789" s="319" t="s">
        <v>22302</v>
      </c>
      <c r="V1789" s="282">
        <v>44274</v>
      </c>
    </row>
    <row r="1790" spans="2:23" s="280" customFormat="1" ht="30.75" customHeight="1" x14ac:dyDescent="0.25">
      <c r="B1790" s="360" t="s">
        <v>22304</v>
      </c>
      <c r="C1790" s="339" t="s">
        <v>11992</v>
      </c>
      <c r="D1790" s="279" t="s">
        <v>22332</v>
      </c>
      <c r="G1790" s="279" t="s">
        <v>22332</v>
      </c>
      <c r="H1790" s="316" t="s">
        <v>22333</v>
      </c>
      <c r="I1790" s="317"/>
      <c r="J1790" s="279" t="s">
        <v>22334</v>
      </c>
      <c r="L1790" s="280" t="s">
        <v>22336</v>
      </c>
      <c r="O1790" s="280" t="s">
        <v>22335</v>
      </c>
      <c r="P1790" s="319"/>
      <c r="Q1790" s="281"/>
      <c r="S1790" s="281"/>
      <c r="T1790" s="281"/>
      <c r="V1790" s="282"/>
    </row>
    <row r="1791" spans="2:23" s="280" customFormat="1" ht="30.75" customHeight="1" x14ac:dyDescent="0.25">
      <c r="B1791" s="339" t="s">
        <v>22305</v>
      </c>
      <c r="C1791" s="339" t="s">
        <v>21122</v>
      </c>
      <c r="D1791" s="279" t="s">
        <v>22396</v>
      </c>
      <c r="E1791" s="280" t="s">
        <v>4097</v>
      </c>
      <c r="G1791" s="279" t="s">
        <v>22397</v>
      </c>
      <c r="H1791" s="316" t="s">
        <v>22399</v>
      </c>
      <c r="I1791" s="317" t="s">
        <v>3915</v>
      </c>
      <c r="J1791" s="279" t="s">
        <v>22400</v>
      </c>
      <c r="K1791" s="280" t="s">
        <v>3917</v>
      </c>
      <c r="L1791" s="280" t="s">
        <v>3019</v>
      </c>
      <c r="M1791" s="280" t="s">
        <v>4063</v>
      </c>
      <c r="N1791" s="280" t="s">
        <v>21135</v>
      </c>
      <c r="O1791" s="318" t="s">
        <v>3020</v>
      </c>
      <c r="P1791" s="319" t="s">
        <v>22401</v>
      </c>
      <c r="Q1791" s="281" t="s">
        <v>22398</v>
      </c>
      <c r="R1791" s="280" t="s">
        <v>720</v>
      </c>
      <c r="S1791" s="281"/>
      <c r="T1791" s="281" t="s">
        <v>22402</v>
      </c>
      <c r="V1791" s="282">
        <v>44326</v>
      </c>
    </row>
    <row r="1792" spans="2:23" s="280" customFormat="1" ht="30.75" customHeight="1" x14ac:dyDescent="0.25">
      <c r="B1792" s="339" t="s">
        <v>22306</v>
      </c>
      <c r="C1792" s="339" t="s">
        <v>5</v>
      </c>
      <c r="D1792" s="279" t="s">
        <v>22403</v>
      </c>
      <c r="G1792" s="279" t="s">
        <v>22404</v>
      </c>
      <c r="H1792" s="316" t="s">
        <v>22405</v>
      </c>
      <c r="I1792" s="317" t="s">
        <v>22406</v>
      </c>
      <c r="J1792" s="279" t="s">
        <v>22407</v>
      </c>
      <c r="K1792" s="280" t="s">
        <v>3870</v>
      </c>
      <c r="L1792" s="280" t="s">
        <v>4233</v>
      </c>
      <c r="M1792" s="280" t="s">
        <v>3942</v>
      </c>
      <c r="N1792" s="280" t="s">
        <v>21135</v>
      </c>
      <c r="O1792" s="318" t="s">
        <v>22408</v>
      </c>
      <c r="P1792" s="319"/>
      <c r="Q1792" s="257" t="s">
        <v>22409</v>
      </c>
      <c r="S1792" s="257" t="s">
        <v>22409</v>
      </c>
      <c r="T1792" s="281"/>
      <c r="V1792" s="282">
        <v>44347</v>
      </c>
    </row>
    <row r="1793" spans="2:22" s="280" customFormat="1" ht="30.75" customHeight="1" x14ac:dyDescent="0.25">
      <c r="B1793" s="339" t="s">
        <v>22307</v>
      </c>
      <c r="C1793" s="339" t="s">
        <v>21122</v>
      </c>
      <c r="D1793" s="279" t="s">
        <v>22420</v>
      </c>
      <c r="E1793" s="280" t="s">
        <v>22410</v>
      </c>
      <c r="G1793" s="279" t="s">
        <v>22411</v>
      </c>
      <c r="H1793" s="316" t="s">
        <v>22412</v>
      </c>
      <c r="I1793" s="317" t="s">
        <v>22421</v>
      </c>
      <c r="J1793" s="279" t="s">
        <v>22413</v>
      </c>
      <c r="K1793" s="280" t="s">
        <v>22414</v>
      </c>
      <c r="L1793" s="280" t="s">
        <v>22415</v>
      </c>
      <c r="M1793" s="280" t="s">
        <v>4006</v>
      </c>
      <c r="N1793" s="280" t="s">
        <v>22416</v>
      </c>
      <c r="O1793" s="318" t="s">
        <v>22417</v>
      </c>
      <c r="P1793" s="319" t="s">
        <v>22418</v>
      </c>
      <c r="Q1793" s="281" t="s">
        <v>22419</v>
      </c>
      <c r="S1793" s="281" t="s">
        <v>22419</v>
      </c>
      <c r="T1793" s="319" t="s">
        <v>22418</v>
      </c>
      <c r="V1793" s="282">
        <v>44362</v>
      </c>
    </row>
    <row r="1794" spans="2:22" s="280" customFormat="1" ht="30.75" customHeight="1" x14ac:dyDescent="0.25">
      <c r="B1794" s="339" t="s">
        <v>22308</v>
      </c>
      <c r="C1794" s="339" t="s">
        <v>21122</v>
      </c>
      <c r="D1794" s="279" t="s">
        <v>22422</v>
      </c>
      <c r="E1794" s="280" t="s">
        <v>4857</v>
      </c>
      <c r="G1794" s="279" t="s">
        <v>22423</v>
      </c>
      <c r="H1794" s="316" t="s">
        <v>23718</v>
      </c>
      <c r="I1794" s="317" t="s">
        <v>3915</v>
      </c>
      <c r="J1794" s="279" t="s">
        <v>23719</v>
      </c>
      <c r="K1794" s="280" t="s">
        <v>23720</v>
      </c>
      <c r="L1794" s="280" t="s">
        <v>22424</v>
      </c>
      <c r="M1794" s="280" t="s">
        <v>3919</v>
      </c>
      <c r="N1794" s="280" t="s">
        <v>22425</v>
      </c>
      <c r="O1794" s="318" t="s">
        <v>23721</v>
      </c>
      <c r="P1794" s="319" t="s">
        <v>23722</v>
      </c>
      <c r="Q1794" s="280" t="s">
        <v>23724</v>
      </c>
      <c r="S1794" s="403" t="s">
        <v>23723</v>
      </c>
      <c r="T1794" s="281"/>
      <c r="V1794" s="282">
        <v>44862</v>
      </c>
    </row>
    <row r="1795" spans="2:22" s="280" customFormat="1" ht="30.75" customHeight="1" x14ac:dyDescent="0.25">
      <c r="B1795" s="339" t="s">
        <v>22309</v>
      </c>
      <c r="C1795" s="339" t="s">
        <v>11017</v>
      </c>
      <c r="D1795" s="279" t="s">
        <v>22446</v>
      </c>
      <c r="E1795" s="280" t="s">
        <v>11017</v>
      </c>
      <c r="F1795" s="280" t="s">
        <v>12627</v>
      </c>
      <c r="G1795" s="279" t="s">
        <v>21697</v>
      </c>
      <c r="H1795" s="316" t="s">
        <v>22426</v>
      </c>
      <c r="I1795" s="415" t="s">
        <v>22427</v>
      </c>
      <c r="J1795" s="279" t="s">
        <v>22428</v>
      </c>
      <c r="L1795" s="280" t="s">
        <v>2674</v>
      </c>
      <c r="M1795" s="280" t="s">
        <v>4265</v>
      </c>
      <c r="N1795" s="280" t="s">
        <v>21135</v>
      </c>
      <c r="O1795" s="318" t="s">
        <v>22429</v>
      </c>
      <c r="P1795" s="319"/>
      <c r="Q1795" s="281"/>
      <c r="R1795" s="280" t="s">
        <v>11017</v>
      </c>
      <c r="S1795" s="281" t="s">
        <v>19104</v>
      </c>
      <c r="T1795" s="281" t="s">
        <v>21139</v>
      </c>
      <c r="V1795" s="282">
        <v>44365</v>
      </c>
    </row>
    <row r="1796" spans="2:22" s="280" customFormat="1" ht="30.75" customHeight="1" x14ac:dyDescent="0.25">
      <c r="B1796" s="339" t="s">
        <v>22310</v>
      </c>
      <c r="C1796" s="339" t="s">
        <v>11017</v>
      </c>
      <c r="D1796" s="279" t="s">
        <v>22446</v>
      </c>
      <c r="E1796" s="280" t="s">
        <v>11017</v>
      </c>
      <c r="F1796" s="280" t="s">
        <v>12627</v>
      </c>
      <c r="G1796" s="279" t="s">
        <v>21697</v>
      </c>
      <c r="H1796" s="316" t="s">
        <v>22432</v>
      </c>
      <c r="I1796" s="317" t="s">
        <v>22433</v>
      </c>
      <c r="J1796" s="279" t="s">
        <v>22434</v>
      </c>
      <c r="L1796" s="280" t="s">
        <v>3467</v>
      </c>
      <c r="M1796" s="280" t="s">
        <v>3942</v>
      </c>
      <c r="N1796" s="280" t="s">
        <v>22087</v>
      </c>
      <c r="O1796" s="318">
        <v>88317100</v>
      </c>
      <c r="P1796" s="319"/>
      <c r="Q1796" s="281"/>
      <c r="S1796" s="281"/>
      <c r="T1796" s="281"/>
      <c r="V1796" s="282"/>
    </row>
    <row r="1797" spans="2:22" s="280" customFormat="1" ht="30.75" customHeight="1" x14ac:dyDescent="0.25">
      <c r="B1797" s="339" t="s">
        <v>22430</v>
      </c>
      <c r="C1797" s="339" t="s">
        <v>11017</v>
      </c>
      <c r="D1797" s="279" t="s">
        <v>22446</v>
      </c>
      <c r="E1797" s="280" t="s">
        <v>11017</v>
      </c>
      <c r="F1797" s="280" t="s">
        <v>12627</v>
      </c>
      <c r="G1797" s="279" t="s">
        <v>21697</v>
      </c>
      <c r="H1797" s="316" t="s">
        <v>22435</v>
      </c>
      <c r="I1797" s="317" t="s">
        <v>22436</v>
      </c>
      <c r="J1797" s="279" t="s">
        <v>22437</v>
      </c>
      <c r="L1797" s="280" t="s">
        <v>3283</v>
      </c>
      <c r="M1797" s="280" t="s">
        <v>4265</v>
      </c>
      <c r="N1797" s="280" t="s">
        <v>22087</v>
      </c>
      <c r="O1797" s="318" t="s">
        <v>22438</v>
      </c>
      <c r="P1797" s="319"/>
      <c r="Q1797" s="281"/>
      <c r="S1797" s="281"/>
      <c r="T1797" s="281"/>
      <c r="V1797" s="282"/>
    </row>
    <row r="1798" spans="2:22" s="280" customFormat="1" ht="30.75" customHeight="1" x14ac:dyDescent="0.25">
      <c r="B1798" s="339" t="s">
        <v>22431</v>
      </c>
      <c r="C1798" s="339" t="s">
        <v>11017</v>
      </c>
      <c r="D1798" s="279" t="s">
        <v>22446</v>
      </c>
      <c r="E1798" s="280" t="s">
        <v>11017</v>
      </c>
      <c r="F1798" s="280" t="s">
        <v>12627</v>
      </c>
      <c r="G1798" s="279" t="s">
        <v>21697</v>
      </c>
      <c r="H1798" s="316" t="s">
        <v>22439</v>
      </c>
      <c r="I1798" s="317" t="s">
        <v>22440</v>
      </c>
      <c r="J1798" s="279" t="s">
        <v>22441</v>
      </c>
      <c r="L1798" s="280" t="s">
        <v>4123</v>
      </c>
      <c r="M1798" s="280" t="s">
        <v>4063</v>
      </c>
      <c r="N1798" s="280" t="s">
        <v>22087</v>
      </c>
      <c r="O1798" s="318" t="s">
        <v>20281</v>
      </c>
      <c r="P1798" s="319"/>
      <c r="Q1798" s="281"/>
      <c r="S1798" s="281"/>
      <c r="T1798" s="281"/>
      <c r="V1798" s="282"/>
    </row>
    <row r="1799" spans="2:22" s="280" customFormat="1" ht="30.75" customHeight="1" x14ac:dyDescent="0.25">
      <c r="B1799" s="360" t="s">
        <v>22442</v>
      </c>
      <c r="C1799" s="339" t="s">
        <v>21122</v>
      </c>
      <c r="D1799" s="279" t="s">
        <v>22443</v>
      </c>
      <c r="G1799" s="279" t="s">
        <v>22444</v>
      </c>
      <c r="H1799" s="316"/>
      <c r="I1799" s="317"/>
      <c r="J1799" s="279"/>
      <c r="L1799" s="280" t="s">
        <v>22445</v>
      </c>
      <c r="M1799" s="280" t="s">
        <v>3942</v>
      </c>
      <c r="N1799" s="280" t="s">
        <v>22087</v>
      </c>
      <c r="O1799" s="318"/>
      <c r="P1799" s="319"/>
      <c r="Q1799" s="281"/>
      <c r="S1799" s="281"/>
      <c r="T1799" s="281"/>
      <c r="V1799" s="282"/>
    </row>
    <row r="1800" spans="2:22" s="280" customFormat="1" ht="30.75" customHeight="1" x14ac:dyDescent="0.25">
      <c r="B1800" s="360" t="s">
        <v>22450</v>
      </c>
      <c r="C1800" s="339" t="s">
        <v>11017</v>
      </c>
      <c r="D1800" s="279" t="s">
        <v>22451</v>
      </c>
      <c r="E1800" s="280" t="s">
        <v>11017</v>
      </c>
      <c r="F1800" s="280" t="s">
        <v>12627</v>
      </c>
      <c r="G1800" s="279" t="s">
        <v>22452</v>
      </c>
      <c r="H1800" s="316" t="s">
        <v>22453</v>
      </c>
      <c r="I1800" s="317" t="s">
        <v>3915</v>
      </c>
      <c r="J1800" s="279" t="s">
        <v>22454</v>
      </c>
      <c r="K1800" s="280" t="s">
        <v>3917</v>
      </c>
      <c r="L1800" s="280" t="s">
        <v>22455</v>
      </c>
      <c r="M1800" s="280" t="s">
        <v>3975</v>
      </c>
      <c r="N1800" s="280" t="s">
        <v>22425</v>
      </c>
      <c r="O1800" s="318" t="s">
        <v>22456</v>
      </c>
      <c r="P1800" s="319" t="s">
        <v>22860</v>
      </c>
      <c r="Q1800" s="403" t="s">
        <v>19104</v>
      </c>
      <c r="R1800" s="280" t="s">
        <v>11017</v>
      </c>
      <c r="S1800" s="403" t="s">
        <v>19104</v>
      </c>
      <c r="T1800" s="281"/>
      <c r="V1800" s="282"/>
    </row>
    <row r="1801" spans="2:22" s="280" customFormat="1" ht="30.75" customHeight="1" x14ac:dyDescent="0.25">
      <c r="B1801" s="360" t="s">
        <v>22457</v>
      </c>
      <c r="C1801" s="339" t="s">
        <v>21122</v>
      </c>
      <c r="D1801" s="279" t="s">
        <v>22458</v>
      </c>
      <c r="E1801" s="280" t="s">
        <v>22459</v>
      </c>
      <c r="G1801" s="279" t="s">
        <v>22458</v>
      </c>
      <c r="H1801" s="316">
        <v>86646184968</v>
      </c>
      <c r="I1801" s="317"/>
      <c r="J1801" s="279" t="s">
        <v>22460</v>
      </c>
      <c r="K1801" s="280" t="s">
        <v>3119</v>
      </c>
      <c r="L1801" s="280" t="s">
        <v>4233</v>
      </c>
      <c r="M1801" s="280" t="s">
        <v>3942</v>
      </c>
      <c r="N1801" s="280" t="s">
        <v>22087</v>
      </c>
      <c r="O1801" s="318">
        <v>89216218</v>
      </c>
      <c r="P1801" s="319" t="s">
        <v>22461</v>
      </c>
      <c r="Q1801" s="281"/>
      <c r="S1801" s="281"/>
      <c r="T1801" s="281" t="s">
        <v>22462</v>
      </c>
      <c r="V1801" s="282"/>
    </row>
    <row r="1802" spans="2:22" s="280" customFormat="1" ht="30.75" customHeight="1" x14ac:dyDescent="0.25">
      <c r="B1802" s="339" t="s">
        <v>22463</v>
      </c>
      <c r="C1802" s="339" t="s">
        <v>16380</v>
      </c>
      <c r="D1802" s="279" t="s">
        <v>22464</v>
      </c>
      <c r="E1802" s="280" t="s">
        <v>22465</v>
      </c>
      <c r="G1802" s="279" t="s">
        <v>22466</v>
      </c>
      <c r="H1802" s="316" t="s">
        <v>22467</v>
      </c>
      <c r="I1802" s="317" t="s">
        <v>22468</v>
      </c>
      <c r="J1802" s="279" t="s">
        <v>22469</v>
      </c>
      <c r="K1802" s="280" t="s">
        <v>22470</v>
      </c>
      <c r="L1802" s="280" t="s">
        <v>22471</v>
      </c>
      <c r="M1802" s="280" t="s">
        <v>3975</v>
      </c>
      <c r="N1802" s="280" t="s">
        <v>22425</v>
      </c>
      <c r="O1802" s="318" t="s">
        <v>22472</v>
      </c>
      <c r="P1802" s="319" t="s">
        <v>22473</v>
      </c>
      <c r="Q1802" s="257" t="s">
        <v>22474</v>
      </c>
      <c r="R1802" s="280" t="s">
        <v>22476</v>
      </c>
      <c r="S1802" s="281" t="s">
        <v>22475</v>
      </c>
      <c r="T1802" s="281"/>
      <c r="V1802" s="282">
        <v>44399</v>
      </c>
    </row>
    <row r="1803" spans="2:22" s="280" customFormat="1" ht="30.75" customHeight="1" x14ac:dyDescent="0.25">
      <c r="B1803" s="339" t="s">
        <v>22477</v>
      </c>
      <c r="C1803" s="339" t="s">
        <v>11992</v>
      </c>
      <c r="D1803" s="279" t="s">
        <v>22478</v>
      </c>
      <c r="G1803" s="279" t="s">
        <v>22478</v>
      </c>
      <c r="H1803" s="316" t="s">
        <v>22479</v>
      </c>
      <c r="I1803" s="317"/>
      <c r="J1803" s="279" t="s">
        <v>22480</v>
      </c>
      <c r="K1803" s="280" t="s">
        <v>3917</v>
      </c>
      <c r="L1803" s="280" t="s">
        <v>22481</v>
      </c>
      <c r="M1803" s="280" t="s">
        <v>4114</v>
      </c>
      <c r="N1803" s="280" t="s">
        <v>22425</v>
      </c>
      <c r="O1803" s="416" t="s">
        <v>22482</v>
      </c>
      <c r="P1803" s="319"/>
      <c r="Q1803" s="281"/>
      <c r="S1803" s="281"/>
      <c r="T1803" s="281"/>
      <c r="V1803" s="282"/>
    </row>
    <row r="1804" spans="2:22" s="280" customFormat="1" ht="30.75" customHeight="1" x14ac:dyDescent="0.25">
      <c r="B1804" s="339" t="s">
        <v>22483</v>
      </c>
      <c r="C1804" s="339" t="s">
        <v>11017</v>
      </c>
      <c r="D1804" s="279" t="s">
        <v>22717</v>
      </c>
      <c r="E1804" s="417" t="s">
        <v>22718</v>
      </c>
      <c r="F1804" s="280" t="s">
        <v>2775</v>
      </c>
      <c r="G1804" s="279" t="s">
        <v>22719</v>
      </c>
      <c r="H1804" s="316" t="s">
        <v>22723</v>
      </c>
      <c r="I1804" s="317"/>
      <c r="J1804" s="279" t="s">
        <v>22720</v>
      </c>
      <c r="L1804" s="280" t="s">
        <v>773</v>
      </c>
      <c r="M1804" s="280" t="s">
        <v>3942</v>
      </c>
      <c r="N1804" s="280" t="s">
        <v>22087</v>
      </c>
      <c r="O1804" s="318" t="s">
        <v>22721</v>
      </c>
      <c r="P1804" s="319" t="s">
        <v>22722</v>
      </c>
      <c r="Q1804" s="257" t="s">
        <v>19104</v>
      </c>
      <c r="R1804" s="280" t="s">
        <v>11017</v>
      </c>
      <c r="S1804" s="257" t="s">
        <v>19104</v>
      </c>
      <c r="T1804" s="281"/>
      <c r="V1804" s="282"/>
    </row>
    <row r="1805" spans="2:22" s="280" customFormat="1" ht="30.75" customHeight="1" x14ac:dyDescent="0.25">
      <c r="B1805" s="360" t="s">
        <v>22486</v>
      </c>
      <c r="C1805" s="339" t="s">
        <v>16380</v>
      </c>
      <c r="D1805" s="279" t="s">
        <v>22488</v>
      </c>
      <c r="E1805" s="280" t="s">
        <v>22489</v>
      </c>
      <c r="F1805" s="280" t="s">
        <v>22490</v>
      </c>
      <c r="G1805" s="279" t="s">
        <v>22488</v>
      </c>
      <c r="H1805" s="316"/>
      <c r="I1805" s="317"/>
      <c r="J1805" s="279" t="s">
        <v>22491</v>
      </c>
      <c r="K1805" s="280" t="s">
        <v>3917</v>
      </c>
      <c r="L1805" s="280" t="s">
        <v>22487</v>
      </c>
      <c r="M1805" s="280" t="s">
        <v>4063</v>
      </c>
      <c r="N1805" s="280" t="s">
        <v>22087</v>
      </c>
      <c r="O1805" s="318" t="s">
        <v>22492</v>
      </c>
      <c r="P1805" s="319" t="s">
        <v>22493</v>
      </c>
      <c r="Q1805" s="281" t="s">
        <v>22494</v>
      </c>
      <c r="S1805" s="281"/>
      <c r="T1805" s="281"/>
      <c r="V1805" s="282">
        <v>44379</v>
      </c>
    </row>
    <row r="1806" spans="2:22" s="280" customFormat="1" ht="30.75" customHeight="1" x14ac:dyDescent="0.25">
      <c r="B1806" s="360" t="s">
        <v>22495</v>
      </c>
      <c r="C1806" s="339" t="s">
        <v>16380</v>
      </c>
      <c r="D1806" s="279" t="s">
        <v>22496</v>
      </c>
      <c r="E1806" s="280" t="s">
        <v>22497</v>
      </c>
      <c r="F1806" s="280" t="s">
        <v>6380</v>
      </c>
      <c r="G1806" s="279" t="s">
        <v>22496</v>
      </c>
      <c r="H1806" s="316"/>
      <c r="I1806" s="317"/>
      <c r="J1806" s="322" t="s">
        <v>22498</v>
      </c>
      <c r="K1806" s="280" t="s">
        <v>5327</v>
      </c>
      <c r="L1806" s="280" t="s">
        <v>2704</v>
      </c>
      <c r="M1806" s="280" t="s">
        <v>3942</v>
      </c>
      <c r="N1806" s="280" t="s">
        <v>22087</v>
      </c>
      <c r="O1806" s="280" t="s">
        <v>22499</v>
      </c>
      <c r="P1806" s="280" t="s">
        <v>22501</v>
      </c>
      <c r="Q1806" s="280" t="s">
        <v>22500</v>
      </c>
      <c r="S1806" s="281"/>
      <c r="T1806" s="281"/>
      <c r="V1806" s="282">
        <v>44379</v>
      </c>
    </row>
    <row r="1807" spans="2:22" s="280" customFormat="1" ht="30.75" customHeight="1" x14ac:dyDescent="0.25">
      <c r="B1807" s="360" t="s">
        <v>22502</v>
      </c>
      <c r="C1807" s="339" t="s">
        <v>21122</v>
      </c>
      <c r="D1807" s="279" t="s">
        <v>22503</v>
      </c>
      <c r="G1807" s="279" t="s">
        <v>22504</v>
      </c>
      <c r="H1807" s="316"/>
      <c r="I1807" s="317"/>
      <c r="J1807" s="279"/>
      <c r="O1807" s="318"/>
      <c r="P1807" s="319"/>
      <c r="Q1807" s="281"/>
      <c r="S1807" s="281"/>
      <c r="T1807" s="281"/>
      <c r="V1807" s="282"/>
    </row>
    <row r="1808" spans="2:22" s="280" customFormat="1" ht="30.75" customHeight="1" x14ac:dyDescent="0.25">
      <c r="B1808" s="360" t="s">
        <v>22505</v>
      </c>
      <c r="C1808" s="339" t="s">
        <v>21122</v>
      </c>
      <c r="D1808" s="279" t="s">
        <v>22506</v>
      </c>
      <c r="E1808" s="280" t="s">
        <v>22507</v>
      </c>
      <c r="G1808" s="279" t="s">
        <v>22508</v>
      </c>
      <c r="H1808" s="316"/>
      <c r="I1808" s="317"/>
      <c r="J1808" s="279"/>
      <c r="L1808" s="280" t="s">
        <v>22509</v>
      </c>
      <c r="M1808" s="280" t="s">
        <v>4063</v>
      </c>
      <c r="N1808" s="280" t="s">
        <v>21135</v>
      </c>
      <c r="O1808" s="318"/>
      <c r="P1808" s="319"/>
      <c r="Q1808" s="281"/>
      <c r="S1808" s="281"/>
      <c r="T1808" s="281"/>
      <c r="V1808" s="282"/>
    </row>
    <row r="1809" spans="2:23" s="280" customFormat="1" ht="30.75" customHeight="1" x14ac:dyDescent="0.25">
      <c r="B1809" s="339" t="s">
        <v>22510</v>
      </c>
      <c r="C1809" s="339" t="s">
        <v>16380</v>
      </c>
      <c r="D1809" s="279" t="s">
        <v>22511</v>
      </c>
      <c r="E1809" s="280" t="s">
        <v>5506</v>
      </c>
      <c r="F1809" s="280" t="s">
        <v>2076</v>
      </c>
      <c r="G1809" s="279" t="s">
        <v>22511</v>
      </c>
      <c r="H1809" s="316" t="s">
        <v>22513</v>
      </c>
      <c r="I1809" s="317" t="s">
        <v>22760</v>
      </c>
      <c r="J1809" s="279" t="s">
        <v>22514</v>
      </c>
      <c r="K1809" s="280" t="s">
        <v>22515</v>
      </c>
      <c r="L1809" s="280" t="s">
        <v>10549</v>
      </c>
      <c r="M1809" s="280" t="s">
        <v>4092</v>
      </c>
      <c r="N1809" s="280" t="s">
        <v>21150</v>
      </c>
      <c r="O1809" s="318" t="s">
        <v>22516</v>
      </c>
      <c r="P1809" s="319" t="s">
        <v>22517</v>
      </c>
      <c r="Q1809" s="257" t="s">
        <v>22518</v>
      </c>
      <c r="S1809" s="281"/>
      <c r="T1809" s="281"/>
      <c r="V1809" s="282">
        <v>44412</v>
      </c>
    </row>
    <row r="1810" spans="2:23" s="280" customFormat="1" ht="30.75" customHeight="1" x14ac:dyDescent="0.25">
      <c r="B1810" s="339" t="s">
        <v>22519</v>
      </c>
      <c r="C1810" s="339" t="s">
        <v>21122</v>
      </c>
      <c r="D1810" s="279" t="s">
        <v>22520</v>
      </c>
      <c r="E1810" s="280" t="s">
        <v>22521</v>
      </c>
      <c r="F1810" s="280" t="s">
        <v>22522</v>
      </c>
      <c r="G1810" s="279" t="s">
        <v>22523</v>
      </c>
      <c r="H1810" s="316" t="s">
        <v>22524</v>
      </c>
      <c r="I1810" s="317" t="s">
        <v>22525</v>
      </c>
      <c r="J1810" s="279" t="s">
        <v>22526</v>
      </c>
      <c r="K1810" s="280" t="s">
        <v>22527</v>
      </c>
      <c r="L1810" s="280" t="s">
        <v>1661</v>
      </c>
      <c r="M1810" s="280" t="s">
        <v>3942</v>
      </c>
      <c r="N1810" s="280" t="s">
        <v>21135</v>
      </c>
      <c r="O1810" s="318" t="s">
        <v>22528</v>
      </c>
      <c r="P1810" s="280" t="s">
        <v>22533</v>
      </c>
      <c r="Q1810" s="260" t="s">
        <v>22532</v>
      </c>
      <c r="R1810" s="280" t="s">
        <v>22531</v>
      </c>
      <c r="S1810" s="257" t="s">
        <v>22530</v>
      </c>
      <c r="T1810" s="319" t="s">
        <v>22529</v>
      </c>
      <c r="V1810" s="282">
        <v>44421</v>
      </c>
    </row>
    <row r="1811" spans="2:23" s="280" customFormat="1" ht="30.75" customHeight="1" x14ac:dyDescent="0.25">
      <c r="B1811" s="339" t="s">
        <v>22534</v>
      </c>
      <c r="C1811" s="339" t="s">
        <v>21122</v>
      </c>
      <c r="D1811" s="279" t="s">
        <v>22535</v>
      </c>
      <c r="E1811" s="280" t="s">
        <v>18668</v>
      </c>
      <c r="G1811" s="279" t="s">
        <v>22536</v>
      </c>
      <c r="H1811" s="316" t="s">
        <v>22537</v>
      </c>
      <c r="I1811" s="317" t="s">
        <v>22538</v>
      </c>
      <c r="J1811" s="279" t="s">
        <v>22539</v>
      </c>
      <c r="K1811" s="280" t="s">
        <v>14351</v>
      </c>
      <c r="L1811" s="280" t="s">
        <v>4233</v>
      </c>
      <c r="M1811" s="280" t="s">
        <v>3942</v>
      </c>
      <c r="N1811" s="280" t="s">
        <v>21135</v>
      </c>
      <c r="O1811" s="318" t="s">
        <v>22540</v>
      </c>
      <c r="P1811" s="319" t="s">
        <v>22541</v>
      </c>
      <c r="Q1811" s="257" t="s">
        <v>22543</v>
      </c>
      <c r="R1811" s="280" t="s">
        <v>18668</v>
      </c>
      <c r="S1811" s="257" t="s">
        <v>22542</v>
      </c>
      <c r="T1811" s="319" t="s">
        <v>22541</v>
      </c>
      <c r="V1811" s="282">
        <v>44421</v>
      </c>
    </row>
    <row r="1812" spans="2:23" s="280" customFormat="1" ht="30.75" customHeight="1" x14ac:dyDescent="0.25">
      <c r="B1812" s="360" t="s">
        <v>22545</v>
      </c>
      <c r="C1812" s="339" t="s">
        <v>11992</v>
      </c>
      <c r="D1812" s="279" t="s">
        <v>22546</v>
      </c>
      <c r="E1812" s="280" t="s">
        <v>14969</v>
      </c>
      <c r="G1812" s="279"/>
      <c r="H1812" s="316" t="s">
        <v>22547</v>
      </c>
      <c r="I1812" s="317"/>
      <c r="J1812" s="279" t="s">
        <v>20272</v>
      </c>
      <c r="K1812" s="280" t="s">
        <v>3917</v>
      </c>
      <c r="L1812" s="280" t="s">
        <v>9723</v>
      </c>
      <c r="M1812" s="280" t="s">
        <v>4265</v>
      </c>
      <c r="N1812" s="280" t="s">
        <v>21135</v>
      </c>
      <c r="O1812" s="318" t="s">
        <v>9724</v>
      </c>
      <c r="P1812" s="319"/>
      <c r="Q1812" s="281"/>
      <c r="S1812" s="281"/>
      <c r="T1812" s="281"/>
      <c r="V1812" s="282"/>
    </row>
    <row r="1813" spans="2:23" s="280" customFormat="1" ht="30.75" customHeight="1" x14ac:dyDescent="0.25">
      <c r="B1813" s="360" t="s">
        <v>22548</v>
      </c>
      <c r="C1813" s="339" t="s">
        <v>21122</v>
      </c>
      <c r="D1813" s="279" t="s">
        <v>22549</v>
      </c>
      <c r="E1813" s="280" t="s">
        <v>640</v>
      </c>
      <c r="G1813" s="279" t="s">
        <v>22550</v>
      </c>
      <c r="H1813" s="316" t="s">
        <v>23026</v>
      </c>
      <c r="I1813" s="317" t="s">
        <v>3915</v>
      </c>
      <c r="J1813" s="279" t="s">
        <v>23027</v>
      </c>
      <c r="K1813" s="280" t="s">
        <v>3917</v>
      </c>
      <c r="L1813" s="280" t="s">
        <v>22551</v>
      </c>
      <c r="M1813" s="280" t="s">
        <v>3942</v>
      </c>
      <c r="N1813" s="280" t="s">
        <v>21135</v>
      </c>
      <c r="O1813" s="318" t="s">
        <v>23028</v>
      </c>
      <c r="P1813" s="319" t="s">
        <v>23029</v>
      </c>
      <c r="Q1813" s="281" t="s">
        <v>23030</v>
      </c>
      <c r="S1813" s="281" t="s">
        <v>23031</v>
      </c>
      <c r="T1813" s="281"/>
      <c r="V1813" s="282">
        <v>44638</v>
      </c>
    </row>
    <row r="1814" spans="2:23" s="280" customFormat="1" ht="36" customHeight="1" x14ac:dyDescent="0.25">
      <c r="B1814" s="339" t="s">
        <v>22552</v>
      </c>
      <c r="C1814" s="339" t="s">
        <v>22553</v>
      </c>
      <c r="D1814" s="279" t="s">
        <v>22554</v>
      </c>
      <c r="E1814" s="280" t="s">
        <v>22555</v>
      </c>
      <c r="F1814" s="280" t="s">
        <v>22573</v>
      </c>
      <c r="G1814" s="279" t="s">
        <v>22565</v>
      </c>
      <c r="H1814" s="316" t="s">
        <v>22566</v>
      </c>
      <c r="I1814" s="317" t="s">
        <v>15137</v>
      </c>
      <c r="J1814" s="279" t="s">
        <v>22567</v>
      </c>
      <c r="K1814" s="280" t="s">
        <v>21772</v>
      </c>
      <c r="L1814" s="280" t="s">
        <v>22568</v>
      </c>
      <c r="M1814" s="280" t="s">
        <v>4063</v>
      </c>
      <c r="N1814" s="280" t="s">
        <v>21135</v>
      </c>
      <c r="O1814" s="318" t="s">
        <v>22569</v>
      </c>
      <c r="P1814" s="319" t="s">
        <v>22570</v>
      </c>
      <c r="Q1814" s="281" t="s">
        <v>22556</v>
      </c>
      <c r="R1814" s="280" t="s">
        <v>22572</v>
      </c>
      <c r="S1814" s="281" t="s">
        <v>22571</v>
      </c>
      <c r="T1814" s="281" t="s">
        <v>22570</v>
      </c>
      <c r="V1814" s="282"/>
    </row>
    <row r="1815" spans="2:23" s="280" customFormat="1" ht="30.75" customHeight="1" x14ac:dyDescent="0.25">
      <c r="B1815" s="360" t="s">
        <v>22557</v>
      </c>
      <c r="C1815" s="339" t="s">
        <v>11992</v>
      </c>
      <c r="D1815" s="279" t="s">
        <v>22558</v>
      </c>
      <c r="G1815" s="279"/>
      <c r="H1815" s="316"/>
      <c r="I1815" s="317"/>
      <c r="J1815" s="279"/>
      <c r="O1815" s="318"/>
      <c r="P1815" s="319"/>
      <c r="Q1815" s="281"/>
      <c r="S1815" s="281"/>
      <c r="T1815" s="281"/>
      <c r="V1815" s="282"/>
    </row>
    <row r="1816" spans="2:23" s="280" customFormat="1" ht="30.75" customHeight="1" x14ac:dyDescent="0.25">
      <c r="B1816" s="339" t="s">
        <v>22559</v>
      </c>
      <c r="C1816" s="339" t="s">
        <v>16380</v>
      </c>
      <c r="D1816" s="279" t="s">
        <v>22560</v>
      </c>
      <c r="E1816" s="280" t="s">
        <v>22853</v>
      </c>
      <c r="F1816" s="280" t="s">
        <v>12054</v>
      </c>
      <c r="G1816" s="279" t="s">
        <v>22854</v>
      </c>
      <c r="H1816" s="316" t="s">
        <v>22855</v>
      </c>
      <c r="I1816" s="317"/>
      <c r="J1816" s="279" t="s">
        <v>22856</v>
      </c>
      <c r="K1816" s="280" t="s">
        <v>3917</v>
      </c>
      <c r="L1816" s="280" t="s">
        <v>22561</v>
      </c>
      <c r="M1816" s="280" t="s">
        <v>3942</v>
      </c>
      <c r="N1816" s="280" t="s">
        <v>21135</v>
      </c>
      <c r="O1816" s="318" t="s">
        <v>22857</v>
      </c>
      <c r="P1816" s="319" t="s">
        <v>22562</v>
      </c>
      <c r="Q1816" s="281" t="s">
        <v>22858</v>
      </c>
      <c r="R1816" s="280" t="s">
        <v>22859</v>
      </c>
      <c r="S1816" s="281" t="s">
        <v>22858</v>
      </c>
      <c r="T1816" s="281"/>
      <c r="V1816" s="282"/>
    </row>
    <row r="1817" spans="2:23" s="280" customFormat="1" ht="30.75" customHeight="1" x14ac:dyDescent="0.25">
      <c r="B1817" s="360" t="s">
        <v>22563</v>
      </c>
      <c r="C1817" s="339" t="s">
        <v>11017</v>
      </c>
      <c r="D1817" s="279" t="s">
        <v>22564</v>
      </c>
      <c r="G1817" s="279"/>
      <c r="H1817" s="316"/>
      <c r="I1817" s="317"/>
      <c r="J1817" s="279"/>
      <c r="O1817" s="318"/>
      <c r="P1817" s="319"/>
      <c r="Q1817" s="281"/>
      <c r="S1817" s="281"/>
      <c r="T1817" s="281"/>
      <c r="V1817" s="282"/>
    </row>
    <row r="1818" spans="2:23" s="280" customFormat="1" ht="30.75" customHeight="1" x14ac:dyDescent="0.25">
      <c r="B1818" s="419" t="s">
        <v>22574</v>
      </c>
      <c r="C1818" s="419" t="s">
        <v>22575</v>
      </c>
      <c r="D1818" s="420" t="s">
        <v>22576</v>
      </c>
      <c r="E1818" s="418"/>
      <c r="F1818" s="418"/>
      <c r="G1818" s="420" t="s">
        <v>22577</v>
      </c>
      <c r="H1818" s="420" t="s">
        <v>22578</v>
      </c>
      <c r="I1818" s="421"/>
      <c r="J1818" s="420" t="s">
        <v>22579</v>
      </c>
      <c r="K1818" s="418" t="s">
        <v>3917</v>
      </c>
      <c r="L1818" s="418" t="s">
        <v>10272</v>
      </c>
      <c r="M1818" s="418" t="s">
        <v>4265</v>
      </c>
      <c r="N1818" s="418" t="s">
        <v>22087</v>
      </c>
      <c r="O1818" s="422" t="s">
        <v>22580</v>
      </c>
      <c r="P1818" s="423"/>
      <c r="Q1818" s="425"/>
      <c r="R1818" s="418"/>
      <c r="S1818" s="425"/>
      <c r="T1818" s="425"/>
      <c r="U1818" s="418"/>
      <c r="V1818" s="424"/>
      <c r="W1818" s="418"/>
    </row>
    <row r="1819" spans="2:23" s="280" customFormat="1" ht="30.75" customHeight="1" x14ac:dyDescent="0.25">
      <c r="B1819" s="426" t="s">
        <v>22581</v>
      </c>
      <c r="C1819" s="339" t="s">
        <v>21122</v>
      </c>
      <c r="D1819" s="279" t="s">
        <v>22582</v>
      </c>
      <c r="G1819" s="279" t="s">
        <v>22583</v>
      </c>
      <c r="H1819" s="316"/>
      <c r="I1819" s="317"/>
      <c r="J1819" s="279"/>
      <c r="L1819" s="280" t="s">
        <v>22584</v>
      </c>
      <c r="M1819" s="280" t="s">
        <v>3919</v>
      </c>
      <c r="N1819" s="280" t="s">
        <v>21147</v>
      </c>
      <c r="O1819" s="318"/>
      <c r="P1819" s="319"/>
      <c r="Q1819" s="281"/>
      <c r="S1819" s="281"/>
      <c r="T1819" s="281"/>
      <c r="V1819" s="282"/>
    </row>
    <row r="1820" spans="2:23" s="280" customFormat="1" ht="30.75" customHeight="1" x14ac:dyDescent="0.25">
      <c r="B1820" s="360" t="s">
        <v>22585</v>
      </c>
      <c r="C1820" s="339" t="s">
        <v>11017</v>
      </c>
      <c r="D1820" s="279" t="s">
        <v>22586</v>
      </c>
      <c r="G1820" s="279" t="s">
        <v>22587</v>
      </c>
      <c r="H1820" s="316" t="s">
        <v>22588</v>
      </c>
      <c r="I1820" s="317"/>
      <c r="J1820" s="279" t="s">
        <v>22589</v>
      </c>
      <c r="K1820" s="280" t="s">
        <v>3917</v>
      </c>
      <c r="L1820" s="280" t="s">
        <v>22586</v>
      </c>
      <c r="M1820" s="280" t="s">
        <v>3942</v>
      </c>
      <c r="N1820" s="280" t="s">
        <v>22087</v>
      </c>
      <c r="O1820" s="318" t="s">
        <v>22590</v>
      </c>
      <c r="P1820" s="319" t="s">
        <v>22591</v>
      </c>
      <c r="Q1820" s="281"/>
      <c r="S1820" s="281"/>
      <c r="T1820" s="281"/>
      <c r="V1820" s="282"/>
    </row>
    <row r="1821" spans="2:23" s="280" customFormat="1" ht="30.75" customHeight="1" x14ac:dyDescent="0.25">
      <c r="B1821" s="360" t="s">
        <v>22592</v>
      </c>
      <c r="C1821" s="339" t="s">
        <v>21122</v>
      </c>
      <c r="D1821" s="279" t="s">
        <v>22593</v>
      </c>
      <c r="G1821" s="279" t="s">
        <v>22594</v>
      </c>
      <c r="H1821" s="316"/>
      <c r="I1821" s="317"/>
      <c r="J1821" s="279"/>
      <c r="L1821" s="280" t="s">
        <v>2612</v>
      </c>
      <c r="M1821" s="280" t="s">
        <v>3919</v>
      </c>
      <c r="N1821" s="280" t="s">
        <v>21147</v>
      </c>
      <c r="O1821" s="318"/>
      <c r="P1821" s="319"/>
      <c r="Q1821" s="281"/>
      <c r="S1821" s="281"/>
      <c r="T1821" s="281"/>
      <c r="V1821" s="282"/>
    </row>
    <row r="1822" spans="2:23" s="280" customFormat="1" ht="30.75" customHeight="1" x14ac:dyDescent="0.25">
      <c r="B1822" s="360" t="s">
        <v>22595</v>
      </c>
      <c r="C1822" s="339" t="s">
        <v>16380</v>
      </c>
      <c r="D1822" s="279" t="s">
        <v>22596</v>
      </c>
      <c r="E1822" s="280" t="s">
        <v>22597</v>
      </c>
      <c r="G1822" s="279" t="s">
        <v>22596</v>
      </c>
      <c r="H1822" s="316" t="s">
        <v>22599</v>
      </c>
      <c r="I1822" s="317" t="s">
        <v>15137</v>
      </c>
      <c r="J1822" s="279" t="s">
        <v>22598</v>
      </c>
      <c r="K1822" s="280" t="s">
        <v>3917</v>
      </c>
      <c r="L1822" s="280" t="s">
        <v>14720</v>
      </c>
      <c r="M1822" s="280" t="s">
        <v>3942</v>
      </c>
      <c r="N1822" s="280" t="s">
        <v>21135</v>
      </c>
      <c r="O1822" s="318" t="s">
        <v>14721</v>
      </c>
      <c r="P1822" s="319" t="s">
        <v>22600</v>
      </c>
      <c r="Q1822" s="281" t="s">
        <v>22601</v>
      </c>
      <c r="S1822" s="281"/>
      <c r="T1822" s="281"/>
      <c r="V1822" s="282"/>
    </row>
    <row r="1823" spans="2:23" s="280" customFormat="1" ht="30.75" customHeight="1" x14ac:dyDescent="0.25">
      <c r="B1823" s="360" t="s">
        <v>22602</v>
      </c>
      <c r="C1823" s="339" t="s">
        <v>21122</v>
      </c>
      <c r="D1823" s="279" t="s">
        <v>22603</v>
      </c>
      <c r="E1823" s="280" t="s">
        <v>22604</v>
      </c>
      <c r="F1823" s="280" t="s">
        <v>4021</v>
      </c>
      <c r="G1823" s="279" t="s">
        <v>22610</v>
      </c>
      <c r="H1823" s="316" t="s">
        <v>22605</v>
      </c>
      <c r="I1823" s="317"/>
      <c r="J1823" s="279" t="s">
        <v>22606</v>
      </c>
      <c r="K1823" s="280" t="s">
        <v>2080</v>
      </c>
      <c r="L1823" s="280" t="s">
        <v>4026</v>
      </c>
      <c r="M1823" s="280" t="s">
        <v>3919</v>
      </c>
      <c r="N1823" s="280" t="s">
        <v>21147</v>
      </c>
      <c r="O1823" s="318" t="s">
        <v>22607</v>
      </c>
      <c r="P1823" s="319" t="s">
        <v>22608</v>
      </c>
      <c r="Q1823" s="281" t="s">
        <v>22609</v>
      </c>
      <c r="S1823" s="281" t="s">
        <v>22609</v>
      </c>
      <c r="T1823" s="281"/>
      <c r="V1823" s="282">
        <v>44439</v>
      </c>
    </row>
    <row r="1824" spans="2:23" s="280" customFormat="1" ht="30.75" customHeight="1" x14ac:dyDescent="0.25">
      <c r="B1824" s="339" t="s">
        <v>22784</v>
      </c>
      <c r="C1824" s="339" t="s">
        <v>16380</v>
      </c>
      <c r="D1824" s="279" t="s">
        <v>22785</v>
      </c>
      <c r="E1824" s="280" t="s">
        <v>5506</v>
      </c>
      <c r="F1824" s="280" t="s">
        <v>4222</v>
      </c>
      <c r="G1824" s="279" t="s">
        <v>22786</v>
      </c>
      <c r="H1824" s="316" t="s">
        <v>22787</v>
      </c>
      <c r="I1824" s="317" t="s">
        <v>15137</v>
      </c>
      <c r="J1824" s="279" t="s">
        <v>22788</v>
      </c>
      <c r="K1824" s="280" t="s">
        <v>22789</v>
      </c>
      <c r="L1824" s="280" t="s">
        <v>22790</v>
      </c>
      <c r="M1824" s="280" t="s">
        <v>4265</v>
      </c>
      <c r="N1824" s="280" t="s">
        <v>21135</v>
      </c>
      <c r="O1824" s="318" t="s">
        <v>15506</v>
      </c>
      <c r="P1824" s="319" t="s">
        <v>22793</v>
      </c>
      <c r="Q1824" s="281" t="s">
        <v>22792</v>
      </c>
      <c r="R1824" s="280" t="s">
        <v>640</v>
      </c>
      <c r="S1824" s="281" t="s">
        <v>22794</v>
      </c>
      <c r="T1824" s="281" t="s">
        <v>22791</v>
      </c>
      <c r="V1824" s="282">
        <v>44491</v>
      </c>
    </row>
    <row r="1825" spans="2:22" s="280" customFormat="1" ht="30.75" customHeight="1" x14ac:dyDescent="0.25">
      <c r="B1825" s="339" t="s">
        <v>22612</v>
      </c>
      <c r="C1825" s="339" t="s">
        <v>22959</v>
      </c>
      <c r="D1825" s="279" t="s">
        <v>22613</v>
      </c>
      <c r="G1825" s="279" t="s">
        <v>22761</v>
      </c>
      <c r="H1825" s="316" t="s">
        <v>22762</v>
      </c>
      <c r="I1825" s="317" t="s">
        <v>3915</v>
      </c>
      <c r="J1825" s="279" t="s">
        <v>22763</v>
      </c>
      <c r="K1825" s="280" t="s">
        <v>3917</v>
      </c>
      <c r="L1825" s="280" t="s">
        <v>22614</v>
      </c>
      <c r="M1825" s="280" t="s">
        <v>4265</v>
      </c>
      <c r="N1825" s="280" t="s">
        <v>21135</v>
      </c>
      <c r="O1825" s="318" t="s">
        <v>22764</v>
      </c>
      <c r="P1825" s="319" t="s">
        <v>22765</v>
      </c>
      <c r="Q1825" s="257" t="s">
        <v>22766</v>
      </c>
      <c r="R1825" s="280" t="s">
        <v>3523</v>
      </c>
      <c r="S1825" s="257" t="s">
        <v>22766</v>
      </c>
      <c r="T1825" s="319" t="s">
        <v>22765</v>
      </c>
      <c r="V1825" s="282">
        <v>44484</v>
      </c>
    </row>
    <row r="1826" spans="2:22" s="280" customFormat="1" ht="30.75" customHeight="1" x14ac:dyDescent="0.25">
      <c r="B1826" s="360" t="s">
        <v>22615</v>
      </c>
      <c r="C1826" s="339" t="s">
        <v>6285</v>
      </c>
      <c r="D1826" s="279" t="s">
        <v>22953</v>
      </c>
      <c r="G1826" s="279" t="s">
        <v>22956</v>
      </c>
      <c r="H1826" s="316" t="s">
        <v>22954</v>
      </c>
      <c r="I1826" s="317" t="s">
        <v>3915</v>
      </c>
      <c r="J1826" s="279" t="s">
        <v>22955</v>
      </c>
      <c r="K1826" s="280" t="s">
        <v>3917</v>
      </c>
      <c r="L1826" s="280" t="s">
        <v>22616</v>
      </c>
      <c r="M1826" s="280" t="s">
        <v>4265</v>
      </c>
      <c r="N1826" s="280" t="s">
        <v>21135</v>
      </c>
      <c r="O1826" s="318" t="s">
        <v>22957</v>
      </c>
      <c r="P1826" s="319" t="s">
        <v>22958</v>
      </c>
      <c r="Q1826" s="281"/>
      <c r="S1826" s="281"/>
      <c r="T1826" s="281"/>
      <c r="V1826" s="282"/>
    </row>
    <row r="1827" spans="2:22" s="280" customFormat="1" ht="30.75" customHeight="1" x14ac:dyDescent="0.25">
      <c r="B1827" s="339" t="s">
        <v>22617</v>
      </c>
      <c r="C1827" s="339" t="s">
        <v>16380</v>
      </c>
      <c r="D1827" s="279" t="s">
        <v>22618</v>
      </c>
      <c r="E1827" s="280" t="s">
        <v>5</v>
      </c>
      <c r="F1827" s="280" t="s">
        <v>4222</v>
      </c>
      <c r="G1827" s="279" t="s">
        <v>22619</v>
      </c>
      <c r="H1827" s="316" t="s">
        <v>22620</v>
      </c>
      <c r="I1827" s="317" t="s">
        <v>22621</v>
      </c>
      <c r="J1827" s="279" t="s">
        <v>22622</v>
      </c>
      <c r="K1827" s="280" t="s">
        <v>15664</v>
      </c>
      <c r="L1827" s="280" t="s">
        <v>10465</v>
      </c>
      <c r="M1827" s="280" t="s">
        <v>3942</v>
      </c>
      <c r="N1827" s="280" t="s">
        <v>21135</v>
      </c>
      <c r="O1827" s="318" t="s">
        <v>10466</v>
      </c>
      <c r="P1827" s="319" t="s">
        <v>22623</v>
      </c>
      <c r="Q1827" s="281" t="s">
        <v>22624</v>
      </c>
      <c r="S1827" s="281"/>
      <c r="T1827" s="281"/>
      <c r="V1827" s="282"/>
    </row>
    <row r="1828" spans="2:22" s="280" customFormat="1" ht="30.75" customHeight="1" x14ac:dyDescent="0.25">
      <c r="B1828" s="360" t="s">
        <v>22625</v>
      </c>
      <c r="C1828" s="339" t="s">
        <v>22611</v>
      </c>
      <c r="D1828" s="279" t="s">
        <v>22626</v>
      </c>
      <c r="G1828" s="279" t="s">
        <v>22626</v>
      </c>
      <c r="H1828" s="316"/>
      <c r="I1828" s="317" t="s">
        <v>3915</v>
      </c>
      <c r="J1828" s="279"/>
      <c r="L1828" s="280" t="s">
        <v>22627</v>
      </c>
      <c r="M1828" s="280" t="s">
        <v>4265</v>
      </c>
      <c r="N1828" s="280" t="s">
        <v>21135</v>
      </c>
      <c r="O1828" s="318"/>
      <c r="P1828" s="319"/>
      <c r="Q1828" s="281"/>
      <c r="S1828" s="281"/>
      <c r="T1828" s="281"/>
      <c r="V1828" s="282"/>
    </row>
    <row r="1829" spans="2:22" s="280" customFormat="1" ht="30.75" customHeight="1" x14ac:dyDescent="0.25">
      <c r="B1829" s="360" t="s">
        <v>22628</v>
      </c>
      <c r="C1829" s="339" t="s">
        <v>16380</v>
      </c>
      <c r="D1829" s="279" t="s">
        <v>22650</v>
      </c>
      <c r="E1829" s="280" t="s">
        <v>22650</v>
      </c>
      <c r="F1829" s="280" t="s">
        <v>22650</v>
      </c>
      <c r="G1829" s="279" t="s">
        <v>22650</v>
      </c>
      <c r="H1829" s="316" t="s">
        <v>22651</v>
      </c>
      <c r="I1829" s="317"/>
      <c r="J1829" s="279" t="s">
        <v>22652</v>
      </c>
      <c r="K1829" s="280" t="s">
        <v>3917</v>
      </c>
      <c r="L1829" s="280" t="s">
        <v>22629</v>
      </c>
      <c r="M1829" s="280" t="s">
        <v>3975</v>
      </c>
      <c r="N1829" s="280" t="s">
        <v>21147</v>
      </c>
      <c r="O1829" s="318" t="s">
        <v>22653</v>
      </c>
      <c r="P1829" s="319" t="s">
        <v>22654</v>
      </c>
      <c r="Q1829" s="281"/>
      <c r="S1829" s="281"/>
      <c r="T1829" s="281"/>
      <c r="V1829" s="282"/>
    </row>
    <row r="1830" spans="2:22" s="280" customFormat="1" ht="30.75" customHeight="1" x14ac:dyDescent="0.25">
      <c r="B1830" s="360" t="s">
        <v>22630</v>
      </c>
      <c r="C1830" s="339" t="s">
        <v>16380</v>
      </c>
      <c r="D1830" s="279" t="s">
        <v>22631</v>
      </c>
      <c r="E1830" s="280" t="s">
        <v>10339</v>
      </c>
      <c r="F1830" s="280" t="s">
        <v>22632</v>
      </c>
      <c r="G1830" s="279" t="s">
        <v>22631</v>
      </c>
      <c r="H1830" s="316" t="s">
        <v>22633</v>
      </c>
      <c r="I1830" s="317"/>
      <c r="J1830" s="279" t="s">
        <v>22634</v>
      </c>
      <c r="K1830" s="280" t="s">
        <v>3917</v>
      </c>
      <c r="L1830" s="280" t="s">
        <v>22635</v>
      </c>
      <c r="M1830" s="280" t="s">
        <v>4104</v>
      </c>
      <c r="N1830" s="280" t="s">
        <v>21147</v>
      </c>
      <c r="O1830" s="318" t="s">
        <v>22636</v>
      </c>
      <c r="P1830" s="319" t="s">
        <v>22637</v>
      </c>
      <c r="Q1830" s="281" t="s">
        <v>22638</v>
      </c>
      <c r="S1830" s="281"/>
      <c r="T1830" s="281"/>
      <c r="V1830" s="282"/>
    </row>
    <row r="1831" spans="2:22" s="280" customFormat="1" ht="30.75" customHeight="1" x14ac:dyDescent="0.25">
      <c r="B1831" s="339" t="s">
        <v>22639</v>
      </c>
      <c r="C1831" s="339" t="s">
        <v>11992</v>
      </c>
      <c r="D1831" s="279" t="s">
        <v>22640</v>
      </c>
      <c r="E1831" s="280" t="s">
        <v>22744</v>
      </c>
      <c r="F1831" s="280" t="s">
        <v>1700</v>
      </c>
      <c r="G1831" s="279" t="s">
        <v>22640</v>
      </c>
      <c r="H1831" s="316" t="s">
        <v>22745</v>
      </c>
      <c r="I1831" s="317"/>
      <c r="J1831" s="279" t="s">
        <v>22641</v>
      </c>
      <c r="K1831" s="280" t="s">
        <v>3167</v>
      </c>
      <c r="L1831" s="280" t="s">
        <v>9723</v>
      </c>
      <c r="M1831" s="280" t="s">
        <v>4265</v>
      </c>
      <c r="N1831" s="280" t="s">
        <v>21135</v>
      </c>
      <c r="O1831" s="318" t="s">
        <v>22642</v>
      </c>
      <c r="P1831" s="319" t="s">
        <v>22746</v>
      </c>
      <c r="Q1831" s="281" t="s">
        <v>22747</v>
      </c>
      <c r="R1831" s="280" t="s">
        <v>10074</v>
      </c>
      <c r="S1831" s="281" t="s">
        <v>22748</v>
      </c>
      <c r="T1831" s="281" t="s">
        <v>22749</v>
      </c>
      <c r="V1831" s="282"/>
    </row>
    <row r="1832" spans="2:22" s="280" customFormat="1" ht="30.75" customHeight="1" x14ac:dyDescent="0.25">
      <c r="B1832" s="360" t="s">
        <v>22639</v>
      </c>
      <c r="C1832" s="339" t="s">
        <v>11992</v>
      </c>
      <c r="D1832" s="279" t="s">
        <v>22640</v>
      </c>
      <c r="G1832" s="279" t="s">
        <v>22640</v>
      </c>
      <c r="H1832" s="316"/>
      <c r="I1832" s="317"/>
      <c r="J1832" s="279" t="s">
        <v>22641</v>
      </c>
      <c r="K1832" s="280" t="s">
        <v>3167</v>
      </c>
      <c r="L1832" s="280" t="s">
        <v>9723</v>
      </c>
      <c r="M1832" s="280" t="s">
        <v>4265</v>
      </c>
      <c r="N1832" s="280" t="s">
        <v>21135</v>
      </c>
      <c r="O1832" s="318" t="s">
        <v>22642</v>
      </c>
      <c r="P1832" s="319"/>
      <c r="Q1832" s="281"/>
      <c r="S1832" s="281"/>
      <c r="T1832" s="281"/>
      <c r="V1832" s="282"/>
    </row>
    <row r="1833" spans="2:22" s="280" customFormat="1" ht="30.75" customHeight="1" x14ac:dyDescent="0.25">
      <c r="B1833" s="360" t="s">
        <v>22643</v>
      </c>
      <c r="C1833" s="339" t="s">
        <v>16380</v>
      </c>
      <c r="D1833" s="279" t="s">
        <v>22644</v>
      </c>
      <c r="E1833" s="280" t="s">
        <v>5198</v>
      </c>
      <c r="F1833" s="280" t="s">
        <v>22645</v>
      </c>
      <c r="G1833" s="279" t="s">
        <v>22644</v>
      </c>
      <c r="H1833" s="316"/>
      <c r="I1833" s="317"/>
      <c r="J1833" s="279" t="s">
        <v>22646</v>
      </c>
      <c r="K1833" s="280" t="s">
        <v>3917</v>
      </c>
      <c r="L1833" s="280" t="s">
        <v>22647</v>
      </c>
      <c r="M1833" s="280" t="s">
        <v>3975</v>
      </c>
      <c r="N1833" s="280" t="s">
        <v>21147</v>
      </c>
      <c r="O1833" s="318" t="s">
        <v>22648</v>
      </c>
      <c r="P1833" s="319" t="s">
        <v>22649</v>
      </c>
      <c r="Q1833" s="281"/>
      <c r="S1833" s="281"/>
      <c r="T1833" s="281"/>
      <c r="V1833" s="282"/>
    </row>
    <row r="1834" spans="2:22" s="280" customFormat="1" ht="30.75" customHeight="1" x14ac:dyDescent="0.25">
      <c r="B1834" s="360" t="s">
        <v>22656</v>
      </c>
      <c r="C1834" s="339" t="s">
        <v>21122</v>
      </c>
      <c r="D1834" s="279" t="s">
        <v>22657</v>
      </c>
      <c r="E1834" s="280" t="s">
        <v>297</v>
      </c>
      <c r="G1834" s="279" t="s">
        <v>22658</v>
      </c>
      <c r="H1834" s="316"/>
      <c r="I1834" s="317"/>
      <c r="J1834" s="279"/>
      <c r="L1834" s="280" t="s">
        <v>22659</v>
      </c>
      <c r="M1834" s="280" t="s">
        <v>4063</v>
      </c>
      <c r="N1834" s="280" t="s">
        <v>21135</v>
      </c>
      <c r="O1834" s="318"/>
      <c r="P1834" s="319"/>
      <c r="Q1834" s="281"/>
      <c r="S1834" s="281"/>
      <c r="T1834" s="281"/>
      <c r="V1834" s="282">
        <v>44449</v>
      </c>
    </row>
    <row r="1835" spans="2:22" s="280" customFormat="1" ht="30.75" customHeight="1" x14ac:dyDescent="0.25">
      <c r="B1835" s="339" t="s">
        <v>22660</v>
      </c>
      <c r="C1835" s="339" t="s">
        <v>5</v>
      </c>
      <c r="D1835" s="279" t="s">
        <v>22661</v>
      </c>
      <c r="G1835" s="279" t="s">
        <v>22661</v>
      </c>
      <c r="H1835" s="316" t="s">
        <v>22662</v>
      </c>
      <c r="I1835" s="317"/>
      <c r="J1835" s="279" t="s">
        <v>22663</v>
      </c>
      <c r="L1835" s="280" t="s">
        <v>22664</v>
      </c>
      <c r="M1835" s="280" t="s">
        <v>4063</v>
      </c>
      <c r="N1835" s="280" t="s">
        <v>21135</v>
      </c>
      <c r="O1835" s="318" t="s">
        <v>22665</v>
      </c>
      <c r="P1835" s="319"/>
      <c r="Q1835" s="281"/>
      <c r="S1835" s="281"/>
      <c r="T1835" s="281"/>
      <c r="V1835" s="282"/>
    </row>
    <row r="1836" spans="2:22" s="280" customFormat="1" ht="30.75" customHeight="1" x14ac:dyDescent="0.25">
      <c r="B1836" s="339" t="s">
        <v>22666</v>
      </c>
      <c r="C1836" s="339" t="s">
        <v>11017</v>
      </c>
      <c r="D1836" s="279" t="s">
        <v>20229</v>
      </c>
      <c r="G1836" s="279"/>
      <c r="H1836" s="316"/>
      <c r="I1836" s="317"/>
      <c r="J1836" s="279"/>
      <c r="O1836" s="318"/>
      <c r="P1836" s="319"/>
      <c r="Q1836" s="281"/>
      <c r="S1836" s="281"/>
      <c r="T1836" s="281"/>
      <c r="V1836" s="282"/>
    </row>
    <row r="1837" spans="2:22" s="280" customFormat="1" ht="30.75" customHeight="1" x14ac:dyDescent="0.25">
      <c r="B1837" s="339" t="s">
        <v>22667</v>
      </c>
      <c r="C1837" s="339" t="s">
        <v>11017</v>
      </c>
      <c r="D1837" s="279" t="s">
        <v>22668</v>
      </c>
      <c r="G1837" s="279" t="s">
        <v>22668</v>
      </c>
      <c r="H1837" s="316" t="s">
        <v>22669</v>
      </c>
      <c r="I1837" s="317"/>
      <c r="J1837" s="279" t="s">
        <v>22670</v>
      </c>
      <c r="K1837" s="280" t="s">
        <v>22671</v>
      </c>
      <c r="L1837" s="280" t="s">
        <v>17143</v>
      </c>
      <c r="M1837" s="280" t="s">
        <v>4063</v>
      </c>
      <c r="N1837" s="280" t="s">
        <v>21135</v>
      </c>
      <c r="O1837" s="318" t="s">
        <v>22672</v>
      </c>
      <c r="P1837" s="319" t="s">
        <v>22673</v>
      </c>
      <c r="Q1837" s="281"/>
      <c r="S1837" s="281"/>
      <c r="T1837" s="281"/>
      <c r="V1837" s="282"/>
    </row>
    <row r="1838" spans="2:22" s="280" customFormat="1" ht="30.75" customHeight="1" x14ac:dyDescent="0.25">
      <c r="B1838" s="339" t="s">
        <v>22674</v>
      </c>
      <c r="C1838" s="339" t="s">
        <v>21122</v>
      </c>
      <c r="D1838" s="279" t="s">
        <v>22676</v>
      </c>
      <c r="E1838" s="280" t="s">
        <v>640</v>
      </c>
      <c r="G1838" s="279" t="s">
        <v>22677</v>
      </c>
      <c r="H1838" s="316"/>
      <c r="I1838" s="317"/>
      <c r="J1838" s="279"/>
      <c r="L1838" s="280" t="s">
        <v>22675</v>
      </c>
      <c r="M1838" s="280" t="s">
        <v>4063</v>
      </c>
      <c r="N1838" s="280" t="s">
        <v>21135</v>
      </c>
      <c r="O1838" s="318"/>
      <c r="P1838" s="319"/>
      <c r="Q1838" s="281"/>
      <c r="S1838" s="281"/>
      <c r="T1838" s="281"/>
      <c r="V1838" s="282"/>
    </row>
    <row r="1839" spans="2:22" s="280" customFormat="1" ht="30.75" customHeight="1" x14ac:dyDescent="0.25">
      <c r="B1839" s="339" t="s">
        <v>22678</v>
      </c>
      <c r="C1839" s="339" t="s">
        <v>5</v>
      </c>
      <c r="D1839" s="279" t="s">
        <v>22681</v>
      </c>
      <c r="E1839" s="280" t="s">
        <v>22682</v>
      </c>
      <c r="G1839" s="279" t="s">
        <v>22683</v>
      </c>
      <c r="H1839" s="316" t="s">
        <v>22684</v>
      </c>
      <c r="I1839" s="317" t="s">
        <v>3915</v>
      </c>
      <c r="J1839" s="279" t="s">
        <v>22685</v>
      </c>
      <c r="K1839" s="280" t="s">
        <v>3870</v>
      </c>
      <c r="L1839" s="280" t="s">
        <v>22686</v>
      </c>
      <c r="M1839" s="280" t="s">
        <v>4265</v>
      </c>
      <c r="N1839" s="280" t="s">
        <v>21135</v>
      </c>
      <c r="O1839" s="318" t="s">
        <v>5019</v>
      </c>
      <c r="P1839" s="319" t="s">
        <v>22687</v>
      </c>
      <c r="Q1839" s="257" t="s">
        <v>22688</v>
      </c>
      <c r="R1839" s="280" t="s">
        <v>22682</v>
      </c>
      <c r="S1839" s="257" t="s">
        <v>22688</v>
      </c>
      <c r="T1839" s="319" t="s">
        <v>22687</v>
      </c>
      <c r="V1839" s="282">
        <v>44459</v>
      </c>
    </row>
    <row r="1840" spans="2:22" s="280" customFormat="1" ht="30.75" customHeight="1" x14ac:dyDescent="0.25">
      <c r="B1840" s="339" t="s">
        <v>22679</v>
      </c>
      <c r="C1840" s="339" t="s">
        <v>21122</v>
      </c>
      <c r="D1840" s="279" t="s">
        <v>22689</v>
      </c>
      <c r="E1840" s="280" t="s">
        <v>22690</v>
      </c>
      <c r="G1840" s="279" t="s">
        <v>22689</v>
      </c>
      <c r="H1840" s="316" t="s">
        <v>22691</v>
      </c>
      <c r="I1840" s="317" t="s">
        <v>3915</v>
      </c>
      <c r="J1840" s="279" t="s">
        <v>22692</v>
      </c>
      <c r="K1840" s="280" t="s">
        <v>6670</v>
      </c>
      <c r="L1840" s="280" t="s">
        <v>19895</v>
      </c>
      <c r="M1840" s="280" t="s">
        <v>3919</v>
      </c>
      <c r="N1840" s="280" t="s">
        <v>21147</v>
      </c>
      <c r="O1840" s="318" t="s">
        <v>22693</v>
      </c>
      <c r="P1840" s="319" t="s">
        <v>22694</v>
      </c>
      <c r="Q1840" s="280" t="s">
        <v>22696</v>
      </c>
      <c r="R1840" s="280" t="s">
        <v>1272</v>
      </c>
      <c r="S1840" s="257" t="s">
        <v>22695</v>
      </c>
      <c r="T1840" s="281" t="s">
        <v>22694</v>
      </c>
      <c r="V1840" s="282">
        <v>44459</v>
      </c>
    </row>
    <row r="1841" spans="2:23" s="280" customFormat="1" ht="30.75" customHeight="1" x14ac:dyDescent="0.25">
      <c r="B1841" s="339" t="s">
        <v>22680</v>
      </c>
      <c r="C1841" s="339" t="s">
        <v>5</v>
      </c>
      <c r="D1841" s="279" t="s">
        <v>12480</v>
      </c>
      <c r="E1841" s="280" t="s">
        <v>12481</v>
      </c>
      <c r="F1841" s="280" t="s">
        <v>4080</v>
      </c>
      <c r="G1841" s="279" t="s">
        <v>12480</v>
      </c>
      <c r="H1841" s="316" t="s">
        <v>22703</v>
      </c>
      <c r="I1841" s="317" t="s">
        <v>3915</v>
      </c>
      <c r="J1841" s="279" t="s">
        <v>22704</v>
      </c>
      <c r="K1841" s="280" t="s">
        <v>22707</v>
      </c>
      <c r="L1841" s="280" t="s">
        <v>22705</v>
      </c>
      <c r="M1841" s="280" t="s">
        <v>3738</v>
      </c>
      <c r="N1841" s="280" t="s">
        <v>21148</v>
      </c>
      <c r="O1841" s="318" t="s">
        <v>22706</v>
      </c>
      <c r="P1841" s="319" t="s">
        <v>12482</v>
      </c>
      <c r="Q1841" s="281" t="s">
        <v>12483</v>
      </c>
      <c r="R1841" s="280" t="s">
        <v>12484</v>
      </c>
      <c r="S1841" s="281" t="s">
        <v>12485</v>
      </c>
      <c r="T1841" s="281" t="s">
        <v>12482</v>
      </c>
      <c r="V1841" s="282">
        <v>41943</v>
      </c>
    </row>
    <row r="1842" spans="2:23" s="280" customFormat="1" ht="30.75" customHeight="1" x14ac:dyDescent="0.25">
      <c r="B1842" s="339" t="s">
        <v>22708</v>
      </c>
      <c r="C1842" s="339" t="s">
        <v>5</v>
      </c>
      <c r="D1842" s="279" t="s">
        <v>22709</v>
      </c>
      <c r="E1842" s="280" t="s">
        <v>9855</v>
      </c>
      <c r="G1842" s="279" t="s">
        <v>22710</v>
      </c>
      <c r="H1842" s="316" t="s">
        <v>22711</v>
      </c>
      <c r="I1842" s="317" t="s">
        <v>22712</v>
      </c>
      <c r="J1842" s="279" t="s">
        <v>22713</v>
      </c>
      <c r="K1842" s="280" t="s">
        <v>22714</v>
      </c>
      <c r="L1842" s="280" t="s">
        <v>10247</v>
      </c>
      <c r="M1842" s="280" t="s">
        <v>3942</v>
      </c>
      <c r="N1842" s="280" t="s">
        <v>21135</v>
      </c>
      <c r="O1842" s="318" t="s">
        <v>10248</v>
      </c>
      <c r="P1842" s="319" t="s">
        <v>22715</v>
      </c>
      <c r="Q1842" s="281" t="s">
        <v>22716</v>
      </c>
      <c r="S1842" s="281"/>
      <c r="T1842" s="281"/>
      <c r="V1842" s="282"/>
    </row>
    <row r="1843" spans="2:23" s="280" customFormat="1" ht="30.75" customHeight="1" x14ac:dyDescent="0.25">
      <c r="B1843" s="339" t="s">
        <v>22725</v>
      </c>
      <c r="C1843" s="339" t="s">
        <v>16380</v>
      </c>
      <c r="D1843" s="279" t="s">
        <v>22726</v>
      </c>
      <c r="E1843" s="280" t="s">
        <v>22727</v>
      </c>
      <c r="F1843" s="280" t="s">
        <v>22728</v>
      </c>
      <c r="G1843" s="279" t="s">
        <v>22726</v>
      </c>
      <c r="H1843" s="316"/>
      <c r="I1843" s="317" t="s">
        <v>3915</v>
      </c>
      <c r="J1843" s="279" t="s">
        <v>22729</v>
      </c>
      <c r="K1843" s="280" t="s">
        <v>3917</v>
      </c>
      <c r="L1843" s="280" t="s">
        <v>22730</v>
      </c>
      <c r="M1843" s="280" t="s">
        <v>3942</v>
      </c>
      <c r="N1843" s="280" t="s">
        <v>21135</v>
      </c>
      <c r="O1843" s="318" t="s">
        <v>22731</v>
      </c>
      <c r="P1843" s="319" t="s">
        <v>22732</v>
      </c>
      <c r="Q1843" s="281" t="s">
        <v>22733</v>
      </c>
      <c r="R1843" s="280" t="s">
        <v>22727</v>
      </c>
      <c r="S1843" s="281" t="s">
        <v>22733</v>
      </c>
      <c r="T1843" s="281" t="s">
        <v>22732</v>
      </c>
      <c r="V1843" s="282"/>
    </row>
    <row r="1844" spans="2:23" s="280" customFormat="1" ht="30.75" customHeight="1" x14ac:dyDescent="0.25">
      <c r="B1844" s="339" t="s">
        <v>22740</v>
      </c>
      <c r="C1844" s="339" t="s">
        <v>21122</v>
      </c>
      <c r="D1844" s="279" t="s">
        <v>22741</v>
      </c>
      <c r="E1844" s="280" t="s">
        <v>6616</v>
      </c>
      <c r="G1844" s="279" t="s">
        <v>22742</v>
      </c>
      <c r="H1844" s="316"/>
      <c r="I1844" s="317"/>
      <c r="J1844" s="279"/>
      <c r="L1844" s="280" t="s">
        <v>22743</v>
      </c>
      <c r="M1844" s="280" t="s">
        <v>3975</v>
      </c>
      <c r="N1844" s="280" t="s">
        <v>21147</v>
      </c>
      <c r="O1844" s="318"/>
      <c r="P1844" s="319"/>
      <c r="Q1844" s="281"/>
      <c r="S1844" s="281"/>
      <c r="T1844" s="281"/>
      <c r="V1844" s="282"/>
    </row>
    <row r="1845" spans="2:23" s="280" customFormat="1" ht="30.75" customHeight="1" x14ac:dyDescent="0.25">
      <c r="B1845" s="339" t="s">
        <v>22750</v>
      </c>
      <c r="C1845" s="339" t="s">
        <v>11992</v>
      </c>
      <c r="D1845" s="279" t="s">
        <v>22751</v>
      </c>
      <c r="E1845" s="280" t="s">
        <v>1000</v>
      </c>
      <c r="G1845" s="279" t="s">
        <v>22752</v>
      </c>
      <c r="H1845" s="316" t="s">
        <v>22753</v>
      </c>
      <c r="I1845" s="317" t="s">
        <v>22754</v>
      </c>
      <c r="J1845" s="279" t="s">
        <v>22755</v>
      </c>
      <c r="K1845" s="280" t="s">
        <v>22756</v>
      </c>
      <c r="L1845" s="280" t="s">
        <v>2369</v>
      </c>
      <c r="M1845" s="280" t="s">
        <v>5715</v>
      </c>
      <c r="N1845" s="280" t="s">
        <v>21148</v>
      </c>
      <c r="O1845" s="318" t="s">
        <v>22757</v>
      </c>
      <c r="P1845" s="319" t="s">
        <v>22758</v>
      </c>
      <c r="Q1845" s="257" t="s">
        <v>22759</v>
      </c>
      <c r="R1845" s="280" t="s">
        <v>1000</v>
      </c>
      <c r="S1845" s="281" t="s">
        <v>22759</v>
      </c>
      <c r="T1845" s="319" t="s">
        <v>22758</v>
      </c>
      <c r="V1845" s="282"/>
      <c r="W1845" s="282">
        <v>44496</v>
      </c>
    </row>
    <row r="1846" spans="2:23" s="280" customFormat="1" ht="30.75" customHeight="1" x14ac:dyDescent="0.25">
      <c r="B1846" s="339" t="s">
        <v>22767</v>
      </c>
      <c r="C1846" s="339" t="s">
        <v>16380</v>
      </c>
      <c r="D1846" s="279" t="s">
        <v>22768</v>
      </c>
      <c r="E1846" s="280" t="s">
        <v>18177</v>
      </c>
      <c r="G1846" s="279" t="s">
        <v>22768</v>
      </c>
      <c r="H1846" s="316" t="s">
        <v>22769</v>
      </c>
      <c r="I1846" s="317"/>
      <c r="J1846" s="279" t="s">
        <v>22770</v>
      </c>
      <c r="K1846" s="280" t="s">
        <v>9089</v>
      </c>
      <c r="L1846" s="280" t="s">
        <v>3941</v>
      </c>
      <c r="M1846" s="280" t="s">
        <v>3942</v>
      </c>
      <c r="N1846" s="280" t="s">
        <v>22087</v>
      </c>
      <c r="O1846" s="318" t="s">
        <v>3943</v>
      </c>
      <c r="P1846" s="319" t="s">
        <v>22771</v>
      </c>
      <c r="Q1846" s="281"/>
      <c r="S1846" s="281"/>
      <c r="T1846" s="281"/>
      <c r="V1846" s="282"/>
    </row>
    <row r="1847" spans="2:23" s="280" customFormat="1" ht="30.75" customHeight="1" x14ac:dyDescent="0.25">
      <c r="B1847" s="339" t="s">
        <v>22779</v>
      </c>
      <c r="C1847" s="339" t="s">
        <v>11992</v>
      </c>
      <c r="D1847" s="279" t="s">
        <v>22780</v>
      </c>
      <c r="E1847" s="280" t="s">
        <v>21911</v>
      </c>
      <c r="G1847" s="279" t="s">
        <v>23693</v>
      </c>
      <c r="H1847" s="316" t="s">
        <v>22781</v>
      </c>
      <c r="I1847" s="317">
        <v>254764851</v>
      </c>
      <c r="J1847" s="279" t="s">
        <v>22782</v>
      </c>
      <c r="K1847" s="280" t="s">
        <v>12982</v>
      </c>
      <c r="L1847" s="280" t="s">
        <v>1782</v>
      </c>
      <c r="M1847" s="280" t="s">
        <v>3942</v>
      </c>
      <c r="N1847" s="280" t="s">
        <v>21135</v>
      </c>
      <c r="O1847" s="318" t="s">
        <v>20563</v>
      </c>
      <c r="P1847" s="319" t="s">
        <v>22783</v>
      </c>
      <c r="Q1847" s="319" t="s">
        <v>21915</v>
      </c>
      <c r="R1847" s="280" t="s">
        <v>21911</v>
      </c>
      <c r="S1847" s="319" t="s">
        <v>21915</v>
      </c>
      <c r="T1847" s="281" t="s">
        <v>22783</v>
      </c>
      <c r="V1847" s="282"/>
    </row>
    <row r="1848" spans="2:23" s="280" customFormat="1" ht="30.75" customHeight="1" x14ac:dyDescent="0.25">
      <c r="B1848" s="339" t="s">
        <v>22795</v>
      </c>
      <c r="C1848" s="339" t="s">
        <v>22796</v>
      </c>
      <c r="D1848" s="279" t="s">
        <v>22797</v>
      </c>
      <c r="E1848" s="280" t="s">
        <v>22797</v>
      </c>
      <c r="F1848" s="280" t="s">
        <v>22797</v>
      </c>
      <c r="G1848" s="279" t="s">
        <v>22797</v>
      </c>
      <c r="H1848" s="316" t="s">
        <v>22798</v>
      </c>
      <c r="I1848" s="317"/>
      <c r="J1848" s="279" t="s">
        <v>22799</v>
      </c>
      <c r="K1848" s="280" t="s">
        <v>3917</v>
      </c>
      <c r="L1848" s="280" t="s">
        <v>10465</v>
      </c>
      <c r="M1848" s="280" t="s">
        <v>3942</v>
      </c>
      <c r="N1848" s="280" t="s">
        <v>21135</v>
      </c>
      <c r="O1848" s="318" t="s">
        <v>10466</v>
      </c>
      <c r="P1848" s="319" t="s">
        <v>22800</v>
      </c>
      <c r="Q1848" s="319"/>
      <c r="R1848" s="280" t="s">
        <v>8030</v>
      </c>
      <c r="S1848" s="281"/>
      <c r="T1848" s="281"/>
      <c r="V1848" s="282"/>
    </row>
    <row r="1849" spans="2:23" s="280" customFormat="1" ht="30.75" customHeight="1" x14ac:dyDescent="0.25">
      <c r="B1849" s="339" t="s">
        <v>22804</v>
      </c>
      <c r="C1849" s="339" t="s">
        <v>11017</v>
      </c>
      <c r="D1849" s="279" t="s">
        <v>22805</v>
      </c>
      <c r="E1849" s="280" t="s">
        <v>22174</v>
      </c>
      <c r="G1849" s="279" t="s">
        <v>22806</v>
      </c>
      <c r="H1849" s="316" t="s">
        <v>22807</v>
      </c>
      <c r="I1849" s="317"/>
      <c r="J1849" s="279" t="s">
        <v>22808</v>
      </c>
      <c r="K1849" s="280" t="s">
        <v>22809</v>
      </c>
      <c r="L1849" s="280" t="s">
        <v>22810</v>
      </c>
      <c r="M1849" s="280" t="s">
        <v>3507</v>
      </c>
      <c r="N1849" s="280" t="s">
        <v>21149</v>
      </c>
      <c r="O1849" s="318" t="s">
        <v>22811</v>
      </c>
      <c r="P1849" s="319" t="s">
        <v>22812</v>
      </c>
      <c r="Q1849" s="281"/>
      <c r="R1849" s="280" t="s">
        <v>11017</v>
      </c>
      <c r="S1849" s="281" t="s">
        <v>19104</v>
      </c>
      <c r="T1849" s="281"/>
      <c r="V1849" s="282"/>
    </row>
    <row r="1850" spans="2:23" s="280" customFormat="1" ht="30.75" customHeight="1" x14ac:dyDescent="0.25">
      <c r="B1850" s="339" t="s">
        <v>22801</v>
      </c>
      <c r="C1850" s="339" t="s">
        <v>11017</v>
      </c>
      <c r="D1850" s="279" t="s">
        <v>22802</v>
      </c>
      <c r="E1850" s="280" t="s">
        <v>11017</v>
      </c>
      <c r="F1850" s="280" t="s">
        <v>12627</v>
      </c>
      <c r="G1850" s="279" t="s">
        <v>17543</v>
      </c>
      <c r="H1850" s="316" t="s">
        <v>22803</v>
      </c>
      <c r="I1850" s="317" t="s">
        <v>3915</v>
      </c>
      <c r="J1850" s="279" t="s">
        <v>19102</v>
      </c>
      <c r="K1850" s="280" t="s">
        <v>7928</v>
      </c>
      <c r="L1850" s="280" t="s">
        <v>3941</v>
      </c>
      <c r="M1850" s="280" t="s">
        <v>3942</v>
      </c>
      <c r="N1850" s="280" t="s">
        <v>21135</v>
      </c>
      <c r="O1850" s="318" t="s">
        <v>3943</v>
      </c>
      <c r="P1850" s="319" t="s">
        <v>18816</v>
      </c>
      <c r="Q1850" s="281" t="s">
        <v>19104</v>
      </c>
      <c r="R1850" s="280" t="s">
        <v>11017</v>
      </c>
      <c r="S1850" s="281" t="s">
        <v>19104</v>
      </c>
      <c r="T1850" s="281" t="s">
        <v>18816</v>
      </c>
      <c r="V1850" s="282"/>
      <c r="W1850" s="280">
        <v>43538</v>
      </c>
    </row>
    <row r="1851" spans="2:23" s="280" customFormat="1" ht="30.75" customHeight="1" x14ac:dyDescent="0.25">
      <c r="B1851" s="339" t="s">
        <v>22814</v>
      </c>
      <c r="C1851" s="339" t="s">
        <v>16380</v>
      </c>
      <c r="D1851" s="279" t="s">
        <v>22815</v>
      </c>
      <c r="E1851" s="280" t="s">
        <v>22816</v>
      </c>
      <c r="G1851" s="279" t="s">
        <v>22817</v>
      </c>
      <c r="H1851" s="316" t="s">
        <v>22818</v>
      </c>
      <c r="I1851" s="317" t="s">
        <v>15137</v>
      </c>
      <c r="J1851" s="279" t="s">
        <v>22819</v>
      </c>
      <c r="K1851" s="280" t="s">
        <v>3917</v>
      </c>
      <c r="L1851" s="280" t="s">
        <v>22820</v>
      </c>
      <c r="M1851" s="280" t="s">
        <v>4265</v>
      </c>
      <c r="N1851" s="280" t="s">
        <v>21135</v>
      </c>
      <c r="O1851" s="318" t="s">
        <v>22821</v>
      </c>
      <c r="P1851" s="319">
        <v>5137222484</v>
      </c>
      <c r="Q1851" s="281" t="s">
        <v>22822</v>
      </c>
      <c r="R1851" s="280" t="s">
        <v>22823</v>
      </c>
      <c r="S1851" s="281" t="s">
        <v>22824</v>
      </c>
      <c r="T1851" s="281">
        <v>5137222484</v>
      </c>
      <c r="V1851" s="282">
        <v>44454</v>
      </c>
    </row>
    <row r="1852" spans="2:23" s="280" customFormat="1" ht="30.75" customHeight="1" x14ac:dyDescent="0.25">
      <c r="B1852" s="339" t="s">
        <v>22830</v>
      </c>
      <c r="C1852" s="339" t="s">
        <v>11017</v>
      </c>
      <c r="D1852" s="279" t="s">
        <v>22833</v>
      </c>
      <c r="E1852" s="280" t="s">
        <v>11017</v>
      </c>
      <c r="F1852" s="280" t="s">
        <v>12627</v>
      </c>
      <c r="G1852" s="279" t="s">
        <v>22833</v>
      </c>
      <c r="H1852" s="316" t="s">
        <v>22834</v>
      </c>
      <c r="I1852" s="317" t="s">
        <v>3915</v>
      </c>
      <c r="J1852" s="279" t="s">
        <v>22835</v>
      </c>
      <c r="K1852" s="280" t="s">
        <v>3917</v>
      </c>
      <c r="L1852" s="280" t="s">
        <v>22836</v>
      </c>
      <c r="M1852" s="280" t="s">
        <v>3942</v>
      </c>
      <c r="N1852" s="280" t="s">
        <v>21135</v>
      </c>
      <c r="O1852" s="318" t="s">
        <v>1139</v>
      </c>
      <c r="P1852" s="319"/>
      <c r="Q1852" s="281" t="s">
        <v>19104</v>
      </c>
      <c r="R1852" s="280" t="s">
        <v>11017</v>
      </c>
      <c r="S1852" s="281" t="s">
        <v>19104</v>
      </c>
      <c r="T1852" s="281"/>
      <c r="V1852" s="282"/>
    </row>
    <row r="1853" spans="2:23" s="280" customFormat="1" ht="30.75" customHeight="1" x14ac:dyDescent="0.25">
      <c r="B1853" s="339" t="s">
        <v>22831</v>
      </c>
      <c r="C1853" s="339" t="s">
        <v>11017</v>
      </c>
      <c r="D1853" s="279" t="s">
        <v>22837</v>
      </c>
      <c r="E1853" s="280" t="s">
        <v>11017</v>
      </c>
      <c r="F1853" s="280" t="s">
        <v>12627</v>
      </c>
      <c r="G1853" s="279" t="s">
        <v>22837</v>
      </c>
      <c r="H1853" s="316" t="s">
        <v>22838</v>
      </c>
      <c r="I1853" s="317" t="s">
        <v>3915</v>
      </c>
      <c r="J1853" s="279" t="s">
        <v>22839</v>
      </c>
      <c r="K1853" s="280" t="s">
        <v>3917</v>
      </c>
      <c r="L1853" s="280" t="s">
        <v>22836</v>
      </c>
      <c r="M1853" s="280" t="s">
        <v>3942</v>
      </c>
      <c r="N1853" s="280" t="s">
        <v>21135</v>
      </c>
      <c r="O1853" s="318" t="s">
        <v>1139</v>
      </c>
      <c r="P1853" s="319"/>
      <c r="Q1853" s="281" t="s">
        <v>19104</v>
      </c>
      <c r="R1853" s="280" t="s">
        <v>11017</v>
      </c>
      <c r="S1853" s="281" t="s">
        <v>19104</v>
      </c>
      <c r="T1853" s="281"/>
      <c r="V1853" s="282"/>
    </row>
    <row r="1854" spans="2:23" s="280" customFormat="1" ht="30.75" customHeight="1" x14ac:dyDescent="0.25">
      <c r="B1854" s="339" t="s">
        <v>22832</v>
      </c>
      <c r="C1854" s="339" t="s">
        <v>11017</v>
      </c>
      <c r="D1854" s="279" t="s">
        <v>22840</v>
      </c>
      <c r="E1854" s="280" t="s">
        <v>11017</v>
      </c>
      <c r="F1854" s="280" t="s">
        <v>12627</v>
      </c>
      <c r="G1854" s="279" t="s">
        <v>22840</v>
      </c>
      <c r="H1854" s="316" t="s">
        <v>22841</v>
      </c>
      <c r="I1854" s="317" t="s">
        <v>22842</v>
      </c>
      <c r="J1854" s="279" t="s">
        <v>22843</v>
      </c>
      <c r="K1854" s="280" t="s">
        <v>22844</v>
      </c>
      <c r="L1854" s="280" t="s">
        <v>22836</v>
      </c>
      <c r="M1854" s="280" t="s">
        <v>3942</v>
      </c>
      <c r="N1854" s="280" t="s">
        <v>21135</v>
      </c>
      <c r="O1854" s="318" t="s">
        <v>1139</v>
      </c>
      <c r="P1854" s="319"/>
      <c r="Q1854" s="281" t="s">
        <v>19104</v>
      </c>
      <c r="R1854" s="280" t="s">
        <v>11017</v>
      </c>
      <c r="S1854" s="281" t="s">
        <v>19104</v>
      </c>
      <c r="T1854" s="281"/>
      <c r="V1854" s="282"/>
    </row>
    <row r="1855" spans="2:23" s="280" customFormat="1" ht="30.75" customHeight="1" x14ac:dyDescent="0.25">
      <c r="B1855" s="360" t="s">
        <v>22845</v>
      </c>
      <c r="C1855" s="339" t="s">
        <v>11992</v>
      </c>
      <c r="D1855" s="279" t="s">
        <v>3957</v>
      </c>
      <c r="G1855" s="279" t="s">
        <v>3957</v>
      </c>
      <c r="H1855" s="316"/>
      <c r="I1855" s="317"/>
      <c r="J1855" s="279"/>
      <c r="O1855" s="318"/>
      <c r="P1855" s="319"/>
      <c r="Q1855" s="281"/>
      <c r="S1855" s="281"/>
      <c r="T1855" s="281"/>
      <c r="V1855" s="282"/>
    </row>
    <row r="1856" spans="2:23" s="280" customFormat="1" ht="30.75" customHeight="1" x14ac:dyDescent="0.25">
      <c r="B1856" s="339" t="s">
        <v>22846</v>
      </c>
      <c r="C1856" s="339" t="s">
        <v>5</v>
      </c>
      <c r="D1856" s="279" t="s">
        <v>22847</v>
      </c>
      <c r="E1856" s="280" t="s">
        <v>1000</v>
      </c>
      <c r="G1856" s="279" t="s">
        <v>22847</v>
      </c>
      <c r="H1856" s="316" t="s">
        <v>22848</v>
      </c>
      <c r="I1856" s="317" t="s">
        <v>3915</v>
      </c>
      <c r="J1856" s="279" t="s">
        <v>22849</v>
      </c>
      <c r="K1856" s="280" t="s">
        <v>18898</v>
      </c>
      <c r="L1856" s="280" t="s">
        <v>5316</v>
      </c>
      <c r="M1856" s="280" t="s">
        <v>4114</v>
      </c>
      <c r="N1856" s="280" t="s">
        <v>21147</v>
      </c>
      <c r="O1856" s="318" t="s">
        <v>22850</v>
      </c>
      <c r="P1856" s="319" t="s">
        <v>22851</v>
      </c>
      <c r="Q1856" s="257" t="s">
        <v>22852</v>
      </c>
      <c r="R1856" s="280" t="s">
        <v>1000</v>
      </c>
      <c r="S1856" s="257" t="s">
        <v>22852</v>
      </c>
      <c r="T1856" s="319" t="s">
        <v>22851</v>
      </c>
      <c r="V1856" s="282"/>
    </row>
    <row r="1857" spans="2:23" s="280" customFormat="1" ht="30.75" customHeight="1" x14ac:dyDescent="0.25">
      <c r="B1857" s="339" t="s">
        <v>22864</v>
      </c>
      <c r="C1857" s="339" t="s">
        <v>16380</v>
      </c>
      <c r="D1857" s="279" t="s">
        <v>22866</v>
      </c>
      <c r="E1857" s="280" t="s">
        <v>9855</v>
      </c>
      <c r="G1857" s="279" t="s">
        <v>22865</v>
      </c>
      <c r="H1857" s="316" t="s">
        <v>22867</v>
      </c>
      <c r="I1857" s="317">
        <v>260852406</v>
      </c>
      <c r="J1857" s="279" t="s">
        <v>22868</v>
      </c>
      <c r="K1857" s="280" t="s">
        <v>4292</v>
      </c>
      <c r="L1857" s="280" t="s">
        <v>4233</v>
      </c>
      <c r="M1857" s="280" t="s">
        <v>3942</v>
      </c>
      <c r="N1857" s="280" t="s">
        <v>21135</v>
      </c>
      <c r="O1857" s="318" t="s">
        <v>22869</v>
      </c>
      <c r="P1857" s="319" t="s">
        <v>22870</v>
      </c>
      <c r="Q1857" s="281" t="s">
        <v>22871</v>
      </c>
      <c r="R1857" s="280" t="s">
        <v>9855</v>
      </c>
      <c r="S1857" s="281" t="s">
        <v>22871</v>
      </c>
      <c r="T1857" s="319" t="s">
        <v>22870</v>
      </c>
      <c r="V1857" s="282"/>
    </row>
    <row r="1858" spans="2:23" s="280" customFormat="1" ht="30.75" customHeight="1" x14ac:dyDescent="0.25">
      <c r="B1858" s="339" t="s">
        <v>22872</v>
      </c>
      <c r="C1858" s="339" t="s">
        <v>11017</v>
      </c>
      <c r="D1858" s="279" t="s">
        <v>24188</v>
      </c>
      <c r="E1858" s="280" t="s">
        <v>5967</v>
      </c>
      <c r="G1858" s="279" t="s">
        <v>24187</v>
      </c>
      <c r="H1858" s="316" t="s">
        <v>22873</v>
      </c>
      <c r="I1858" s="317" t="s">
        <v>23751</v>
      </c>
      <c r="J1858" s="318" t="s">
        <v>24189</v>
      </c>
      <c r="K1858" s="318" t="s">
        <v>24190</v>
      </c>
      <c r="L1858" s="280" t="s">
        <v>23791</v>
      </c>
      <c r="M1858" s="280" t="s">
        <v>4063</v>
      </c>
      <c r="N1858" s="280" t="s">
        <v>21135</v>
      </c>
      <c r="O1858" s="318" t="s">
        <v>24191</v>
      </c>
      <c r="P1858" s="319" t="s">
        <v>22875</v>
      </c>
      <c r="Q1858" s="281" t="s">
        <v>22876</v>
      </c>
      <c r="R1858" s="280" t="s">
        <v>11017</v>
      </c>
      <c r="S1858" s="257" t="s">
        <v>19104</v>
      </c>
      <c r="T1858" s="281"/>
      <c r="V1858" s="282"/>
      <c r="W1858" s="282">
        <v>44952</v>
      </c>
    </row>
    <row r="1859" spans="2:23" s="280" customFormat="1" ht="30.75" customHeight="1" x14ac:dyDescent="0.25">
      <c r="B1859" s="339" t="s">
        <v>22882</v>
      </c>
      <c r="C1859" s="339" t="s">
        <v>16380</v>
      </c>
      <c r="D1859" s="279" t="s">
        <v>22883</v>
      </c>
      <c r="E1859" s="280" t="s">
        <v>22884</v>
      </c>
      <c r="F1859" s="280" t="s">
        <v>22885</v>
      </c>
      <c r="G1859" s="279" t="s">
        <v>22886</v>
      </c>
      <c r="H1859" s="316" t="s">
        <v>22887</v>
      </c>
      <c r="I1859" s="317" t="s">
        <v>22888</v>
      </c>
      <c r="J1859" s="279" t="s">
        <v>22889</v>
      </c>
      <c r="K1859" s="280" t="s">
        <v>22890</v>
      </c>
      <c r="L1859" s="280" t="s">
        <v>434</v>
      </c>
      <c r="M1859" s="280" t="s">
        <v>3942</v>
      </c>
      <c r="N1859" s="280" t="s">
        <v>21135</v>
      </c>
      <c r="O1859" s="318" t="s">
        <v>22891</v>
      </c>
      <c r="P1859" s="319" t="s">
        <v>5930</v>
      </c>
      <c r="Q1859" s="281" t="s">
        <v>22892</v>
      </c>
      <c r="R1859" s="280" t="s">
        <v>22893</v>
      </c>
      <c r="S1859" s="281" t="s">
        <v>22894</v>
      </c>
      <c r="T1859" s="281"/>
      <c r="V1859" s="282"/>
      <c r="W1859" s="282">
        <v>44512</v>
      </c>
    </row>
    <row r="1860" spans="2:23" s="280" customFormat="1" ht="30.75" customHeight="1" x14ac:dyDescent="0.25">
      <c r="B1860" s="339" t="s">
        <v>22895</v>
      </c>
      <c r="C1860" s="339" t="s">
        <v>6285</v>
      </c>
      <c r="D1860" s="279" t="s">
        <v>22896</v>
      </c>
      <c r="E1860" s="280" t="s">
        <v>6285</v>
      </c>
      <c r="F1860" s="280" t="s">
        <v>12627</v>
      </c>
      <c r="G1860" s="279" t="s">
        <v>22897</v>
      </c>
      <c r="H1860" s="316" t="s">
        <v>22898</v>
      </c>
      <c r="I1860" s="317" t="s">
        <v>3915</v>
      </c>
      <c r="J1860" s="279" t="s">
        <v>22899</v>
      </c>
      <c r="L1860" s="280" t="s">
        <v>18663</v>
      </c>
      <c r="M1860" s="280" t="s">
        <v>4265</v>
      </c>
      <c r="N1860" s="280" t="s">
        <v>21135</v>
      </c>
      <c r="O1860" s="318" t="s">
        <v>18664</v>
      </c>
      <c r="P1860" s="319" t="s">
        <v>22900</v>
      </c>
      <c r="Q1860" s="257" t="s">
        <v>22901</v>
      </c>
      <c r="R1860" s="280" t="s">
        <v>3774</v>
      </c>
      <c r="S1860" s="257" t="s">
        <v>22901</v>
      </c>
      <c r="T1860" s="319" t="s">
        <v>22900</v>
      </c>
      <c r="V1860" s="282"/>
    </row>
    <row r="1861" spans="2:23" s="280" customFormat="1" ht="30.75" customHeight="1" x14ac:dyDescent="0.25">
      <c r="B1861" s="339" t="s">
        <v>22905</v>
      </c>
      <c r="C1861" s="339" t="s">
        <v>21122</v>
      </c>
      <c r="D1861" s="279" t="s">
        <v>22906</v>
      </c>
      <c r="E1861" s="280" t="s">
        <v>17130</v>
      </c>
      <c r="G1861" s="279" t="s">
        <v>22907</v>
      </c>
      <c r="H1861" s="316" t="s">
        <v>22908</v>
      </c>
      <c r="I1861" s="317" t="s">
        <v>22909</v>
      </c>
      <c r="J1861" s="279" t="s">
        <v>22910</v>
      </c>
      <c r="K1861" s="280" t="s">
        <v>16132</v>
      </c>
      <c r="L1861" s="280" t="s">
        <v>4233</v>
      </c>
      <c r="M1861" s="280" t="s">
        <v>3942</v>
      </c>
      <c r="N1861" s="280" t="s">
        <v>21135</v>
      </c>
      <c r="O1861" s="318" t="s">
        <v>22911</v>
      </c>
      <c r="P1861" s="319" t="s">
        <v>22912</v>
      </c>
      <c r="Q1861" s="281"/>
      <c r="S1861" s="281"/>
      <c r="T1861" s="281"/>
      <c r="V1861" s="282"/>
    </row>
    <row r="1862" spans="2:23" s="280" customFormat="1" ht="30.75" customHeight="1" x14ac:dyDescent="0.25">
      <c r="B1862" s="339" t="s">
        <v>22919</v>
      </c>
      <c r="C1862" s="339" t="s">
        <v>11017</v>
      </c>
      <c r="D1862" s="279" t="s">
        <v>22920</v>
      </c>
      <c r="G1862" s="279" t="s">
        <v>22921</v>
      </c>
      <c r="H1862" s="316" t="s">
        <v>22922</v>
      </c>
      <c r="I1862" s="317" t="s">
        <v>22923</v>
      </c>
      <c r="J1862" s="279" t="s">
        <v>22924</v>
      </c>
      <c r="K1862" s="280" t="s">
        <v>22925</v>
      </c>
      <c r="L1862" s="280" t="s">
        <v>22926</v>
      </c>
      <c r="M1862" s="280" t="s">
        <v>3507</v>
      </c>
      <c r="N1862" s="280" t="s">
        <v>21149</v>
      </c>
      <c r="O1862" s="318" t="s">
        <v>22927</v>
      </c>
      <c r="P1862" s="319"/>
      <c r="Q1862" s="257" t="s">
        <v>22928</v>
      </c>
      <c r="S1862" s="257" t="s">
        <v>22928</v>
      </c>
      <c r="T1862" s="281"/>
      <c r="V1862" s="282">
        <v>44525</v>
      </c>
    </row>
    <row r="1863" spans="2:23" s="280" customFormat="1" ht="30.75" customHeight="1" x14ac:dyDescent="0.25">
      <c r="B1863" s="339" t="s">
        <v>22939</v>
      </c>
      <c r="C1863" s="339" t="s">
        <v>11992</v>
      </c>
      <c r="D1863" s="279" t="s">
        <v>22940</v>
      </c>
      <c r="E1863" s="280" t="s">
        <v>22941</v>
      </c>
      <c r="F1863" s="280" t="s">
        <v>22512</v>
      </c>
      <c r="G1863" s="279" t="s">
        <v>22940</v>
      </c>
      <c r="H1863" s="316" t="s">
        <v>22942</v>
      </c>
      <c r="I1863" s="317" t="s">
        <v>22943</v>
      </c>
      <c r="J1863" s="279" t="s">
        <v>22944</v>
      </c>
      <c r="K1863" s="280" t="s">
        <v>20720</v>
      </c>
      <c r="L1863" s="280" t="s">
        <v>9683</v>
      </c>
      <c r="M1863" s="280" t="s">
        <v>4114</v>
      </c>
      <c r="N1863" s="280" t="s">
        <v>21147</v>
      </c>
      <c r="O1863" s="318" t="s">
        <v>22945</v>
      </c>
      <c r="P1863" s="319" t="s">
        <v>22946</v>
      </c>
      <c r="Q1863" s="257" t="s">
        <v>22947</v>
      </c>
      <c r="R1863" s="280" t="s">
        <v>22941</v>
      </c>
      <c r="S1863" s="257" t="s">
        <v>22947</v>
      </c>
      <c r="T1863" s="281" t="s">
        <v>22948</v>
      </c>
      <c r="V1863" s="282">
        <v>44526</v>
      </c>
    </row>
    <row r="1864" spans="2:23" s="280" customFormat="1" ht="30.75" customHeight="1" x14ac:dyDescent="0.25">
      <c r="B1864" s="339" t="s">
        <v>22966</v>
      </c>
      <c r="C1864" s="339" t="s">
        <v>11017</v>
      </c>
      <c r="D1864" s="279" t="s">
        <v>22967</v>
      </c>
      <c r="E1864" s="280" t="s">
        <v>5073</v>
      </c>
      <c r="G1864" s="279"/>
      <c r="H1864" s="316"/>
      <c r="I1864" s="317"/>
      <c r="J1864" s="279"/>
      <c r="O1864" s="318"/>
      <c r="P1864" s="319"/>
      <c r="Q1864" s="281"/>
      <c r="S1864" s="281"/>
      <c r="T1864" s="281"/>
      <c r="V1864" s="282"/>
    </row>
    <row r="1865" spans="2:23" s="280" customFormat="1" ht="30.75" customHeight="1" x14ac:dyDescent="0.25">
      <c r="B1865" s="339" t="s">
        <v>22994</v>
      </c>
      <c r="C1865" s="339" t="s">
        <v>16380</v>
      </c>
      <c r="D1865" s="279" t="s">
        <v>22995</v>
      </c>
      <c r="E1865" s="280" t="s">
        <v>22996</v>
      </c>
      <c r="G1865" s="279" t="s">
        <v>22995</v>
      </c>
      <c r="H1865" s="316"/>
      <c r="I1865" s="317"/>
      <c r="J1865" s="279"/>
      <c r="L1865" s="280" t="s">
        <v>22997</v>
      </c>
      <c r="M1865" s="280" t="s">
        <v>3942</v>
      </c>
      <c r="N1865" s="280" t="s">
        <v>21135</v>
      </c>
      <c r="O1865" s="318"/>
      <c r="P1865" s="319" t="s">
        <v>22998</v>
      </c>
      <c r="Q1865" s="281" t="s">
        <v>22999</v>
      </c>
      <c r="S1865" s="281"/>
      <c r="T1865" s="281"/>
      <c r="V1865" s="282">
        <v>44581</v>
      </c>
    </row>
    <row r="1866" spans="2:23" s="280" customFormat="1" ht="30.75" customHeight="1" x14ac:dyDescent="0.25">
      <c r="B1866" s="339" t="s">
        <v>22968</v>
      </c>
      <c r="C1866" s="339" t="s">
        <v>21122</v>
      </c>
      <c r="D1866" s="279" t="s">
        <v>23062</v>
      </c>
      <c r="G1866" s="279" t="s">
        <v>23063</v>
      </c>
      <c r="H1866" s="316" t="s">
        <v>23064</v>
      </c>
      <c r="I1866" s="317" t="s">
        <v>3915</v>
      </c>
      <c r="J1866" s="279" t="s">
        <v>23065</v>
      </c>
      <c r="K1866" s="280" t="s">
        <v>23066</v>
      </c>
      <c r="L1866" s="280" t="s">
        <v>2704</v>
      </c>
      <c r="M1866" s="280" t="s">
        <v>3942</v>
      </c>
      <c r="N1866" s="280" t="s">
        <v>21135</v>
      </c>
      <c r="O1866" s="318" t="s">
        <v>23067</v>
      </c>
      <c r="P1866" s="319" t="s">
        <v>23068</v>
      </c>
      <c r="Q1866" s="257" t="s">
        <v>23069</v>
      </c>
      <c r="R1866" s="280" t="s">
        <v>23070</v>
      </c>
      <c r="S1866" s="257" t="s">
        <v>23069</v>
      </c>
      <c r="T1866" s="281"/>
      <c r="V1866" s="282">
        <v>44651</v>
      </c>
    </row>
    <row r="1867" spans="2:23" s="280" customFormat="1" ht="30.75" customHeight="1" x14ac:dyDescent="0.25">
      <c r="B1867" s="339" t="s">
        <v>22969</v>
      </c>
      <c r="C1867" s="339" t="s">
        <v>11017</v>
      </c>
      <c r="D1867" s="279" t="s">
        <v>23003</v>
      </c>
      <c r="E1867" s="280" t="s">
        <v>11017</v>
      </c>
      <c r="G1867" s="279" t="s">
        <v>23004</v>
      </c>
      <c r="H1867" s="316" t="s">
        <v>23005</v>
      </c>
      <c r="I1867" s="317"/>
      <c r="J1867" s="279" t="s">
        <v>23007</v>
      </c>
      <c r="K1867" s="280" t="s">
        <v>3917</v>
      </c>
      <c r="L1867" s="280" t="s">
        <v>23006</v>
      </c>
      <c r="M1867" s="280" t="s">
        <v>4063</v>
      </c>
      <c r="N1867" s="280" t="s">
        <v>21135</v>
      </c>
      <c r="O1867" s="318" t="s">
        <v>23008</v>
      </c>
      <c r="P1867" s="319" t="s">
        <v>23009</v>
      </c>
      <c r="Q1867" s="260" t="s">
        <v>19104</v>
      </c>
      <c r="R1867" s="280" t="s">
        <v>11017</v>
      </c>
      <c r="S1867" s="281"/>
      <c r="T1867" s="281"/>
      <c r="V1867" s="282"/>
    </row>
    <row r="1868" spans="2:23" s="280" customFormat="1" ht="30.75" customHeight="1" x14ac:dyDescent="0.25">
      <c r="B1868" s="339" t="s">
        <v>22970</v>
      </c>
      <c r="C1868" s="339" t="s">
        <v>23011</v>
      </c>
      <c r="D1868" s="279" t="s">
        <v>23012</v>
      </c>
      <c r="E1868" s="280" t="s">
        <v>23013</v>
      </c>
      <c r="G1868" s="279" t="s">
        <v>23012</v>
      </c>
      <c r="H1868" s="316" t="s">
        <v>23035</v>
      </c>
      <c r="I1868" s="317"/>
      <c r="J1868" s="279" t="s">
        <v>23036</v>
      </c>
      <c r="K1868" s="280" t="s">
        <v>3917</v>
      </c>
      <c r="L1868" s="280" t="s">
        <v>6748</v>
      </c>
      <c r="M1868" s="280" t="s">
        <v>4063</v>
      </c>
      <c r="N1868" s="280" t="s">
        <v>21135</v>
      </c>
      <c r="O1868" s="318" t="s">
        <v>23037</v>
      </c>
      <c r="P1868" s="319" t="s">
        <v>23014</v>
      </c>
      <c r="Q1868" s="281"/>
      <c r="R1868" s="280" t="s">
        <v>17106</v>
      </c>
      <c r="S1868" s="281" t="s">
        <v>23038</v>
      </c>
      <c r="T1868" s="281" t="s">
        <v>23039</v>
      </c>
      <c r="V1868" s="282"/>
    </row>
    <row r="1869" spans="2:23" s="280" customFormat="1" ht="30.75" customHeight="1" x14ac:dyDescent="0.25">
      <c r="B1869" s="339" t="s">
        <v>23017</v>
      </c>
      <c r="C1869" s="339" t="s">
        <v>16380</v>
      </c>
      <c r="D1869" s="279" t="s">
        <v>23019</v>
      </c>
      <c r="E1869" s="280" t="s">
        <v>3512</v>
      </c>
      <c r="F1869" s="280" t="s">
        <v>4222</v>
      </c>
      <c r="G1869" s="279" t="s">
        <v>23018</v>
      </c>
      <c r="H1869" s="316" t="s">
        <v>23020</v>
      </c>
      <c r="I1869" s="317" t="s">
        <v>23021</v>
      </c>
      <c r="J1869" s="279" t="s">
        <v>23022</v>
      </c>
      <c r="K1869" s="280" t="s">
        <v>3917</v>
      </c>
      <c r="L1869" s="280" t="s">
        <v>17279</v>
      </c>
      <c r="M1869" s="280" t="s">
        <v>4265</v>
      </c>
      <c r="N1869" s="280" t="s">
        <v>21135</v>
      </c>
      <c r="O1869" s="318" t="s">
        <v>23023</v>
      </c>
      <c r="P1869" s="319" t="s">
        <v>23024</v>
      </c>
      <c r="Q1869" s="281" t="s">
        <v>23025</v>
      </c>
      <c r="R1869" s="280" t="s">
        <v>3512</v>
      </c>
      <c r="S1869" s="281" t="s">
        <v>23025</v>
      </c>
      <c r="T1869" s="319" t="s">
        <v>23024</v>
      </c>
      <c r="V1869" s="282">
        <v>44631</v>
      </c>
    </row>
    <row r="1870" spans="2:23" s="280" customFormat="1" ht="30.75" customHeight="1" x14ac:dyDescent="0.25">
      <c r="B1870" s="339" t="s">
        <v>23032</v>
      </c>
      <c r="C1870" s="339" t="s">
        <v>11017</v>
      </c>
      <c r="D1870" s="279" t="s">
        <v>23003</v>
      </c>
      <c r="E1870" s="280" t="s">
        <v>23033</v>
      </c>
      <c r="G1870" s="279" t="s">
        <v>23004</v>
      </c>
      <c r="H1870" s="316"/>
      <c r="I1870" s="317"/>
      <c r="J1870" s="279"/>
      <c r="L1870" s="280" t="s">
        <v>23006</v>
      </c>
      <c r="M1870" s="280" t="s">
        <v>4063</v>
      </c>
      <c r="N1870" s="280" t="s">
        <v>21135</v>
      </c>
      <c r="O1870" s="318"/>
      <c r="P1870" s="319"/>
      <c r="Q1870" s="281"/>
      <c r="S1870" s="281"/>
      <c r="T1870" s="281"/>
      <c r="V1870" s="282"/>
    </row>
    <row r="1871" spans="2:23" s="280" customFormat="1" ht="30.75" customHeight="1" x14ac:dyDescent="0.25">
      <c r="B1871" s="339" t="s">
        <v>23034</v>
      </c>
      <c r="C1871" s="339" t="s">
        <v>23677</v>
      </c>
      <c r="D1871" s="279" t="s">
        <v>23001</v>
      </c>
      <c r="E1871" s="280" t="s">
        <v>23671</v>
      </c>
      <c r="F1871" s="280" t="s">
        <v>3070</v>
      </c>
      <c r="G1871" s="279" t="s">
        <v>23002</v>
      </c>
      <c r="H1871" s="316" t="s">
        <v>20867</v>
      </c>
      <c r="I1871" s="317" t="s">
        <v>3915</v>
      </c>
      <c r="J1871" s="279" t="s">
        <v>20868</v>
      </c>
      <c r="K1871" s="280" t="s">
        <v>3917</v>
      </c>
      <c r="L1871" s="280" t="s">
        <v>23000</v>
      </c>
      <c r="M1871" s="280" t="s">
        <v>4265</v>
      </c>
      <c r="N1871" s="280" t="s">
        <v>21135</v>
      </c>
      <c r="O1871" s="318" t="s">
        <v>23672</v>
      </c>
      <c r="P1871" s="319" t="s">
        <v>23673</v>
      </c>
      <c r="Q1871" s="403" t="s">
        <v>23674</v>
      </c>
      <c r="R1871" s="280" t="s">
        <v>23675</v>
      </c>
      <c r="S1871" s="403" t="s">
        <v>23676</v>
      </c>
      <c r="T1871" s="281" t="s">
        <v>23673</v>
      </c>
      <c r="V1871" s="282"/>
      <c r="W1871" s="345">
        <v>44848</v>
      </c>
    </row>
    <row r="1872" spans="2:23" s="280" customFormat="1" ht="30.75" customHeight="1" x14ac:dyDescent="0.25">
      <c r="B1872" s="339" t="s">
        <v>23049</v>
      </c>
      <c r="C1872" s="339" t="s">
        <v>11992</v>
      </c>
      <c r="D1872" s="279" t="s">
        <v>23040</v>
      </c>
      <c r="E1872" s="280" t="s">
        <v>23041</v>
      </c>
      <c r="G1872" s="279" t="s">
        <v>23042</v>
      </c>
      <c r="H1872" s="316" t="s">
        <v>23043</v>
      </c>
      <c r="I1872" s="317"/>
      <c r="J1872" s="279" t="s">
        <v>23044</v>
      </c>
      <c r="K1872" s="280" t="s">
        <v>7006</v>
      </c>
      <c r="L1872" s="280" t="s">
        <v>4233</v>
      </c>
      <c r="M1872" s="280" t="s">
        <v>3942</v>
      </c>
      <c r="N1872" s="280" t="s">
        <v>21135</v>
      </c>
      <c r="O1872" s="318" t="s">
        <v>23045</v>
      </c>
      <c r="P1872" s="319" t="s">
        <v>23046</v>
      </c>
      <c r="Q1872" s="281" t="s">
        <v>23047</v>
      </c>
      <c r="S1872" s="281" t="s">
        <v>23048</v>
      </c>
      <c r="T1872" s="281"/>
      <c r="V1872" s="282"/>
    </row>
    <row r="1873" spans="2:22" s="280" customFormat="1" ht="30.75" customHeight="1" x14ac:dyDescent="0.25">
      <c r="B1873" s="339" t="s">
        <v>23053</v>
      </c>
      <c r="C1873" s="339" t="s">
        <v>22553</v>
      </c>
      <c r="D1873" s="279" t="s">
        <v>23054</v>
      </c>
      <c r="G1873" s="279" t="s">
        <v>23055</v>
      </c>
      <c r="H1873" s="316" t="s">
        <v>23056</v>
      </c>
      <c r="I1873" s="317" t="s">
        <v>23057</v>
      </c>
      <c r="J1873" s="279" t="s">
        <v>23058</v>
      </c>
      <c r="K1873" s="280" t="s">
        <v>23059</v>
      </c>
      <c r="L1873" s="280" t="s">
        <v>4123</v>
      </c>
      <c r="M1873" s="280" t="s">
        <v>4063</v>
      </c>
      <c r="N1873" s="280" t="s">
        <v>21135</v>
      </c>
      <c r="O1873" s="318" t="s">
        <v>23060</v>
      </c>
      <c r="P1873" s="319" t="s">
        <v>23061</v>
      </c>
      <c r="Q1873" s="281"/>
      <c r="S1873" s="281" t="s">
        <v>1622</v>
      </c>
      <c r="T1873" s="281"/>
      <c r="V1873" s="282"/>
    </row>
    <row r="1874" spans="2:22" s="280" customFormat="1" ht="30.75" customHeight="1" x14ac:dyDescent="0.25">
      <c r="B1874" s="339" t="s">
        <v>23182</v>
      </c>
      <c r="C1874" s="339" t="s">
        <v>21122</v>
      </c>
      <c r="D1874" s="279" t="s">
        <v>23194</v>
      </c>
      <c r="E1874" s="280" t="s">
        <v>23195</v>
      </c>
      <c r="F1874" s="280" t="s">
        <v>4260</v>
      </c>
      <c r="G1874" s="322" t="s">
        <v>23196</v>
      </c>
      <c r="H1874" s="316" t="s">
        <v>23197</v>
      </c>
      <c r="I1874" s="317" t="s">
        <v>23198</v>
      </c>
      <c r="J1874" s="279" t="s">
        <v>23199</v>
      </c>
      <c r="K1874" s="280" t="s">
        <v>23200</v>
      </c>
      <c r="L1874" s="280" t="s">
        <v>10549</v>
      </c>
      <c r="M1874" s="280" t="s">
        <v>4092</v>
      </c>
      <c r="N1874" s="280" t="s">
        <v>21150</v>
      </c>
      <c r="O1874" s="318" t="s">
        <v>23201</v>
      </c>
      <c r="P1874" s="319" t="s">
        <v>23202</v>
      </c>
      <c r="Q1874" s="257" t="s">
        <v>23203</v>
      </c>
      <c r="S1874" s="260" t="s">
        <v>23204</v>
      </c>
      <c r="T1874" s="281" t="s">
        <v>23195</v>
      </c>
      <c r="V1874" s="282"/>
    </row>
    <row r="1875" spans="2:22" s="280" customFormat="1" ht="30.75" customHeight="1" x14ac:dyDescent="0.25">
      <c r="B1875" s="339" t="s">
        <v>23183</v>
      </c>
      <c r="C1875" s="339" t="s">
        <v>21125</v>
      </c>
      <c r="D1875" s="279" t="s">
        <v>23254</v>
      </c>
      <c r="E1875" s="280" t="s">
        <v>9855</v>
      </c>
      <c r="G1875" s="279" t="s">
        <v>23509</v>
      </c>
      <c r="H1875" s="316" t="s">
        <v>23187</v>
      </c>
      <c r="I1875" s="317" t="s">
        <v>23188</v>
      </c>
      <c r="J1875" s="279" t="s">
        <v>23189</v>
      </c>
      <c r="K1875" s="280" t="s">
        <v>16901</v>
      </c>
      <c r="L1875" s="280" t="s">
        <v>4026</v>
      </c>
      <c r="M1875" s="280" t="s">
        <v>3919</v>
      </c>
      <c r="N1875" s="280" t="s">
        <v>21147</v>
      </c>
      <c r="O1875" s="318" t="s">
        <v>23190</v>
      </c>
      <c r="P1875" s="319" t="s">
        <v>23191</v>
      </c>
      <c r="Q1875" s="257" t="s">
        <v>23192</v>
      </c>
      <c r="R1875" s="280" t="s">
        <v>15459</v>
      </c>
      <c r="S1875" s="281" t="s">
        <v>23193</v>
      </c>
      <c r="T1875" s="281" t="s">
        <v>23191</v>
      </c>
      <c r="V1875" s="282">
        <v>44727</v>
      </c>
    </row>
    <row r="1876" spans="2:22" s="280" customFormat="1" ht="30.75" customHeight="1" x14ac:dyDescent="0.25">
      <c r="B1876" s="339" t="s">
        <v>23184</v>
      </c>
      <c r="C1876" s="339" t="s">
        <v>21125</v>
      </c>
      <c r="D1876" s="279" t="s">
        <v>23212</v>
      </c>
      <c r="E1876" s="280" t="s">
        <v>23213</v>
      </c>
      <c r="F1876" s="280" t="s">
        <v>22522</v>
      </c>
      <c r="G1876" s="279" t="s">
        <v>23255</v>
      </c>
      <c r="H1876" s="316" t="s">
        <v>23214</v>
      </c>
      <c r="I1876" s="317" t="s">
        <v>23215</v>
      </c>
      <c r="J1876" s="279" t="s">
        <v>23216</v>
      </c>
      <c r="K1876" s="280" t="s">
        <v>23217</v>
      </c>
      <c r="L1876" s="280" t="s">
        <v>13999</v>
      </c>
      <c r="M1876" s="280" t="s">
        <v>3919</v>
      </c>
      <c r="N1876" s="280" t="s">
        <v>21147</v>
      </c>
      <c r="O1876" s="318" t="s">
        <v>23218</v>
      </c>
      <c r="P1876" s="319" t="s">
        <v>23219</v>
      </c>
      <c r="Q1876" s="257" t="s">
        <v>23220</v>
      </c>
      <c r="R1876" s="280" t="s">
        <v>23221</v>
      </c>
      <c r="S1876" s="257" t="s">
        <v>23222</v>
      </c>
      <c r="T1876" s="281" t="s">
        <v>23219</v>
      </c>
      <c r="V1876" s="282">
        <v>44734</v>
      </c>
    </row>
    <row r="1877" spans="2:22" s="280" customFormat="1" ht="30.75" customHeight="1" x14ac:dyDescent="0.25">
      <c r="B1877" s="339" t="s">
        <v>23185</v>
      </c>
      <c r="C1877" s="339" t="s">
        <v>16380</v>
      </c>
      <c r="D1877" s="279" t="s">
        <v>23224</v>
      </c>
      <c r="E1877" s="280" t="s">
        <v>23229</v>
      </c>
      <c r="F1877" s="280" t="s">
        <v>4080</v>
      </c>
      <c r="G1877" s="279" t="s">
        <v>16056</v>
      </c>
      <c r="H1877" s="316" t="s">
        <v>16065</v>
      </c>
      <c r="I1877" s="317" t="s">
        <v>23629</v>
      </c>
      <c r="J1877" s="279" t="s">
        <v>23225</v>
      </c>
      <c r="K1877" s="280" t="s">
        <v>23226</v>
      </c>
      <c r="L1877" s="280" t="s">
        <v>7583</v>
      </c>
      <c r="M1877" s="280" t="s">
        <v>3137</v>
      </c>
      <c r="N1877" s="280" t="s">
        <v>21150</v>
      </c>
      <c r="O1877" s="318" t="s">
        <v>23227</v>
      </c>
      <c r="P1877" s="319" t="s">
        <v>23228</v>
      </c>
      <c r="Q1877" s="281" t="s">
        <v>23230</v>
      </c>
      <c r="R1877" s="280" t="s">
        <v>23229</v>
      </c>
      <c r="S1877" s="281" t="s">
        <v>23231</v>
      </c>
      <c r="T1877" s="281" t="s">
        <v>23232</v>
      </c>
      <c r="V1877" s="282"/>
    </row>
    <row r="1878" spans="2:22" s="280" customFormat="1" ht="30.75" customHeight="1" x14ac:dyDescent="0.25">
      <c r="B1878" s="339" t="s">
        <v>23186</v>
      </c>
      <c r="C1878" s="339" t="s">
        <v>16380</v>
      </c>
      <c r="D1878" s="279" t="s">
        <v>23235</v>
      </c>
      <c r="E1878" s="280" t="s">
        <v>23236</v>
      </c>
      <c r="F1878" s="280" t="s">
        <v>23237</v>
      </c>
      <c r="G1878" s="279" t="s">
        <v>23684</v>
      </c>
      <c r="H1878" s="316" t="s">
        <v>23244</v>
      </c>
      <c r="I1878" s="317" t="s">
        <v>3915</v>
      </c>
      <c r="J1878" s="279" t="s">
        <v>23238</v>
      </c>
      <c r="K1878" s="280" t="s">
        <v>23239</v>
      </c>
      <c r="L1878" s="280" t="s">
        <v>23240</v>
      </c>
      <c r="M1878" s="280" t="s">
        <v>3975</v>
      </c>
      <c r="N1878" s="280" t="s">
        <v>21147</v>
      </c>
      <c r="O1878" s="318" t="s">
        <v>23241</v>
      </c>
      <c r="P1878" s="319" t="s">
        <v>23242</v>
      </c>
      <c r="Q1878" s="281" t="s">
        <v>23243</v>
      </c>
      <c r="R1878" s="280" t="s">
        <v>9238</v>
      </c>
      <c r="S1878" s="281" t="s">
        <v>23243</v>
      </c>
      <c r="T1878" s="281" t="s">
        <v>23685</v>
      </c>
      <c r="V1878" s="282"/>
    </row>
    <row r="1879" spans="2:22" s="280" customFormat="1" ht="30.75" customHeight="1" x14ac:dyDescent="0.25">
      <c r="B1879" s="339" t="s">
        <v>23245</v>
      </c>
      <c r="C1879" s="339" t="s">
        <v>21125</v>
      </c>
      <c r="D1879" s="279" t="s">
        <v>23246</v>
      </c>
      <c r="E1879" s="280" t="s">
        <v>879</v>
      </c>
      <c r="F1879" s="280" t="s">
        <v>4222</v>
      </c>
      <c r="G1879" s="279" t="s">
        <v>23247</v>
      </c>
      <c r="H1879" s="316" t="s">
        <v>23248</v>
      </c>
      <c r="I1879" s="317" t="s">
        <v>23249</v>
      </c>
      <c r="J1879" s="279" t="s">
        <v>23250</v>
      </c>
      <c r="K1879" s="280" t="s">
        <v>969</v>
      </c>
      <c r="L1879" s="280" t="s">
        <v>970</v>
      </c>
      <c r="M1879" s="280" t="s">
        <v>3975</v>
      </c>
      <c r="N1879" s="280" t="s">
        <v>21147</v>
      </c>
      <c r="O1879" s="318" t="s">
        <v>23251</v>
      </c>
      <c r="P1879" s="319" t="s">
        <v>23252</v>
      </c>
      <c r="Q1879" s="257" t="s">
        <v>23253</v>
      </c>
      <c r="R1879" s="280" t="s">
        <v>879</v>
      </c>
      <c r="S1879" s="257" t="s">
        <v>23253</v>
      </c>
      <c r="T1879" s="319" t="s">
        <v>23252</v>
      </c>
      <c r="U1879" s="280" t="s">
        <v>23689</v>
      </c>
      <c r="V1879" s="282">
        <v>44742</v>
      </c>
    </row>
    <row r="1880" spans="2:22" s="280" customFormat="1" ht="30.75" customHeight="1" x14ac:dyDescent="0.25">
      <c r="B1880" s="339" t="s">
        <v>23258</v>
      </c>
      <c r="C1880" s="339" t="s">
        <v>16380</v>
      </c>
      <c r="D1880" s="279" t="s">
        <v>23259</v>
      </c>
      <c r="E1880" s="280" t="s">
        <v>23260</v>
      </c>
      <c r="F1880" s="280" t="s">
        <v>4021</v>
      </c>
      <c r="G1880" s="279" t="s">
        <v>23261</v>
      </c>
      <c r="H1880" s="316" t="s">
        <v>23262</v>
      </c>
      <c r="I1880" s="317" t="s">
        <v>5712</v>
      </c>
      <c r="J1880" s="279" t="s">
        <v>23263</v>
      </c>
      <c r="K1880" s="280" t="s">
        <v>16381</v>
      </c>
      <c r="L1880" s="280" t="s">
        <v>2704</v>
      </c>
      <c r="M1880" s="280" t="s">
        <v>3942</v>
      </c>
      <c r="N1880" s="280" t="s">
        <v>21135</v>
      </c>
      <c r="O1880" s="318" t="s">
        <v>23264</v>
      </c>
      <c r="P1880" s="319" t="s">
        <v>23265</v>
      </c>
      <c r="Q1880" s="257" t="s">
        <v>23266</v>
      </c>
      <c r="R1880" s="280" t="s">
        <v>23260</v>
      </c>
      <c r="S1880" s="257" t="s">
        <v>23266</v>
      </c>
      <c r="T1880" s="281" t="s">
        <v>23267</v>
      </c>
      <c r="V1880" s="282">
        <v>44750</v>
      </c>
    </row>
    <row r="1881" spans="2:22" s="280" customFormat="1" ht="30.75" customHeight="1" x14ac:dyDescent="0.25">
      <c r="B1881" s="339" t="s">
        <v>23269</v>
      </c>
      <c r="C1881" s="339" t="s">
        <v>16380</v>
      </c>
      <c r="D1881" s="279" t="s">
        <v>23270</v>
      </c>
      <c r="E1881" s="280" t="s">
        <v>23070</v>
      </c>
      <c r="F1881" s="280" t="s">
        <v>9782</v>
      </c>
      <c r="G1881" s="279" t="s">
        <v>23271</v>
      </c>
      <c r="H1881" s="316" t="s">
        <v>23272</v>
      </c>
      <c r="I1881" s="317" t="s">
        <v>23273</v>
      </c>
      <c r="J1881" s="279" t="s">
        <v>23274</v>
      </c>
      <c r="K1881" s="280" t="s">
        <v>14237</v>
      </c>
      <c r="L1881" s="280" t="s">
        <v>14083</v>
      </c>
      <c r="M1881" s="280" t="s">
        <v>3942</v>
      </c>
      <c r="N1881" s="280" t="s">
        <v>21135</v>
      </c>
      <c r="O1881" s="318" t="s">
        <v>14084</v>
      </c>
      <c r="P1881" s="319" t="s">
        <v>23275</v>
      </c>
      <c r="Q1881" s="281" t="s">
        <v>23276</v>
      </c>
      <c r="R1881" s="280" t="s">
        <v>23277</v>
      </c>
      <c r="S1881" s="281" t="s">
        <v>23287</v>
      </c>
      <c r="T1881" s="281" t="s">
        <v>23278</v>
      </c>
      <c r="V1881" s="282">
        <v>44753</v>
      </c>
    </row>
    <row r="1882" spans="2:22" s="280" customFormat="1" ht="30.75" customHeight="1" x14ac:dyDescent="0.25">
      <c r="B1882" s="339" t="s">
        <v>23279</v>
      </c>
      <c r="C1882" s="339" t="s">
        <v>11992</v>
      </c>
      <c r="D1882" s="279" t="s">
        <v>23280</v>
      </c>
      <c r="G1882" s="279" t="s">
        <v>23281</v>
      </c>
      <c r="H1882" s="316" t="s">
        <v>23282</v>
      </c>
      <c r="I1882" s="317"/>
      <c r="J1882" s="279" t="s">
        <v>23283</v>
      </c>
      <c r="K1882" s="280" t="s">
        <v>3917</v>
      </c>
      <c r="L1882" s="280" t="s">
        <v>23284</v>
      </c>
      <c r="M1882" s="280" t="s">
        <v>4244</v>
      </c>
      <c r="N1882" s="280" t="s">
        <v>21148</v>
      </c>
      <c r="O1882" s="318" t="s">
        <v>23285</v>
      </c>
      <c r="P1882" s="319" t="s">
        <v>23286</v>
      </c>
      <c r="Q1882" s="281"/>
      <c r="S1882" s="281"/>
      <c r="T1882" s="281"/>
      <c r="V1882" s="282"/>
    </row>
    <row r="1883" spans="2:22" s="280" customFormat="1" ht="30.75" customHeight="1" x14ac:dyDescent="0.25">
      <c r="B1883" s="339" t="s">
        <v>23288</v>
      </c>
      <c r="C1883" s="339" t="s">
        <v>11992</v>
      </c>
      <c r="D1883" s="279" t="s">
        <v>23317</v>
      </c>
      <c r="E1883" s="280" t="s">
        <v>23289</v>
      </c>
      <c r="G1883" s="279" t="s">
        <v>23290</v>
      </c>
      <c r="H1883" s="316" t="s">
        <v>23291</v>
      </c>
      <c r="I1883" s="317"/>
      <c r="J1883" s="279" t="s">
        <v>23292</v>
      </c>
      <c r="K1883" s="280" t="s">
        <v>2280</v>
      </c>
      <c r="L1883" s="280" t="s">
        <v>4233</v>
      </c>
      <c r="M1883" s="280" t="s">
        <v>3942</v>
      </c>
      <c r="N1883" s="280" t="s">
        <v>21135</v>
      </c>
      <c r="O1883" s="318" t="s">
        <v>23293</v>
      </c>
      <c r="P1883" s="319" t="s">
        <v>23319</v>
      </c>
      <c r="Q1883" s="281" t="s">
        <v>23294</v>
      </c>
      <c r="R1883" s="280" t="s">
        <v>9623</v>
      </c>
      <c r="S1883" s="281" t="s">
        <v>23318</v>
      </c>
      <c r="T1883" s="281" t="s">
        <v>23320</v>
      </c>
      <c r="V1883" s="282"/>
    </row>
    <row r="1884" spans="2:22" s="280" customFormat="1" ht="30.75" customHeight="1" x14ac:dyDescent="0.25">
      <c r="B1884" s="339" t="s">
        <v>23295</v>
      </c>
      <c r="C1884" s="339" t="s">
        <v>21125</v>
      </c>
      <c r="D1884" s="279" t="s">
        <v>23296</v>
      </c>
      <c r="E1884" s="280" t="s">
        <v>23304</v>
      </c>
      <c r="G1884" s="279" t="s">
        <v>23297</v>
      </c>
      <c r="H1884" s="316" t="s">
        <v>23298</v>
      </c>
      <c r="I1884" s="317" t="s">
        <v>23305</v>
      </c>
      <c r="J1884" s="279" t="s">
        <v>23299</v>
      </c>
      <c r="K1884" s="280" t="s">
        <v>3917</v>
      </c>
      <c r="L1884" s="280" t="s">
        <v>23300</v>
      </c>
      <c r="M1884" s="280" t="s">
        <v>3942</v>
      </c>
      <c r="N1884" s="280" t="s">
        <v>21135</v>
      </c>
      <c r="O1884" s="318" t="s">
        <v>23301</v>
      </c>
      <c r="P1884" s="319" t="s">
        <v>23302</v>
      </c>
      <c r="Q1884" s="257" t="s">
        <v>23303</v>
      </c>
      <c r="R1884" s="280" t="s">
        <v>23304</v>
      </c>
      <c r="S1884" s="257" t="s">
        <v>23303</v>
      </c>
      <c r="T1884" s="319" t="s">
        <v>23302</v>
      </c>
      <c r="V1884" s="282">
        <v>44762</v>
      </c>
    </row>
    <row r="1885" spans="2:22" s="280" customFormat="1" ht="30.75" customHeight="1" x14ac:dyDescent="0.25">
      <c r="B1885" s="339" t="s">
        <v>23306</v>
      </c>
      <c r="C1885" s="339" t="s">
        <v>16380</v>
      </c>
      <c r="D1885" s="279" t="s">
        <v>23307</v>
      </c>
      <c r="E1885" s="280" t="s">
        <v>7725</v>
      </c>
      <c r="F1885" s="280" t="s">
        <v>23308</v>
      </c>
      <c r="G1885" s="279" t="s">
        <v>23309</v>
      </c>
      <c r="H1885" s="316" t="s">
        <v>23310</v>
      </c>
      <c r="I1885" s="317"/>
      <c r="J1885" s="279" t="s">
        <v>23311</v>
      </c>
      <c r="K1885" s="280" t="s">
        <v>3917</v>
      </c>
      <c r="L1885" s="280" t="s">
        <v>23312</v>
      </c>
      <c r="M1885" s="280" t="s">
        <v>4092</v>
      </c>
      <c r="N1885" s="280" t="s">
        <v>21150</v>
      </c>
      <c r="O1885" s="318" t="s">
        <v>23313</v>
      </c>
      <c r="P1885" s="319" t="s">
        <v>23314</v>
      </c>
      <c r="Q1885" s="281" t="s">
        <v>23315</v>
      </c>
      <c r="R1885" s="280" t="s">
        <v>23316</v>
      </c>
      <c r="S1885" s="281"/>
      <c r="T1885" s="281"/>
      <c r="V1885" s="282"/>
    </row>
    <row r="1886" spans="2:22" s="280" customFormat="1" ht="30.75" customHeight="1" x14ac:dyDescent="0.25">
      <c r="B1886" s="360" t="s">
        <v>23321</v>
      </c>
      <c r="C1886" s="339" t="s">
        <v>16380</v>
      </c>
      <c r="D1886" s="279" t="s">
        <v>23322</v>
      </c>
      <c r="E1886" s="280" t="s">
        <v>23323</v>
      </c>
      <c r="G1886" s="279" t="s">
        <v>23324</v>
      </c>
      <c r="H1886" s="316"/>
      <c r="I1886" s="317"/>
      <c r="J1886" s="279" t="s">
        <v>23325</v>
      </c>
      <c r="K1886" s="280" t="s">
        <v>3917</v>
      </c>
      <c r="L1886" s="280" t="s">
        <v>23326</v>
      </c>
      <c r="M1886" s="280" t="s">
        <v>4265</v>
      </c>
      <c r="N1886" s="280" t="s">
        <v>21135</v>
      </c>
      <c r="O1886" s="318" t="s">
        <v>23327</v>
      </c>
      <c r="P1886" s="319" t="s">
        <v>23328</v>
      </c>
      <c r="Q1886" s="281"/>
      <c r="S1886" s="281"/>
      <c r="T1886" s="281"/>
      <c r="V1886" s="282"/>
    </row>
    <row r="1887" spans="2:22" s="280" customFormat="1" ht="30.75" customHeight="1" x14ac:dyDescent="0.25">
      <c r="B1887" s="339" t="s">
        <v>23329</v>
      </c>
      <c r="C1887" s="339" t="s">
        <v>11017</v>
      </c>
      <c r="D1887" s="279" t="s">
        <v>23330</v>
      </c>
      <c r="G1887" s="279" t="s">
        <v>23330</v>
      </c>
      <c r="H1887" s="316" t="s">
        <v>23331</v>
      </c>
      <c r="I1887" s="317"/>
      <c r="J1887" s="279" t="s">
        <v>23332</v>
      </c>
      <c r="K1887" s="280" t="s">
        <v>3917</v>
      </c>
      <c r="L1887" s="280" t="s">
        <v>22874</v>
      </c>
      <c r="M1887" s="280" t="s">
        <v>4063</v>
      </c>
      <c r="N1887" s="280" t="s">
        <v>21135</v>
      </c>
      <c r="O1887" s="318" t="s">
        <v>23333</v>
      </c>
      <c r="P1887" s="319" t="s">
        <v>23334</v>
      </c>
      <c r="Q1887" s="281"/>
      <c r="S1887" s="281"/>
      <c r="T1887" s="281"/>
      <c r="V1887" s="282"/>
    </row>
    <row r="1888" spans="2:22" s="280" customFormat="1" ht="30.75" customHeight="1" x14ac:dyDescent="0.25">
      <c r="B1888" s="339" t="s">
        <v>23335</v>
      </c>
      <c r="C1888" s="339" t="s">
        <v>23336</v>
      </c>
      <c r="D1888" s="279" t="s">
        <v>23337</v>
      </c>
      <c r="E1888" s="280" t="s">
        <v>23338</v>
      </c>
      <c r="F1888" s="280" t="s">
        <v>23339</v>
      </c>
      <c r="G1888" s="279" t="s">
        <v>23340</v>
      </c>
      <c r="H1888" s="316" t="s">
        <v>23341</v>
      </c>
      <c r="I1888" s="317"/>
      <c r="J1888" s="279" t="s">
        <v>23342</v>
      </c>
      <c r="K1888" s="280" t="s">
        <v>23343</v>
      </c>
      <c r="L1888" s="280" t="s">
        <v>6484</v>
      </c>
      <c r="M1888" s="280" t="s">
        <v>4063</v>
      </c>
      <c r="N1888" s="280" t="s">
        <v>21135</v>
      </c>
      <c r="O1888" s="318" t="s">
        <v>23344</v>
      </c>
      <c r="P1888" s="319" t="s">
        <v>23345</v>
      </c>
      <c r="Q1888" s="281" t="s">
        <v>23346</v>
      </c>
      <c r="R1888" s="280" t="s">
        <v>20619</v>
      </c>
      <c r="S1888" s="281" t="s">
        <v>23347</v>
      </c>
      <c r="T1888" s="281" t="s">
        <v>23348</v>
      </c>
      <c r="V1888" s="282">
        <v>44771</v>
      </c>
    </row>
    <row r="1889" spans="2:22" s="280" customFormat="1" ht="30.75" customHeight="1" x14ac:dyDescent="0.25">
      <c r="B1889" s="339" t="s">
        <v>23349</v>
      </c>
      <c r="C1889" s="339" t="s">
        <v>16380</v>
      </c>
      <c r="D1889" s="279" t="s">
        <v>23361</v>
      </c>
      <c r="E1889" s="280" t="s">
        <v>5849</v>
      </c>
      <c r="F1889" s="280" t="s">
        <v>4222</v>
      </c>
      <c r="G1889" s="279" t="s">
        <v>23362</v>
      </c>
      <c r="H1889" s="316" t="s">
        <v>23350</v>
      </c>
      <c r="I1889" s="317" t="s">
        <v>23351</v>
      </c>
      <c r="J1889" s="279" t="s">
        <v>23352</v>
      </c>
      <c r="K1889" s="280" t="s">
        <v>23353</v>
      </c>
      <c r="L1889" s="280" t="s">
        <v>23354</v>
      </c>
      <c r="M1889" s="280" t="s">
        <v>3975</v>
      </c>
      <c r="N1889" s="280" t="s">
        <v>21147</v>
      </c>
      <c r="O1889" s="318" t="s">
        <v>23355</v>
      </c>
      <c r="P1889" s="319" t="s">
        <v>23360</v>
      </c>
      <c r="Q1889" s="281" t="s">
        <v>23359</v>
      </c>
      <c r="R1889" s="280" t="s">
        <v>23358</v>
      </c>
      <c r="S1889" s="281" t="s">
        <v>23357</v>
      </c>
      <c r="T1889" s="319" t="s">
        <v>23356</v>
      </c>
      <c r="V1889" s="282">
        <v>44771</v>
      </c>
    </row>
    <row r="1890" spans="2:22" s="280" customFormat="1" ht="30.75" customHeight="1" x14ac:dyDescent="0.25">
      <c r="B1890" s="339" t="s">
        <v>23363</v>
      </c>
      <c r="C1890" s="339" t="s">
        <v>16380</v>
      </c>
      <c r="D1890" s="279" t="s">
        <v>23364</v>
      </c>
      <c r="E1890" s="280" t="s">
        <v>23364</v>
      </c>
      <c r="F1890" s="280" t="s">
        <v>23364</v>
      </c>
      <c r="G1890" s="322" t="s">
        <v>23364</v>
      </c>
      <c r="H1890" s="316" t="s">
        <v>23365</v>
      </c>
      <c r="I1890" s="317"/>
      <c r="J1890" s="279" t="s">
        <v>23366</v>
      </c>
      <c r="K1890" s="280" t="s">
        <v>3917</v>
      </c>
      <c r="L1890" s="280" t="s">
        <v>23354</v>
      </c>
      <c r="M1890" s="280" t="s">
        <v>3975</v>
      </c>
      <c r="N1890" s="280" t="s">
        <v>21147</v>
      </c>
      <c r="O1890" s="318" t="s">
        <v>23367</v>
      </c>
      <c r="P1890" s="319" t="s">
        <v>23356</v>
      </c>
      <c r="Q1890" s="281" t="s">
        <v>23359</v>
      </c>
      <c r="R1890" s="280" t="s">
        <v>23358</v>
      </c>
      <c r="S1890" s="281" t="s">
        <v>23357</v>
      </c>
      <c r="T1890" s="319" t="s">
        <v>23356</v>
      </c>
      <c r="V1890" s="282">
        <v>44775</v>
      </c>
    </row>
    <row r="1891" spans="2:22" s="280" customFormat="1" ht="30.75" customHeight="1" x14ac:dyDescent="0.25">
      <c r="B1891" s="339" t="s">
        <v>23390</v>
      </c>
      <c r="C1891" s="339" t="s">
        <v>21122</v>
      </c>
      <c r="D1891" s="279" t="s">
        <v>23585</v>
      </c>
      <c r="E1891" s="280" t="s">
        <v>23585</v>
      </c>
      <c r="G1891" s="279" t="s">
        <v>23586</v>
      </c>
      <c r="H1891" s="316" t="s">
        <v>23587</v>
      </c>
      <c r="I1891" s="317" t="s">
        <v>3915</v>
      </c>
      <c r="J1891" s="279" t="s">
        <v>23590</v>
      </c>
      <c r="K1891" s="280" t="s">
        <v>10519</v>
      </c>
      <c r="L1891" s="280" t="s">
        <v>773</v>
      </c>
      <c r="M1891" s="280" t="s">
        <v>3942</v>
      </c>
      <c r="N1891" s="280" t="s">
        <v>21135</v>
      </c>
      <c r="O1891" s="318" t="s">
        <v>23588</v>
      </c>
      <c r="P1891" s="319" t="s">
        <v>23589</v>
      </c>
      <c r="Q1891" s="281" t="s">
        <v>23591</v>
      </c>
      <c r="R1891" s="280" t="s">
        <v>23585</v>
      </c>
      <c r="S1891" s="281" t="s">
        <v>23591</v>
      </c>
      <c r="T1891" s="319" t="s">
        <v>23589</v>
      </c>
      <c r="V1891" s="282">
        <v>44777</v>
      </c>
    </row>
    <row r="1892" spans="2:22" s="280" customFormat="1" ht="30.75" customHeight="1" x14ac:dyDescent="0.25">
      <c r="B1892" s="360" t="s">
        <v>23401</v>
      </c>
      <c r="C1892" s="339" t="s">
        <v>16380</v>
      </c>
      <c r="D1892" s="279" t="s">
        <v>23391</v>
      </c>
      <c r="E1892" s="280" t="s">
        <v>659</v>
      </c>
      <c r="F1892" s="280" t="s">
        <v>4021</v>
      </c>
      <c r="G1892" s="279" t="s">
        <v>23392</v>
      </c>
      <c r="H1892" s="316" t="s">
        <v>23393</v>
      </c>
      <c r="I1892" s="317" t="s">
        <v>23394</v>
      </c>
      <c r="J1892" s="279" t="s">
        <v>23395</v>
      </c>
      <c r="K1892" s="280" t="s">
        <v>1845</v>
      </c>
      <c r="L1892" s="280" t="s">
        <v>23396</v>
      </c>
      <c r="M1892" s="280" t="s">
        <v>3728</v>
      </c>
      <c r="O1892" s="318" t="s">
        <v>1847</v>
      </c>
      <c r="P1892" s="319" t="s">
        <v>23399</v>
      </c>
      <c r="Q1892" s="257" t="s">
        <v>23397</v>
      </c>
      <c r="R1892" s="280" t="s">
        <v>23398</v>
      </c>
      <c r="S1892" s="281" t="s">
        <v>23397</v>
      </c>
      <c r="T1892" s="281" t="s">
        <v>23400</v>
      </c>
      <c r="V1892" s="282"/>
    </row>
    <row r="1893" spans="2:22" s="280" customFormat="1" ht="30.75" customHeight="1" x14ac:dyDescent="0.25">
      <c r="B1893" s="339" t="s">
        <v>23402</v>
      </c>
      <c r="C1893" s="339" t="s">
        <v>21122</v>
      </c>
      <c r="D1893" s="279" t="s">
        <v>23403</v>
      </c>
      <c r="E1893" s="280" t="s">
        <v>7701</v>
      </c>
      <c r="G1893" s="279" t="s">
        <v>23404</v>
      </c>
      <c r="H1893" s="316" t="s">
        <v>23405</v>
      </c>
      <c r="I1893" s="317" t="s">
        <v>23406</v>
      </c>
      <c r="J1893" s="279" t="s">
        <v>23407</v>
      </c>
      <c r="K1893" s="280" t="s">
        <v>15577</v>
      </c>
      <c r="L1893" s="280" t="s">
        <v>23408</v>
      </c>
      <c r="M1893" s="280" t="s">
        <v>3919</v>
      </c>
      <c r="N1893" s="280" t="s">
        <v>21147</v>
      </c>
      <c r="O1893" s="318" t="s">
        <v>23409</v>
      </c>
      <c r="P1893" s="319" t="s">
        <v>23410</v>
      </c>
      <c r="Q1893" s="257" t="s">
        <v>23411</v>
      </c>
      <c r="S1893" s="257" t="s">
        <v>23411</v>
      </c>
      <c r="T1893" s="319" t="s">
        <v>23410</v>
      </c>
      <c r="V1893" s="282"/>
    </row>
    <row r="1894" spans="2:22" s="280" customFormat="1" ht="30.75" customHeight="1" x14ac:dyDescent="0.25">
      <c r="B1894" s="339" t="s">
        <v>23412</v>
      </c>
      <c r="C1894" s="339" t="s">
        <v>16380</v>
      </c>
      <c r="D1894" s="279" t="s">
        <v>3264</v>
      </c>
      <c r="E1894" s="280" t="s">
        <v>9855</v>
      </c>
      <c r="F1894" s="280" t="s">
        <v>2894</v>
      </c>
      <c r="G1894" s="279" t="s">
        <v>23413</v>
      </c>
      <c r="H1894" s="316" t="s">
        <v>3266</v>
      </c>
      <c r="I1894" s="317"/>
      <c r="J1894" s="279" t="s">
        <v>23414</v>
      </c>
      <c r="K1894" s="280" t="s">
        <v>3917</v>
      </c>
      <c r="L1894" s="280" t="s">
        <v>3268</v>
      </c>
      <c r="M1894" s="280" t="s">
        <v>3919</v>
      </c>
      <c r="N1894" s="280" t="s">
        <v>21147</v>
      </c>
      <c r="O1894" s="318" t="s">
        <v>23415</v>
      </c>
      <c r="P1894" s="319" t="s">
        <v>23416</v>
      </c>
      <c r="Q1894" s="281" t="s">
        <v>3271</v>
      </c>
      <c r="S1894" s="281"/>
      <c r="T1894" s="281"/>
      <c r="V1894" s="282"/>
    </row>
    <row r="1895" spans="2:22" s="280" customFormat="1" ht="30.75" customHeight="1" x14ac:dyDescent="0.25">
      <c r="B1895" s="339" t="s">
        <v>23417</v>
      </c>
      <c r="C1895" s="339" t="s">
        <v>16380</v>
      </c>
      <c r="D1895" s="279" t="s">
        <v>23418</v>
      </c>
      <c r="E1895" s="280" t="s">
        <v>23419</v>
      </c>
      <c r="F1895" s="280" t="s">
        <v>2076</v>
      </c>
      <c r="G1895" s="279" t="s">
        <v>23420</v>
      </c>
      <c r="H1895" s="316" t="s">
        <v>23421</v>
      </c>
      <c r="I1895" s="317" t="s">
        <v>23422</v>
      </c>
      <c r="J1895" s="279" t="s">
        <v>23423</v>
      </c>
      <c r="K1895" s="280" t="s">
        <v>23424</v>
      </c>
      <c r="L1895" s="280" t="s">
        <v>20081</v>
      </c>
      <c r="M1895" s="280" t="s">
        <v>3919</v>
      </c>
      <c r="N1895" s="280" t="s">
        <v>21147</v>
      </c>
      <c r="O1895" s="318" t="s">
        <v>23425</v>
      </c>
      <c r="P1895" s="319" t="s">
        <v>23426</v>
      </c>
      <c r="Q1895" s="257" t="s">
        <v>23427</v>
      </c>
      <c r="R1895" s="280" t="s">
        <v>23428</v>
      </c>
      <c r="S1895" s="281" t="s">
        <v>22138</v>
      </c>
      <c r="T1895" s="281" t="s">
        <v>23426</v>
      </c>
      <c r="V1895" s="282"/>
    </row>
    <row r="1896" spans="2:22" s="280" customFormat="1" ht="30.75" customHeight="1" x14ac:dyDescent="0.25">
      <c r="B1896" s="339" t="s">
        <v>23429</v>
      </c>
      <c r="C1896" s="339" t="s">
        <v>21122</v>
      </c>
      <c r="D1896" s="279" t="s">
        <v>23430</v>
      </c>
      <c r="E1896" s="280" t="s">
        <v>23431</v>
      </c>
      <c r="G1896" s="279" t="s">
        <v>23432</v>
      </c>
      <c r="H1896" s="316" t="s">
        <v>23433</v>
      </c>
      <c r="I1896" s="317" t="s">
        <v>3915</v>
      </c>
      <c r="J1896" s="279" t="s">
        <v>23434</v>
      </c>
      <c r="K1896" s="280" t="s">
        <v>23435</v>
      </c>
      <c r="L1896" s="280" t="s">
        <v>3690</v>
      </c>
      <c r="M1896" s="280" t="s">
        <v>4114</v>
      </c>
      <c r="N1896" s="280" t="s">
        <v>21147</v>
      </c>
      <c r="O1896" s="318" t="s">
        <v>5387</v>
      </c>
      <c r="P1896" s="319" t="s">
        <v>23439</v>
      </c>
      <c r="Q1896" s="257" t="s">
        <v>23437</v>
      </c>
      <c r="R1896" s="280" t="s">
        <v>23438</v>
      </c>
      <c r="S1896" s="257" t="s">
        <v>23437</v>
      </c>
      <c r="T1896" s="319" t="s">
        <v>23436</v>
      </c>
      <c r="V1896" s="282">
        <v>44784</v>
      </c>
    </row>
    <row r="1897" spans="2:22" s="280" customFormat="1" ht="30.75" customHeight="1" x14ac:dyDescent="0.25">
      <c r="B1897" s="339" t="s">
        <v>23440</v>
      </c>
      <c r="C1897" s="339" t="s">
        <v>21122</v>
      </c>
      <c r="D1897" s="279" t="s">
        <v>23441</v>
      </c>
      <c r="E1897" s="280" t="s">
        <v>22194</v>
      </c>
      <c r="G1897" s="279" t="s">
        <v>23442</v>
      </c>
      <c r="H1897" s="316"/>
      <c r="I1897" s="317"/>
      <c r="J1897" s="279"/>
      <c r="O1897" s="318"/>
      <c r="P1897" s="319"/>
      <c r="Q1897" s="281"/>
      <c r="S1897" s="281"/>
      <c r="T1897" s="281"/>
      <c r="V1897" s="282"/>
    </row>
    <row r="1898" spans="2:22" s="280" customFormat="1" ht="30.75" customHeight="1" x14ac:dyDescent="0.25">
      <c r="B1898" s="339" t="s">
        <v>23443</v>
      </c>
      <c r="C1898" s="339" t="s">
        <v>21125</v>
      </c>
      <c r="D1898" s="279" t="s">
        <v>23448</v>
      </c>
      <c r="E1898" s="280" t="s">
        <v>23449</v>
      </c>
      <c r="G1898" s="279" t="s">
        <v>23450</v>
      </c>
      <c r="H1898" s="316" t="s">
        <v>23451</v>
      </c>
      <c r="I1898" s="317" t="s">
        <v>3915</v>
      </c>
      <c r="J1898" s="279" t="s">
        <v>23452</v>
      </c>
      <c r="K1898" s="280" t="s">
        <v>3917</v>
      </c>
      <c r="L1898" s="280" t="s">
        <v>4062</v>
      </c>
      <c r="M1898" s="280" t="s">
        <v>4063</v>
      </c>
      <c r="N1898" s="280" t="s">
        <v>21135</v>
      </c>
      <c r="O1898" s="318" t="s">
        <v>23453</v>
      </c>
      <c r="P1898" s="319" t="s">
        <v>23454</v>
      </c>
      <c r="Q1898" s="257" t="s">
        <v>23455</v>
      </c>
      <c r="R1898" s="280" t="s">
        <v>23449</v>
      </c>
      <c r="S1898" s="257" t="s">
        <v>23455</v>
      </c>
      <c r="T1898" s="319" t="s">
        <v>23454</v>
      </c>
      <c r="V1898" s="282">
        <v>44785</v>
      </c>
    </row>
    <row r="1899" spans="2:22" s="280" customFormat="1" ht="30.75" customHeight="1" x14ac:dyDescent="0.25">
      <c r="B1899" s="339" t="s">
        <v>23444</v>
      </c>
      <c r="C1899" s="339" t="s">
        <v>16380</v>
      </c>
      <c r="D1899" s="279" t="s">
        <v>23459</v>
      </c>
      <c r="E1899" s="280" t="s">
        <v>23460</v>
      </c>
      <c r="G1899" s="279" t="s">
        <v>23461</v>
      </c>
      <c r="H1899" s="316" t="s">
        <v>23462</v>
      </c>
      <c r="I1899" s="317" t="s">
        <v>23463</v>
      </c>
      <c r="J1899" s="279" t="s">
        <v>23464</v>
      </c>
      <c r="K1899" s="280" t="s">
        <v>3917</v>
      </c>
      <c r="L1899" s="280" t="s">
        <v>23465</v>
      </c>
      <c r="M1899" s="280" t="s">
        <v>3942</v>
      </c>
      <c r="N1899" s="280" t="s">
        <v>21135</v>
      </c>
      <c r="O1899" s="318" t="s">
        <v>23466</v>
      </c>
      <c r="P1899" s="319" t="s">
        <v>23467</v>
      </c>
      <c r="Q1899" s="281" t="s">
        <v>23468</v>
      </c>
      <c r="R1899" s="280" t="s">
        <v>23460</v>
      </c>
      <c r="S1899" s="281" t="s">
        <v>23468</v>
      </c>
      <c r="T1899" s="281" t="s">
        <v>23469</v>
      </c>
      <c r="V1899" s="282"/>
    </row>
    <row r="1900" spans="2:22" s="280" customFormat="1" ht="30.75" customHeight="1" x14ac:dyDescent="0.25">
      <c r="B1900" s="339" t="s">
        <v>23445</v>
      </c>
      <c r="C1900" s="339" t="s">
        <v>21125</v>
      </c>
      <c r="D1900" s="279" t="s">
        <v>23470</v>
      </c>
      <c r="E1900" s="280" t="s">
        <v>23471</v>
      </c>
      <c r="F1900" s="280" t="s">
        <v>23472</v>
      </c>
      <c r="G1900" s="279" t="s">
        <v>23473</v>
      </c>
      <c r="H1900" s="316" t="s">
        <v>23474</v>
      </c>
      <c r="I1900" s="317" t="s">
        <v>3915</v>
      </c>
      <c r="J1900" s="279" t="s">
        <v>23475</v>
      </c>
      <c r="K1900" s="280" t="s">
        <v>3917</v>
      </c>
      <c r="L1900" s="280" t="s">
        <v>23476</v>
      </c>
      <c r="M1900" s="280" t="s">
        <v>3738</v>
      </c>
      <c r="O1900" s="318" t="s">
        <v>23477</v>
      </c>
      <c r="P1900" s="319" t="s">
        <v>23478</v>
      </c>
      <c r="Q1900" s="257" t="s">
        <v>23479</v>
      </c>
      <c r="R1900" s="280" t="s">
        <v>23471</v>
      </c>
      <c r="S1900" s="257" t="s">
        <v>23479</v>
      </c>
      <c r="T1900" s="319" t="s">
        <v>23478</v>
      </c>
      <c r="V1900" s="282">
        <v>44788</v>
      </c>
    </row>
    <row r="1901" spans="2:22" s="280" customFormat="1" ht="30.75" customHeight="1" x14ac:dyDescent="0.25">
      <c r="B1901" s="339" t="s">
        <v>23446</v>
      </c>
      <c r="C1901" s="339" t="s">
        <v>21122</v>
      </c>
      <c r="D1901" s="279" t="s">
        <v>23480</v>
      </c>
      <c r="E1901" s="280" t="s">
        <v>23481</v>
      </c>
      <c r="G1901" s="279" t="s">
        <v>23482</v>
      </c>
      <c r="H1901" s="316"/>
      <c r="I1901" s="317"/>
      <c r="J1901" s="279"/>
      <c r="L1901" s="280" t="s">
        <v>23483</v>
      </c>
      <c r="M1901" s="280" t="s">
        <v>4063</v>
      </c>
      <c r="N1901" s="280" t="s">
        <v>21135</v>
      </c>
      <c r="O1901" s="318"/>
      <c r="P1901" s="319"/>
      <c r="Q1901" s="281"/>
      <c r="S1901" s="281"/>
      <c r="T1901" s="281"/>
      <c r="V1901" s="282"/>
    </row>
    <row r="1902" spans="2:22" s="280" customFormat="1" ht="30.75" customHeight="1" x14ac:dyDescent="0.25">
      <c r="B1902" s="339" t="s">
        <v>23447</v>
      </c>
      <c r="C1902" s="339" t="s">
        <v>21125</v>
      </c>
      <c r="D1902" s="279" t="s">
        <v>23484</v>
      </c>
      <c r="E1902" s="280" t="s">
        <v>23485</v>
      </c>
      <c r="F1902" s="280" t="s">
        <v>1115</v>
      </c>
      <c r="G1902" s="279" t="s">
        <v>23486</v>
      </c>
      <c r="H1902" s="316" t="s">
        <v>23487</v>
      </c>
      <c r="I1902" s="317" t="s">
        <v>3915</v>
      </c>
      <c r="J1902" s="279" t="s">
        <v>23488</v>
      </c>
      <c r="K1902" s="280" t="s">
        <v>3917</v>
      </c>
      <c r="L1902" s="280" t="s">
        <v>23489</v>
      </c>
      <c r="M1902" s="280" t="s">
        <v>3942</v>
      </c>
      <c r="N1902" s="280" t="s">
        <v>21135</v>
      </c>
      <c r="O1902" s="318" t="s">
        <v>23490</v>
      </c>
      <c r="P1902" s="319" t="s">
        <v>23491</v>
      </c>
      <c r="Q1902" s="257" t="s">
        <v>23492</v>
      </c>
      <c r="R1902" s="280" t="s">
        <v>23485</v>
      </c>
      <c r="S1902" s="257" t="s">
        <v>23492</v>
      </c>
      <c r="T1902" s="319" t="s">
        <v>23491</v>
      </c>
      <c r="V1902" s="282">
        <v>44789</v>
      </c>
    </row>
    <row r="1903" spans="2:22" s="280" customFormat="1" ht="30.75" customHeight="1" x14ac:dyDescent="0.25">
      <c r="B1903" s="339" t="s">
        <v>23493</v>
      </c>
      <c r="C1903" s="339" t="s">
        <v>16380</v>
      </c>
      <c r="D1903" s="279" t="s">
        <v>23494</v>
      </c>
      <c r="E1903" s="280" t="s">
        <v>7722</v>
      </c>
      <c r="F1903" s="280" t="s">
        <v>2894</v>
      </c>
      <c r="G1903" s="279" t="s">
        <v>23495</v>
      </c>
      <c r="H1903" s="316"/>
      <c r="I1903" s="317"/>
      <c r="J1903" s="279"/>
      <c r="O1903" s="318"/>
      <c r="P1903" s="319"/>
      <c r="Q1903" s="281"/>
      <c r="S1903" s="281"/>
      <c r="T1903" s="281"/>
      <c r="V1903" s="282"/>
    </row>
    <row r="1904" spans="2:22" s="280" customFormat="1" ht="30.75" customHeight="1" x14ac:dyDescent="0.25">
      <c r="B1904" s="339" t="s">
        <v>23496</v>
      </c>
      <c r="C1904" s="339" t="s">
        <v>21125</v>
      </c>
      <c r="D1904" s="279" t="s">
        <v>23499</v>
      </c>
      <c r="E1904" s="280" t="s">
        <v>23500</v>
      </c>
      <c r="F1904" s="280" t="s">
        <v>2894</v>
      </c>
      <c r="G1904" s="279" t="s">
        <v>23501</v>
      </c>
      <c r="H1904" s="316" t="s">
        <v>23502</v>
      </c>
      <c r="I1904" s="317" t="s">
        <v>3915</v>
      </c>
      <c r="J1904" s="279" t="s">
        <v>23503</v>
      </c>
      <c r="K1904" s="280" t="s">
        <v>23504</v>
      </c>
      <c r="L1904" s="280" t="s">
        <v>23505</v>
      </c>
      <c r="M1904" s="280" t="s">
        <v>3919</v>
      </c>
      <c r="O1904" s="318" t="s">
        <v>23506</v>
      </c>
      <c r="P1904" s="319" t="s">
        <v>23507</v>
      </c>
      <c r="Q1904" s="257" t="s">
        <v>23508</v>
      </c>
      <c r="R1904" s="280" t="s">
        <v>23500</v>
      </c>
      <c r="S1904" s="257" t="s">
        <v>23508</v>
      </c>
      <c r="T1904" s="319" t="s">
        <v>23507</v>
      </c>
      <c r="V1904" s="282">
        <v>44792</v>
      </c>
    </row>
    <row r="1905" spans="2:23" s="280" customFormat="1" ht="30.75" customHeight="1" x14ac:dyDescent="0.25">
      <c r="B1905" s="339" t="s">
        <v>23497</v>
      </c>
      <c r="C1905" s="339" t="s">
        <v>21125</v>
      </c>
      <c r="D1905" s="279" t="s">
        <v>23510</v>
      </c>
      <c r="E1905" s="280" t="s">
        <v>23511</v>
      </c>
      <c r="F1905" s="280" t="s">
        <v>23512</v>
      </c>
      <c r="G1905" s="279" t="s">
        <v>23513</v>
      </c>
      <c r="H1905" s="316"/>
      <c r="I1905" s="317"/>
      <c r="J1905" s="279"/>
      <c r="O1905" s="318"/>
      <c r="P1905" s="319"/>
      <c r="Q1905" s="281"/>
      <c r="S1905" s="281"/>
      <c r="T1905" s="281"/>
      <c r="V1905" s="282">
        <v>44796</v>
      </c>
    </row>
    <row r="1906" spans="2:23" s="280" customFormat="1" ht="30.75" customHeight="1" x14ac:dyDescent="0.25">
      <c r="B1906" s="339" t="s">
        <v>23498</v>
      </c>
      <c r="C1906" s="339" t="s">
        <v>6285</v>
      </c>
      <c r="D1906" s="279" t="s">
        <v>23514</v>
      </c>
      <c r="G1906" s="279" t="s">
        <v>23515</v>
      </c>
      <c r="H1906" s="316" t="s">
        <v>23516</v>
      </c>
      <c r="I1906" s="317" t="s">
        <v>3915</v>
      </c>
      <c r="J1906" s="279"/>
      <c r="O1906" s="318"/>
      <c r="P1906" s="319"/>
      <c r="Q1906" s="281"/>
      <c r="S1906" s="281"/>
      <c r="T1906" s="281"/>
      <c r="V1906" s="282"/>
    </row>
    <row r="1907" spans="2:23" s="280" customFormat="1" ht="30.75" customHeight="1" x14ac:dyDescent="0.25">
      <c r="B1907" s="339" t="s">
        <v>23517</v>
      </c>
      <c r="C1907" s="339" t="s">
        <v>21125</v>
      </c>
      <c r="D1907" s="279" t="s">
        <v>23520</v>
      </c>
      <c r="E1907" s="280" t="s">
        <v>23521</v>
      </c>
      <c r="G1907" s="279" t="s">
        <v>23522</v>
      </c>
      <c r="H1907" s="316" t="s">
        <v>23523</v>
      </c>
      <c r="I1907" s="317" t="s">
        <v>3915</v>
      </c>
      <c r="J1907" s="279"/>
      <c r="L1907" s="280" t="s">
        <v>23524</v>
      </c>
      <c r="M1907" s="280" t="s">
        <v>3975</v>
      </c>
      <c r="O1907" s="318"/>
      <c r="P1907" s="319"/>
      <c r="Q1907" s="281"/>
      <c r="S1907" s="281"/>
      <c r="T1907" s="281"/>
      <c r="V1907" s="282"/>
    </row>
    <row r="1908" spans="2:23" s="280" customFormat="1" ht="30.75" customHeight="1" x14ac:dyDescent="0.25">
      <c r="B1908" s="339" t="s">
        <v>23518</v>
      </c>
      <c r="C1908" s="339" t="s">
        <v>21125</v>
      </c>
      <c r="D1908" s="279" t="s">
        <v>23525</v>
      </c>
      <c r="E1908" s="280" t="s">
        <v>23526</v>
      </c>
      <c r="G1908" s="279" t="s">
        <v>23527</v>
      </c>
      <c r="H1908" s="316" t="s">
        <v>23528</v>
      </c>
      <c r="I1908" s="317" t="s">
        <v>3915</v>
      </c>
      <c r="J1908" s="279"/>
      <c r="L1908" s="280" t="s">
        <v>23529</v>
      </c>
      <c r="M1908" s="280" t="s">
        <v>3919</v>
      </c>
      <c r="O1908" s="318"/>
      <c r="P1908" s="319"/>
      <c r="Q1908" s="281"/>
      <c r="S1908" s="281"/>
      <c r="T1908" s="281"/>
      <c r="V1908" s="282">
        <v>44797</v>
      </c>
    </row>
    <row r="1909" spans="2:23" s="280" customFormat="1" ht="30.75" customHeight="1" x14ac:dyDescent="0.25">
      <c r="B1909" s="339" t="s">
        <v>23519</v>
      </c>
      <c r="C1909" s="339" t="s">
        <v>21125</v>
      </c>
      <c r="D1909" s="279" t="s">
        <v>23532</v>
      </c>
      <c r="E1909" s="280" t="s">
        <v>2167</v>
      </c>
      <c r="G1909" s="279" t="s">
        <v>23533</v>
      </c>
      <c r="H1909" s="316" t="s">
        <v>23534</v>
      </c>
      <c r="I1909" s="317" t="s">
        <v>3915</v>
      </c>
      <c r="J1909" s="279" t="s">
        <v>23627</v>
      </c>
      <c r="K1909" s="280" t="s">
        <v>3917</v>
      </c>
      <c r="L1909" s="280" t="s">
        <v>23535</v>
      </c>
      <c r="M1909" s="280" t="s">
        <v>3919</v>
      </c>
      <c r="O1909" s="318" t="s">
        <v>23626</v>
      </c>
      <c r="P1909" s="319" t="s">
        <v>23624</v>
      </c>
      <c r="Q1909" s="403" t="s">
        <v>23625</v>
      </c>
      <c r="R1909" s="280" t="s">
        <v>12481</v>
      </c>
      <c r="S1909" s="403" t="s">
        <v>23625</v>
      </c>
      <c r="T1909" s="319" t="s">
        <v>23624</v>
      </c>
      <c r="V1909" s="282">
        <v>44798</v>
      </c>
    </row>
    <row r="1910" spans="2:23" s="280" customFormat="1" ht="30.75" customHeight="1" x14ac:dyDescent="0.25">
      <c r="B1910" s="339" t="s">
        <v>23530</v>
      </c>
      <c r="C1910" s="339" t="s">
        <v>21125</v>
      </c>
      <c r="D1910" s="279" t="s">
        <v>23536</v>
      </c>
      <c r="E1910" s="280" t="s">
        <v>20076</v>
      </c>
      <c r="G1910" s="279" t="s">
        <v>10350</v>
      </c>
      <c r="H1910" s="316" t="s">
        <v>23537</v>
      </c>
      <c r="I1910" s="317" t="s">
        <v>3915</v>
      </c>
      <c r="J1910" s="279"/>
      <c r="L1910" s="280" t="s">
        <v>4301</v>
      </c>
      <c r="M1910" s="280" t="s">
        <v>3942</v>
      </c>
      <c r="O1910" s="318"/>
      <c r="P1910" s="319"/>
      <c r="Q1910" s="281"/>
      <c r="S1910" s="281"/>
      <c r="T1910" s="281"/>
      <c r="V1910" s="282">
        <v>44798</v>
      </c>
    </row>
    <row r="1911" spans="2:23" s="280" customFormat="1" ht="30.75" customHeight="1" x14ac:dyDescent="0.25">
      <c r="B1911" s="339" t="s">
        <v>23531</v>
      </c>
      <c r="C1911" s="339" t="s">
        <v>16380</v>
      </c>
      <c r="D1911" s="279" t="s">
        <v>23538</v>
      </c>
      <c r="E1911" s="280" t="s">
        <v>23539</v>
      </c>
      <c r="F1911" s="280" t="s">
        <v>22645</v>
      </c>
      <c r="G1911" s="279" t="s">
        <v>23540</v>
      </c>
      <c r="H1911" s="316"/>
      <c r="I1911" s="317"/>
      <c r="J1911" s="279"/>
      <c r="O1911" s="318"/>
      <c r="P1911" s="319"/>
      <c r="Q1911" s="281"/>
      <c r="S1911" s="281"/>
      <c r="T1911" s="281"/>
      <c r="V1911" s="282"/>
    </row>
    <row r="1912" spans="2:23" s="280" customFormat="1" ht="30.75" customHeight="1" x14ac:dyDescent="0.25">
      <c r="B1912" s="339" t="s">
        <v>23541</v>
      </c>
      <c r="C1912" s="339" t="s">
        <v>21122</v>
      </c>
      <c r="D1912" s="279" t="s">
        <v>23542</v>
      </c>
      <c r="E1912" s="280" t="s">
        <v>21122</v>
      </c>
      <c r="G1912" s="279" t="s">
        <v>23543</v>
      </c>
      <c r="H1912" s="316"/>
      <c r="I1912" s="317"/>
      <c r="J1912" s="279"/>
      <c r="L1912" s="280" t="s">
        <v>23544</v>
      </c>
      <c r="M1912" s="280" t="s">
        <v>4197</v>
      </c>
      <c r="O1912" s="318"/>
      <c r="P1912" s="319"/>
      <c r="Q1912" s="281"/>
      <c r="S1912" s="281"/>
      <c r="T1912" s="281"/>
      <c r="V1912" s="282"/>
    </row>
    <row r="1913" spans="2:23" s="280" customFormat="1" ht="30.75" customHeight="1" x14ac:dyDescent="0.25">
      <c r="B1913" s="339" t="s">
        <v>23545</v>
      </c>
      <c r="C1913" s="339" t="s">
        <v>11017</v>
      </c>
      <c r="D1913" s="279" t="s">
        <v>23547</v>
      </c>
      <c r="E1913" s="280" t="s">
        <v>1272</v>
      </c>
      <c r="F1913" s="280" t="s">
        <v>20698</v>
      </c>
      <c r="G1913" s="279" t="s">
        <v>23548</v>
      </c>
      <c r="H1913" s="316" t="s">
        <v>23549</v>
      </c>
      <c r="I1913" s="317" t="s">
        <v>3915</v>
      </c>
      <c r="J1913" s="279" t="s">
        <v>23550</v>
      </c>
      <c r="K1913" s="280" t="s">
        <v>3917</v>
      </c>
      <c r="L1913" s="280" t="s">
        <v>23546</v>
      </c>
      <c r="M1913" s="280" t="s">
        <v>3975</v>
      </c>
      <c r="N1913" s="280" t="s">
        <v>21147</v>
      </c>
      <c r="O1913" s="318" t="s">
        <v>23551</v>
      </c>
      <c r="P1913" s="319" t="s">
        <v>23552</v>
      </c>
      <c r="Q1913" s="281" t="s">
        <v>23553</v>
      </c>
      <c r="S1913" s="281"/>
      <c r="T1913" s="281"/>
      <c r="V1913" s="282"/>
    </row>
    <row r="1914" spans="2:23" s="280" customFormat="1" ht="30.75" customHeight="1" x14ac:dyDescent="0.25">
      <c r="B1914" s="339" t="s">
        <v>23554</v>
      </c>
      <c r="C1914" s="339" t="s">
        <v>21125</v>
      </c>
      <c r="D1914" s="279" t="s">
        <v>23559</v>
      </c>
      <c r="E1914" s="280" t="s">
        <v>23560</v>
      </c>
      <c r="G1914" s="279" t="s">
        <v>23561</v>
      </c>
      <c r="H1914" s="316" t="s">
        <v>23562</v>
      </c>
      <c r="I1914" s="317" t="s">
        <v>3915</v>
      </c>
      <c r="J1914" s="279" t="s">
        <v>23564</v>
      </c>
      <c r="K1914" s="280" t="s">
        <v>23565</v>
      </c>
      <c r="L1914" s="280" t="s">
        <v>2872</v>
      </c>
      <c r="M1914" s="280" t="s">
        <v>4092</v>
      </c>
      <c r="O1914" s="318" t="s">
        <v>23563</v>
      </c>
      <c r="P1914" s="319" t="s">
        <v>23566</v>
      </c>
      <c r="Q1914" s="257" t="s">
        <v>23567</v>
      </c>
      <c r="R1914" s="280" t="s">
        <v>23560</v>
      </c>
      <c r="S1914" s="281" t="s">
        <v>23567</v>
      </c>
      <c r="T1914" s="319" t="s">
        <v>23566</v>
      </c>
      <c r="V1914" s="282">
        <v>44804</v>
      </c>
    </row>
    <row r="1915" spans="2:23" s="280" customFormat="1" ht="30.75" customHeight="1" x14ac:dyDescent="0.25">
      <c r="B1915" s="339" t="s">
        <v>23555</v>
      </c>
      <c r="C1915" s="339" t="s">
        <v>21122</v>
      </c>
      <c r="D1915" s="279" t="s">
        <v>23568</v>
      </c>
      <c r="E1915" s="280" t="s">
        <v>21911</v>
      </c>
      <c r="G1915" s="279" t="s">
        <v>23569</v>
      </c>
      <c r="H1915" s="316" t="s">
        <v>23570</v>
      </c>
      <c r="I1915" s="317" t="s">
        <v>23571</v>
      </c>
      <c r="J1915" s="279" t="s">
        <v>23572</v>
      </c>
      <c r="K1915" s="280" t="s">
        <v>3917</v>
      </c>
      <c r="L1915" s="280" t="s">
        <v>23573</v>
      </c>
      <c r="M1915" s="280" t="s">
        <v>3919</v>
      </c>
      <c r="N1915" s="280" t="s">
        <v>21147</v>
      </c>
      <c r="O1915" s="318" t="s">
        <v>23574</v>
      </c>
      <c r="P1915" s="319" t="s">
        <v>23575</v>
      </c>
      <c r="Q1915" s="257" t="s">
        <v>23576</v>
      </c>
      <c r="S1915" s="257" t="s">
        <v>23576</v>
      </c>
      <c r="T1915" s="281" t="s">
        <v>23577</v>
      </c>
      <c r="V1915" s="282"/>
    </row>
    <row r="1916" spans="2:23" s="280" customFormat="1" ht="30.75" customHeight="1" x14ac:dyDescent="0.25">
      <c r="B1916" s="339" t="s">
        <v>23556</v>
      </c>
      <c r="C1916" s="339" t="s">
        <v>16380</v>
      </c>
      <c r="D1916" s="279" t="s">
        <v>23538</v>
      </c>
      <c r="E1916" s="280" t="s">
        <v>23539</v>
      </c>
      <c r="F1916" s="280" t="s">
        <v>2894</v>
      </c>
      <c r="G1916" s="279" t="s">
        <v>23578</v>
      </c>
      <c r="H1916" s="316"/>
      <c r="I1916" s="317" t="s">
        <v>3915</v>
      </c>
      <c r="J1916" s="279" t="s">
        <v>23579</v>
      </c>
      <c r="K1916" s="280" t="s">
        <v>23580</v>
      </c>
      <c r="L1916" s="280" t="s">
        <v>23581</v>
      </c>
      <c r="M1916" s="280" t="s">
        <v>3919</v>
      </c>
      <c r="N1916" s="280" t="s">
        <v>21147</v>
      </c>
      <c r="O1916" s="318" t="s">
        <v>23582</v>
      </c>
      <c r="P1916" s="319"/>
      <c r="Q1916" s="281"/>
      <c r="S1916" s="281"/>
      <c r="T1916" s="281"/>
      <c r="V1916" s="282"/>
    </row>
    <row r="1917" spans="2:23" s="280" customFormat="1" ht="30.75" customHeight="1" x14ac:dyDescent="0.25">
      <c r="B1917" s="339" t="s">
        <v>23557</v>
      </c>
      <c r="C1917" s="339" t="s">
        <v>21125</v>
      </c>
      <c r="D1917" s="279" t="s">
        <v>23592</v>
      </c>
      <c r="E1917" s="280" t="s">
        <v>23593</v>
      </c>
      <c r="G1917" s="279" t="s">
        <v>23594</v>
      </c>
      <c r="H1917" s="316" t="s">
        <v>23595</v>
      </c>
      <c r="I1917" s="317" t="s">
        <v>3915</v>
      </c>
      <c r="J1917" s="279" t="s">
        <v>23596</v>
      </c>
      <c r="K1917" s="280" t="s">
        <v>3917</v>
      </c>
      <c r="L1917" s="280" t="s">
        <v>23597</v>
      </c>
      <c r="M1917" s="280" t="s">
        <v>4063</v>
      </c>
      <c r="O1917" s="318" t="s">
        <v>23598</v>
      </c>
      <c r="P1917" s="319" t="s">
        <v>23599</v>
      </c>
      <c r="Q1917" s="281"/>
      <c r="R1917" s="280" t="s">
        <v>23593</v>
      </c>
      <c r="S1917" s="281"/>
      <c r="T1917" s="319" t="s">
        <v>23599</v>
      </c>
      <c r="V1917" s="282">
        <v>44812</v>
      </c>
    </row>
    <row r="1918" spans="2:23" s="280" customFormat="1" ht="30.75" customHeight="1" x14ac:dyDescent="0.25">
      <c r="B1918" s="339" t="s">
        <v>23558</v>
      </c>
      <c r="C1918" s="339" t="s">
        <v>21122</v>
      </c>
      <c r="D1918" s="279" t="s">
        <v>23600</v>
      </c>
      <c r="E1918" s="280" t="s">
        <v>16</v>
      </c>
      <c r="G1918" s="279" t="s">
        <v>23600</v>
      </c>
      <c r="H1918" s="316" t="s">
        <v>23712</v>
      </c>
      <c r="I1918" s="317" t="s">
        <v>3915</v>
      </c>
      <c r="J1918" s="279" t="s">
        <v>23713</v>
      </c>
      <c r="K1918" s="280" t="s">
        <v>3917</v>
      </c>
      <c r="L1918" s="280" t="s">
        <v>23601</v>
      </c>
      <c r="M1918" s="280" t="s">
        <v>3942</v>
      </c>
      <c r="N1918" s="280" t="s">
        <v>21135</v>
      </c>
      <c r="O1918" s="318" t="s">
        <v>23714</v>
      </c>
      <c r="P1918" s="319" t="s">
        <v>23715</v>
      </c>
      <c r="Q1918" s="281"/>
      <c r="R1918" s="280" t="s">
        <v>23716</v>
      </c>
      <c r="S1918" s="281" t="s">
        <v>23717</v>
      </c>
      <c r="T1918" s="281"/>
      <c r="V1918" s="282">
        <v>44861</v>
      </c>
    </row>
    <row r="1919" spans="2:23" s="280" customFormat="1" ht="30.75" customHeight="1" x14ac:dyDescent="0.25">
      <c r="B1919" s="339" t="s">
        <v>23602</v>
      </c>
      <c r="C1919" s="339" t="s">
        <v>6285</v>
      </c>
      <c r="D1919" s="279" t="s">
        <v>23603</v>
      </c>
      <c r="E1919" s="280" t="s">
        <v>23604</v>
      </c>
      <c r="G1919" s="279" t="s">
        <v>23605</v>
      </c>
      <c r="H1919" s="316" t="s">
        <v>23606</v>
      </c>
      <c r="I1919" s="317" t="s">
        <v>3915</v>
      </c>
      <c r="J1919" s="279" t="s">
        <v>23607</v>
      </c>
      <c r="K1919" s="280" t="s">
        <v>3917</v>
      </c>
      <c r="L1919" s="280" t="s">
        <v>23608</v>
      </c>
      <c r="M1919" s="280" t="s">
        <v>4265</v>
      </c>
      <c r="N1919" s="280" t="s">
        <v>21135</v>
      </c>
      <c r="O1919" s="318" t="s">
        <v>23609</v>
      </c>
      <c r="P1919" s="319" t="s">
        <v>23610</v>
      </c>
      <c r="Q1919" s="281"/>
      <c r="R1919" s="280" t="s">
        <v>23604</v>
      </c>
      <c r="S1919" s="281"/>
      <c r="T1919" s="319" t="s">
        <v>23610</v>
      </c>
      <c r="V1919" s="282">
        <v>44816</v>
      </c>
    </row>
    <row r="1920" spans="2:23" s="280" customFormat="1" ht="30.75" customHeight="1" x14ac:dyDescent="0.25">
      <c r="B1920" s="339" t="s">
        <v>23618</v>
      </c>
      <c r="C1920" s="339" t="s">
        <v>21125</v>
      </c>
      <c r="D1920" s="279" t="s">
        <v>23619</v>
      </c>
      <c r="E1920" s="280" t="s">
        <v>23620</v>
      </c>
      <c r="F1920" s="280" t="s">
        <v>4222</v>
      </c>
      <c r="G1920" s="279" t="s">
        <v>23630</v>
      </c>
      <c r="H1920" s="316" t="s">
        <v>23631</v>
      </c>
      <c r="I1920" s="317" t="s">
        <v>23632</v>
      </c>
      <c r="J1920" s="279" t="s">
        <v>23633</v>
      </c>
      <c r="K1920" s="280" t="s">
        <v>3917</v>
      </c>
      <c r="L1920" s="280" t="s">
        <v>23621</v>
      </c>
      <c r="M1920" s="280" t="s">
        <v>3919</v>
      </c>
      <c r="N1920" s="280" t="s">
        <v>21147</v>
      </c>
      <c r="O1920" s="318" t="s">
        <v>23634</v>
      </c>
      <c r="P1920" s="319" t="s">
        <v>23635</v>
      </c>
      <c r="Q1920" s="403" t="s">
        <v>23623</v>
      </c>
      <c r="R1920" s="280" t="s">
        <v>23620</v>
      </c>
      <c r="S1920" s="403" t="s">
        <v>23623</v>
      </c>
      <c r="T1920" s="319" t="s">
        <v>23622</v>
      </c>
      <c r="U1920" s="280" t="s">
        <v>23636</v>
      </c>
      <c r="V1920" s="282">
        <v>44820</v>
      </c>
      <c r="W1920" s="345">
        <v>44827</v>
      </c>
    </row>
    <row r="1921" spans="2:23" s="280" customFormat="1" ht="30.75" customHeight="1" x14ac:dyDescent="0.25">
      <c r="B1921" s="339" t="s">
        <v>23637</v>
      </c>
      <c r="C1921" s="339" t="s">
        <v>16380</v>
      </c>
      <c r="D1921" s="279" t="s">
        <v>23639</v>
      </c>
      <c r="E1921" s="280" t="s">
        <v>10704</v>
      </c>
      <c r="G1921" s="279" t="s">
        <v>23638</v>
      </c>
      <c r="H1921" s="316"/>
      <c r="I1921" s="317"/>
      <c r="J1921" s="279"/>
      <c r="O1921" s="318"/>
      <c r="P1921" s="319"/>
      <c r="Q1921" s="281"/>
      <c r="S1921" s="281"/>
      <c r="T1921" s="281"/>
      <c r="V1921" s="282"/>
    </row>
    <row r="1922" spans="2:23" s="280" customFormat="1" ht="30.75" customHeight="1" x14ac:dyDescent="0.25">
      <c r="B1922" s="339" t="s">
        <v>23640</v>
      </c>
      <c r="C1922" s="339" t="s">
        <v>11017</v>
      </c>
      <c r="D1922" s="279" t="s">
        <v>23641</v>
      </c>
      <c r="E1922" s="280" t="s">
        <v>23642</v>
      </c>
      <c r="F1922" s="280" t="s">
        <v>23643</v>
      </c>
      <c r="G1922" s="279" t="s">
        <v>23644</v>
      </c>
      <c r="H1922" s="316" t="s">
        <v>23645</v>
      </c>
      <c r="I1922" s="317"/>
      <c r="J1922" s="279" t="s">
        <v>23646</v>
      </c>
      <c r="K1922" s="280" t="s">
        <v>3917</v>
      </c>
      <c r="L1922" s="280" t="s">
        <v>23647</v>
      </c>
      <c r="M1922" s="280" t="s">
        <v>3975</v>
      </c>
      <c r="N1922" s="280" t="s">
        <v>21147</v>
      </c>
      <c r="O1922" s="318" t="s">
        <v>23648</v>
      </c>
      <c r="P1922" s="319" t="s">
        <v>23649</v>
      </c>
      <c r="Q1922" s="281"/>
      <c r="S1922" s="281"/>
      <c r="T1922" s="281"/>
      <c r="V1922" s="282"/>
    </row>
    <row r="1923" spans="2:23" s="280" customFormat="1" ht="30.75" customHeight="1" x14ac:dyDescent="0.25">
      <c r="B1923" s="339" t="s">
        <v>23651</v>
      </c>
      <c r="C1923" s="339" t="s">
        <v>21125</v>
      </c>
      <c r="D1923" s="279" t="s">
        <v>23657</v>
      </c>
      <c r="E1923" s="280" t="s">
        <v>23658</v>
      </c>
      <c r="F1923" s="280" t="s">
        <v>23660</v>
      </c>
      <c r="G1923" s="279" t="s">
        <v>23657</v>
      </c>
      <c r="H1923" s="316" t="s">
        <v>23659</v>
      </c>
      <c r="I1923" s="317" t="s">
        <v>3915</v>
      </c>
      <c r="J1923" s="279" t="s">
        <v>23661</v>
      </c>
      <c r="K1923" s="280" t="s">
        <v>2971</v>
      </c>
      <c r="L1923" s="280" t="s">
        <v>4026</v>
      </c>
      <c r="M1923" s="280" t="s">
        <v>3919</v>
      </c>
      <c r="N1923" s="280" t="s">
        <v>21147</v>
      </c>
      <c r="O1923" s="318" t="s">
        <v>23662</v>
      </c>
      <c r="P1923" s="319" t="s">
        <v>23663</v>
      </c>
      <c r="Q1923" s="403" t="s">
        <v>23664</v>
      </c>
      <c r="R1923" s="280" t="s">
        <v>23658</v>
      </c>
      <c r="S1923" s="403" t="s">
        <v>23665</v>
      </c>
      <c r="T1923" s="319" t="s">
        <v>23663</v>
      </c>
      <c r="V1923" s="282">
        <v>44833</v>
      </c>
    </row>
    <row r="1924" spans="2:23" s="280" customFormat="1" ht="30.75" customHeight="1" x14ac:dyDescent="0.25">
      <c r="B1924" s="339" t="s">
        <v>23652</v>
      </c>
      <c r="C1924" s="339" t="s">
        <v>16380</v>
      </c>
      <c r="D1924" s="279" t="s">
        <v>23666</v>
      </c>
      <c r="E1924" s="281" t="s">
        <v>23666</v>
      </c>
      <c r="F1924" s="280" t="s">
        <v>23660</v>
      </c>
      <c r="G1924" s="279" t="s">
        <v>23666</v>
      </c>
      <c r="H1924" s="316" t="s">
        <v>23667</v>
      </c>
      <c r="I1924" s="317" t="s">
        <v>3915</v>
      </c>
      <c r="J1924" s="279" t="s">
        <v>23464</v>
      </c>
      <c r="K1924" s="280" t="s">
        <v>3917</v>
      </c>
      <c r="L1924" s="280" t="s">
        <v>23465</v>
      </c>
      <c r="M1924" s="280" t="s">
        <v>3942</v>
      </c>
      <c r="N1924" s="280" t="s">
        <v>21135</v>
      </c>
      <c r="O1924" s="318" t="s">
        <v>23466</v>
      </c>
      <c r="P1924" s="319" t="s">
        <v>23467</v>
      </c>
      <c r="Q1924" s="281" t="s">
        <v>23468</v>
      </c>
      <c r="R1924" s="280" t="s">
        <v>23460</v>
      </c>
      <c r="S1924" s="281" t="s">
        <v>23468</v>
      </c>
      <c r="T1924" s="281" t="s">
        <v>23469</v>
      </c>
      <c r="V1924" s="282"/>
    </row>
    <row r="1925" spans="2:23" s="280" customFormat="1" ht="30.75" customHeight="1" x14ac:dyDescent="0.25">
      <c r="B1925" s="339" t="s">
        <v>23653</v>
      </c>
      <c r="C1925" s="339" t="s">
        <v>16380</v>
      </c>
      <c r="D1925" s="279" t="s">
        <v>23668</v>
      </c>
      <c r="E1925" s="280" t="s">
        <v>10704</v>
      </c>
      <c r="G1925" s="279" t="s">
        <v>23668</v>
      </c>
      <c r="H1925" s="316" t="s">
        <v>23678</v>
      </c>
      <c r="I1925" s="317" t="s">
        <v>3915</v>
      </c>
      <c r="J1925" s="279" t="s">
        <v>23679</v>
      </c>
      <c r="K1925" s="280" t="s">
        <v>3917</v>
      </c>
      <c r="L1925" s="280" t="s">
        <v>11718</v>
      </c>
      <c r="M1925" s="280" t="s">
        <v>3942</v>
      </c>
      <c r="N1925" s="280" t="s">
        <v>21135</v>
      </c>
      <c r="O1925" s="318" t="s">
        <v>23669</v>
      </c>
      <c r="P1925" s="319" t="s">
        <v>23670</v>
      </c>
      <c r="Q1925" s="281" t="s">
        <v>23680</v>
      </c>
      <c r="R1925" s="280" t="s">
        <v>23681</v>
      </c>
      <c r="S1925" s="281" t="s">
        <v>23682</v>
      </c>
      <c r="T1925" s="281" t="s">
        <v>23683</v>
      </c>
      <c r="V1925" s="282"/>
    </row>
    <row r="1926" spans="2:23" s="280" customFormat="1" ht="30.75" customHeight="1" x14ac:dyDescent="0.25">
      <c r="B1926" s="339" t="s">
        <v>23654</v>
      </c>
      <c r="C1926" s="339" t="s">
        <v>16380</v>
      </c>
      <c r="D1926" s="279" t="s">
        <v>23694</v>
      </c>
      <c r="E1926" s="280" t="s">
        <v>23755</v>
      </c>
      <c r="F1926" s="280" t="s">
        <v>1700</v>
      </c>
      <c r="G1926" s="279" t="s">
        <v>23752</v>
      </c>
      <c r="H1926" s="316" t="s">
        <v>23695</v>
      </c>
      <c r="I1926" s="317" t="s">
        <v>23696</v>
      </c>
      <c r="J1926" s="279" t="s">
        <v>23753</v>
      </c>
      <c r="K1926" s="280" t="s">
        <v>22756</v>
      </c>
      <c r="L1926" s="280" t="s">
        <v>2369</v>
      </c>
      <c r="M1926" s="280" t="s">
        <v>5715</v>
      </c>
      <c r="N1926" s="280" t="s">
        <v>21148</v>
      </c>
      <c r="O1926" s="318" t="s">
        <v>22757</v>
      </c>
      <c r="P1926" s="319" t="s">
        <v>23754</v>
      </c>
      <c r="Q1926" s="281" t="s">
        <v>23697</v>
      </c>
      <c r="R1926" s="280" t="s">
        <v>1000</v>
      </c>
      <c r="S1926" s="281" t="s">
        <v>23697</v>
      </c>
      <c r="T1926" s="281" t="s">
        <v>23698</v>
      </c>
      <c r="V1926" s="282"/>
    </row>
    <row r="1927" spans="2:23" s="280" customFormat="1" ht="30.75" customHeight="1" x14ac:dyDescent="0.25">
      <c r="B1927" s="339" t="s">
        <v>23655</v>
      </c>
      <c r="C1927" s="339" t="s">
        <v>21125</v>
      </c>
      <c r="D1927" s="279" t="s">
        <v>23699</v>
      </c>
      <c r="E1927" s="280" t="s">
        <v>16139</v>
      </c>
      <c r="G1927" s="279" t="s">
        <v>23699</v>
      </c>
      <c r="H1927" s="316" t="s">
        <v>23700</v>
      </c>
      <c r="I1927" s="317" t="s">
        <v>3915</v>
      </c>
      <c r="J1927" s="279" t="s">
        <v>23701</v>
      </c>
      <c r="K1927" s="280" t="s">
        <v>23702</v>
      </c>
      <c r="L1927" s="280" t="s">
        <v>23476</v>
      </c>
      <c r="M1927" s="280" t="s">
        <v>3738</v>
      </c>
      <c r="N1927" s="280" t="s">
        <v>21148</v>
      </c>
      <c r="O1927" s="318" t="s">
        <v>23477</v>
      </c>
      <c r="P1927" s="319" t="s">
        <v>23703</v>
      </c>
      <c r="Q1927" s="403" t="s">
        <v>23704</v>
      </c>
      <c r="R1927" s="280" t="s">
        <v>16139</v>
      </c>
      <c r="S1927" s="403" t="s">
        <v>23704</v>
      </c>
      <c r="T1927" s="319" t="s">
        <v>23703</v>
      </c>
      <c r="V1927" s="282">
        <v>44854</v>
      </c>
    </row>
    <row r="1928" spans="2:23" s="280" customFormat="1" ht="30.75" customHeight="1" x14ac:dyDescent="0.25">
      <c r="B1928" s="339" t="s">
        <v>23656</v>
      </c>
      <c r="C1928" s="339" t="s">
        <v>16380</v>
      </c>
      <c r="D1928" s="279" t="s">
        <v>23705</v>
      </c>
      <c r="E1928" s="280" t="s">
        <v>23706</v>
      </c>
      <c r="F1928" s="280" t="s">
        <v>22728</v>
      </c>
      <c r="G1928" s="279" t="s">
        <v>23707</v>
      </c>
      <c r="H1928" s="316"/>
      <c r="I1928" s="317"/>
      <c r="J1928" s="279"/>
      <c r="L1928" s="280" t="s">
        <v>23708</v>
      </c>
      <c r="M1928" s="280" t="s">
        <v>3942</v>
      </c>
      <c r="N1928" s="280" t="s">
        <v>21135</v>
      </c>
      <c r="O1928" s="318"/>
      <c r="P1928" s="319" t="s">
        <v>23709</v>
      </c>
      <c r="Q1928" s="281"/>
      <c r="R1928" s="280" t="s">
        <v>23706</v>
      </c>
      <c r="S1928" s="281"/>
      <c r="T1928" s="281"/>
      <c r="V1928" s="282"/>
    </row>
    <row r="1929" spans="2:23" s="280" customFormat="1" ht="30.75" customHeight="1" x14ac:dyDescent="0.25">
      <c r="B1929" s="339" t="s">
        <v>23727</v>
      </c>
      <c r="C1929" s="339" t="s">
        <v>11992</v>
      </c>
      <c r="D1929" s="279" t="s">
        <v>23730</v>
      </c>
      <c r="E1929" s="280" t="s">
        <v>23729</v>
      </c>
      <c r="G1929" s="279" t="s">
        <v>23728</v>
      </c>
      <c r="H1929" s="316" t="s">
        <v>23731</v>
      </c>
      <c r="I1929" s="317" t="s">
        <v>23738</v>
      </c>
      <c r="J1929" s="279" t="s">
        <v>23732</v>
      </c>
      <c r="K1929" s="280" t="s">
        <v>3917</v>
      </c>
      <c r="L1929" s="280" t="s">
        <v>5316</v>
      </c>
      <c r="M1929" s="280" t="s">
        <v>4114</v>
      </c>
      <c r="N1929" s="280" t="s">
        <v>21147</v>
      </c>
      <c r="O1929" s="318" t="s">
        <v>23733</v>
      </c>
      <c r="P1929" s="319" t="s">
        <v>23734</v>
      </c>
      <c r="Q1929" s="403" t="s">
        <v>23735</v>
      </c>
      <c r="R1929" s="280" t="s">
        <v>23729</v>
      </c>
      <c r="S1929" s="281" t="s">
        <v>23736</v>
      </c>
      <c r="T1929" s="281" t="s">
        <v>23737</v>
      </c>
      <c r="V1929" s="282"/>
    </row>
    <row r="1930" spans="2:23" s="280" customFormat="1" ht="30.75" customHeight="1" x14ac:dyDescent="0.25">
      <c r="B1930" s="339" t="s">
        <v>23739</v>
      </c>
      <c r="C1930" s="339" t="s">
        <v>11992</v>
      </c>
      <c r="D1930" s="279" t="s">
        <v>23740</v>
      </c>
      <c r="E1930" s="280" t="s">
        <v>23729</v>
      </c>
      <c r="G1930" s="279" t="s">
        <v>23741</v>
      </c>
      <c r="H1930" s="316" t="s">
        <v>23742</v>
      </c>
      <c r="I1930" s="317" t="s">
        <v>23743</v>
      </c>
      <c r="J1930" s="279" t="s">
        <v>23744</v>
      </c>
      <c r="K1930" s="280" t="s">
        <v>23745</v>
      </c>
      <c r="L1930" s="280" t="s">
        <v>23746</v>
      </c>
      <c r="M1930" s="280" t="s">
        <v>4114</v>
      </c>
      <c r="N1930" s="280" t="s">
        <v>21147</v>
      </c>
      <c r="O1930" s="318" t="s">
        <v>23747</v>
      </c>
      <c r="P1930" s="319" t="s">
        <v>23748</v>
      </c>
      <c r="Q1930" s="403" t="s">
        <v>23749</v>
      </c>
      <c r="R1930" s="280" t="s">
        <v>23729</v>
      </c>
      <c r="S1930" s="281" t="s">
        <v>23736</v>
      </c>
      <c r="T1930" s="281" t="s">
        <v>23750</v>
      </c>
      <c r="V1930" s="282"/>
    </row>
    <row r="1931" spans="2:23" s="280" customFormat="1" ht="30.75" customHeight="1" x14ac:dyDescent="0.25">
      <c r="B1931" s="339" t="s">
        <v>23761</v>
      </c>
      <c r="C1931" s="339" t="s">
        <v>11017</v>
      </c>
      <c r="D1931" s="279" t="s">
        <v>23772</v>
      </c>
      <c r="E1931" s="280" t="s">
        <v>23762</v>
      </c>
      <c r="G1931" s="279" t="s">
        <v>23763</v>
      </c>
      <c r="H1931" s="316" t="s">
        <v>23764</v>
      </c>
      <c r="I1931" s="317" t="s">
        <v>23765</v>
      </c>
      <c r="J1931" s="279" t="s">
        <v>23766</v>
      </c>
      <c r="K1931" s="280" t="s">
        <v>23767</v>
      </c>
      <c r="L1931" s="280" t="s">
        <v>3917</v>
      </c>
      <c r="M1931" s="280" t="s">
        <v>4063</v>
      </c>
      <c r="N1931" s="280" t="s">
        <v>21135</v>
      </c>
      <c r="O1931" s="318" t="s">
        <v>23768</v>
      </c>
      <c r="P1931" s="319" t="s">
        <v>23769</v>
      </c>
      <c r="Q1931" s="403" t="s">
        <v>23771</v>
      </c>
      <c r="R1931" s="280" t="s">
        <v>23070</v>
      </c>
      <c r="S1931" s="281" t="s">
        <v>23770</v>
      </c>
      <c r="T1931" s="281" t="s">
        <v>23769</v>
      </c>
      <c r="V1931" s="282"/>
    </row>
    <row r="1932" spans="2:23" s="280" customFormat="1" ht="30.75" customHeight="1" x14ac:dyDescent="0.25">
      <c r="B1932" s="339" t="s">
        <v>23773</v>
      </c>
      <c r="C1932" s="339" t="s">
        <v>21122</v>
      </c>
      <c r="D1932" s="279" t="s">
        <v>23774</v>
      </c>
      <c r="E1932" s="280" t="s">
        <v>23775</v>
      </c>
      <c r="G1932" s="279" t="s">
        <v>23776</v>
      </c>
      <c r="H1932" s="316" t="s">
        <v>23777</v>
      </c>
      <c r="I1932" s="317" t="s">
        <v>3915</v>
      </c>
      <c r="J1932" s="279" t="s">
        <v>23778</v>
      </c>
      <c r="K1932" s="280" t="s">
        <v>23774</v>
      </c>
      <c r="L1932" s="280" t="s">
        <v>14907</v>
      </c>
      <c r="M1932" s="280" t="s">
        <v>3942</v>
      </c>
      <c r="N1932" s="280" t="s">
        <v>21135</v>
      </c>
      <c r="O1932" s="318" t="s">
        <v>23779</v>
      </c>
      <c r="P1932" s="319" t="s">
        <v>23780</v>
      </c>
      <c r="Q1932" s="403" t="s">
        <v>23781</v>
      </c>
      <c r="R1932" s="280" t="s">
        <v>23783</v>
      </c>
      <c r="S1932" s="403" t="s">
        <v>23782</v>
      </c>
      <c r="T1932" s="281" t="s">
        <v>23784</v>
      </c>
      <c r="V1932" s="282"/>
    </row>
    <row r="1933" spans="2:23" s="280" customFormat="1" ht="30.75" customHeight="1" x14ac:dyDescent="0.25">
      <c r="B1933" s="360" t="s">
        <v>23792</v>
      </c>
      <c r="C1933" s="339" t="s">
        <v>11992</v>
      </c>
      <c r="D1933" s="279" t="s">
        <v>23793</v>
      </c>
      <c r="E1933" s="280" t="s">
        <v>21911</v>
      </c>
      <c r="G1933" s="279" t="s">
        <v>23794</v>
      </c>
      <c r="H1933" s="316" t="s">
        <v>23795</v>
      </c>
      <c r="I1933" s="317" t="s">
        <v>3915</v>
      </c>
      <c r="J1933" s="279" t="s">
        <v>23796</v>
      </c>
      <c r="K1933" s="280" t="s">
        <v>3917</v>
      </c>
      <c r="L1933" s="280" t="s">
        <v>3946</v>
      </c>
      <c r="M1933" s="280" t="s">
        <v>3942</v>
      </c>
      <c r="N1933" s="280" t="s">
        <v>21135</v>
      </c>
      <c r="O1933" s="318" t="s">
        <v>23797</v>
      </c>
      <c r="P1933" s="319" t="s">
        <v>23798</v>
      </c>
      <c r="Q1933" s="403" t="s">
        <v>23830</v>
      </c>
      <c r="R1933" s="280" t="s">
        <v>21911</v>
      </c>
      <c r="S1933" s="403" t="s">
        <v>18866</v>
      </c>
      <c r="T1933" s="281"/>
      <c r="V1933" s="282"/>
    </row>
    <row r="1934" spans="2:23" s="280" customFormat="1" ht="30.75" customHeight="1" x14ac:dyDescent="0.25">
      <c r="B1934" s="339" t="s">
        <v>23803</v>
      </c>
      <c r="C1934" s="339" t="s">
        <v>11017</v>
      </c>
      <c r="D1934" s="279" t="s">
        <v>23804</v>
      </c>
      <c r="E1934" s="280" t="s">
        <v>23805</v>
      </c>
      <c r="G1934" s="279" t="s">
        <v>23804</v>
      </c>
      <c r="H1934" s="316" t="s">
        <v>23806</v>
      </c>
      <c r="I1934" s="317" t="s">
        <v>3915</v>
      </c>
      <c r="J1934" s="279" t="s">
        <v>23807</v>
      </c>
      <c r="K1934" s="280" t="s">
        <v>3917</v>
      </c>
      <c r="L1934" s="280" t="s">
        <v>22836</v>
      </c>
      <c r="M1934" s="280" t="s">
        <v>3942</v>
      </c>
      <c r="N1934" s="280" t="s">
        <v>21135</v>
      </c>
      <c r="O1934" s="318"/>
      <c r="P1934" s="319" t="s">
        <v>23808</v>
      </c>
      <c r="Q1934" s="281" t="s">
        <v>19104</v>
      </c>
      <c r="R1934" s="280" t="s">
        <v>11017</v>
      </c>
      <c r="S1934" s="281" t="s">
        <v>19104</v>
      </c>
      <c r="T1934" s="281" t="s">
        <v>23809</v>
      </c>
      <c r="V1934" s="282"/>
    </row>
    <row r="1935" spans="2:23" s="280" customFormat="1" ht="30.75" customHeight="1" x14ac:dyDescent="0.25">
      <c r="B1935" s="339" t="s">
        <v>23812</v>
      </c>
      <c r="C1935" s="339" t="s">
        <v>11992</v>
      </c>
      <c r="D1935" s="279" t="s">
        <v>23810</v>
      </c>
      <c r="E1935" s="280" t="s">
        <v>23811</v>
      </c>
      <c r="F1935" s="280" t="s">
        <v>4603</v>
      </c>
      <c r="G1935" s="279" t="s">
        <v>23810</v>
      </c>
      <c r="H1935" s="9" t="s">
        <v>23813</v>
      </c>
      <c r="I1935" s="317" t="s">
        <v>23815</v>
      </c>
      <c r="J1935" s="279" t="s">
        <v>23816</v>
      </c>
      <c r="K1935" s="280" t="s">
        <v>3917</v>
      </c>
      <c r="L1935" s="280" t="s">
        <v>4233</v>
      </c>
      <c r="M1935" s="280" t="s">
        <v>3942</v>
      </c>
      <c r="N1935" s="280" t="s">
        <v>22087</v>
      </c>
      <c r="O1935" s="9" t="s">
        <v>23814</v>
      </c>
      <c r="P1935" s="319" t="s">
        <v>23817</v>
      </c>
      <c r="Q1935" s="281" t="s">
        <v>4603</v>
      </c>
      <c r="R1935" s="280" t="s">
        <v>23818</v>
      </c>
      <c r="S1935" s="281" t="s">
        <v>23819</v>
      </c>
      <c r="T1935" s="281" t="s">
        <v>23820</v>
      </c>
      <c r="V1935" s="282">
        <v>44866</v>
      </c>
      <c r="W1935" s="282">
        <v>44891</v>
      </c>
    </row>
    <row r="1936" spans="2:23" s="280" customFormat="1" ht="30.75" customHeight="1" x14ac:dyDescent="0.25">
      <c r="B1936" s="339" t="s">
        <v>23824</v>
      </c>
      <c r="C1936" s="339" t="s">
        <v>11992</v>
      </c>
      <c r="D1936" s="279" t="s">
        <v>23825</v>
      </c>
      <c r="E1936" s="280" t="s">
        <v>2019</v>
      </c>
      <c r="G1936" s="279" t="s">
        <v>23826</v>
      </c>
      <c r="H1936" s="316" t="s">
        <v>9513</v>
      </c>
      <c r="I1936" s="317"/>
      <c r="J1936" s="279" t="s">
        <v>23827</v>
      </c>
      <c r="K1936" s="280" t="s">
        <v>14838</v>
      </c>
      <c r="L1936" s="280" t="s">
        <v>4103</v>
      </c>
      <c r="M1936" s="280" t="s">
        <v>4104</v>
      </c>
      <c r="N1936" s="280" t="s">
        <v>21147</v>
      </c>
      <c r="O1936" s="318" t="s">
        <v>14839</v>
      </c>
      <c r="P1936" s="319" t="s">
        <v>23828</v>
      </c>
      <c r="Q1936" s="281"/>
      <c r="R1936" s="280" t="s">
        <v>1272</v>
      </c>
      <c r="S1936" s="281"/>
      <c r="T1936" s="281" t="s">
        <v>23829</v>
      </c>
      <c r="V1936" s="282"/>
    </row>
    <row r="1937" spans="2:23" s="280" customFormat="1" ht="30.75" customHeight="1" x14ac:dyDescent="0.25">
      <c r="B1937" s="339" t="s">
        <v>23831</v>
      </c>
      <c r="C1937" s="339" t="s">
        <v>11017</v>
      </c>
      <c r="D1937" s="279" t="s">
        <v>23832</v>
      </c>
      <c r="E1937" s="280" t="s">
        <v>23833</v>
      </c>
      <c r="G1937" s="279" t="s">
        <v>23834</v>
      </c>
      <c r="H1937" s="316" t="s">
        <v>23835</v>
      </c>
      <c r="I1937" s="317" t="s">
        <v>3915</v>
      </c>
      <c r="J1937" s="279" t="s">
        <v>23836</v>
      </c>
      <c r="K1937" s="280" t="s">
        <v>23837</v>
      </c>
      <c r="L1937" s="280" t="s">
        <v>343</v>
      </c>
      <c r="M1937" s="280" t="s">
        <v>4063</v>
      </c>
      <c r="O1937" s="318" t="s">
        <v>23838</v>
      </c>
      <c r="P1937" s="319" t="s">
        <v>23839</v>
      </c>
      <c r="Q1937" s="281" t="s">
        <v>19104</v>
      </c>
      <c r="R1937" s="280" t="s">
        <v>23833</v>
      </c>
      <c r="S1937" s="281" t="s">
        <v>19104</v>
      </c>
      <c r="T1937" s="319" t="s">
        <v>23839</v>
      </c>
      <c r="V1937" s="282">
        <v>44909</v>
      </c>
    </row>
    <row r="1938" spans="2:23" s="280" customFormat="1" ht="30.75" customHeight="1" x14ac:dyDescent="0.25">
      <c r="B1938" s="339" t="s">
        <v>23843</v>
      </c>
      <c r="C1938" s="339" t="s">
        <v>21125</v>
      </c>
      <c r="D1938" s="279" t="s">
        <v>23845</v>
      </c>
      <c r="E1938" s="280" t="s">
        <v>12024</v>
      </c>
      <c r="F1938" s="280" t="s">
        <v>4603</v>
      </c>
      <c r="G1938" s="279" t="s">
        <v>23847</v>
      </c>
      <c r="H1938" s="316" t="s">
        <v>23846</v>
      </c>
      <c r="I1938" s="317" t="s">
        <v>3915</v>
      </c>
      <c r="J1938" s="279" t="s">
        <v>23848</v>
      </c>
      <c r="K1938" s="280" t="s">
        <v>1233</v>
      </c>
      <c r="L1938" s="280" t="s">
        <v>14326</v>
      </c>
      <c r="M1938" s="280" t="s">
        <v>4265</v>
      </c>
      <c r="N1938" s="280" t="s">
        <v>21135</v>
      </c>
      <c r="O1938" s="318" t="s">
        <v>23849</v>
      </c>
      <c r="P1938" s="319" t="s">
        <v>23850</v>
      </c>
      <c r="Q1938" s="403" t="s">
        <v>23851</v>
      </c>
      <c r="R1938" s="280" t="s">
        <v>15459</v>
      </c>
      <c r="S1938" s="403" t="s">
        <v>23851</v>
      </c>
      <c r="T1938" s="319" t="s">
        <v>23850</v>
      </c>
      <c r="V1938" s="282">
        <v>44936</v>
      </c>
    </row>
    <row r="1939" spans="2:23" s="280" customFormat="1" ht="30.75" customHeight="1" x14ac:dyDescent="0.25">
      <c r="B1939" s="339" t="s">
        <v>23844</v>
      </c>
      <c r="C1939" s="339" t="s">
        <v>23336</v>
      </c>
      <c r="D1939" s="279" t="s">
        <v>24148</v>
      </c>
      <c r="E1939" s="280" t="s">
        <v>24149</v>
      </c>
      <c r="F1939" s="280" t="s">
        <v>23339</v>
      </c>
      <c r="G1939" s="279" t="s">
        <v>24148</v>
      </c>
      <c r="H1939" s="316" t="s">
        <v>24150</v>
      </c>
      <c r="I1939" s="317" t="s">
        <v>24151</v>
      </c>
      <c r="J1939" s="279" t="s">
        <v>24152</v>
      </c>
      <c r="K1939" s="280" t="s">
        <v>24153</v>
      </c>
      <c r="L1939" s="280" t="s">
        <v>24154</v>
      </c>
      <c r="M1939" s="280" t="s">
        <v>4063</v>
      </c>
      <c r="N1939" s="280" t="s">
        <v>22087</v>
      </c>
      <c r="O1939" s="318" t="s">
        <v>24155</v>
      </c>
      <c r="P1939" s="319" t="s">
        <v>24156</v>
      </c>
      <c r="Q1939" s="281"/>
      <c r="S1939" s="281"/>
      <c r="T1939" s="281" t="s">
        <v>24157</v>
      </c>
      <c r="V1939" s="282">
        <v>44945</v>
      </c>
      <c r="W1939" s="280">
        <v>44945</v>
      </c>
    </row>
    <row r="1940" spans="2:23" s="280" customFormat="1" ht="30.75" customHeight="1" x14ac:dyDescent="0.25">
      <c r="B1940" s="339" t="s">
        <v>24158</v>
      </c>
      <c r="C1940" s="339" t="s">
        <v>21125</v>
      </c>
      <c r="D1940" s="279" t="s">
        <v>24159</v>
      </c>
      <c r="E1940" s="280" t="s">
        <v>24160</v>
      </c>
      <c r="F1940" s="280" t="s">
        <v>4021</v>
      </c>
      <c r="G1940" s="279" t="s">
        <v>24161</v>
      </c>
      <c r="H1940" s="316" t="s">
        <v>24162</v>
      </c>
      <c r="I1940" s="317" t="s">
        <v>24163</v>
      </c>
      <c r="J1940" s="279" t="s">
        <v>24164</v>
      </c>
      <c r="K1940" s="280" t="s">
        <v>10384</v>
      </c>
      <c r="L1940" s="280" t="s">
        <v>970</v>
      </c>
      <c r="M1940" s="280" t="s">
        <v>3975</v>
      </c>
      <c r="N1940" s="280" t="s">
        <v>22425</v>
      </c>
      <c r="O1940" s="318" t="s">
        <v>23251</v>
      </c>
      <c r="P1940" s="319" t="s">
        <v>24165</v>
      </c>
      <c r="Q1940" s="281" t="s">
        <v>24166</v>
      </c>
      <c r="R1940" s="280" t="s">
        <v>24167</v>
      </c>
      <c r="S1940" s="281" t="s">
        <v>24166</v>
      </c>
      <c r="T1940" s="281" t="s">
        <v>24165</v>
      </c>
      <c r="V1940" s="282">
        <v>44951</v>
      </c>
    </row>
    <row r="1941" spans="2:23" s="280" customFormat="1" ht="30.75" customHeight="1" x14ac:dyDescent="0.25">
      <c r="B1941" s="339" t="s">
        <v>24168</v>
      </c>
      <c r="C1941" s="339" t="s">
        <v>965</v>
      </c>
      <c r="D1941" s="279" t="s">
        <v>24169</v>
      </c>
      <c r="E1941" s="280" t="s">
        <v>24170</v>
      </c>
      <c r="F1941" s="280" t="s">
        <v>4222</v>
      </c>
      <c r="G1941" s="279" t="s">
        <v>24171</v>
      </c>
      <c r="H1941" s="316" t="s">
        <v>24172</v>
      </c>
      <c r="I1941" s="317" t="s">
        <v>24173</v>
      </c>
      <c r="J1941" s="279" t="s">
        <v>24174</v>
      </c>
      <c r="K1941" s="280" t="s">
        <v>10384</v>
      </c>
      <c r="L1941" s="280" t="s">
        <v>970</v>
      </c>
      <c r="M1941" s="280" t="s">
        <v>3975</v>
      </c>
      <c r="N1941" s="280" t="s">
        <v>22425</v>
      </c>
      <c r="O1941" s="318" t="s">
        <v>24175</v>
      </c>
      <c r="P1941" s="319" t="s">
        <v>24176</v>
      </c>
      <c r="Q1941" s="281" t="s">
        <v>24177</v>
      </c>
      <c r="R1941" s="280" t="s">
        <v>5</v>
      </c>
      <c r="S1941" s="281" t="s">
        <v>24177</v>
      </c>
      <c r="T1941" s="281" t="s">
        <v>24176</v>
      </c>
      <c r="V1941" s="282">
        <v>44951</v>
      </c>
    </row>
    <row r="1942" spans="2:23" s="280" customFormat="1" ht="30.75" customHeight="1" x14ac:dyDescent="0.25">
      <c r="B1942" s="339" t="s">
        <v>24178</v>
      </c>
      <c r="C1942" s="339" t="s">
        <v>965</v>
      </c>
      <c r="D1942" s="279" t="s">
        <v>24179</v>
      </c>
      <c r="E1942" s="280" t="s">
        <v>24180</v>
      </c>
      <c r="G1942" s="279" t="s">
        <v>24181</v>
      </c>
      <c r="H1942" s="316" t="s">
        <v>24182</v>
      </c>
      <c r="I1942" s="317" t="s">
        <v>3915</v>
      </c>
      <c r="J1942" s="279" t="s">
        <v>24183</v>
      </c>
      <c r="K1942" s="280" t="s">
        <v>10384</v>
      </c>
      <c r="L1942" s="280" t="s">
        <v>970</v>
      </c>
      <c r="M1942" s="280" t="s">
        <v>3975</v>
      </c>
      <c r="N1942" s="280" t="s">
        <v>22425</v>
      </c>
      <c r="O1942" s="318" t="s">
        <v>23251</v>
      </c>
      <c r="P1942" s="319" t="s">
        <v>24184</v>
      </c>
      <c r="Q1942" s="281" t="s">
        <v>24185</v>
      </c>
      <c r="R1942" s="280" t="s">
        <v>5390</v>
      </c>
      <c r="S1942" s="281" t="s">
        <v>24185</v>
      </c>
      <c r="T1942" s="281" t="s">
        <v>24186</v>
      </c>
      <c r="V1942" s="282">
        <v>44951</v>
      </c>
    </row>
    <row r="1943" spans="2:23" s="280" customFormat="1" ht="30.75" customHeight="1" x14ac:dyDescent="0.25">
      <c r="B1943" s="339" t="s">
        <v>24205</v>
      </c>
      <c r="C1943" s="339" t="s">
        <v>21125</v>
      </c>
      <c r="D1943" s="279" t="s">
        <v>22658</v>
      </c>
      <c r="E1943" s="280" t="s">
        <v>2575</v>
      </c>
      <c r="G1943" s="279" t="s">
        <v>24212</v>
      </c>
      <c r="H1943" s="316" t="s">
        <v>24211</v>
      </c>
      <c r="I1943" s="317" t="s">
        <v>3915</v>
      </c>
      <c r="J1943" s="279" t="s">
        <v>24210</v>
      </c>
      <c r="K1943" s="280" t="s">
        <v>3917</v>
      </c>
      <c r="L1943" s="280" t="s">
        <v>22659</v>
      </c>
      <c r="M1943" s="280" t="s">
        <v>4063</v>
      </c>
      <c r="O1943" s="318" t="s">
        <v>24209</v>
      </c>
      <c r="P1943" s="319" t="s">
        <v>24208</v>
      </c>
      <c r="Q1943" s="281" t="s">
        <v>24207</v>
      </c>
      <c r="R1943" s="280" t="s">
        <v>2575</v>
      </c>
      <c r="S1943" s="281" t="s">
        <v>24207</v>
      </c>
      <c r="T1943" s="281" t="s">
        <v>24206</v>
      </c>
      <c r="V1943" s="282">
        <v>44959</v>
      </c>
    </row>
    <row r="1944" spans="2:23" s="280" customFormat="1" ht="30.75" customHeight="1" x14ac:dyDescent="0.25">
      <c r="B1944" s="360" t="s">
        <v>24213</v>
      </c>
      <c r="C1944" s="339" t="s">
        <v>16380</v>
      </c>
      <c r="D1944" s="279" t="s">
        <v>24214</v>
      </c>
      <c r="G1944" s="279" t="s">
        <v>24215</v>
      </c>
      <c r="H1944" s="316"/>
      <c r="I1944" s="317"/>
      <c r="J1944" s="279"/>
      <c r="O1944" s="318"/>
      <c r="P1944" s="319"/>
      <c r="Q1944" s="281"/>
      <c r="S1944" s="281"/>
      <c r="T1944" s="281"/>
      <c r="V1944" s="282"/>
    </row>
    <row r="1945" spans="2:23" s="280" customFormat="1" ht="30.75" customHeight="1" x14ac:dyDescent="0.25">
      <c r="B1945" s="339" t="s">
        <v>24233</v>
      </c>
      <c r="C1945" s="339" t="s">
        <v>6285</v>
      </c>
      <c r="D1945" s="279" t="s">
        <v>24234</v>
      </c>
      <c r="E1945" s="280" t="s">
        <v>24235</v>
      </c>
      <c r="G1945" s="279" t="s">
        <v>24236</v>
      </c>
      <c r="H1945" s="316" t="s">
        <v>24237</v>
      </c>
      <c r="I1945" s="317" t="s">
        <v>3915</v>
      </c>
      <c r="J1945" s="279" t="s">
        <v>24238</v>
      </c>
      <c r="K1945" s="280" t="s">
        <v>3917</v>
      </c>
      <c r="L1945" s="280" t="s">
        <v>24239</v>
      </c>
      <c r="M1945" s="280" t="s">
        <v>4265</v>
      </c>
      <c r="N1945" s="280" t="s">
        <v>21135</v>
      </c>
      <c r="O1945" s="318" t="s">
        <v>24240</v>
      </c>
      <c r="P1945" s="319" t="s">
        <v>24241</v>
      </c>
      <c r="Q1945" s="281" t="s">
        <v>24242</v>
      </c>
      <c r="R1945" s="280" t="s">
        <v>24235</v>
      </c>
      <c r="S1945" s="281" t="s">
        <v>24242</v>
      </c>
      <c r="T1945" s="281" t="s">
        <v>24241</v>
      </c>
      <c r="V1945" s="282">
        <v>44970</v>
      </c>
    </row>
    <row r="1946" spans="2:23" s="280" customFormat="1" ht="30.75" customHeight="1" x14ac:dyDescent="0.25">
      <c r="B1946" s="339" t="s">
        <v>24244</v>
      </c>
      <c r="C1946" s="339" t="s">
        <v>21122</v>
      </c>
      <c r="D1946" s="279" t="s">
        <v>24245</v>
      </c>
      <c r="E1946" s="280" t="s">
        <v>24246</v>
      </c>
      <c r="G1946" s="279" t="s">
        <v>24247</v>
      </c>
      <c r="H1946" s="316"/>
      <c r="I1946" s="317"/>
      <c r="J1946" s="279"/>
      <c r="L1946" s="280" t="s">
        <v>24248</v>
      </c>
      <c r="M1946" s="280" t="s">
        <v>4265</v>
      </c>
      <c r="N1946" s="280" t="s">
        <v>21135</v>
      </c>
      <c r="O1946" s="318"/>
      <c r="P1946" s="319"/>
      <c r="Q1946" s="281"/>
      <c r="S1946" s="281"/>
      <c r="T1946" s="281"/>
      <c r="V1946" s="282"/>
    </row>
    <row r="1947" spans="2:23" s="280" customFormat="1" ht="30.75" customHeight="1" x14ac:dyDescent="0.25">
      <c r="B1947" s="339"/>
      <c r="C1947" s="339"/>
      <c r="D1947" s="279"/>
      <c r="G1947" s="279"/>
      <c r="H1947" s="316"/>
      <c r="I1947" s="317"/>
      <c r="J1947" s="279"/>
      <c r="O1947" s="318"/>
      <c r="P1947" s="319"/>
      <c r="Q1947" s="281"/>
      <c r="S1947" s="281"/>
      <c r="T1947" s="281"/>
      <c r="V1947" s="282"/>
    </row>
    <row r="1948" spans="2:23" s="280" customFormat="1" ht="30.75" customHeight="1" x14ac:dyDescent="0.25">
      <c r="B1948" s="339"/>
      <c r="C1948" s="339"/>
      <c r="D1948" s="279"/>
      <c r="G1948" s="279"/>
      <c r="H1948" s="316"/>
      <c r="I1948" s="317"/>
      <c r="J1948" s="279"/>
      <c r="O1948" s="318"/>
      <c r="P1948" s="319"/>
      <c r="Q1948" s="281"/>
      <c r="S1948" s="281"/>
      <c r="T1948" s="281"/>
      <c r="V1948" s="282"/>
    </row>
    <row r="1949" spans="2:23" s="280" customFormat="1" ht="30.75" customHeight="1" x14ac:dyDescent="0.25">
      <c r="B1949" s="339"/>
      <c r="C1949" s="339"/>
      <c r="D1949" s="279"/>
      <c r="G1949" s="279"/>
      <c r="H1949" s="316"/>
      <c r="I1949" s="317"/>
      <c r="J1949" s="279"/>
      <c r="O1949" s="318"/>
      <c r="P1949" s="319"/>
      <c r="Q1949" s="281"/>
      <c r="S1949" s="281"/>
      <c r="T1949" s="281"/>
      <c r="V1949" s="282"/>
    </row>
    <row r="1950" spans="2:23" s="280" customFormat="1" ht="30.75" customHeight="1" x14ac:dyDescent="0.25">
      <c r="B1950" s="339"/>
      <c r="C1950" s="339"/>
      <c r="D1950" s="279"/>
      <c r="G1950" s="279"/>
      <c r="H1950" s="316"/>
      <c r="I1950" s="317"/>
      <c r="J1950" s="279"/>
      <c r="O1950" s="318"/>
      <c r="P1950" s="319"/>
      <c r="Q1950" s="281"/>
      <c r="S1950" s="281"/>
      <c r="T1950" s="281"/>
      <c r="V1950" s="282"/>
    </row>
    <row r="1951" spans="2:23" s="280" customFormat="1" ht="30.75" customHeight="1" x14ac:dyDescent="0.25">
      <c r="B1951" s="339"/>
      <c r="C1951" s="339"/>
      <c r="D1951" s="279"/>
      <c r="G1951" s="279"/>
      <c r="H1951" s="316"/>
      <c r="I1951" s="317"/>
      <c r="J1951" s="279"/>
      <c r="O1951" s="318"/>
      <c r="P1951" s="319"/>
      <c r="Q1951" s="281"/>
      <c r="S1951" s="281"/>
      <c r="T1951" s="281"/>
      <c r="V1951" s="282"/>
    </row>
    <row r="1952" spans="2:23" s="280" customFormat="1" ht="30.75" customHeight="1" x14ac:dyDescent="0.25">
      <c r="B1952" s="339"/>
      <c r="C1952" s="339"/>
      <c r="D1952" s="279"/>
      <c r="G1952" s="279"/>
      <c r="H1952" s="316"/>
      <c r="I1952" s="317"/>
      <c r="J1952" s="279"/>
      <c r="O1952" s="318"/>
      <c r="P1952" s="319"/>
      <c r="Q1952" s="281"/>
      <c r="S1952" s="281"/>
      <c r="T1952" s="281"/>
      <c r="V1952" s="282"/>
    </row>
    <row r="1953" spans="2:22" s="280" customFormat="1" ht="30.75" customHeight="1" x14ac:dyDescent="0.25">
      <c r="B1953" s="339"/>
      <c r="C1953" s="339"/>
      <c r="D1953" s="279"/>
      <c r="G1953" s="279"/>
      <c r="H1953" s="316"/>
      <c r="I1953" s="317"/>
      <c r="J1953" s="279"/>
      <c r="O1953" s="318"/>
      <c r="P1953" s="319"/>
      <c r="Q1953" s="281"/>
      <c r="S1953" s="281"/>
      <c r="T1953" s="281"/>
      <c r="V1953" s="282"/>
    </row>
    <row r="1954" spans="2:22" s="280" customFormat="1" ht="30.75" customHeight="1" x14ac:dyDescent="0.25">
      <c r="B1954" s="339"/>
      <c r="C1954" s="339"/>
      <c r="D1954" s="279"/>
      <c r="G1954" s="279"/>
      <c r="H1954" s="316"/>
      <c r="I1954" s="317"/>
      <c r="J1954" s="279"/>
      <c r="O1954" s="318"/>
      <c r="P1954" s="319"/>
      <c r="Q1954" s="281"/>
      <c r="S1954" s="281"/>
      <c r="T1954" s="281"/>
      <c r="V1954" s="282"/>
    </row>
    <row r="1955" spans="2:22" s="280" customFormat="1" ht="30.75" customHeight="1" x14ac:dyDescent="0.25">
      <c r="B1955" s="339"/>
      <c r="C1955" s="339"/>
      <c r="D1955" s="279"/>
      <c r="G1955" s="279"/>
      <c r="H1955" s="316"/>
      <c r="I1955" s="317"/>
      <c r="J1955" s="279"/>
      <c r="O1955" s="318"/>
      <c r="P1955" s="319"/>
      <c r="Q1955" s="281"/>
      <c r="S1955" s="281"/>
      <c r="T1955" s="281"/>
      <c r="V1955" s="282"/>
    </row>
    <row r="1956" spans="2:22" s="280" customFormat="1" ht="30.75" customHeight="1" x14ac:dyDescent="0.25">
      <c r="B1956" s="339"/>
      <c r="C1956" s="339"/>
      <c r="D1956" s="279"/>
      <c r="G1956" s="279"/>
      <c r="H1956" s="316"/>
      <c r="I1956" s="317"/>
      <c r="J1956" s="279"/>
      <c r="O1956" s="318"/>
      <c r="P1956" s="319"/>
      <c r="Q1956" s="281"/>
      <c r="S1956" s="281"/>
      <c r="T1956" s="281"/>
      <c r="V1956" s="282"/>
    </row>
    <row r="1957" spans="2:22" s="280" customFormat="1" ht="30.75" customHeight="1" x14ac:dyDescent="0.25">
      <c r="B1957" s="339"/>
      <c r="C1957" s="339"/>
      <c r="D1957" s="279"/>
      <c r="G1957" s="279"/>
      <c r="H1957" s="316"/>
      <c r="I1957" s="317"/>
      <c r="J1957" s="279"/>
      <c r="O1957" s="318"/>
      <c r="P1957" s="319"/>
      <c r="Q1957" s="281"/>
      <c r="S1957" s="281"/>
      <c r="T1957" s="281"/>
      <c r="V1957" s="282"/>
    </row>
    <row r="1958" spans="2:22" s="280" customFormat="1" ht="30.75" customHeight="1" x14ac:dyDescent="0.25">
      <c r="B1958" s="339"/>
      <c r="C1958" s="339"/>
      <c r="D1958" s="279"/>
      <c r="G1958" s="279"/>
      <c r="H1958" s="316"/>
      <c r="I1958" s="317"/>
      <c r="J1958" s="279"/>
      <c r="O1958" s="318"/>
      <c r="P1958" s="319"/>
      <c r="Q1958" s="281"/>
      <c r="S1958" s="281"/>
      <c r="T1958" s="281"/>
      <c r="V1958" s="282"/>
    </row>
    <row r="1959" spans="2:22" s="280" customFormat="1" ht="30.75" customHeight="1" x14ac:dyDescent="0.25">
      <c r="B1959" s="339"/>
      <c r="C1959" s="339"/>
      <c r="D1959" s="279"/>
      <c r="G1959" s="279"/>
      <c r="H1959" s="316"/>
      <c r="I1959" s="317"/>
      <c r="J1959" s="279"/>
      <c r="O1959" s="318"/>
      <c r="P1959" s="319"/>
      <c r="Q1959" s="281"/>
      <c r="S1959" s="281"/>
      <c r="T1959" s="281"/>
      <c r="V1959" s="282"/>
    </row>
    <row r="1960" spans="2:22" s="280" customFormat="1" ht="30.75" customHeight="1" x14ac:dyDescent="0.25">
      <c r="B1960" s="339"/>
      <c r="C1960" s="339"/>
      <c r="D1960" s="279"/>
      <c r="G1960" s="279"/>
      <c r="H1960" s="316"/>
      <c r="I1960" s="317"/>
      <c r="J1960" s="279"/>
      <c r="O1960" s="318"/>
      <c r="P1960" s="319"/>
      <c r="Q1960" s="281"/>
      <c r="S1960" s="281"/>
      <c r="T1960" s="281"/>
      <c r="V1960" s="282"/>
    </row>
    <row r="1961" spans="2:22" s="280" customFormat="1" ht="30.75" customHeight="1" x14ac:dyDescent="0.25">
      <c r="B1961" s="339"/>
      <c r="C1961" s="339"/>
      <c r="D1961" s="279"/>
      <c r="G1961" s="279"/>
      <c r="H1961" s="316"/>
      <c r="I1961" s="317"/>
      <c r="J1961" s="279"/>
      <c r="O1961" s="318"/>
      <c r="P1961" s="319"/>
      <c r="Q1961" s="281"/>
      <c r="S1961" s="281"/>
      <c r="T1961" s="281"/>
      <c r="V1961" s="282"/>
    </row>
    <row r="1962" spans="2:22" s="280" customFormat="1" ht="30.75" customHeight="1" x14ac:dyDescent="0.25">
      <c r="B1962" s="339"/>
      <c r="C1962" s="339"/>
      <c r="D1962" s="279"/>
      <c r="G1962" s="279"/>
      <c r="H1962" s="316"/>
      <c r="I1962" s="317"/>
      <c r="J1962" s="279"/>
      <c r="O1962" s="318"/>
      <c r="P1962" s="319"/>
      <c r="Q1962" s="281"/>
      <c r="S1962" s="281"/>
      <c r="T1962" s="281"/>
      <c r="V1962" s="282"/>
    </row>
    <row r="1963" spans="2:22" s="280" customFormat="1" ht="30.75" customHeight="1" x14ac:dyDescent="0.25">
      <c r="B1963" s="339"/>
      <c r="C1963" s="339"/>
      <c r="D1963" s="279"/>
      <c r="G1963" s="279"/>
      <c r="H1963" s="316"/>
      <c r="I1963" s="317"/>
      <c r="J1963" s="279"/>
      <c r="O1963" s="318"/>
      <c r="P1963" s="319"/>
      <c r="Q1963" s="281"/>
      <c r="S1963" s="281"/>
      <c r="T1963" s="281"/>
      <c r="V1963" s="282"/>
    </row>
    <row r="1964" spans="2:22" s="280" customFormat="1" ht="30.75" customHeight="1" x14ac:dyDescent="0.25">
      <c r="B1964" s="339"/>
      <c r="C1964" s="339"/>
      <c r="D1964" s="279"/>
      <c r="G1964" s="279"/>
      <c r="H1964" s="316"/>
      <c r="I1964" s="317"/>
      <c r="J1964" s="279"/>
      <c r="O1964" s="318"/>
      <c r="P1964" s="319"/>
      <c r="Q1964" s="281"/>
      <c r="S1964" s="281"/>
      <c r="T1964" s="281"/>
      <c r="V1964" s="282"/>
    </row>
    <row r="1965" spans="2:22" s="280" customFormat="1" ht="30.75" customHeight="1" x14ac:dyDescent="0.25">
      <c r="B1965" s="339"/>
      <c r="C1965" s="339"/>
      <c r="D1965" s="279"/>
      <c r="G1965" s="279"/>
      <c r="H1965" s="316"/>
      <c r="I1965" s="317"/>
      <c r="J1965" s="279"/>
      <c r="O1965" s="318"/>
      <c r="P1965" s="319"/>
      <c r="Q1965" s="281"/>
      <c r="S1965" s="281"/>
      <c r="T1965" s="281"/>
      <c r="V1965" s="282"/>
    </row>
    <row r="1966" spans="2:22" s="280" customFormat="1" ht="30.75" customHeight="1" x14ac:dyDescent="0.25">
      <c r="B1966" s="339"/>
      <c r="C1966" s="339"/>
      <c r="D1966" s="279"/>
      <c r="G1966" s="279"/>
      <c r="H1966" s="316"/>
      <c r="I1966" s="317"/>
      <c r="J1966" s="279"/>
      <c r="O1966" s="318"/>
      <c r="P1966" s="319"/>
      <c r="Q1966" s="281"/>
      <c r="S1966" s="281"/>
      <c r="T1966" s="281"/>
      <c r="V1966" s="282"/>
    </row>
    <row r="1967" spans="2:22" s="328" customFormat="1" ht="30.75" customHeight="1" x14ac:dyDescent="0.25">
      <c r="B1967" s="341"/>
      <c r="C1967" s="341"/>
      <c r="D1967" s="327"/>
      <c r="G1967" s="327"/>
      <c r="H1967" s="329"/>
      <c r="I1967" s="330"/>
      <c r="J1967" s="327"/>
      <c r="O1967" s="331"/>
      <c r="P1967" s="334"/>
      <c r="Q1967" s="332"/>
      <c r="S1967" s="332"/>
      <c r="T1967" s="332"/>
      <c r="V1967" s="333"/>
    </row>
    <row r="1968" spans="2:22" s="328" customFormat="1" ht="30.75" customHeight="1" x14ac:dyDescent="0.25">
      <c r="B1968" s="341"/>
      <c r="C1968" s="341"/>
      <c r="D1968" s="327"/>
      <c r="G1968" s="327"/>
      <c r="H1968" s="329"/>
      <c r="I1968" s="330"/>
      <c r="J1968" s="327"/>
      <c r="O1968" s="331"/>
      <c r="P1968" s="334"/>
      <c r="Q1968" s="332"/>
      <c r="S1968" s="332"/>
      <c r="T1968" s="332"/>
      <c r="V1968" s="333"/>
    </row>
    <row r="1969" spans="2:22" s="328" customFormat="1" ht="30.75" customHeight="1" x14ac:dyDescent="0.25">
      <c r="B1969" s="341"/>
      <c r="C1969" s="341"/>
      <c r="D1969" s="327"/>
      <c r="G1969" s="327"/>
      <c r="H1969" s="329"/>
      <c r="I1969" s="330"/>
      <c r="J1969" s="327"/>
      <c r="O1969" s="331"/>
      <c r="P1969" s="334"/>
      <c r="Q1969" s="332"/>
      <c r="S1969" s="332"/>
      <c r="T1969" s="332"/>
      <c r="V1969" s="333"/>
    </row>
    <row r="1970" spans="2:22" s="328" customFormat="1" ht="30.75" customHeight="1" x14ac:dyDescent="0.25">
      <c r="B1970" s="341"/>
      <c r="C1970" s="341"/>
      <c r="D1970" s="327"/>
      <c r="G1970" s="327"/>
      <c r="H1970" s="329"/>
      <c r="I1970" s="330"/>
      <c r="J1970" s="327"/>
      <c r="O1970" s="331"/>
      <c r="P1970" s="334"/>
      <c r="Q1970" s="332"/>
      <c r="S1970" s="332"/>
      <c r="T1970" s="332"/>
      <c r="V1970" s="333"/>
    </row>
    <row r="1971" spans="2:22" s="328" customFormat="1" ht="30.75" customHeight="1" x14ac:dyDescent="0.25">
      <c r="B1971" s="341"/>
      <c r="C1971" s="341"/>
      <c r="D1971" s="327"/>
      <c r="G1971" s="327"/>
      <c r="H1971" s="329"/>
      <c r="I1971" s="330"/>
      <c r="J1971" s="327"/>
      <c r="O1971" s="331"/>
      <c r="P1971" s="334"/>
      <c r="Q1971" s="332"/>
      <c r="S1971" s="332"/>
      <c r="T1971" s="332"/>
      <c r="V1971" s="333"/>
    </row>
    <row r="1972" spans="2:22" s="328" customFormat="1" ht="30.75" customHeight="1" x14ac:dyDescent="0.25">
      <c r="B1972" s="341"/>
      <c r="C1972" s="341"/>
      <c r="D1972" s="327"/>
      <c r="G1972" s="327"/>
      <c r="H1972" s="329"/>
      <c r="I1972" s="330"/>
      <c r="J1972" s="327"/>
      <c r="O1972" s="331"/>
      <c r="P1972" s="334"/>
      <c r="Q1972" s="332"/>
      <c r="S1972" s="332"/>
      <c r="T1972" s="332"/>
      <c r="V1972" s="333"/>
    </row>
    <row r="1973" spans="2:22" s="328" customFormat="1" ht="30.75" customHeight="1" x14ac:dyDescent="0.25">
      <c r="B1973" s="341"/>
      <c r="C1973" s="341"/>
      <c r="D1973" s="327"/>
      <c r="G1973" s="327"/>
      <c r="H1973" s="329"/>
      <c r="I1973" s="330"/>
      <c r="J1973" s="327"/>
      <c r="O1973" s="331"/>
      <c r="P1973" s="334"/>
      <c r="Q1973" s="332"/>
      <c r="S1973" s="332"/>
      <c r="T1973" s="332"/>
      <c r="V1973" s="333"/>
    </row>
    <row r="1974" spans="2:22" s="328" customFormat="1" ht="30.75" customHeight="1" x14ac:dyDescent="0.25">
      <c r="B1974" s="341"/>
      <c r="C1974" s="341"/>
      <c r="D1974" s="327"/>
      <c r="G1974" s="327"/>
      <c r="H1974" s="329"/>
      <c r="I1974" s="330"/>
      <c r="J1974" s="327"/>
      <c r="O1974" s="331"/>
      <c r="P1974" s="334"/>
      <c r="Q1974" s="332"/>
      <c r="S1974" s="332"/>
      <c r="T1974" s="332"/>
      <c r="V1974" s="333"/>
    </row>
    <row r="1975" spans="2:22" s="328" customFormat="1" ht="30.75" customHeight="1" x14ac:dyDescent="0.25">
      <c r="B1975" s="341"/>
      <c r="C1975" s="341"/>
      <c r="D1975" s="327"/>
      <c r="G1975" s="327"/>
      <c r="H1975" s="329"/>
      <c r="I1975" s="330"/>
      <c r="J1975" s="327"/>
      <c r="O1975" s="331"/>
      <c r="P1975" s="334"/>
      <c r="Q1975" s="332"/>
      <c r="S1975" s="332"/>
      <c r="T1975" s="332"/>
      <c r="V1975" s="333"/>
    </row>
    <row r="1976" spans="2:22" s="328" customFormat="1" ht="30.75" customHeight="1" x14ac:dyDescent="0.25">
      <c r="B1976" s="341"/>
      <c r="C1976" s="341"/>
      <c r="D1976" s="327"/>
      <c r="G1976" s="327"/>
      <c r="H1976" s="329"/>
      <c r="I1976" s="330"/>
      <c r="J1976" s="327"/>
      <c r="O1976" s="331"/>
      <c r="P1976" s="334"/>
      <c r="Q1976" s="332"/>
      <c r="S1976" s="332"/>
      <c r="T1976" s="332"/>
      <c r="V1976" s="333"/>
    </row>
    <row r="1977" spans="2:22" s="328" customFormat="1" ht="30.75" customHeight="1" x14ac:dyDescent="0.25">
      <c r="B1977" s="341"/>
      <c r="C1977" s="341"/>
      <c r="D1977" s="327"/>
      <c r="G1977" s="327"/>
      <c r="H1977" s="329"/>
      <c r="I1977" s="330"/>
      <c r="J1977" s="327"/>
      <c r="O1977" s="331"/>
      <c r="P1977" s="334"/>
      <c r="Q1977" s="332"/>
      <c r="S1977" s="332"/>
      <c r="T1977" s="332"/>
      <c r="V1977" s="333"/>
    </row>
    <row r="1978" spans="2:22" s="328" customFormat="1" ht="30.75" customHeight="1" x14ac:dyDescent="0.25">
      <c r="B1978" s="341"/>
      <c r="C1978" s="341"/>
      <c r="D1978" s="327"/>
      <c r="G1978" s="327"/>
      <c r="H1978" s="329"/>
      <c r="I1978" s="330"/>
      <c r="J1978" s="327"/>
      <c r="O1978" s="331"/>
      <c r="P1978" s="334"/>
      <c r="Q1978" s="332"/>
      <c r="S1978" s="332"/>
      <c r="T1978" s="332"/>
      <c r="V1978" s="333"/>
    </row>
    <row r="1979" spans="2:22" s="328" customFormat="1" ht="30.75" customHeight="1" x14ac:dyDescent="0.25">
      <c r="B1979" s="341"/>
      <c r="C1979" s="341"/>
      <c r="D1979" s="327"/>
      <c r="G1979" s="327"/>
      <c r="H1979" s="329"/>
      <c r="I1979" s="330"/>
      <c r="J1979" s="327"/>
      <c r="O1979" s="331"/>
      <c r="P1979" s="334"/>
      <c r="Q1979" s="332"/>
      <c r="S1979" s="332"/>
      <c r="T1979" s="332"/>
      <c r="V1979" s="333"/>
    </row>
    <row r="1980" spans="2:22" s="328" customFormat="1" ht="30.75" customHeight="1" x14ac:dyDescent="0.25">
      <c r="B1980" s="341"/>
      <c r="C1980" s="341"/>
      <c r="D1980" s="327"/>
      <c r="G1980" s="327"/>
      <c r="H1980" s="329"/>
      <c r="I1980" s="330"/>
      <c r="J1980" s="327"/>
      <c r="O1980" s="331"/>
      <c r="P1980" s="334"/>
      <c r="Q1980" s="332"/>
      <c r="S1980" s="332"/>
      <c r="T1980" s="332"/>
      <c r="V1980" s="333"/>
    </row>
    <row r="1981" spans="2:22" s="328" customFormat="1" ht="30.75" customHeight="1" x14ac:dyDescent="0.25">
      <c r="B1981" s="341"/>
      <c r="C1981" s="341"/>
      <c r="D1981" s="327"/>
      <c r="G1981" s="327"/>
      <c r="H1981" s="329"/>
      <c r="I1981" s="330"/>
      <c r="J1981" s="327"/>
      <c r="O1981" s="331"/>
      <c r="P1981" s="334"/>
      <c r="Q1981" s="332"/>
      <c r="S1981" s="332"/>
      <c r="T1981" s="332"/>
      <c r="V1981" s="333"/>
    </row>
    <row r="1982" spans="2:22" s="328" customFormat="1" ht="30.75" customHeight="1" x14ac:dyDescent="0.25">
      <c r="B1982" s="341"/>
      <c r="C1982" s="341"/>
      <c r="D1982" s="327"/>
      <c r="G1982" s="327"/>
      <c r="H1982" s="329"/>
      <c r="I1982" s="330"/>
      <c r="J1982" s="327"/>
      <c r="O1982" s="331"/>
      <c r="P1982" s="334"/>
      <c r="Q1982" s="332"/>
      <c r="S1982" s="332"/>
      <c r="T1982" s="332"/>
      <c r="V1982" s="333"/>
    </row>
    <row r="1983" spans="2:22" s="328" customFormat="1" ht="30.75" customHeight="1" x14ac:dyDescent="0.25">
      <c r="B1983" s="341"/>
      <c r="C1983" s="341"/>
      <c r="D1983" s="327"/>
      <c r="G1983" s="327"/>
      <c r="H1983" s="329"/>
      <c r="I1983" s="330"/>
      <c r="J1983" s="327"/>
      <c r="O1983" s="331"/>
      <c r="P1983" s="334"/>
      <c r="Q1983" s="332"/>
      <c r="S1983" s="332"/>
      <c r="T1983" s="332"/>
      <c r="V1983" s="333"/>
    </row>
    <row r="1984" spans="2:22" s="328" customFormat="1" ht="30.75" customHeight="1" x14ac:dyDescent="0.25">
      <c r="B1984" s="341"/>
      <c r="C1984" s="341"/>
      <c r="D1984" s="327"/>
      <c r="G1984" s="327"/>
      <c r="H1984" s="329"/>
      <c r="I1984" s="330"/>
      <c r="J1984" s="327"/>
      <c r="O1984" s="331"/>
      <c r="P1984" s="334"/>
      <c r="Q1984" s="332"/>
      <c r="S1984" s="332"/>
      <c r="T1984" s="332"/>
      <c r="V1984" s="333"/>
    </row>
    <row r="1985" spans="2:23" s="328" customFormat="1" ht="30.75" customHeight="1" x14ac:dyDescent="0.25">
      <c r="B1985" s="341"/>
      <c r="C1985" s="341"/>
      <c r="D1985" s="327"/>
      <c r="G1985" s="327"/>
      <c r="H1985" s="329"/>
      <c r="I1985" s="330"/>
      <c r="J1985" s="327"/>
      <c r="O1985" s="331"/>
      <c r="P1985" s="334"/>
      <c r="Q1985" s="332"/>
      <c r="S1985" s="332"/>
      <c r="T1985" s="332"/>
      <c r="V1985" s="333"/>
    </row>
    <row r="1986" spans="2:23" s="328" customFormat="1" ht="30.75" customHeight="1" x14ac:dyDescent="0.25">
      <c r="B1986" s="341"/>
      <c r="C1986" s="341"/>
      <c r="D1986" s="327"/>
      <c r="G1986" s="327"/>
      <c r="H1986" s="329"/>
      <c r="I1986" s="330"/>
      <c r="J1986" s="327"/>
      <c r="O1986" s="331"/>
      <c r="P1986" s="334"/>
      <c r="Q1986" s="332"/>
      <c r="S1986" s="332"/>
      <c r="T1986" s="332"/>
      <c r="V1986" s="333"/>
    </row>
    <row r="1987" spans="2:23" ht="30.75" customHeight="1" x14ac:dyDescent="0.25">
      <c r="B1987" s="341"/>
      <c r="C1987" s="341"/>
      <c r="D1987" s="335"/>
      <c r="E1987" s="336"/>
      <c r="F1987" s="336"/>
      <c r="G1987" s="335"/>
      <c r="H1987" s="336"/>
      <c r="I1987" s="336"/>
      <c r="J1987" s="335"/>
      <c r="K1987" s="336"/>
      <c r="L1987" s="336"/>
      <c r="M1987" s="336"/>
      <c r="N1987" s="336"/>
      <c r="O1987" s="336"/>
      <c r="P1987" s="337"/>
      <c r="Q1987" s="337"/>
      <c r="R1987" s="336"/>
      <c r="S1987" s="337"/>
      <c r="T1987" s="337"/>
      <c r="U1987" s="336"/>
      <c r="V1987" s="338"/>
      <c r="W1987" s="336"/>
    </row>
    <row r="1988" spans="2:23" ht="30.75" customHeight="1" x14ac:dyDescent="0.25">
      <c r="B1988" s="341"/>
      <c r="C1988" s="341"/>
    </row>
    <row r="1989" spans="2:23" ht="30.75" customHeight="1" x14ac:dyDescent="0.25">
      <c r="B1989" s="341"/>
      <c r="C1989" s="341"/>
    </row>
    <row r="1990" spans="2:23" ht="30.75" customHeight="1" x14ac:dyDescent="0.25">
      <c r="B1990" s="341"/>
      <c r="C1990" s="341"/>
    </row>
    <row r="1991" spans="2:23" ht="30.75" customHeight="1" x14ac:dyDescent="0.25">
      <c r="B1991" s="341"/>
      <c r="C1991" s="341"/>
    </row>
    <row r="1992" spans="2:23" ht="30.75" customHeight="1" x14ac:dyDescent="0.25">
      <c r="B1992" s="341"/>
      <c r="C1992" s="341"/>
    </row>
    <row r="1993" spans="2:23" ht="30.75" customHeight="1" x14ac:dyDescent="0.25">
      <c r="B1993" s="341"/>
      <c r="C1993" s="341"/>
    </row>
    <row r="1994" spans="2:23" ht="30.75" customHeight="1" x14ac:dyDescent="0.25">
      <c r="B1994" s="341"/>
      <c r="C1994" s="341"/>
    </row>
    <row r="1995" spans="2:23" ht="30.75" customHeight="1" x14ac:dyDescent="0.25">
      <c r="B1995" s="341"/>
      <c r="C1995" s="341"/>
    </row>
    <row r="1996" spans="2:23" ht="30.75" customHeight="1" x14ac:dyDescent="0.25">
      <c r="B1996" s="341"/>
      <c r="C1996" s="341"/>
    </row>
    <row r="1997" spans="2:23" ht="30.75" customHeight="1" x14ac:dyDescent="0.25">
      <c r="B1997" s="341"/>
      <c r="C1997" s="341"/>
    </row>
    <row r="1998" spans="2:23" ht="30.75" customHeight="1" x14ac:dyDescent="0.25">
      <c r="B1998" s="341"/>
      <c r="C1998" s="341"/>
    </row>
    <row r="1999" spans="2:23" ht="30.75" customHeight="1" x14ac:dyDescent="0.25">
      <c r="B1999" s="341"/>
      <c r="C1999" s="341"/>
    </row>
    <row r="2000" spans="2:23" ht="30.75" customHeight="1" x14ac:dyDescent="0.25">
      <c r="B2000" s="341"/>
      <c r="C2000" s="341"/>
    </row>
    <row r="2001" spans="2:3" ht="30.75" customHeight="1" x14ac:dyDescent="0.25">
      <c r="B2001" s="341"/>
      <c r="C2001" s="341"/>
    </row>
    <row r="2002" spans="2:3" ht="30.75" customHeight="1" x14ac:dyDescent="0.25">
      <c r="B2002" s="341"/>
      <c r="C2002" s="341"/>
    </row>
    <row r="2003" spans="2:3" ht="30.75" customHeight="1" x14ac:dyDescent="0.25">
      <c r="B2003" s="341"/>
      <c r="C2003" s="341"/>
    </row>
    <row r="2004" spans="2:3" ht="30.75" customHeight="1" x14ac:dyDescent="0.25">
      <c r="B2004" s="341"/>
      <c r="C2004" s="341"/>
    </row>
    <row r="2005" spans="2:3" ht="30.75" customHeight="1" x14ac:dyDescent="0.25">
      <c r="B2005" s="341"/>
      <c r="C2005" s="341"/>
    </row>
    <row r="2006" spans="2:3" ht="30.75" customHeight="1" x14ac:dyDescent="0.25">
      <c r="B2006" s="341"/>
      <c r="C2006" s="341"/>
    </row>
    <row r="2007" spans="2:3" ht="30.75" customHeight="1" x14ac:dyDescent="0.25">
      <c r="B2007" s="341"/>
      <c r="C2007" s="341"/>
    </row>
    <row r="2008" spans="2:3" ht="30.75" customHeight="1" x14ac:dyDescent="0.25">
      <c r="B2008" s="341"/>
      <c r="C2008" s="341"/>
    </row>
    <row r="2009" spans="2:3" ht="30.75" customHeight="1" x14ac:dyDescent="0.25">
      <c r="B2009" s="341"/>
      <c r="C2009" s="341"/>
    </row>
    <row r="2010" spans="2:3" ht="30.75" customHeight="1" x14ac:dyDescent="0.25">
      <c r="B2010" s="341"/>
      <c r="C2010" s="341"/>
    </row>
    <row r="2011" spans="2:3" ht="30.75" customHeight="1" x14ac:dyDescent="0.25">
      <c r="B2011" s="341"/>
      <c r="C2011" s="341"/>
    </row>
    <row r="2012" spans="2:3" ht="30.75" customHeight="1" x14ac:dyDescent="0.25">
      <c r="B2012" s="341"/>
      <c r="C2012" s="341"/>
    </row>
    <row r="2013" spans="2:3" ht="30.75" customHeight="1" x14ac:dyDescent="0.25">
      <c r="B2013" s="341"/>
      <c r="C2013" s="341"/>
    </row>
    <row r="2014" spans="2:3" ht="30.75" customHeight="1" x14ac:dyDescent="0.25">
      <c r="B2014" s="341"/>
      <c r="C2014" s="341"/>
    </row>
    <row r="2015" spans="2:3" ht="30.75" customHeight="1" x14ac:dyDescent="0.25">
      <c r="B2015" s="341"/>
      <c r="C2015" s="341"/>
    </row>
    <row r="2016" spans="2:3" ht="30.75" customHeight="1" x14ac:dyDescent="0.25">
      <c r="B2016" s="341"/>
      <c r="C2016" s="341"/>
    </row>
    <row r="2017" spans="2:3" ht="30.75" customHeight="1" x14ac:dyDescent="0.25">
      <c r="B2017" s="341"/>
      <c r="C2017" s="341"/>
    </row>
    <row r="2018" spans="2:3" ht="30.75" customHeight="1" x14ac:dyDescent="0.25">
      <c r="B2018" s="341"/>
      <c r="C2018" s="341"/>
    </row>
    <row r="2019" spans="2:3" ht="30.75" customHeight="1" x14ac:dyDescent="0.25">
      <c r="B2019" s="341"/>
      <c r="C2019" s="341"/>
    </row>
    <row r="2020" spans="2:3" ht="30.75" customHeight="1" x14ac:dyDescent="0.25">
      <c r="B2020" s="341"/>
      <c r="C2020" s="341"/>
    </row>
    <row r="2021" spans="2:3" ht="30.75" customHeight="1" x14ac:dyDescent="0.25">
      <c r="B2021" s="341"/>
      <c r="C2021" s="341"/>
    </row>
    <row r="2022" spans="2:3" ht="30.75" customHeight="1" x14ac:dyDescent="0.25">
      <c r="B2022" s="341"/>
      <c r="C2022" s="341"/>
    </row>
    <row r="2023" spans="2:3" ht="30.75" customHeight="1" x14ac:dyDescent="0.25">
      <c r="B2023" s="341"/>
      <c r="C2023" s="341"/>
    </row>
    <row r="2024" spans="2:3" ht="30.75" customHeight="1" x14ac:dyDescent="0.25">
      <c r="B2024" s="341"/>
      <c r="C2024" s="341"/>
    </row>
    <row r="2025" spans="2:3" ht="30.75" customHeight="1" x14ac:dyDescent="0.25">
      <c r="B2025" s="341"/>
      <c r="C2025" s="341"/>
    </row>
    <row r="2026" spans="2:3" ht="30.75" customHeight="1" x14ac:dyDescent="0.25">
      <c r="B2026" s="341"/>
      <c r="C2026" s="341"/>
    </row>
    <row r="2027" spans="2:3" ht="30.75" customHeight="1" x14ac:dyDescent="0.25">
      <c r="B2027" s="341"/>
      <c r="C2027" s="341"/>
    </row>
    <row r="2028" spans="2:3" ht="30.75" customHeight="1" x14ac:dyDescent="0.25">
      <c r="B2028" s="341"/>
      <c r="C2028" s="341"/>
    </row>
    <row r="2029" spans="2:3" ht="30.75" customHeight="1" x14ac:dyDescent="0.25">
      <c r="B2029" s="341"/>
      <c r="C2029" s="341"/>
    </row>
    <row r="2030" spans="2:3" ht="30.75" customHeight="1" x14ac:dyDescent="0.25">
      <c r="B2030" s="341"/>
      <c r="C2030" s="341"/>
    </row>
    <row r="2031" spans="2:3" ht="30.75" customHeight="1" x14ac:dyDescent="0.25">
      <c r="B2031" s="341"/>
      <c r="C2031" s="341"/>
    </row>
    <row r="2032" spans="2:3" ht="30.75" customHeight="1" x14ac:dyDescent="0.25">
      <c r="B2032" s="341"/>
      <c r="C2032" s="341"/>
    </row>
    <row r="2033" spans="2:3" ht="30.75" customHeight="1" x14ac:dyDescent="0.25">
      <c r="B2033" s="341"/>
      <c r="C2033" s="341"/>
    </row>
    <row r="2034" spans="2:3" ht="30.75" customHeight="1" x14ac:dyDescent="0.25">
      <c r="B2034" s="341"/>
      <c r="C2034" s="341"/>
    </row>
    <row r="2035" spans="2:3" ht="30.75" customHeight="1" x14ac:dyDescent="0.25">
      <c r="B2035" s="341"/>
      <c r="C2035" s="341"/>
    </row>
    <row r="2036" spans="2:3" ht="30.75" customHeight="1" x14ac:dyDescent="0.25">
      <c r="B2036" s="341"/>
      <c r="C2036" s="341"/>
    </row>
    <row r="2037" spans="2:3" ht="30.75" customHeight="1" x14ac:dyDescent="0.25">
      <c r="B2037" s="341"/>
      <c r="C2037" s="341"/>
    </row>
    <row r="2038" spans="2:3" ht="30.75" customHeight="1" x14ac:dyDescent="0.25">
      <c r="B2038" s="341"/>
      <c r="C2038" s="341"/>
    </row>
    <row r="2039" spans="2:3" ht="30.75" customHeight="1" x14ac:dyDescent="0.25">
      <c r="B2039" s="341"/>
      <c r="C2039" s="341"/>
    </row>
    <row r="2040" spans="2:3" ht="30.75" customHeight="1" x14ac:dyDescent="0.25">
      <c r="B2040" s="341"/>
      <c r="C2040" s="341"/>
    </row>
    <row r="2041" spans="2:3" ht="30.75" customHeight="1" x14ac:dyDescent="0.25">
      <c r="B2041" s="341"/>
      <c r="C2041" s="341"/>
    </row>
    <row r="2042" spans="2:3" ht="30.75" customHeight="1" x14ac:dyDescent="0.25">
      <c r="B2042" s="341"/>
      <c r="C2042" s="341"/>
    </row>
    <row r="2043" spans="2:3" ht="30.75" customHeight="1" x14ac:dyDescent="0.25">
      <c r="B2043" s="341"/>
      <c r="C2043" s="341"/>
    </row>
    <row r="2044" spans="2:3" ht="30.75" customHeight="1" x14ac:dyDescent="0.25">
      <c r="B2044" s="341"/>
      <c r="C2044" s="341"/>
    </row>
    <row r="2045" spans="2:3" ht="30.75" customHeight="1" x14ac:dyDescent="0.25">
      <c r="B2045" s="341"/>
      <c r="C2045" s="341"/>
    </row>
    <row r="2046" spans="2:3" ht="30.75" customHeight="1" x14ac:dyDescent="0.25">
      <c r="B2046" s="341"/>
      <c r="C2046" s="341"/>
    </row>
    <row r="2047" spans="2:3" ht="30.75" customHeight="1" x14ac:dyDescent="0.25">
      <c r="B2047" s="341"/>
      <c r="C2047" s="341"/>
    </row>
    <row r="2048" spans="2:3" ht="30.75" customHeight="1" x14ac:dyDescent="0.25">
      <c r="B2048" s="341"/>
      <c r="C2048" s="341"/>
    </row>
    <row r="2049" spans="2:3" ht="30.75" customHeight="1" x14ac:dyDescent="0.25">
      <c r="B2049" s="341"/>
      <c r="C2049" s="341"/>
    </row>
    <row r="2050" spans="2:3" ht="30.75" customHeight="1" x14ac:dyDescent="0.25">
      <c r="B2050" s="341"/>
      <c r="C2050" s="341"/>
    </row>
    <row r="2051" spans="2:3" ht="30.75" customHeight="1" x14ac:dyDescent="0.25">
      <c r="B2051" s="341"/>
      <c r="C2051" s="341"/>
    </row>
    <row r="2052" spans="2:3" ht="30.75" customHeight="1" x14ac:dyDescent="0.25">
      <c r="B2052" s="341"/>
      <c r="C2052" s="341"/>
    </row>
    <row r="2053" spans="2:3" ht="30.75" customHeight="1" x14ac:dyDescent="0.25">
      <c r="B2053" s="341"/>
      <c r="C2053" s="341"/>
    </row>
    <row r="2054" spans="2:3" ht="30.75" customHeight="1" x14ac:dyDescent="0.25">
      <c r="B2054" s="341"/>
      <c r="C2054" s="341"/>
    </row>
    <row r="2055" spans="2:3" ht="30.75" customHeight="1" x14ac:dyDescent="0.25">
      <c r="B2055" s="341"/>
      <c r="C2055" s="341"/>
    </row>
    <row r="2056" spans="2:3" ht="30.75" customHeight="1" x14ac:dyDescent="0.25">
      <c r="B2056" s="341"/>
      <c r="C2056" s="341"/>
    </row>
    <row r="2057" spans="2:3" ht="30.75" customHeight="1" x14ac:dyDescent="0.25">
      <c r="B2057" s="341"/>
      <c r="C2057" s="341"/>
    </row>
    <row r="2058" spans="2:3" ht="30.75" customHeight="1" x14ac:dyDescent="0.25">
      <c r="B2058" s="341"/>
      <c r="C2058" s="341"/>
    </row>
    <row r="2059" spans="2:3" ht="30.75" customHeight="1" x14ac:dyDescent="0.25">
      <c r="B2059" s="341"/>
      <c r="C2059" s="341"/>
    </row>
    <row r="2060" spans="2:3" ht="30.75" customHeight="1" x14ac:dyDescent="0.25">
      <c r="B2060" s="341"/>
      <c r="C2060" s="341"/>
    </row>
    <row r="2061" spans="2:3" ht="30.75" customHeight="1" x14ac:dyDescent="0.25">
      <c r="B2061" s="341"/>
      <c r="C2061" s="341"/>
    </row>
    <row r="2062" spans="2:3" ht="30.75" customHeight="1" x14ac:dyDescent="0.25">
      <c r="B2062" s="341"/>
      <c r="C2062" s="341"/>
    </row>
    <row r="2063" spans="2:3" ht="30.75" customHeight="1" x14ac:dyDescent="0.25">
      <c r="B2063" s="341"/>
      <c r="C2063" s="341"/>
    </row>
    <row r="2064" spans="2:3" ht="30.75" customHeight="1" x14ac:dyDescent="0.25">
      <c r="B2064" s="341"/>
      <c r="C2064" s="341"/>
    </row>
    <row r="2065" spans="2:3" ht="30.75" customHeight="1" x14ac:dyDescent="0.25">
      <c r="B2065" s="341"/>
      <c r="C2065" s="341"/>
    </row>
    <row r="2066" spans="2:3" ht="30.75" customHeight="1" x14ac:dyDescent="0.25">
      <c r="B2066" s="341"/>
      <c r="C2066" s="341"/>
    </row>
    <row r="2067" spans="2:3" ht="30.75" customHeight="1" x14ac:dyDescent="0.25">
      <c r="B2067" s="341"/>
      <c r="C2067" s="341"/>
    </row>
    <row r="2068" spans="2:3" ht="30.75" customHeight="1" x14ac:dyDescent="0.25">
      <c r="B2068" s="341"/>
      <c r="C2068" s="341"/>
    </row>
    <row r="2069" spans="2:3" ht="30.75" customHeight="1" x14ac:dyDescent="0.25">
      <c r="B2069" s="341"/>
      <c r="C2069" s="341"/>
    </row>
    <row r="2070" spans="2:3" ht="30.75" customHeight="1" x14ac:dyDescent="0.25">
      <c r="B2070" s="341"/>
      <c r="C2070" s="341"/>
    </row>
    <row r="2071" spans="2:3" ht="30.75" customHeight="1" x14ac:dyDescent="0.25">
      <c r="B2071" s="341"/>
      <c r="C2071" s="341"/>
    </row>
    <row r="2072" spans="2:3" ht="30.75" customHeight="1" x14ac:dyDescent="0.25">
      <c r="B2072" s="341"/>
      <c r="C2072" s="341"/>
    </row>
    <row r="2073" spans="2:3" ht="30.75" customHeight="1" x14ac:dyDescent="0.25">
      <c r="B2073" s="341"/>
      <c r="C2073" s="341"/>
    </row>
    <row r="2074" spans="2:3" ht="30.75" customHeight="1" x14ac:dyDescent="0.25">
      <c r="B2074" s="341"/>
      <c r="C2074" s="341"/>
    </row>
    <row r="2075" spans="2:3" ht="30.75" customHeight="1" x14ac:dyDescent="0.25">
      <c r="B2075" s="341"/>
      <c r="C2075" s="341"/>
    </row>
    <row r="2076" spans="2:3" ht="30.75" customHeight="1" x14ac:dyDescent="0.25">
      <c r="B2076" s="341"/>
      <c r="C2076" s="341"/>
    </row>
    <row r="2077" spans="2:3" ht="30.75" customHeight="1" x14ac:dyDescent="0.25">
      <c r="B2077" s="341"/>
      <c r="C2077" s="341"/>
    </row>
    <row r="2078" spans="2:3" ht="30.75" customHeight="1" x14ac:dyDescent="0.25">
      <c r="B2078" s="341"/>
      <c r="C2078" s="341"/>
    </row>
    <row r="2079" spans="2:3" ht="30.75" customHeight="1" x14ac:dyDescent="0.25">
      <c r="B2079" s="341"/>
      <c r="C2079" s="341"/>
    </row>
    <row r="2080" spans="2:3" ht="30.75" customHeight="1" x14ac:dyDescent="0.25">
      <c r="B2080" s="341"/>
      <c r="C2080" s="341"/>
    </row>
    <row r="2081" spans="2:3" ht="30.75" customHeight="1" x14ac:dyDescent="0.25">
      <c r="B2081" s="341"/>
      <c r="C2081" s="341"/>
    </row>
    <row r="2082" spans="2:3" ht="30.75" customHeight="1" x14ac:dyDescent="0.25">
      <c r="B2082" s="341"/>
      <c r="C2082" s="341"/>
    </row>
    <row r="2083" spans="2:3" ht="30.75" customHeight="1" x14ac:dyDescent="0.25">
      <c r="B2083" s="341"/>
      <c r="C2083" s="341"/>
    </row>
    <row r="2084" spans="2:3" ht="30.75" customHeight="1" x14ac:dyDescent="0.25">
      <c r="B2084" s="341"/>
      <c r="C2084" s="341"/>
    </row>
    <row r="2085" spans="2:3" ht="30.75" customHeight="1" x14ac:dyDescent="0.25">
      <c r="B2085" s="341"/>
      <c r="C2085" s="341"/>
    </row>
    <row r="2086" spans="2:3" ht="30.75" customHeight="1" x14ac:dyDescent="0.25">
      <c r="B2086" s="341"/>
      <c r="C2086" s="341"/>
    </row>
    <row r="2087" spans="2:3" ht="30.75" customHeight="1" x14ac:dyDescent="0.25">
      <c r="B2087" s="341"/>
      <c r="C2087" s="341"/>
    </row>
    <row r="2088" spans="2:3" ht="30.75" customHeight="1" x14ac:dyDescent="0.25">
      <c r="B2088" s="341"/>
      <c r="C2088" s="341"/>
    </row>
    <row r="2089" spans="2:3" ht="30.75" customHeight="1" x14ac:dyDescent="0.25">
      <c r="B2089" s="341"/>
      <c r="C2089" s="341"/>
    </row>
    <row r="2090" spans="2:3" ht="30.75" customHeight="1" x14ac:dyDescent="0.25">
      <c r="B2090" s="341"/>
      <c r="C2090" s="341"/>
    </row>
    <row r="2091" spans="2:3" ht="30.75" customHeight="1" x14ac:dyDescent="0.25">
      <c r="B2091" s="341"/>
      <c r="C2091" s="341"/>
    </row>
    <row r="2092" spans="2:3" ht="30.75" customHeight="1" x14ac:dyDescent="0.25">
      <c r="B2092" s="341"/>
      <c r="C2092" s="341"/>
    </row>
    <row r="2093" spans="2:3" ht="30.75" customHeight="1" x14ac:dyDescent="0.25">
      <c r="B2093" s="341"/>
      <c r="C2093" s="341"/>
    </row>
    <row r="2094" spans="2:3" ht="30.75" customHeight="1" x14ac:dyDescent="0.25">
      <c r="B2094" s="341"/>
      <c r="C2094" s="341"/>
    </row>
    <row r="2095" spans="2:3" ht="30.75" customHeight="1" x14ac:dyDescent="0.25">
      <c r="B2095" s="341"/>
      <c r="C2095" s="341"/>
    </row>
    <row r="2096" spans="2:3" ht="30.75" customHeight="1" x14ac:dyDescent="0.25">
      <c r="B2096" s="341"/>
      <c r="C2096" s="341"/>
    </row>
    <row r="2097" spans="2:3" ht="30.75" customHeight="1" x14ac:dyDescent="0.25">
      <c r="B2097" s="341"/>
      <c r="C2097" s="341"/>
    </row>
    <row r="2098" spans="2:3" ht="30.75" customHeight="1" x14ac:dyDescent="0.25">
      <c r="B2098" s="341"/>
      <c r="C2098" s="341"/>
    </row>
    <row r="2099" spans="2:3" ht="30.75" customHeight="1" x14ac:dyDescent="0.25">
      <c r="B2099" s="341"/>
      <c r="C2099" s="341"/>
    </row>
    <row r="2100" spans="2:3" ht="30.75" customHeight="1" x14ac:dyDescent="0.25">
      <c r="B2100" s="341"/>
      <c r="C2100" s="341"/>
    </row>
    <row r="2101" spans="2:3" ht="30.75" customHeight="1" x14ac:dyDescent="0.25">
      <c r="B2101" s="341"/>
      <c r="C2101" s="341"/>
    </row>
    <row r="2102" spans="2:3" ht="30.75" customHeight="1" x14ac:dyDescent="0.25">
      <c r="B2102" s="341"/>
      <c r="C2102" s="341"/>
    </row>
    <row r="2103" spans="2:3" ht="30.75" customHeight="1" x14ac:dyDescent="0.25">
      <c r="B2103" s="341"/>
      <c r="C2103" s="341"/>
    </row>
    <row r="2104" spans="2:3" ht="30.75" customHeight="1" x14ac:dyDescent="0.25">
      <c r="B2104" s="341"/>
      <c r="C2104" s="341"/>
    </row>
    <row r="2105" spans="2:3" ht="30.75" customHeight="1" x14ac:dyDescent="0.25">
      <c r="B2105" s="341"/>
      <c r="C2105" s="341"/>
    </row>
    <row r="2106" spans="2:3" ht="30.75" customHeight="1" x14ac:dyDescent="0.25">
      <c r="B2106" s="341"/>
      <c r="C2106" s="341"/>
    </row>
    <row r="2107" spans="2:3" ht="30.75" customHeight="1" x14ac:dyDescent="0.25">
      <c r="B2107" s="341"/>
      <c r="C2107" s="341"/>
    </row>
    <row r="2108" spans="2:3" ht="30.75" customHeight="1" x14ac:dyDescent="0.25">
      <c r="B2108" s="341"/>
      <c r="C2108" s="341"/>
    </row>
    <row r="2109" spans="2:3" ht="30.75" customHeight="1" x14ac:dyDescent="0.25">
      <c r="B2109" s="341"/>
      <c r="C2109" s="341"/>
    </row>
    <row r="2110" spans="2:3" ht="30.75" customHeight="1" x14ac:dyDescent="0.25">
      <c r="B2110" s="341"/>
      <c r="C2110" s="341"/>
    </row>
    <row r="2111" spans="2:3" ht="30.75" customHeight="1" x14ac:dyDescent="0.25">
      <c r="B2111" s="341"/>
      <c r="C2111" s="341"/>
    </row>
    <row r="2112" spans="2:3" ht="30.75" customHeight="1" x14ac:dyDescent="0.25">
      <c r="B2112" s="341"/>
      <c r="C2112" s="341"/>
    </row>
    <row r="2113" spans="2:3" ht="30.75" customHeight="1" x14ac:dyDescent="0.25">
      <c r="B2113" s="341"/>
      <c r="C2113" s="341"/>
    </row>
    <row r="2114" spans="2:3" ht="30.75" customHeight="1" x14ac:dyDescent="0.25">
      <c r="B2114" s="341"/>
      <c r="C2114" s="341"/>
    </row>
    <row r="2115" spans="2:3" ht="30.75" customHeight="1" x14ac:dyDescent="0.25">
      <c r="B2115" s="341"/>
      <c r="C2115" s="341"/>
    </row>
    <row r="2116" spans="2:3" ht="30.75" customHeight="1" x14ac:dyDescent="0.25">
      <c r="B2116" s="341"/>
      <c r="C2116" s="341"/>
    </row>
    <row r="2117" spans="2:3" ht="30.75" customHeight="1" x14ac:dyDescent="0.25">
      <c r="B2117" s="341"/>
      <c r="C2117" s="341"/>
    </row>
    <row r="2118" spans="2:3" ht="30.75" customHeight="1" x14ac:dyDescent="0.25">
      <c r="B2118" s="341"/>
      <c r="C2118" s="341"/>
    </row>
    <row r="2119" spans="2:3" ht="30.75" customHeight="1" x14ac:dyDescent="0.25">
      <c r="B2119" s="341"/>
      <c r="C2119" s="341"/>
    </row>
    <row r="2120" spans="2:3" ht="30.75" customHeight="1" x14ac:dyDescent="0.25">
      <c r="B2120" s="341"/>
      <c r="C2120" s="341"/>
    </row>
    <row r="2121" spans="2:3" ht="30.75" customHeight="1" x14ac:dyDescent="0.25">
      <c r="B2121" s="341"/>
      <c r="C2121" s="341"/>
    </row>
    <row r="2122" spans="2:3" ht="30.75" customHeight="1" x14ac:dyDescent="0.25">
      <c r="B2122" s="341"/>
      <c r="C2122" s="341"/>
    </row>
    <row r="2123" spans="2:3" ht="30.75" customHeight="1" x14ac:dyDescent="0.25">
      <c r="B2123" s="341"/>
      <c r="C2123" s="341"/>
    </row>
    <row r="2124" spans="2:3" ht="30.75" customHeight="1" x14ac:dyDescent="0.25">
      <c r="B2124" s="341"/>
      <c r="C2124" s="341"/>
    </row>
    <row r="2125" spans="2:3" ht="30.75" customHeight="1" x14ac:dyDescent="0.25">
      <c r="B2125" s="341"/>
      <c r="C2125" s="341"/>
    </row>
    <row r="2126" spans="2:3" ht="30.75" customHeight="1" x14ac:dyDescent="0.25">
      <c r="B2126" s="341"/>
      <c r="C2126" s="341"/>
    </row>
    <row r="2127" spans="2:3" ht="30.75" customHeight="1" x14ac:dyDescent="0.25">
      <c r="B2127" s="341"/>
      <c r="C2127" s="341"/>
    </row>
    <row r="2128" spans="2:3" ht="30.75" customHeight="1" x14ac:dyDescent="0.25">
      <c r="B2128" s="341"/>
      <c r="C2128" s="341"/>
    </row>
    <row r="2129" spans="2:3" ht="30.75" customHeight="1" x14ac:dyDescent="0.25">
      <c r="B2129" s="341"/>
      <c r="C2129" s="341"/>
    </row>
    <row r="2130" spans="2:3" ht="30.75" customHeight="1" x14ac:dyDescent="0.25">
      <c r="B2130" s="341"/>
      <c r="C2130" s="341"/>
    </row>
    <row r="2131" spans="2:3" ht="30.75" customHeight="1" x14ac:dyDescent="0.25">
      <c r="B2131" s="341"/>
      <c r="C2131" s="341"/>
    </row>
    <row r="2132" spans="2:3" ht="30.75" customHeight="1" x14ac:dyDescent="0.25">
      <c r="B2132" s="341"/>
      <c r="C2132" s="341"/>
    </row>
    <row r="2133" spans="2:3" ht="30.75" customHeight="1" x14ac:dyDescent="0.25">
      <c r="B2133" s="341"/>
      <c r="C2133" s="341"/>
    </row>
    <row r="2134" spans="2:3" ht="30.75" customHeight="1" x14ac:dyDescent="0.25">
      <c r="B2134" s="341"/>
      <c r="C2134" s="341"/>
    </row>
    <row r="2135" spans="2:3" ht="30.75" customHeight="1" x14ac:dyDescent="0.25">
      <c r="B2135" s="341"/>
      <c r="C2135" s="341"/>
    </row>
    <row r="2136" spans="2:3" ht="30.75" customHeight="1" x14ac:dyDescent="0.25">
      <c r="B2136" s="341"/>
      <c r="C2136" s="341"/>
    </row>
    <row r="2137" spans="2:3" ht="30.75" customHeight="1" x14ac:dyDescent="0.25">
      <c r="B2137" s="341"/>
      <c r="C2137" s="341"/>
    </row>
    <row r="2138" spans="2:3" ht="30.75" customHeight="1" x14ac:dyDescent="0.25">
      <c r="B2138" s="341"/>
      <c r="C2138" s="341"/>
    </row>
    <row r="2139" spans="2:3" ht="30.75" customHeight="1" x14ac:dyDescent="0.25">
      <c r="B2139" s="341"/>
      <c r="C2139" s="341"/>
    </row>
    <row r="2140" spans="2:3" ht="30.75" customHeight="1" x14ac:dyDescent="0.25">
      <c r="B2140" s="341"/>
      <c r="C2140" s="341"/>
    </row>
    <row r="2141" spans="2:3" ht="30.75" customHeight="1" x14ac:dyDescent="0.25">
      <c r="B2141" s="341"/>
      <c r="C2141" s="341"/>
    </row>
    <row r="2142" spans="2:3" ht="30.75" customHeight="1" x14ac:dyDescent="0.25">
      <c r="B2142" s="341"/>
      <c r="C2142" s="341"/>
    </row>
    <row r="2143" spans="2:3" ht="30.75" customHeight="1" x14ac:dyDescent="0.25">
      <c r="B2143" s="341"/>
      <c r="C2143" s="341"/>
    </row>
    <row r="2144" spans="2:3" ht="30.75" customHeight="1" x14ac:dyDescent="0.25">
      <c r="B2144" s="341"/>
      <c r="C2144" s="341"/>
    </row>
    <row r="2145" spans="2:3" ht="30.75" customHeight="1" x14ac:dyDescent="0.25">
      <c r="B2145" s="341"/>
      <c r="C2145" s="341"/>
    </row>
    <row r="2146" spans="2:3" ht="30.75" customHeight="1" x14ac:dyDescent="0.25">
      <c r="B2146" s="341"/>
      <c r="C2146" s="341"/>
    </row>
    <row r="2147" spans="2:3" ht="30.75" customHeight="1" x14ac:dyDescent="0.25">
      <c r="B2147" s="341"/>
      <c r="C2147" s="341"/>
    </row>
    <row r="2148" spans="2:3" ht="30.75" customHeight="1" x14ac:dyDescent="0.25">
      <c r="B2148" s="341"/>
      <c r="C2148" s="341"/>
    </row>
    <row r="2149" spans="2:3" ht="30.75" customHeight="1" x14ac:dyDescent="0.25">
      <c r="B2149" s="341"/>
      <c r="C2149" s="341"/>
    </row>
    <row r="2150" spans="2:3" ht="30.75" customHeight="1" x14ac:dyDescent="0.25">
      <c r="B2150" s="341"/>
      <c r="C2150" s="341"/>
    </row>
    <row r="2151" spans="2:3" ht="30.75" customHeight="1" x14ac:dyDescent="0.25">
      <c r="B2151" s="341"/>
      <c r="C2151" s="341"/>
    </row>
    <row r="2152" spans="2:3" ht="30.75" customHeight="1" x14ac:dyDescent="0.25">
      <c r="B2152" s="341"/>
      <c r="C2152" s="341"/>
    </row>
    <row r="2153" spans="2:3" ht="30.75" customHeight="1" x14ac:dyDescent="0.25">
      <c r="B2153" s="341"/>
      <c r="C2153" s="341"/>
    </row>
    <row r="2154" spans="2:3" ht="30.75" customHeight="1" x14ac:dyDescent="0.25">
      <c r="B2154" s="341"/>
      <c r="C2154" s="341"/>
    </row>
    <row r="2155" spans="2:3" ht="30.75" customHeight="1" x14ac:dyDescent="0.25">
      <c r="B2155" s="341"/>
      <c r="C2155" s="341"/>
    </row>
    <row r="2156" spans="2:3" ht="30.75" customHeight="1" x14ac:dyDescent="0.25">
      <c r="B2156" s="341"/>
      <c r="C2156" s="341"/>
    </row>
    <row r="2157" spans="2:3" ht="30.75" customHeight="1" x14ac:dyDescent="0.25">
      <c r="B2157" s="341"/>
      <c r="C2157" s="341"/>
    </row>
    <row r="2158" spans="2:3" ht="30.75" customHeight="1" x14ac:dyDescent="0.25">
      <c r="B2158" s="341"/>
      <c r="C2158" s="341"/>
    </row>
    <row r="2159" spans="2:3" ht="30.75" customHeight="1" x14ac:dyDescent="0.25">
      <c r="B2159" s="341"/>
      <c r="C2159" s="341"/>
    </row>
    <row r="2160" spans="2:3" ht="30.75" customHeight="1" x14ac:dyDescent="0.25">
      <c r="B2160" s="341"/>
      <c r="C2160" s="341"/>
    </row>
    <row r="2161" spans="2:3" ht="30.75" customHeight="1" x14ac:dyDescent="0.25">
      <c r="B2161" s="341"/>
      <c r="C2161" s="341"/>
    </row>
    <row r="2162" spans="2:3" ht="30.75" customHeight="1" x14ac:dyDescent="0.25">
      <c r="B2162" s="341"/>
      <c r="C2162" s="341"/>
    </row>
    <row r="2163" spans="2:3" ht="30.75" customHeight="1" x14ac:dyDescent="0.25">
      <c r="B2163" s="341"/>
      <c r="C2163" s="341"/>
    </row>
    <row r="2164" spans="2:3" ht="30.75" customHeight="1" x14ac:dyDescent="0.25">
      <c r="B2164" s="341"/>
      <c r="C2164" s="341"/>
    </row>
    <row r="2165" spans="2:3" ht="30.75" customHeight="1" x14ac:dyDescent="0.25">
      <c r="B2165" s="341"/>
      <c r="C2165" s="341"/>
    </row>
    <row r="2166" spans="2:3" ht="30.75" customHeight="1" x14ac:dyDescent="0.25">
      <c r="B2166" s="341"/>
      <c r="C2166" s="341"/>
    </row>
    <row r="2167" spans="2:3" ht="30.75" customHeight="1" x14ac:dyDescent="0.25">
      <c r="B2167" s="341"/>
      <c r="C2167" s="341"/>
    </row>
    <row r="2168" spans="2:3" ht="30.75" customHeight="1" x14ac:dyDescent="0.25">
      <c r="B2168" s="341"/>
      <c r="C2168" s="341"/>
    </row>
    <row r="2169" spans="2:3" ht="30.75" customHeight="1" x14ac:dyDescent="0.25">
      <c r="B2169" s="341"/>
      <c r="C2169" s="341"/>
    </row>
    <row r="2170" spans="2:3" ht="30.75" customHeight="1" x14ac:dyDescent="0.25">
      <c r="B2170" s="341"/>
      <c r="C2170" s="341"/>
    </row>
    <row r="2171" spans="2:3" ht="30.75" customHeight="1" x14ac:dyDescent="0.25">
      <c r="B2171" s="341"/>
      <c r="C2171" s="341"/>
    </row>
    <row r="2172" spans="2:3" ht="30.75" customHeight="1" x14ac:dyDescent="0.25">
      <c r="B2172" s="341"/>
      <c r="C2172" s="341"/>
    </row>
    <row r="2173" spans="2:3" ht="30.75" customHeight="1" x14ac:dyDescent="0.25">
      <c r="B2173" s="341"/>
      <c r="C2173" s="341"/>
    </row>
    <row r="2174" spans="2:3" ht="30.75" customHeight="1" x14ac:dyDescent="0.25">
      <c r="B2174" s="341"/>
      <c r="C2174" s="341"/>
    </row>
    <row r="2175" spans="2:3" ht="30.75" customHeight="1" x14ac:dyDescent="0.25">
      <c r="B2175" s="341"/>
      <c r="C2175" s="341"/>
    </row>
    <row r="2176" spans="2:3" ht="30.75" customHeight="1" x14ac:dyDescent="0.25">
      <c r="B2176" s="341"/>
      <c r="C2176" s="341"/>
    </row>
    <row r="2177" spans="2:3" ht="30.75" customHeight="1" x14ac:dyDescent="0.25">
      <c r="B2177" s="341"/>
      <c r="C2177" s="341"/>
    </row>
    <row r="2178" spans="2:3" ht="30.75" customHeight="1" x14ac:dyDescent="0.25">
      <c r="B2178" s="341"/>
      <c r="C2178" s="341"/>
    </row>
    <row r="2179" spans="2:3" ht="30.75" customHeight="1" x14ac:dyDescent="0.25">
      <c r="B2179" s="341"/>
      <c r="C2179" s="341"/>
    </row>
    <row r="2180" spans="2:3" ht="30.75" customHeight="1" x14ac:dyDescent="0.25">
      <c r="B2180" s="341"/>
      <c r="C2180" s="341"/>
    </row>
    <row r="2181" spans="2:3" ht="30.75" customHeight="1" x14ac:dyDescent="0.25">
      <c r="B2181" s="341"/>
      <c r="C2181" s="341"/>
    </row>
    <row r="2182" spans="2:3" ht="30.75" customHeight="1" x14ac:dyDescent="0.25">
      <c r="B2182" s="341"/>
      <c r="C2182" s="341"/>
    </row>
    <row r="2183" spans="2:3" ht="30.75" customHeight="1" x14ac:dyDescent="0.25">
      <c r="B2183" s="341"/>
      <c r="C2183" s="341"/>
    </row>
    <row r="2184" spans="2:3" ht="30.75" customHeight="1" x14ac:dyDescent="0.25">
      <c r="B2184" s="341"/>
      <c r="C2184" s="341"/>
    </row>
    <row r="2185" spans="2:3" ht="30.75" customHeight="1" x14ac:dyDescent="0.25">
      <c r="B2185" s="341"/>
      <c r="C2185" s="341"/>
    </row>
    <row r="2186" spans="2:3" ht="30.75" customHeight="1" x14ac:dyDescent="0.25">
      <c r="B2186" s="341"/>
      <c r="C2186" s="341"/>
    </row>
    <row r="2187" spans="2:3" ht="30.75" customHeight="1" x14ac:dyDescent="0.25">
      <c r="B2187" s="341"/>
      <c r="C2187" s="341"/>
    </row>
    <row r="2188" spans="2:3" ht="30.75" customHeight="1" x14ac:dyDescent="0.25">
      <c r="B2188" s="341"/>
      <c r="C2188" s="341"/>
    </row>
    <row r="2189" spans="2:3" ht="30.75" customHeight="1" x14ac:dyDescent="0.25">
      <c r="B2189" s="341"/>
      <c r="C2189" s="341"/>
    </row>
    <row r="2190" spans="2:3" ht="30.75" customHeight="1" x14ac:dyDescent="0.25">
      <c r="B2190" s="341"/>
      <c r="C2190" s="341"/>
    </row>
    <row r="2191" spans="2:3" ht="30.75" customHeight="1" x14ac:dyDescent="0.25">
      <c r="B2191" s="341"/>
      <c r="C2191" s="341"/>
    </row>
    <row r="2192" spans="2:3" ht="30.75" customHeight="1" x14ac:dyDescent="0.25">
      <c r="B2192" s="341"/>
      <c r="C2192" s="341"/>
    </row>
    <row r="2193" spans="2:3" ht="30.75" customHeight="1" x14ac:dyDescent="0.25">
      <c r="B2193" s="341"/>
      <c r="C2193" s="341"/>
    </row>
    <row r="2194" spans="2:3" ht="30.75" customHeight="1" x14ac:dyDescent="0.25">
      <c r="B2194" s="341"/>
      <c r="C2194" s="341"/>
    </row>
    <row r="2195" spans="2:3" ht="30.75" customHeight="1" x14ac:dyDescent="0.25">
      <c r="B2195" s="341"/>
      <c r="C2195" s="341"/>
    </row>
    <row r="2196" spans="2:3" ht="30.75" customHeight="1" x14ac:dyDescent="0.25">
      <c r="B2196" s="341"/>
      <c r="C2196" s="341"/>
    </row>
    <row r="2197" spans="2:3" ht="30.75" customHeight="1" x14ac:dyDescent="0.25">
      <c r="B2197" s="341"/>
      <c r="C2197" s="341"/>
    </row>
    <row r="2198" spans="2:3" ht="30.75" customHeight="1" x14ac:dyDescent="0.25">
      <c r="B2198" s="341"/>
      <c r="C2198" s="341"/>
    </row>
    <row r="2199" spans="2:3" ht="30.75" customHeight="1" x14ac:dyDescent="0.25">
      <c r="B2199" s="341"/>
      <c r="C2199" s="341"/>
    </row>
    <row r="2200" spans="2:3" ht="30.75" customHeight="1" x14ac:dyDescent="0.25">
      <c r="B2200" s="341"/>
      <c r="C2200" s="341"/>
    </row>
    <row r="2201" spans="2:3" ht="30.75" customHeight="1" x14ac:dyDescent="0.25">
      <c r="B2201" s="341"/>
      <c r="C2201" s="341"/>
    </row>
    <row r="2202" spans="2:3" ht="30.75" customHeight="1" x14ac:dyDescent="0.25">
      <c r="B2202" s="341"/>
      <c r="C2202" s="341"/>
    </row>
    <row r="2203" spans="2:3" ht="30.75" customHeight="1" x14ac:dyDescent="0.25">
      <c r="B2203" s="341"/>
      <c r="C2203" s="341"/>
    </row>
    <row r="2204" spans="2:3" ht="30.75" customHeight="1" x14ac:dyDescent="0.25">
      <c r="B2204" s="341"/>
      <c r="C2204" s="341"/>
    </row>
    <row r="2205" spans="2:3" ht="30.75" customHeight="1" x14ac:dyDescent="0.25">
      <c r="B2205" s="341"/>
      <c r="C2205" s="341"/>
    </row>
    <row r="2206" spans="2:3" ht="30.75" customHeight="1" x14ac:dyDescent="0.25">
      <c r="B2206" s="341"/>
      <c r="C2206" s="341"/>
    </row>
    <row r="2207" spans="2:3" ht="30.75" customHeight="1" x14ac:dyDescent="0.25">
      <c r="B2207" s="341"/>
      <c r="C2207" s="341"/>
    </row>
    <row r="2208" spans="2:3" ht="30.75" customHeight="1" x14ac:dyDescent="0.25">
      <c r="B2208" s="341"/>
      <c r="C2208" s="341"/>
    </row>
    <row r="2209" spans="2:3" ht="30.75" customHeight="1" x14ac:dyDescent="0.25">
      <c r="B2209" s="341"/>
      <c r="C2209" s="341"/>
    </row>
    <row r="2210" spans="2:3" ht="30.75" customHeight="1" x14ac:dyDescent="0.25">
      <c r="B2210" s="341"/>
      <c r="C2210" s="341"/>
    </row>
    <row r="2211" spans="2:3" ht="30.75" customHeight="1" x14ac:dyDescent="0.25">
      <c r="B2211" s="341"/>
      <c r="C2211" s="341"/>
    </row>
    <row r="2212" spans="2:3" ht="30.75" customHeight="1" x14ac:dyDescent="0.25">
      <c r="B2212" s="341"/>
      <c r="C2212" s="341"/>
    </row>
    <row r="2213" spans="2:3" ht="30.75" customHeight="1" x14ac:dyDescent="0.25">
      <c r="B2213" s="341"/>
      <c r="C2213" s="341"/>
    </row>
    <row r="2214" spans="2:3" ht="30.75" customHeight="1" x14ac:dyDescent="0.25">
      <c r="B2214" s="341"/>
      <c r="C2214" s="341"/>
    </row>
    <row r="2215" spans="2:3" ht="30.75" customHeight="1" x14ac:dyDescent="0.25">
      <c r="B2215" s="341"/>
      <c r="C2215" s="341"/>
    </row>
    <row r="2216" spans="2:3" ht="30.75" customHeight="1" x14ac:dyDescent="0.25">
      <c r="B2216" s="341"/>
      <c r="C2216" s="341"/>
    </row>
    <row r="2217" spans="2:3" ht="30.75" customHeight="1" x14ac:dyDescent="0.25">
      <c r="B2217" s="341"/>
      <c r="C2217" s="341"/>
    </row>
    <row r="2218" spans="2:3" ht="30.75" customHeight="1" x14ac:dyDescent="0.25">
      <c r="B2218" s="341"/>
      <c r="C2218" s="341"/>
    </row>
    <row r="2219" spans="2:3" ht="30.75" customHeight="1" x14ac:dyDescent="0.25">
      <c r="B2219" s="341"/>
      <c r="C2219" s="341"/>
    </row>
    <row r="2220" spans="2:3" ht="30.75" customHeight="1" x14ac:dyDescent="0.25">
      <c r="B2220" s="341"/>
      <c r="C2220" s="341"/>
    </row>
    <row r="2221" spans="2:3" ht="30.75" customHeight="1" x14ac:dyDescent="0.25">
      <c r="B2221" s="341"/>
      <c r="C2221" s="341"/>
    </row>
    <row r="2222" spans="2:3" ht="30.75" customHeight="1" x14ac:dyDescent="0.25">
      <c r="B2222" s="341"/>
      <c r="C2222" s="341"/>
    </row>
    <row r="2223" spans="2:3" ht="30.75" customHeight="1" x14ac:dyDescent="0.25">
      <c r="B2223" s="341"/>
      <c r="C2223" s="341"/>
    </row>
    <row r="2224" spans="2:3" ht="30.75" customHeight="1" x14ac:dyDescent="0.25">
      <c r="B2224" s="341"/>
      <c r="C2224" s="341"/>
    </row>
    <row r="2225" spans="2:3" ht="30.75" customHeight="1" x14ac:dyDescent="0.25">
      <c r="B2225" s="341"/>
      <c r="C2225" s="341"/>
    </row>
    <row r="2226" spans="2:3" ht="30.75" customHeight="1" x14ac:dyDescent="0.25">
      <c r="B2226" s="341"/>
      <c r="C2226" s="341"/>
    </row>
    <row r="2227" spans="2:3" ht="30.75" customHeight="1" x14ac:dyDescent="0.25">
      <c r="B2227" s="341"/>
      <c r="C2227" s="341"/>
    </row>
    <row r="2228" spans="2:3" ht="30.75" customHeight="1" x14ac:dyDescent="0.25">
      <c r="B2228" s="341"/>
      <c r="C2228" s="341"/>
    </row>
    <row r="2229" spans="2:3" ht="30.75" customHeight="1" x14ac:dyDescent="0.25">
      <c r="B2229" s="341"/>
      <c r="C2229" s="341"/>
    </row>
    <row r="2230" spans="2:3" ht="30.75" customHeight="1" x14ac:dyDescent="0.25">
      <c r="B2230" s="341"/>
      <c r="C2230" s="341"/>
    </row>
    <row r="2231" spans="2:3" ht="30.75" customHeight="1" x14ac:dyDescent="0.25">
      <c r="B2231" s="341"/>
      <c r="C2231" s="341"/>
    </row>
    <row r="2232" spans="2:3" ht="30.75" customHeight="1" x14ac:dyDescent="0.25">
      <c r="B2232" s="341"/>
      <c r="C2232" s="341"/>
    </row>
    <row r="2233" spans="2:3" ht="30.75" customHeight="1" x14ac:dyDescent="0.25">
      <c r="B2233" s="341"/>
      <c r="C2233" s="341"/>
    </row>
    <row r="2234" spans="2:3" ht="30.75" customHeight="1" x14ac:dyDescent="0.25">
      <c r="B2234" s="341"/>
      <c r="C2234" s="341"/>
    </row>
    <row r="2235" spans="2:3" ht="30.75" customHeight="1" x14ac:dyDescent="0.25">
      <c r="B2235" s="341"/>
      <c r="C2235" s="341"/>
    </row>
    <row r="2236" spans="2:3" ht="30.75" customHeight="1" x14ac:dyDescent="0.25">
      <c r="B2236" s="341"/>
      <c r="C2236" s="341"/>
    </row>
    <row r="2237" spans="2:3" ht="30.75" customHeight="1" x14ac:dyDescent="0.25">
      <c r="B2237" s="341"/>
      <c r="C2237" s="341"/>
    </row>
    <row r="2238" spans="2:3" ht="30.75" customHeight="1" x14ac:dyDescent="0.25">
      <c r="B2238" s="341"/>
      <c r="C2238" s="341"/>
    </row>
    <row r="2239" spans="2:3" ht="30.75" customHeight="1" x14ac:dyDescent="0.25">
      <c r="B2239" s="341"/>
      <c r="C2239" s="341"/>
    </row>
    <row r="2240" spans="2:3" ht="30.75" customHeight="1" x14ac:dyDescent="0.25">
      <c r="B2240" s="341"/>
      <c r="C2240" s="341"/>
    </row>
    <row r="2241" spans="2:3" ht="30.75" customHeight="1" x14ac:dyDescent="0.25">
      <c r="B2241" s="341"/>
      <c r="C2241" s="341"/>
    </row>
    <row r="2242" spans="2:3" ht="30.75" customHeight="1" x14ac:dyDescent="0.25">
      <c r="B2242" s="341"/>
      <c r="C2242" s="341"/>
    </row>
    <row r="2243" spans="2:3" ht="30.75" customHeight="1" x14ac:dyDescent="0.25">
      <c r="B2243" s="341"/>
      <c r="C2243" s="341"/>
    </row>
    <row r="2244" spans="2:3" ht="30.75" customHeight="1" x14ac:dyDescent="0.25">
      <c r="B2244" s="341"/>
      <c r="C2244" s="341"/>
    </row>
    <row r="2245" spans="2:3" ht="30.75" customHeight="1" x14ac:dyDescent="0.25">
      <c r="B2245" s="341"/>
      <c r="C2245" s="341"/>
    </row>
    <row r="2246" spans="2:3" ht="30.75" customHeight="1" x14ac:dyDescent="0.25">
      <c r="B2246" s="341"/>
      <c r="C2246" s="341"/>
    </row>
    <row r="2247" spans="2:3" ht="30.75" customHeight="1" x14ac:dyDescent="0.25">
      <c r="B2247" s="341"/>
      <c r="C2247" s="341"/>
    </row>
    <row r="2248" spans="2:3" ht="30.75" customHeight="1" x14ac:dyDescent="0.25">
      <c r="B2248" s="341"/>
      <c r="C2248" s="341"/>
    </row>
    <row r="2249" spans="2:3" ht="30.75" customHeight="1" x14ac:dyDescent="0.25">
      <c r="B2249" s="341"/>
      <c r="C2249" s="341"/>
    </row>
    <row r="2250" spans="2:3" ht="30.75" customHeight="1" x14ac:dyDescent="0.25">
      <c r="B2250" s="341"/>
      <c r="C2250" s="341"/>
    </row>
    <row r="2251" spans="2:3" ht="30.75" customHeight="1" x14ac:dyDescent="0.25">
      <c r="B2251" s="341"/>
      <c r="C2251" s="341"/>
    </row>
    <row r="2252" spans="2:3" ht="30.75" customHeight="1" x14ac:dyDescent="0.25">
      <c r="B2252" s="341"/>
      <c r="C2252" s="341"/>
    </row>
    <row r="2253" spans="2:3" ht="30.75" customHeight="1" x14ac:dyDescent="0.25">
      <c r="B2253" s="341"/>
      <c r="C2253" s="341"/>
    </row>
    <row r="2254" spans="2:3" ht="30.75" customHeight="1" x14ac:dyDescent="0.25">
      <c r="B2254" s="341"/>
      <c r="C2254" s="341"/>
    </row>
    <row r="2255" spans="2:3" ht="30.75" customHeight="1" x14ac:dyDescent="0.25">
      <c r="B2255" s="341"/>
      <c r="C2255" s="341"/>
    </row>
    <row r="2256" spans="2:3" ht="30.75" customHeight="1" x14ac:dyDescent="0.25">
      <c r="B2256" s="341"/>
      <c r="C2256" s="341"/>
    </row>
    <row r="2257" spans="2:3" ht="30.75" customHeight="1" x14ac:dyDescent="0.25">
      <c r="B2257" s="341"/>
      <c r="C2257" s="341"/>
    </row>
    <row r="2258" spans="2:3" ht="30.75" customHeight="1" x14ac:dyDescent="0.25">
      <c r="B2258" s="341"/>
      <c r="C2258" s="341"/>
    </row>
    <row r="2259" spans="2:3" ht="30.75" customHeight="1" x14ac:dyDescent="0.25">
      <c r="B2259" s="341"/>
      <c r="C2259" s="341"/>
    </row>
    <row r="2260" spans="2:3" ht="30.75" customHeight="1" x14ac:dyDescent="0.25">
      <c r="B2260" s="341"/>
      <c r="C2260" s="341"/>
    </row>
    <row r="2261" spans="2:3" ht="30.75" customHeight="1" x14ac:dyDescent="0.25">
      <c r="B2261" s="341"/>
      <c r="C2261" s="341"/>
    </row>
    <row r="2262" spans="2:3" ht="30.75" customHeight="1" x14ac:dyDescent="0.25">
      <c r="B2262" s="341"/>
      <c r="C2262" s="341"/>
    </row>
    <row r="2263" spans="2:3" ht="30.75" customHeight="1" x14ac:dyDescent="0.25">
      <c r="B2263" s="341"/>
      <c r="C2263" s="341"/>
    </row>
    <row r="2264" spans="2:3" ht="30.75" customHeight="1" x14ac:dyDescent="0.25">
      <c r="B2264" s="341"/>
      <c r="C2264" s="341"/>
    </row>
    <row r="2265" spans="2:3" ht="30.75" customHeight="1" x14ac:dyDescent="0.25">
      <c r="B2265" s="341"/>
      <c r="C2265" s="341"/>
    </row>
    <row r="2266" spans="2:3" ht="30.75" customHeight="1" x14ac:dyDescent="0.25">
      <c r="B2266" s="341"/>
      <c r="C2266" s="341"/>
    </row>
    <row r="2267" spans="2:3" ht="30.75" customHeight="1" x14ac:dyDescent="0.25">
      <c r="B2267" s="341"/>
      <c r="C2267" s="341"/>
    </row>
    <row r="2268" spans="2:3" ht="30.75" customHeight="1" x14ac:dyDescent="0.25">
      <c r="B2268" s="341"/>
      <c r="C2268" s="341"/>
    </row>
    <row r="2269" spans="2:3" ht="30.75" customHeight="1" x14ac:dyDescent="0.25">
      <c r="B2269" s="341"/>
      <c r="C2269" s="341"/>
    </row>
    <row r="2270" spans="2:3" ht="30.75" customHeight="1" x14ac:dyDescent="0.25">
      <c r="B2270" s="341"/>
      <c r="C2270" s="341"/>
    </row>
    <row r="2271" spans="2:3" ht="30.75" customHeight="1" x14ac:dyDescent="0.25">
      <c r="B2271" s="341"/>
      <c r="C2271" s="341"/>
    </row>
    <row r="2272" spans="2:3" ht="30.75" customHeight="1" x14ac:dyDescent="0.25">
      <c r="B2272" s="341"/>
      <c r="C2272" s="341"/>
    </row>
    <row r="2273" spans="2:3" ht="30.75" customHeight="1" x14ac:dyDescent="0.25">
      <c r="B2273" s="341"/>
      <c r="C2273" s="341"/>
    </row>
    <row r="2274" spans="2:3" ht="30.75" customHeight="1" x14ac:dyDescent="0.25">
      <c r="B2274" s="341"/>
      <c r="C2274" s="341"/>
    </row>
    <row r="2275" spans="2:3" ht="30.75" customHeight="1" x14ac:dyDescent="0.25">
      <c r="B2275" s="341"/>
      <c r="C2275" s="341"/>
    </row>
    <row r="2276" spans="2:3" ht="30.75" customHeight="1" x14ac:dyDescent="0.25">
      <c r="B2276" s="341"/>
      <c r="C2276" s="341"/>
    </row>
    <row r="2277" spans="2:3" ht="30.75" customHeight="1" x14ac:dyDescent="0.25">
      <c r="B2277" s="341"/>
      <c r="C2277" s="341"/>
    </row>
    <row r="2278" spans="2:3" ht="30.75" customHeight="1" x14ac:dyDescent="0.25">
      <c r="B2278" s="341"/>
      <c r="C2278" s="341"/>
    </row>
    <row r="2279" spans="2:3" ht="30.75" customHeight="1" x14ac:dyDescent="0.25">
      <c r="B2279" s="341"/>
      <c r="C2279" s="341"/>
    </row>
    <row r="2280" spans="2:3" ht="30.75" customHeight="1" x14ac:dyDescent="0.25">
      <c r="B2280" s="341"/>
      <c r="C2280" s="341"/>
    </row>
    <row r="2281" spans="2:3" ht="30.75" customHeight="1" x14ac:dyDescent="0.25">
      <c r="B2281" s="341"/>
      <c r="C2281" s="341"/>
    </row>
    <row r="2282" spans="2:3" ht="30.75" customHeight="1" x14ac:dyDescent="0.25">
      <c r="B2282" s="341"/>
      <c r="C2282" s="341"/>
    </row>
    <row r="2283" spans="2:3" ht="30.75" customHeight="1" x14ac:dyDescent="0.25">
      <c r="B2283" s="341"/>
      <c r="C2283" s="341"/>
    </row>
    <row r="2284" spans="2:3" ht="30.75" customHeight="1" x14ac:dyDescent="0.25">
      <c r="B2284" s="341"/>
      <c r="C2284" s="341"/>
    </row>
    <row r="2285" spans="2:3" ht="30.75" customHeight="1" x14ac:dyDescent="0.25">
      <c r="B2285" s="341"/>
      <c r="C2285" s="341"/>
    </row>
    <row r="2286" spans="2:3" ht="30.75" customHeight="1" x14ac:dyDescent="0.25">
      <c r="B2286" s="341"/>
      <c r="C2286" s="341"/>
    </row>
    <row r="2287" spans="2:3" ht="30.75" customHeight="1" x14ac:dyDescent="0.25">
      <c r="B2287" s="341"/>
      <c r="C2287" s="341"/>
    </row>
    <row r="2288" spans="2:3" ht="30.75" customHeight="1" x14ac:dyDescent="0.25">
      <c r="B2288" s="341"/>
      <c r="C2288" s="341"/>
    </row>
    <row r="2289" spans="2:3" ht="30.75" customHeight="1" x14ac:dyDescent="0.25">
      <c r="B2289" s="341"/>
      <c r="C2289" s="341"/>
    </row>
    <row r="2290" spans="2:3" ht="30.75" customHeight="1" x14ac:dyDescent="0.25">
      <c r="B2290" s="341"/>
      <c r="C2290" s="341"/>
    </row>
    <row r="2291" spans="2:3" ht="30.75" customHeight="1" x14ac:dyDescent="0.25">
      <c r="B2291" s="341"/>
      <c r="C2291" s="341"/>
    </row>
    <row r="2292" spans="2:3" ht="30.75" customHeight="1" x14ac:dyDescent="0.25">
      <c r="B2292" s="341"/>
      <c r="C2292" s="341"/>
    </row>
    <row r="2293" spans="2:3" ht="30.75" customHeight="1" x14ac:dyDescent="0.25">
      <c r="B2293" s="341"/>
      <c r="C2293" s="341"/>
    </row>
    <row r="2294" spans="2:3" ht="30.75" customHeight="1" x14ac:dyDescent="0.25">
      <c r="B2294" s="341"/>
      <c r="C2294" s="341"/>
    </row>
    <row r="2295" spans="2:3" ht="30.75" customHeight="1" x14ac:dyDescent="0.25">
      <c r="B2295" s="341"/>
      <c r="C2295" s="341"/>
    </row>
    <row r="2296" spans="2:3" ht="30.75" customHeight="1" x14ac:dyDescent="0.25">
      <c r="B2296" s="341"/>
      <c r="C2296" s="341"/>
    </row>
    <row r="2297" spans="2:3" ht="30.75" customHeight="1" x14ac:dyDescent="0.25">
      <c r="B2297" s="341"/>
      <c r="C2297" s="341"/>
    </row>
    <row r="2298" spans="2:3" ht="30.75" customHeight="1" x14ac:dyDescent="0.25">
      <c r="B2298" s="341"/>
      <c r="C2298" s="341"/>
    </row>
    <row r="2299" spans="2:3" ht="30.75" customHeight="1" x14ac:dyDescent="0.25">
      <c r="B2299" s="341"/>
      <c r="C2299" s="341"/>
    </row>
    <row r="2300" spans="2:3" ht="30.75" customHeight="1" x14ac:dyDescent="0.25">
      <c r="B2300" s="341"/>
      <c r="C2300" s="341"/>
    </row>
    <row r="2301" spans="2:3" ht="30.75" customHeight="1" x14ac:dyDescent="0.25">
      <c r="B2301" s="341"/>
      <c r="C2301" s="341"/>
    </row>
    <row r="2302" spans="2:3" ht="30.75" customHeight="1" x14ac:dyDescent="0.25">
      <c r="B2302" s="341"/>
      <c r="C2302" s="341"/>
    </row>
    <row r="2303" spans="2:3" ht="30.75" customHeight="1" x14ac:dyDescent="0.25">
      <c r="B2303" s="341"/>
      <c r="C2303" s="341"/>
    </row>
    <row r="2304" spans="2:3" ht="30.75" customHeight="1" x14ac:dyDescent="0.25">
      <c r="B2304" s="341"/>
      <c r="C2304" s="341"/>
    </row>
    <row r="2305" spans="2:3" ht="30.75" customHeight="1" x14ac:dyDescent="0.25">
      <c r="B2305" s="341"/>
      <c r="C2305" s="341"/>
    </row>
    <row r="2306" spans="2:3" ht="30.75" customHeight="1" x14ac:dyDescent="0.25">
      <c r="B2306" s="341"/>
      <c r="C2306" s="341"/>
    </row>
    <row r="2307" spans="2:3" ht="30.75" customHeight="1" x14ac:dyDescent="0.25">
      <c r="B2307" s="341"/>
      <c r="C2307" s="341"/>
    </row>
    <row r="2308" spans="2:3" ht="30.75" customHeight="1" x14ac:dyDescent="0.25">
      <c r="B2308" s="341"/>
      <c r="C2308" s="341"/>
    </row>
    <row r="2309" spans="2:3" ht="30.75" customHeight="1" x14ac:dyDescent="0.25">
      <c r="B2309" s="341"/>
      <c r="C2309" s="341"/>
    </row>
    <row r="2310" spans="2:3" ht="30.75" customHeight="1" x14ac:dyDescent="0.25">
      <c r="B2310" s="341"/>
      <c r="C2310" s="341"/>
    </row>
    <row r="2311" spans="2:3" ht="30.75" customHeight="1" x14ac:dyDescent="0.25">
      <c r="B2311" s="341"/>
      <c r="C2311" s="341"/>
    </row>
    <row r="2312" spans="2:3" ht="30.75" customHeight="1" x14ac:dyDescent="0.25">
      <c r="B2312" s="341"/>
      <c r="C2312" s="341"/>
    </row>
    <row r="2313" spans="2:3" ht="30.75" customHeight="1" x14ac:dyDescent="0.25">
      <c r="B2313" s="341"/>
      <c r="C2313" s="341"/>
    </row>
    <row r="2314" spans="2:3" ht="30.75" customHeight="1" x14ac:dyDescent="0.25">
      <c r="B2314" s="341"/>
      <c r="C2314" s="341"/>
    </row>
    <row r="2315" spans="2:3" ht="30.75" customHeight="1" x14ac:dyDescent="0.25">
      <c r="B2315" s="341"/>
      <c r="C2315" s="341"/>
    </row>
    <row r="2316" spans="2:3" ht="30.75" customHeight="1" x14ac:dyDescent="0.25">
      <c r="B2316" s="341"/>
      <c r="C2316" s="341"/>
    </row>
    <row r="2317" spans="2:3" ht="30.75" customHeight="1" x14ac:dyDescent="0.25">
      <c r="B2317" s="341"/>
      <c r="C2317" s="341"/>
    </row>
    <row r="2318" spans="2:3" ht="30.75" customHeight="1" x14ac:dyDescent="0.25">
      <c r="B2318" s="341"/>
      <c r="C2318" s="341"/>
    </row>
    <row r="2319" spans="2:3" ht="30.75" customHeight="1" x14ac:dyDescent="0.25">
      <c r="B2319" s="341"/>
      <c r="C2319" s="341"/>
    </row>
    <row r="2320" spans="2:3" ht="30.75" customHeight="1" x14ac:dyDescent="0.25">
      <c r="B2320" s="341"/>
      <c r="C2320" s="341"/>
    </row>
    <row r="2321" spans="2:3" ht="30.75" customHeight="1" x14ac:dyDescent="0.25">
      <c r="B2321" s="341"/>
      <c r="C2321" s="341"/>
    </row>
    <row r="2322" spans="2:3" ht="30.75" customHeight="1" x14ac:dyDescent="0.25">
      <c r="B2322" s="341"/>
      <c r="C2322" s="341"/>
    </row>
    <row r="2323" spans="2:3" ht="30.75" customHeight="1" x14ac:dyDescent="0.25">
      <c r="B2323" s="341"/>
      <c r="C2323" s="341"/>
    </row>
    <row r="2324" spans="2:3" ht="30.75" customHeight="1" x14ac:dyDescent="0.25">
      <c r="B2324" s="341"/>
      <c r="C2324" s="341"/>
    </row>
    <row r="2325" spans="2:3" ht="30.75" customHeight="1" x14ac:dyDescent="0.25">
      <c r="B2325" s="341"/>
      <c r="C2325" s="341"/>
    </row>
    <row r="2326" spans="2:3" ht="30.75" customHeight="1" x14ac:dyDescent="0.25">
      <c r="B2326" s="341"/>
      <c r="C2326" s="341"/>
    </row>
    <row r="2327" spans="2:3" ht="30.75" customHeight="1" x14ac:dyDescent="0.25">
      <c r="B2327" s="341"/>
      <c r="C2327" s="341"/>
    </row>
    <row r="2328" spans="2:3" ht="30.75" customHeight="1" x14ac:dyDescent="0.25">
      <c r="B2328" s="341"/>
      <c r="C2328" s="341"/>
    </row>
    <row r="2329" spans="2:3" ht="30.75" customHeight="1" x14ac:dyDescent="0.25">
      <c r="B2329" s="341"/>
      <c r="C2329" s="341"/>
    </row>
    <row r="2330" spans="2:3" ht="30.75" customHeight="1" x14ac:dyDescent="0.25">
      <c r="B2330" s="341"/>
      <c r="C2330" s="341"/>
    </row>
    <row r="2331" spans="2:3" ht="30.75" customHeight="1" x14ac:dyDescent="0.25">
      <c r="B2331" s="341"/>
      <c r="C2331" s="341"/>
    </row>
    <row r="2332" spans="2:3" ht="30.75" customHeight="1" x14ac:dyDescent="0.25">
      <c r="B2332" s="341"/>
      <c r="C2332" s="341"/>
    </row>
    <row r="2333" spans="2:3" ht="30.75" customHeight="1" x14ac:dyDescent="0.25">
      <c r="B2333" s="341"/>
      <c r="C2333" s="341"/>
    </row>
    <row r="2334" spans="2:3" ht="30.75" customHeight="1" x14ac:dyDescent="0.25">
      <c r="B2334" s="341"/>
      <c r="C2334" s="341"/>
    </row>
    <row r="2335" spans="2:3" ht="30.75" customHeight="1" x14ac:dyDescent="0.25">
      <c r="B2335" s="341"/>
      <c r="C2335" s="341"/>
    </row>
    <row r="2336" spans="2:3" ht="30.75" customHeight="1" x14ac:dyDescent="0.25">
      <c r="B2336" s="341"/>
      <c r="C2336" s="341"/>
    </row>
    <row r="2337" spans="2:3" ht="30.75" customHeight="1" x14ac:dyDescent="0.25">
      <c r="B2337" s="341"/>
      <c r="C2337" s="341"/>
    </row>
    <row r="2338" spans="2:3" ht="30.75" customHeight="1" x14ac:dyDescent="0.25">
      <c r="B2338" s="341"/>
      <c r="C2338" s="341"/>
    </row>
    <row r="2339" spans="2:3" ht="30.75" customHeight="1" x14ac:dyDescent="0.25">
      <c r="B2339" s="341"/>
      <c r="C2339" s="341"/>
    </row>
    <row r="2340" spans="2:3" ht="30.75" customHeight="1" x14ac:dyDescent="0.25">
      <c r="B2340" s="341"/>
      <c r="C2340" s="341"/>
    </row>
    <row r="2341" spans="2:3" ht="30.75" customHeight="1" x14ac:dyDescent="0.25">
      <c r="B2341" s="341"/>
      <c r="C2341" s="341"/>
    </row>
    <row r="2342" spans="2:3" ht="30.75" customHeight="1" x14ac:dyDescent="0.25">
      <c r="B2342" s="341"/>
      <c r="C2342" s="341"/>
    </row>
    <row r="2343" spans="2:3" ht="30.75" customHeight="1" x14ac:dyDescent="0.25">
      <c r="B2343" s="341"/>
      <c r="C2343" s="341"/>
    </row>
    <row r="2344" spans="2:3" ht="30.75" customHeight="1" x14ac:dyDescent="0.25">
      <c r="B2344" s="341"/>
      <c r="C2344" s="341"/>
    </row>
    <row r="2345" spans="2:3" ht="30.75" customHeight="1" x14ac:dyDescent="0.25">
      <c r="B2345" s="341"/>
      <c r="C2345" s="341"/>
    </row>
    <row r="2346" spans="2:3" ht="30.75" customHeight="1" x14ac:dyDescent="0.25">
      <c r="B2346" s="341"/>
      <c r="C2346" s="341"/>
    </row>
    <row r="2347" spans="2:3" ht="30.75" customHeight="1" x14ac:dyDescent="0.25">
      <c r="B2347" s="341"/>
      <c r="C2347" s="341"/>
    </row>
    <row r="2348" spans="2:3" ht="30.75" customHeight="1" x14ac:dyDescent="0.25">
      <c r="B2348" s="341"/>
      <c r="C2348" s="341"/>
    </row>
    <row r="2349" spans="2:3" ht="30.75" customHeight="1" x14ac:dyDescent="0.25">
      <c r="B2349" s="341"/>
      <c r="C2349" s="341"/>
    </row>
    <row r="2350" spans="2:3" ht="30.75" customHeight="1" x14ac:dyDescent="0.25">
      <c r="B2350" s="341"/>
      <c r="C2350" s="341"/>
    </row>
    <row r="2351" spans="2:3" ht="30.75" customHeight="1" x14ac:dyDescent="0.25">
      <c r="B2351" s="341"/>
      <c r="C2351" s="341"/>
    </row>
    <row r="2352" spans="2:3" ht="30.75" customHeight="1" x14ac:dyDescent="0.25">
      <c r="B2352" s="341"/>
      <c r="C2352" s="341"/>
    </row>
    <row r="2353" spans="2:3" ht="30.75" customHeight="1" x14ac:dyDescent="0.25">
      <c r="B2353" s="341"/>
      <c r="C2353" s="341"/>
    </row>
    <row r="2354" spans="2:3" ht="30.75" customHeight="1" x14ac:dyDescent="0.25">
      <c r="B2354" s="341"/>
      <c r="C2354" s="341"/>
    </row>
    <row r="2355" spans="2:3" ht="30.75" customHeight="1" x14ac:dyDescent="0.25">
      <c r="B2355" s="341"/>
      <c r="C2355" s="341"/>
    </row>
    <row r="2356" spans="2:3" ht="30.75" customHeight="1" x14ac:dyDescent="0.25">
      <c r="B2356" s="341"/>
      <c r="C2356" s="341"/>
    </row>
    <row r="2357" spans="2:3" ht="30.75" customHeight="1" x14ac:dyDescent="0.25">
      <c r="B2357" s="341"/>
      <c r="C2357" s="341"/>
    </row>
    <row r="2358" spans="2:3" ht="30.75" customHeight="1" x14ac:dyDescent="0.25">
      <c r="B2358" s="341"/>
      <c r="C2358" s="341"/>
    </row>
    <row r="2359" spans="2:3" ht="30.75" customHeight="1" x14ac:dyDescent="0.25">
      <c r="B2359" s="341"/>
      <c r="C2359" s="341"/>
    </row>
    <row r="2360" spans="2:3" ht="30.75" customHeight="1" x14ac:dyDescent="0.25">
      <c r="B2360" s="341"/>
      <c r="C2360" s="341"/>
    </row>
    <row r="2361" spans="2:3" ht="30.75" customHeight="1" x14ac:dyDescent="0.25">
      <c r="B2361" s="341"/>
      <c r="C2361" s="341"/>
    </row>
    <row r="2362" spans="2:3" ht="30.75" customHeight="1" x14ac:dyDescent="0.25">
      <c r="B2362" s="341"/>
      <c r="C2362" s="341"/>
    </row>
    <row r="2363" spans="2:3" ht="30.75" customHeight="1" x14ac:dyDescent="0.25">
      <c r="B2363" s="341"/>
      <c r="C2363" s="341"/>
    </row>
    <row r="2364" spans="2:3" ht="30.75" customHeight="1" x14ac:dyDescent="0.25">
      <c r="B2364" s="341"/>
      <c r="C2364" s="341"/>
    </row>
    <row r="2365" spans="2:3" ht="30.75" customHeight="1" x14ac:dyDescent="0.25">
      <c r="B2365" s="341"/>
      <c r="C2365" s="341"/>
    </row>
    <row r="2366" spans="2:3" ht="30.75" customHeight="1" x14ac:dyDescent="0.25">
      <c r="B2366" s="341"/>
      <c r="C2366" s="341"/>
    </row>
    <row r="2367" spans="2:3" ht="30.75" customHeight="1" x14ac:dyDescent="0.25">
      <c r="B2367" s="341"/>
      <c r="C2367" s="341"/>
    </row>
    <row r="2368" spans="2:3" ht="30.75" customHeight="1" x14ac:dyDescent="0.25">
      <c r="B2368" s="341"/>
      <c r="C2368" s="341"/>
    </row>
    <row r="2369" spans="2:3" ht="30.75" customHeight="1" x14ac:dyDescent="0.25">
      <c r="B2369" s="341"/>
      <c r="C2369" s="341"/>
    </row>
    <row r="2370" spans="2:3" ht="30.75" customHeight="1" x14ac:dyDescent="0.25">
      <c r="B2370" s="341"/>
      <c r="C2370" s="341"/>
    </row>
    <row r="2371" spans="2:3" ht="30.75" customHeight="1" x14ac:dyDescent="0.25">
      <c r="B2371" s="341"/>
      <c r="C2371" s="341"/>
    </row>
    <row r="2372" spans="2:3" ht="30.75" customHeight="1" x14ac:dyDescent="0.25">
      <c r="B2372" s="341"/>
      <c r="C2372" s="341"/>
    </row>
    <row r="2373" spans="2:3" ht="30.75" customHeight="1" x14ac:dyDescent="0.25">
      <c r="B2373" s="341"/>
      <c r="C2373" s="341"/>
    </row>
    <row r="2374" spans="2:3" ht="30.75" customHeight="1" x14ac:dyDescent="0.25">
      <c r="B2374" s="341"/>
      <c r="C2374" s="341"/>
    </row>
    <row r="2375" spans="2:3" ht="30.75" customHeight="1" x14ac:dyDescent="0.25">
      <c r="B2375" s="341"/>
      <c r="C2375" s="341"/>
    </row>
    <row r="2376" spans="2:3" ht="30.75" customHeight="1" x14ac:dyDescent="0.25">
      <c r="B2376" s="341"/>
      <c r="C2376" s="341"/>
    </row>
    <row r="2377" spans="2:3" ht="30.75" customHeight="1" x14ac:dyDescent="0.25">
      <c r="B2377" s="341"/>
      <c r="C2377" s="341"/>
    </row>
    <row r="2378" spans="2:3" ht="30.75" customHeight="1" x14ac:dyDescent="0.25">
      <c r="B2378" s="341"/>
      <c r="C2378" s="341"/>
    </row>
    <row r="2379" spans="2:3" ht="30.75" customHeight="1" x14ac:dyDescent="0.25">
      <c r="B2379" s="341"/>
      <c r="C2379" s="341"/>
    </row>
    <row r="2380" spans="2:3" ht="30.75" customHeight="1" x14ac:dyDescent="0.25">
      <c r="B2380" s="341"/>
      <c r="C2380" s="341"/>
    </row>
    <row r="2381" spans="2:3" ht="30.75" customHeight="1" x14ac:dyDescent="0.25">
      <c r="B2381" s="341"/>
      <c r="C2381" s="341"/>
    </row>
    <row r="2382" spans="2:3" ht="30.75" customHeight="1" x14ac:dyDescent="0.25">
      <c r="B2382" s="341"/>
      <c r="C2382" s="341"/>
    </row>
    <row r="2383" spans="2:3" ht="30.75" customHeight="1" x14ac:dyDescent="0.25">
      <c r="B2383" s="341"/>
      <c r="C2383" s="341"/>
    </row>
    <row r="2384" spans="2:3" ht="30.75" customHeight="1" x14ac:dyDescent="0.25">
      <c r="B2384" s="341"/>
      <c r="C2384" s="341"/>
    </row>
    <row r="2385" spans="2:3" ht="30.75" customHeight="1" x14ac:dyDescent="0.25">
      <c r="B2385" s="341"/>
      <c r="C2385" s="341"/>
    </row>
    <row r="2386" spans="2:3" ht="30.75" customHeight="1" x14ac:dyDescent="0.25">
      <c r="B2386" s="341"/>
      <c r="C2386" s="341"/>
    </row>
    <row r="2387" spans="2:3" ht="30.75" customHeight="1" x14ac:dyDescent="0.25">
      <c r="B2387" s="341"/>
      <c r="C2387" s="341"/>
    </row>
    <row r="2388" spans="2:3" ht="30.75" customHeight="1" x14ac:dyDescent="0.25">
      <c r="B2388" s="341"/>
      <c r="C2388" s="341"/>
    </row>
    <row r="2389" spans="2:3" ht="30.75" customHeight="1" x14ac:dyDescent="0.25">
      <c r="B2389" s="341"/>
      <c r="C2389" s="341"/>
    </row>
    <row r="2390" spans="2:3" ht="30.75" customHeight="1" x14ac:dyDescent="0.25">
      <c r="B2390" s="341"/>
      <c r="C2390" s="341"/>
    </row>
    <row r="2391" spans="2:3" ht="30.75" customHeight="1" x14ac:dyDescent="0.25">
      <c r="B2391" s="341"/>
      <c r="C2391" s="341"/>
    </row>
    <row r="2392" spans="2:3" ht="30.75" customHeight="1" x14ac:dyDescent="0.25">
      <c r="B2392" s="341"/>
      <c r="C2392" s="341"/>
    </row>
    <row r="2393" spans="2:3" ht="30.75" customHeight="1" x14ac:dyDescent="0.25">
      <c r="B2393" s="341"/>
      <c r="C2393" s="341"/>
    </row>
    <row r="2394" spans="2:3" ht="30.75" customHeight="1" x14ac:dyDescent="0.25">
      <c r="B2394" s="341"/>
      <c r="C2394" s="341"/>
    </row>
    <row r="2395" spans="2:3" ht="30.75" customHeight="1" x14ac:dyDescent="0.25">
      <c r="B2395" s="341"/>
      <c r="C2395" s="341"/>
    </row>
    <row r="2396" spans="2:3" ht="30.75" customHeight="1" x14ac:dyDescent="0.25">
      <c r="B2396" s="341"/>
      <c r="C2396" s="341"/>
    </row>
    <row r="2397" spans="2:3" ht="30.75" customHeight="1" x14ac:dyDescent="0.25">
      <c r="B2397" s="341"/>
      <c r="C2397" s="341"/>
    </row>
    <row r="2398" spans="2:3" ht="30.75" customHeight="1" x14ac:dyDescent="0.25">
      <c r="B2398" s="341"/>
      <c r="C2398" s="341"/>
    </row>
    <row r="2399" spans="2:3" ht="30.75" customHeight="1" x14ac:dyDescent="0.25">
      <c r="B2399" s="341"/>
      <c r="C2399" s="341"/>
    </row>
    <row r="2400" spans="2:3" ht="30.75" customHeight="1" x14ac:dyDescent="0.25">
      <c r="B2400" s="341"/>
      <c r="C2400" s="341"/>
    </row>
    <row r="2401" spans="2:3" ht="30.75" customHeight="1" x14ac:dyDescent="0.25">
      <c r="B2401" s="341"/>
      <c r="C2401" s="341"/>
    </row>
    <row r="2402" spans="2:3" ht="30.75" customHeight="1" x14ac:dyDescent="0.25">
      <c r="B2402" s="341"/>
      <c r="C2402" s="341"/>
    </row>
    <row r="2403" spans="2:3" ht="30.75" customHeight="1" x14ac:dyDescent="0.25">
      <c r="B2403" s="341"/>
      <c r="C2403" s="341"/>
    </row>
    <row r="2404" spans="2:3" ht="30.75" customHeight="1" x14ac:dyDescent="0.25">
      <c r="B2404" s="341"/>
      <c r="C2404" s="341"/>
    </row>
    <row r="2405" spans="2:3" ht="30.75" customHeight="1" x14ac:dyDescent="0.25">
      <c r="B2405" s="341"/>
      <c r="C2405" s="341"/>
    </row>
    <row r="2406" spans="2:3" ht="30.75" customHeight="1" x14ac:dyDescent="0.25">
      <c r="B2406" s="341"/>
      <c r="C2406" s="341"/>
    </row>
    <row r="2407" spans="2:3" ht="30.75" customHeight="1" x14ac:dyDescent="0.25">
      <c r="B2407" s="341"/>
      <c r="C2407" s="341"/>
    </row>
    <row r="2408" spans="2:3" ht="30.75" customHeight="1" x14ac:dyDescent="0.25">
      <c r="B2408" s="341"/>
      <c r="C2408" s="341"/>
    </row>
    <row r="2409" spans="2:3" ht="30.75" customHeight="1" x14ac:dyDescent="0.25">
      <c r="B2409" s="341"/>
      <c r="C2409" s="341"/>
    </row>
    <row r="2410" spans="2:3" ht="30.75" customHeight="1" x14ac:dyDescent="0.25">
      <c r="B2410" s="341"/>
      <c r="C2410" s="341"/>
    </row>
    <row r="2411" spans="2:3" ht="30.75" customHeight="1" x14ac:dyDescent="0.25">
      <c r="B2411" s="341"/>
      <c r="C2411" s="341"/>
    </row>
    <row r="2412" spans="2:3" ht="30.75" customHeight="1" x14ac:dyDescent="0.25">
      <c r="B2412" s="341"/>
      <c r="C2412" s="341"/>
    </row>
    <row r="2413" spans="2:3" ht="30.75" customHeight="1" x14ac:dyDescent="0.25">
      <c r="B2413" s="341"/>
      <c r="C2413" s="341"/>
    </row>
    <row r="2414" spans="2:3" ht="30.75" customHeight="1" x14ac:dyDescent="0.25">
      <c r="B2414" s="341"/>
      <c r="C2414" s="341"/>
    </row>
    <row r="2415" spans="2:3" ht="30.75" customHeight="1" x14ac:dyDescent="0.25">
      <c r="B2415" s="341"/>
      <c r="C2415" s="341"/>
    </row>
    <row r="2416" spans="2:3" ht="30.75" customHeight="1" x14ac:dyDescent="0.25">
      <c r="B2416" s="341"/>
      <c r="C2416" s="341"/>
    </row>
    <row r="2417" spans="2:3" ht="30.75" customHeight="1" x14ac:dyDescent="0.25">
      <c r="B2417" s="341"/>
      <c r="C2417" s="341"/>
    </row>
    <row r="2418" spans="2:3" ht="30.75" customHeight="1" x14ac:dyDescent="0.25">
      <c r="B2418" s="341"/>
      <c r="C2418" s="341"/>
    </row>
    <row r="2419" spans="2:3" ht="30.75" customHeight="1" x14ac:dyDescent="0.25">
      <c r="B2419" s="341"/>
      <c r="C2419" s="341"/>
    </row>
    <row r="2420" spans="2:3" ht="30.75" customHeight="1" x14ac:dyDescent="0.25">
      <c r="B2420" s="341"/>
      <c r="C2420" s="341"/>
    </row>
    <row r="2421" spans="2:3" ht="30.75" customHeight="1" x14ac:dyDescent="0.25">
      <c r="B2421" s="341"/>
      <c r="C2421" s="341"/>
    </row>
    <row r="2422" spans="2:3" ht="30.75" customHeight="1" x14ac:dyDescent="0.25">
      <c r="B2422" s="341"/>
      <c r="C2422" s="341"/>
    </row>
    <row r="2423" spans="2:3" ht="30.75" customHeight="1" x14ac:dyDescent="0.25">
      <c r="B2423" s="341"/>
      <c r="C2423" s="341"/>
    </row>
    <row r="2424" spans="2:3" ht="30.75" customHeight="1" x14ac:dyDescent="0.25">
      <c r="B2424" s="341"/>
      <c r="C2424" s="341"/>
    </row>
    <row r="2425" spans="2:3" ht="30.75" customHeight="1" x14ac:dyDescent="0.25">
      <c r="B2425" s="341"/>
      <c r="C2425" s="341"/>
    </row>
    <row r="2426" spans="2:3" ht="30.75" customHeight="1" x14ac:dyDescent="0.25">
      <c r="B2426" s="341"/>
      <c r="C2426" s="341"/>
    </row>
    <row r="2427" spans="2:3" ht="30.75" customHeight="1" x14ac:dyDescent="0.25">
      <c r="B2427" s="341"/>
      <c r="C2427" s="341"/>
    </row>
    <row r="2428" spans="2:3" ht="30.75" customHeight="1" x14ac:dyDescent="0.25">
      <c r="B2428" s="341"/>
      <c r="C2428" s="341"/>
    </row>
    <row r="2429" spans="2:3" ht="30.75" customHeight="1" x14ac:dyDescent="0.25">
      <c r="B2429" s="341"/>
      <c r="C2429" s="341"/>
    </row>
    <row r="2430" spans="2:3" ht="30.75" customHeight="1" x14ac:dyDescent="0.25">
      <c r="B2430" s="341"/>
      <c r="C2430" s="341"/>
    </row>
    <row r="2431" spans="2:3" ht="30.75" customHeight="1" x14ac:dyDescent="0.25">
      <c r="B2431" s="341"/>
      <c r="C2431" s="341"/>
    </row>
    <row r="2432" spans="2:3" ht="30.75" customHeight="1" x14ac:dyDescent="0.25">
      <c r="B2432" s="341"/>
      <c r="C2432" s="341"/>
    </row>
    <row r="2433" spans="2:3" ht="30.75" customHeight="1" x14ac:dyDescent="0.25">
      <c r="B2433" s="341"/>
      <c r="C2433" s="341"/>
    </row>
    <row r="2434" spans="2:3" ht="30.75" customHeight="1" x14ac:dyDescent="0.25">
      <c r="B2434" s="341"/>
      <c r="C2434" s="341"/>
    </row>
    <row r="2435" spans="2:3" ht="30.75" customHeight="1" x14ac:dyDescent="0.25">
      <c r="B2435" s="341"/>
      <c r="C2435" s="341"/>
    </row>
    <row r="2436" spans="2:3" ht="30.75" customHeight="1" x14ac:dyDescent="0.25">
      <c r="B2436" s="341"/>
      <c r="C2436" s="341"/>
    </row>
    <row r="2437" spans="2:3" ht="30.75" customHeight="1" x14ac:dyDescent="0.25">
      <c r="B2437" s="341"/>
      <c r="C2437" s="341"/>
    </row>
    <row r="2438" spans="2:3" ht="30.75" customHeight="1" x14ac:dyDescent="0.25">
      <c r="B2438" s="341"/>
      <c r="C2438" s="341"/>
    </row>
    <row r="2439" spans="2:3" ht="30.75" customHeight="1" x14ac:dyDescent="0.25">
      <c r="B2439" s="341"/>
      <c r="C2439" s="341"/>
    </row>
    <row r="2440" spans="2:3" ht="30.75" customHeight="1" x14ac:dyDescent="0.25">
      <c r="B2440" s="341"/>
      <c r="C2440" s="341"/>
    </row>
    <row r="2441" spans="2:3" ht="30.75" customHeight="1" x14ac:dyDescent="0.25">
      <c r="B2441" s="341"/>
      <c r="C2441" s="341"/>
    </row>
    <row r="2442" spans="2:3" ht="30.75" customHeight="1" x14ac:dyDescent="0.25">
      <c r="B2442" s="341"/>
      <c r="C2442" s="341"/>
    </row>
    <row r="2443" spans="2:3" ht="30.75" customHeight="1" x14ac:dyDescent="0.25">
      <c r="B2443" s="341"/>
      <c r="C2443" s="341"/>
    </row>
    <row r="2444" spans="2:3" ht="30.75" customHeight="1" x14ac:dyDescent="0.25">
      <c r="B2444" s="341"/>
      <c r="C2444" s="341"/>
    </row>
    <row r="2445" spans="2:3" ht="30.75" customHeight="1" x14ac:dyDescent="0.25">
      <c r="B2445" s="341"/>
      <c r="C2445" s="341"/>
    </row>
    <row r="2446" spans="2:3" ht="30.75" customHeight="1" x14ac:dyDescent="0.25">
      <c r="B2446" s="341"/>
      <c r="C2446" s="341"/>
    </row>
    <row r="2447" spans="2:3" ht="30.75" customHeight="1" x14ac:dyDescent="0.25">
      <c r="B2447" s="341"/>
      <c r="C2447" s="341"/>
    </row>
    <row r="2448" spans="2:3" ht="30.75" customHeight="1" x14ac:dyDescent="0.25">
      <c r="B2448" s="341"/>
      <c r="C2448" s="341"/>
    </row>
    <row r="2449" spans="2:3" ht="30.75" customHeight="1" x14ac:dyDescent="0.25">
      <c r="B2449" s="341"/>
      <c r="C2449" s="341"/>
    </row>
    <row r="2450" spans="2:3" ht="30.75" customHeight="1" x14ac:dyDescent="0.25">
      <c r="B2450" s="341"/>
      <c r="C2450" s="341"/>
    </row>
    <row r="2451" spans="2:3" ht="30.75" customHeight="1" x14ac:dyDescent="0.25">
      <c r="B2451" s="341"/>
      <c r="C2451" s="341"/>
    </row>
    <row r="2452" spans="2:3" ht="30.75" customHeight="1" x14ac:dyDescent="0.25">
      <c r="B2452" s="341"/>
      <c r="C2452" s="341"/>
    </row>
    <row r="2453" spans="2:3" ht="30.75" customHeight="1" x14ac:dyDescent="0.25">
      <c r="B2453" s="341"/>
      <c r="C2453" s="341"/>
    </row>
    <row r="2454" spans="2:3" ht="30.75" customHeight="1" x14ac:dyDescent="0.25">
      <c r="B2454" s="341"/>
      <c r="C2454" s="341"/>
    </row>
    <row r="2455" spans="2:3" ht="30.75" customHeight="1" x14ac:dyDescent="0.25">
      <c r="B2455" s="341"/>
      <c r="C2455" s="341"/>
    </row>
    <row r="2456" spans="2:3" ht="30.75" customHeight="1" x14ac:dyDescent="0.25">
      <c r="B2456" s="341"/>
      <c r="C2456" s="341"/>
    </row>
    <row r="2457" spans="2:3" ht="30.75" customHeight="1" x14ac:dyDescent="0.25">
      <c r="B2457" s="341"/>
      <c r="C2457" s="341"/>
    </row>
    <row r="2458" spans="2:3" ht="30.75" customHeight="1" x14ac:dyDescent="0.25">
      <c r="B2458" s="341"/>
      <c r="C2458" s="341"/>
    </row>
    <row r="2459" spans="2:3" ht="30.75" customHeight="1" x14ac:dyDescent="0.25">
      <c r="B2459" s="341"/>
      <c r="C2459" s="341"/>
    </row>
    <row r="2460" spans="2:3" ht="30.75" customHeight="1" x14ac:dyDescent="0.25">
      <c r="B2460" s="341"/>
      <c r="C2460" s="341"/>
    </row>
    <row r="2461" spans="2:3" ht="30.75" customHeight="1" x14ac:dyDescent="0.25">
      <c r="B2461" s="341"/>
      <c r="C2461" s="341"/>
    </row>
    <row r="2462" spans="2:3" ht="30.75" customHeight="1" x14ac:dyDescent="0.25">
      <c r="B2462" s="341"/>
      <c r="C2462" s="341"/>
    </row>
    <row r="2463" spans="2:3" ht="30.75" customHeight="1" x14ac:dyDescent="0.25">
      <c r="B2463" s="341"/>
      <c r="C2463" s="341"/>
    </row>
    <row r="2464" spans="2:3" ht="30.75" customHeight="1" x14ac:dyDescent="0.25">
      <c r="B2464" s="341"/>
      <c r="C2464" s="341"/>
    </row>
    <row r="2465" spans="2:3" ht="30.75" customHeight="1" x14ac:dyDescent="0.25">
      <c r="B2465" s="341"/>
      <c r="C2465" s="341"/>
    </row>
    <row r="2466" spans="2:3" ht="30.75" customHeight="1" x14ac:dyDescent="0.25">
      <c r="B2466" s="341"/>
      <c r="C2466" s="341"/>
    </row>
    <row r="2467" spans="2:3" ht="30.75" customHeight="1" x14ac:dyDescent="0.25">
      <c r="B2467" s="341"/>
      <c r="C2467" s="341"/>
    </row>
    <row r="2468" spans="2:3" ht="30.75" customHeight="1" x14ac:dyDescent="0.25">
      <c r="B2468" s="341"/>
      <c r="C2468" s="341"/>
    </row>
    <row r="2469" spans="2:3" ht="30.75" customHeight="1" x14ac:dyDescent="0.25">
      <c r="B2469" s="341"/>
      <c r="C2469" s="341"/>
    </row>
    <row r="2470" spans="2:3" ht="30.75" customHeight="1" x14ac:dyDescent="0.25">
      <c r="B2470" s="341"/>
      <c r="C2470" s="341"/>
    </row>
    <row r="2471" spans="2:3" ht="30.75" customHeight="1" x14ac:dyDescent="0.25">
      <c r="B2471" s="341"/>
      <c r="C2471" s="341"/>
    </row>
    <row r="2472" spans="2:3" ht="30.75" customHeight="1" x14ac:dyDescent="0.25">
      <c r="B2472" s="341"/>
      <c r="C2472" s="341"/>
    </row>
    <row r="2473" spans="2:3" ht="30.75" customHeight="1" x14ac:dyDescent="0.25">
      <c r="B2473" s="341"/>
      <c r="C2473" s="341"/>
    </row>
    <row r="2474" spans="2:3" ht="30.75" customHeight="1" x14ac:dyDescent="0.25">
      <c r="B2474" s="341"/>
      <c r="C2474" s="341"/>
    </row>
    <row r="2475" spans="2:3" ht="30.75" customHeight="1" x14ac:dyDescent="0.25">
      <c r="B2475" s="341"/>
      <c r="C2475" s="341"/>
    </row>
    <row r="2476" spans="2:3" ht="30.75" customHeight="1" x14ac:dyDescent="0.25">
      <c r="B2476" s="341"/>
      <c r="C2476" s="341"/>
    </row>
    <row r="2477" spans="2:3" ht="30.75" customHeight="1" x14ac:dyDescent="0.25">
      <c r="B2477" s="341"/>
      <c r="C2477" s="341"/>
    </row>
    <row r="2478" spans="2:3" ht="30.75" customHeight="1" x14ac:dyDescent="0.25">
      <c r="B2478" s="341"/>
      <c r="C2478" s="341"/>
    </row>
    <row r="2479" spans="2:3" ht="30.75" customHeight="1" x14ac:dyDescent="0.25">
      <c r="B2479" s="341"/>
      <c r="C2479" s="341"/>
    </row>
    <row r="2480" spans="2:3" ht="30.75" customHeight="1" x14ac:dyDescent="0.25">
      <c r="B2480" s="341"/>
      <c r="C2480" s="341"/>
    </row>
    <row r="2481" spans="2:3" ht="30.75" customHeight="1" x14ac:dyDescent="0.25">
      <c r="B2481" s="341"/>
      <c r="C2481" s="341"/>
    </row>
    <row r="2482" spans="2:3" ht="30.75" customHeight="1" x14ac:dyDescent="0.25">
      <c r="B2482" s="341"/>
      <c r="C2482" s="341"/>
    </row>
    <row r="2483" spans="2:3" ht="30.75" customHeight="1" x14ac:dyDescent="0.25">
      <c r="B2483" s="341"/>
      <c r="C2483" s="341"/>
    </row>
    <row r="2484" spans="2:3" ht="30.75" customHeight="1" x14ac:dyDescent="0.25">
      <c r="B2484" s="341"/>
      <c r="C2484" s="341"/>
    </row>
    <row r="2485" spans="2:3" ht="30.75" customHeight="1" x14ac:dyDescent="0.25">
      <c r="B2485" s="341"/>
      <c r="C2485" s="341"/>
    </row>
    <row r="2486" spans="2:3" ht="30.75" customHeight="1" x14ac:dyDescent="0.25">
      <c r="B2486" s="341"/>
      <c r="C2486" s="341"/>
    </row>
    <row r="2487" spans="2:3" ht="30.75" customHeight="1" x14ac:dyDescent="0.25">
      <c r="B2487" s="341"/>
      <c r="C2487" s="341"/>
    </row>
    <row r="2488" spans="2:3" ht="30.75" customHeight="1" x14ac:dyDescent="0.25">
      <c r="B2488" s="341"/>
      <c r="C2488" s="341"/>
    </row>
    <row r="2489" spans="2:3" ht="30.75" customHeight="1" x14ac:dyDescent="0.25">
      <c r="B2489" s="341"/>
      <c r="C2489" s="341"/>
    </row>
    <row r="2490" spans="2:3" ht="30.75" customHeight="1" x14ac:dyDescent="0.25">
      <c r="B2490" s="341"/>
      <c r="C2490" s="341"/>
    </row>
    <row r="2491" spans="2:3" ht="30.75" customHeight="1" x14ac:dyDescent="0.25">
      <c r="B2491" s="341"/>
      <c r="C2491" s="341"/>
    </row>
    <row r="2492" spans="2:3" ht="30.75" customHeight="1" x14ac:dyDescent="0.25">
      <c r="B2492" s="341"/>
      <c r="C2492" s="341"/>
    </row>
    <row r="2493" spans="2:3" ht="30.75" customHeight="1" x14ac:dyDescent="0.25">
      <c r="B2493" s="341"/>
      <c r="C2493" s="341"/>
    </row>
    <row r="2494" spans="2:3" ht="30.75" customHeight="1" x14ac:dyDescent="0.25">
      <c r="B2494" s="341"/>
      <c r="C2494" s="341"/>
    </row>
    <row r="2495" spans="2:3" ht="30.75" customHeight="1" x14ac:dyDescent="0.25">
      <c r="B2495" s="341"/>
      <c r="C2495" s="341"/>
    </row>
    <row r="2496" spans="2:3" ht="30.75" customHeight="1" x14ac:dyDescent="0.25">
      <c r="B2496" s="341"/>
      <c r="C2496" s="341"/>
    </row>
    <row r="2497" spans="2:3" ht="30.75" customHeight="1" x14ac:dyDescent="0.25">
      <c r="B2497" s="341"/>
      <c r="C2497" s="341"/>
    </row>
    <row r="2498" spans="2:3" ht="30.75" customHeight="1" x14ac:dyDescent="0.25">
      <c r="B2498" s="341"/>
      <c r="C2498" s="341"/>
    </row>
    <row r="2499" spans="2:3" ht="30.75" customHeight="1" x14ac:dyDescent="0.25">
      <c r="B2499" s="341"/>
      <c r="C2499" s="341"/>
    </row>
    <row r="2500" spans="2:3" ht="30.75" customHeight="1" x14ac:dyDescent="0.25">
      <c r="B2500" s="341"/>
      <c r="C2500" s="341"/>
    </row>
    <row r="2501" spans="2:3" ht="30.75" customHeight="1" x14ac:dyDescent="0.25">
      <c r="B2501" s="341"/>
      <c r="C2501" s="341"/>
    </row>
    <row r="2502" spans="2:3" ht="30.75" customHeight="1" x14ac:dyDescent="0.25">
      <c r="B2502" s="341"/>
      <c r="C2502" s="341"/>
    </row>
    <row r="2503" spans="2:3" ht="30.75" customHeight="1" x14ac:dyDescent="0.25">
      <c r="B2503" s="341"/>
      <c r="C2503" s="341"/>
    </row>
    <row r="2504" spans="2:3" ht="30.75" customHeight="1" x14ac:dyDescent="0.25">
      <c r="B2504" s="341"/>
      <c r="C2504" s="341"/>
    </row>
    <row r="2505" spans="2:3" ht="30.75" customHeight="1" x14ac:dyDescent="0.25">
      <c r="B2505" s="341"/>
      <c r="C2505" s="341"/>
    </row>
    <row r="2506" spans="2:3" ht="30.75" customHeight="1" x14ac:dyDescent="0.25">
      <c r="B2506" s="341"/>
      <c r="C2506" s="341"/>
    </row>
    <row r="2507" spans="2:3" ht="30.75" customHeight="1" x14ac:dyDescent="0.25">
      <c r="B2507" s="341"/>
      <c r="C2507" s="341"/>
    </row>
    <row r="2508" spans="2:3" ht="30.75" customHeight="1" x14ac:dyDescent="0.25">
      <c r="B2508" s="341"/>
      <c r="C2508" s="341"/>
    </row>
    <row r="2509" spans="2:3" ht="30.75" customHeight="1" x14ac:dyDescent="0.25">
      <c r="B2509" s="341"/>
      <c r="C2509" s="341"/>
    </row>
    <row r="2510" spans="2:3" ht="30.75" customHeight="1" x14ac:dyDescent="0.25">
      <c r="B2510" s="341"/>
      <c r="C2510" s="341"/>
    </row>
    <row r="2511" spans="2:3" ht="30.75" customHeight="1" x14ac:dyDescent="0.25">
      <c r="B2511" s="341"/>
      <c r="C2511" s="341"/>
    </row>
    <row r="2512" spans="2:3" ht="30.75" customHeight="1" x14ac:dyDescent="0.25">
      <c r="B2512" s="341"/>
      <c r="C2512" s="341"/>
    </row>
    <row r="2513" spans="2:3" ht="30.75" customHeight="1" x14ac:dyDescent="0.25">
      <c r="B2513" s="341"/>
      <c r="C2513" s="341"/>
    </row>
    <row r="2514" spans="2:3" ht="30.75" customHeight="1" x14ac:dyDescent="0.25">
      <c r="B2514" s="341"/>
      <c r="C2514" s="341"/>
    </row>
    <row r="2515" spans="2:3" ht="30.75" customHeight="1" x14ac:dyDescent="0.25">
      <c r="B2515" s="341"/>
      <c r="C2515" s="341"/>
    </row>
    <row r="2516" spans="2:3" ht="30.75" customHeight="1" x14ac:dyDescent="0.25">
      <c r="B2516" s="341"/>
      <c r="C2516" s="341"/>
    </row>
    <row r="2517" spans="2:3" ht="30.75" customHeight="1" x14ac:dyDescent="0.25">
      <c r="B2517" s="341"/>
      <c r="C2517" s="341"/>
    </row>
    <row r="2518" spans="2:3" ht="30.75" customHeight="1" x14ac:dyDescent="0.25">
      <c r="B2518" s="341"/>
      <c r="C2518" s="341"/>
    </row>
    <row r="2519" spans="2:3" ht="30.75" customHeight="1" x14ac:dyDescent="0.25">
      <c r="B2519" s="341"/>
      <c r="C2519" s="341"/>
    </row>
    <row r="2520" spans="2:3" ht="30.75" customHeight="1" x14ac:dyDescent="0.25">
      <c r="B2520" s="341"/>
      <c r="C2520" s="341"/>
    </row>
    <row r="2521" spans="2:3" ht="30.75" customHeight="1" x14ac:dyDescent="0.25">
      <c r="B2521" s="341"/>
      <c r="C2521" s="341"/>
    </row>
    <row r="2522" spans="2:3" ht="30.75" customHeight="1" x14ac:dyDescent="0.25">
      <c r="B2522" s="341"/>
      <c r="C2522" s="341"/>
    </row>
    <row r="2523" spans="2:3" ht="30.75" customHeight="1" x14ac:dyDescent="0.25">
      <c r="B2523" s="341"/>
      <c r="C2523" s="341"/>
    </row>
    <row r="2524" spans="2:3" ht="30.75" customHeight="1" x14ac:dyDescent="0.25">
      <c r="B2524" s="341"/>
      <c r="C2524" s="341"/>
    </row>
    <row r="2525" spans="2:3" ht="30.75" customHeight="1" x14ac:dyDescent="0.25">
      <c r="B2525" s="341"/>
      <c r="C2525" s="341"/>
    </row>
    <row r="2526" spans="2:3" ht="30.75" customHeight="1" x14ac:dyDescent="0.25">
      <c r="B2526" s="341"/>
      <c r="C2526" s="341"/>
    </row>
    <row r="2527" spans="2:3" ht="30.75" customHeight="1" x14ac:dyDescent="0.25">
      <c r="B2527" s="341"/>
      <c r="C2527" s="341"/>
    </row>
    <row r="2528" spans="2:3" ht="30.75" customHeight="1" x14ac:dyDescent="0.25">
      <c r="B2528" s="341"/>
      <c r="C2528" s="341"/>
    </row>
    <row r="2529" spans="2:3" ht="30.75" customHeight="1" x14ac:dyDescent="0.25">
      <c r="B2529" s="341"/>
      <c r="C2529" s="341"/>
    </row>
    <row r="2530" spans="2:3" ht="30.75" customHeight="1" x14ac:dyDescent="0.25">
      <c r="B2530" s="341"/>
      <c r="C2530" s="341"/>
    </row>
    <row r="2531" spans="2:3" ht="30.75" customHeight="1" x14ac:dyDescent="0.25">
      <c r="B2531" s="341"/>
      <c r="C2531" s="341"/>
    </row>
    <row r="2532" spans="2:3" ht="30.75" customHeight="1" x14ac:dyDescent="0.25">
      <c r="B2532" s="341"/>
      <c r="C2532" s="341"/>
    </row>
    <row r="2533" spans="2:3" ht="30.75" customHeight="1" x14ac:dyDescent="0.25">
      <c r="B2533" s="341"/>
      <c r="C2533" s="341"/>
    </row>
    <row r="2534" spans="2:3" ht="30.75" customHeight="1" x14ac:dyDescent="0.25">
      <c r="B2534" s="341"/>
      <c r="C2534" s="341"/>
    </row>
    <row r="2535" spans="2:3" ht="30.75" customHeight="1" x14ac:dyDescent="0.25">
      <c r="B2535" s="341"/>
      <c r="C2535" s="341"/>
    </row>
    <row r="2536" spans="2:3" ht="30.75" customHeight="1" x14ac:dyDescent="0.25">
      <c r="B2536" s="341"/>
      <c r="C2536" s="341"/>
    </row>
    <row r="2537" spans="2:3" ht="30.75" customHeight="1" x14ac:dyDescent="0.25">
      <c r="B2537" s="341"/>
      <c r="C2537" s="341"/>
    </row>
    <row r="2538" spans="2:3" ht="30.75" customHeight="1" x14ac:dyDescent="0.25">
      <c r="B2538" s="341"/>
      <c r="C2538" s="341"/>
    </row>
    <row r="2539" spans="2:3" ht="30.75" customHeight="1" x14ac:dyDescent="0.25">
      <c r="B2539" s="341"/>
      <c r="C2539" s="341"/>
    </row>
    <row r="2540" spans="2:3" ht="30.75" customHeight="1" x14ac:dyDescent="0.25">
      <c r="B2540" s="341"/>
      <c r="C2540" s="341"/>
    </row>
    <row r="2541" spans="2:3" ht="30.75" customHeight="1" x14ac:dyDescent="0.25">
      <c r="B2541" s="341"/>
      <c r="C2541" s="341"/>
    </row>
    <row r="2542" spans="2:3" ht="30.75" customHeight="1" x14ac:dyDescent="0.25">
      <c r="B2542" s="341"/>
      <c r="C2542" s="341"/>
    </row>
    <row r="2543" spans="2:3" ht="30.75" customHeight="1" x14ac:dyDescent="0.25">
      <c r="B2543" s="341"/>
      <c r="C2543" s="341"/>
    </row>
    <row r="2544" spans="2:3" ht="30.75" customHeight="1" x14ac:dyDescent="0.25">
      <c r="B2544" s="341"/>
      <c r="C2544" s="341"/>
    </row>
    <row r="2545" spans="2:3" ht="30.75" customHeight="1" x14ac:dyDescent="0.25">
      <c r="B2545" s="341"/>
      <c r="C2545" s="341"/>
    </row>
    <row r="2546" spans="2:3" ht="30.75" customHeight="1" x14ac:dyDescent="0.25">
      <c r="B2546" s="341"/>
      <c r="C2546" s="341"/>
    </row>
    <row r="2547" spans="2:3" ht="30.75" customHeight="1" x14ac:dyDescent="0.25">
      <c r="B2547" s="341"/>
      <c r="C2547" s="341"/>
    </row>
    <row r="2548" spans="2:3" ht="30.75" customHeight="1" x14ac:dyDescent="0.25">
      <c r="B2548" s="341"/>
      <c r="C2548" s="341"/>
    </row>
    <row r="2549" spans="2:3" ht="30.75" customHeight="1" x14ac:dyDescent="0.25">
      <c r="B2549" s="341"/>
      <c r="C2549" s="341"/>
    </row>
    <row r="2550" spans="2:3" ht="30.75" customHeight="1" x14ac:dyDescent="0.25">
      <c r="B2550" s="341"/>
      <c r="C2550" s="341"/>
    </row>
    <row r="2551" spans="2:3" ht="30.75" customHeight="1" x14ac:dyDescent="0.25">
      <c r="B2551" s="341"/>
      <c r="C2551" s="341"/>
    </row>
    <row r="2552" spans="2:3" ht="30.75" customHeight="1" x14ac:dyDescent="0.25">
      <c r="B2552" s="341"/>
      <c r="C2552" s="341"/>
    </row>
    <row r="2553" spans="2:3" ht="30.75" customHeight="1" x14ac:dyDescent="0.25">
      <c r="B2553" s="341"/>
      <c r="C2553" s="341"/>
    </row>
    <row r="2554" spans="2:3" ht="30.75" customHeight="1" x14ac:dyDescent="0.25">
      <c r="B2554" s="341"/>
      <c r="C2554" s="341"/>
    </row>
    <row r="2555" spans="2:3" ht="30.75" customHeight="1" x14ac:dyDescent="0.25">
      <c r="B2555" s="341"/>
      <c r="C2555" s="341"/>
    </row>
    <row r="2556" spans="2:3" ht="30.75" customHeight="1" x14ac:dyDescent="0.25">
      <c r="B2556" s="341"/>
      <c r="C2556" s="341"/>
    </row>
    <row r="2557" spans="2:3" ht="30.75" customHeight="1" x14ac:dyDescent="0.25">
      <c r="B2557" s="341"/>
      <c r="C2557" s="341"/>
    </row>
    <row r="2558" spans="2:3" ht="30.75" customHeight="1" x14ac:dyDescent="0.25">
      <c r="B2558" s="341"/>
      <c r="C2558" s="341"/>
    </row>
    <row r="2559" spans="2:3" ht="30.75" customHeight="1" x14ac:dyDescent="0.25">
      <c r="B2559" s="341"/>
      <c r="C2559" s="341"/>
    </row>
    <row r="2560" spans="2:3" ht="30.75" customHeight="1" x14ac:dyDescent="0.25">
      <c r="B2560" s="341"/>
      <c r="C2560" s="341"/>
    </row>
    <row r="2561" spans="2:3" ht="30.75" customHeight="1" x14ac:dyDescent="0.25">
      <c r="B2561" s="341"/>
      <c r="C2561" s="341"/>
    </row>
    <row r="2562" spans="2:3" ht="30.75" customHeight="1" x14ac:dyDescent="0.25">
      <c r="B2562" s="341"/>
      <c r="C2562" s="341"/>
    </row>
    <row r="2563" spans="2:3" ht="30.75" customHeight="1" x14ac:dyDescent="0.25">
      <c r="B2563" s="341"/>
      <c r="C2563" s="341"/>
    </row>
    <row r="2564" spans="2:3" ht="30.75" customHeight="1" x14ac:dyDescent="0.25">
      <c r="B2564" s="341"/>
      <c r="C2564" s="341"/>
    </row>
    <row r="2565" spans="2:3" ht="30.75" customHeight="1" x14ac:dyDescent="0.25">
      <c r="B2565" s="341"/>
      <c r="C2565" s="341"/>
    </row>
    <row r="2566" spans="2:3" ht="30.75" customHeight="1" x14ac:dyDescent="0.25">
      <c r="B2566" s="341"/>
      <c r="C2566" s="341"/>
    </row>
    <row r="2567" spans="2:3" ht="30.75" customHeight="1" x14ac:dyDescent="0.25">
      <c r="B2567" s="341"/>
      <c r="C2567" s="341"/>
    </row>
    <row r="2568" spans="2:3" ht="30.75" customHeight="1" x14ac:dyDescent="0.25">
      <c r="B2568" s="341"/>
      <c r="C2568" s="341"/>
    </row>
    <row r="2569" spans="2:3" ht="30.75" customHeight="1" x14ac:dyDescent="0.25">
      <c r="B2569" s="341"/>
      <c r="C2569" s="341"/>
    </row>
    <row r="2570" spans="2:3" ht="30.75" customHeight="1" x14ac:dyDescent="0.25">
      <c r="B2570" s="341"/>
      <c r="C2570" s="341"/>
    </row>
    <row r="2571" spans="2:3" ht="30.75" customHeight="1" x14ac:dyDescent="0.25">
      <c r="B2571" s="341"/>
      <c r="C2571" s="341"/>
    </row>
    <row r="2572" spans="2:3" ht="30.75" customHeight="1" x14ac:dyDescent="0.25">
      <c r="B2572" s="341"/>
      <c r="C2572" s="341"/>
    </row>
    <row r="2573" spans="2:3" ht="30.75" customHeight="1" x14ac:dyDescent="0.25">
      <c r="B2573" s="341"/>
      <c r="C2573" s="341"/>
    </row>
    <row r="2574" spans="2:3" ht="30.75" customHeight="1" x14ac:dyDescent="0.25">
      <c r="B2574" s="341"/>
      <c r="C2574" s="341"/>
    </row>
    <row r="2575" spans="2:3" ht="30.75" customHeight="1" x14ac:dyDescent="0.25">
      <c r="B2575" s="341"/>
      <c r="C2575" s="341"/>
    </row>
    <row r="2576" spans="2:3" ht="30.75" customHeight="1" x14ac:dyDescent="0.25">
      <c r="B2576" s="341"/>
      <c r="C2576" s="341"/>
    </row>
    <row r="2577" spans="2:3" ht="30.75" customHeight="1" x14ac:dyDescent="0.25">
      <c r="B2577" s="341"/>
      <c r="C2577" s="341"/>
    </row>
    <row r="2578" spans="2:3" ht="30.75" customHeight="1" x14ac:dyDescent="0.25">
      <c r="B2578" s="341"/>
      <c r="C2578" s="341"/>
    </row>
    <row r="2579" spans="2:3" ht="30.75" customHeight="1" x14ac:dyDescent="0.25">
      <c r="B2579" s="341"/>
      <c r="C2579" s="341"/>
    </row>
    <row r="2580" spans="2:3" ht="30.75" customHeight="1" x14ac:dyDescent="0.25">
      <c r="B2580" s="341"/>
      <c r="C2580" s="341"/>
    </row>
    <row r="2581" spans="2:3" ht="30.75" customHeight="1" x14ac:dyDescent="0.25">
      <c r="B2581" s="341"/>
      <c r="C2581" s="341"/>
    </row>
    <row r="2582" spans="2:3" ht="30.75" customHeight="1" x14ac:dyDescent="0.25">
      <c r="B2582" s="341"/>
      <c r="C2582" s="341"/>
    </row>
    <row r="2583" spans="2:3" ht="30.75" customHeight="1" x14ac:dyDescent="0.25">
      <c r="B2583" s="341"/>
      <c r="C2583" s="341"/>
    </row>
    <row r="2584" spans="2:3" ht="30.75" customHeight="1" x14ac:dyDescent="0.25">
      <c r="B2584" s="341"/>
      <c r="C2584" s="341"/>
    </row>
    <row r="2585" spans="2:3" ht="30.75" customHeight="1" x14ac:dyDescent="0.25">
      <c r="B2585" s="341"/>
      <c r="C2585" s="341"/>
    </row>
    <row r="2586" spans="2:3" ht="30.75" customHeight="1" x14ac:dyDescent="0.25">
      <c r="B2586" s="341"/>
      <c r="C2586" s="341"/>
    </row>
    <row r="2587" spans="2:3" ht="30.75" customHeight="1" x14ac:dyDescent="0.25">
      <c r="B2587" s="341"/>
      <c r="C2587" s="341"/>
    </row>
    <row r="2588" spans="2:3" ht="30.75" customHeight="1" x14ac:dyDescent="0.25">
      <c r="B2588" s="341"/>
      <c r="C2588" s="341"/>
    </row>
    <row r="2589" spans="2:3" ht="30.75" customHeight="1" x14ac:dyDescent="0.25">
      <c r="B2589" s="341"/>
      <c r="C2589" s="341"/>
    </row>
    <row r="2590" spans="2:3" ht="30.75" customHeight="1" x14ac:dyDescent="0.25">
      <c r="B2590" s="341"/>
      <c r="C2590" s="341"/>
    </row>
    <row r="2591" spans="2:3" ht="30.75" customHeight="1" x14ac:dyDescent="0.25">
      <c r="B2591" s="341"/>
      <c r="C2591" s="341"/>
    </row>
    <row r="2592" spans="2:3" ht="30.75" customHeight="1" x14ac:dyDescent="0.25">
      <c r="B2592" s="341"/>
      <c r="C2592" s="341"/>
    </row>
    <row r="2593" spans="2:3" ht="30.75" customHeight="1" x14ac:dyDescent="0.25">
      <c r="B2593" s="341"/>
      <c r="C2593" s="341"/>
    </row>
    <row r="2594" spans="2:3" ht="30.75" customHeight="1" x14ac:dyDescent="0.25">
      <c r="B2594" s="341"/>
      <c r="C2594" s="341"/>
    </row>
    <row r="2595" spans="2:3" ht="30.75" customHeight="1" x14ac:dyDescent="0.25">
      <c r="B2595" s="341"/>
      <c r="C2595" s="341"/>
    </row>
    <row r="2596" spans="2:3" ht="30.75" customHeight="1" x14ac:dyDescent="0.25">
      <c r="B2596" s="341"/>
      <c r="C2596" s="341"/>
    </row>
    <row r="2597" spans="2:3" ht="30.75" customHeight="1" x14ac:dyDescent="0.25">
      <c r="B2597" s="341"/>
      <c r="C2597" s="341"/>
    </row>
    <row r="2598" spans="2:3" ht="30.75" customHeight="1" x14ac:dyDescent="0.25">
      <c r="B2598" s="341"/>
      <c r="C2598" s="341"/>
    </row>
    <row r="2599" spans="2:3" ht="30.75" customHeight="1" x14ac:dyDescent="0.25">
      <c r="B2599" s="341"/>
      <c r="C2599" s="341"/>
    </row>
    <row r="2600" spans="2:3" ht="30.75" customHeight="1" x14ac:dyDescent="0.25">
      <c r="B2600" s="341"/>
      <c r="C2600" s="341"/>
    </row>
    <row r="2601" spans="2:3" ht="30.75" customHeight="1" x14ac:dyDescent="0.25">
      <c r="B2601" s="341"/>
      <c r="C2601" s="341"/>
    </row>
    <row r="2602" spans="2:3" ht="30.75" customHeight="1" x14ac:dyDescent="0.25">
      <c r="B2602" s="341"/>
      <c r="C2602" s="341"/>
    </row>
    <row r="2603" spans="2:3" ht="30.75" customHeight="1" x14ac:dyDescent="0.25">
      <c r="B2603" s="341"/>
      <c r="C2603" s="341"/>
    </row>
    <row r="2604" spans="2:3" ht="30.75" customHeight="1" x14ac:dyDescent="0.25">
      <c r="B2604" s="341"/>
      <c r="C2604" s="341"/>
    </row>
    <row r="2605" spans="2:3" ht="30.75" customHeight="1" x14ac:dyDescent="0.25">
      <c r="B2605" s="341"/>
      <c r="C2605" s="341"/>
    </row>
    <row r="2606" spans="2:3" ht="30.75" customHeight="1" x14ac:dyDescent="0.25">
      <c r="B2606" s="341"/>
      <c r="C2606" s="341"/>
    </row>
    <row r="2607" spans="2:3" ht="30.75" customHeight="1" x14ac:dyDescent="0.25">
      <c r="B2607" s="341"/>
      <c r="C2607" s="341"/>
    </row>
    <row r="2608" spans="2:3" ht="30.75" customHeight="1" x14ac:dyDescent="0.25">
      <c r="B2608" s="341"/>
      <c r="C2608" s="341"/>
    </row>
    <row r="2609" spans="2:3" ht="30.75" customHeight="1" x14ac:dyDescent="0.25">
      <c r="B2609" s="341"/>
      <c r="C2609" s="341"/>
    </row>
    <row r="2610" spans="2:3" ht="30.75" customHeight="1" x14ac:dyDescent="0.25">
      <c r="B2610" s="341"/>
      <c r="C2610" s="341"/>
    </row>
    <row r="2611" spans="2:3" ht="30.75" customHeight="1" x14ac:dyDescent="0.25">
      <c r="B2611" s="341"/>
      <c r="C2611" s="341"/>
    </row>
    <row r="2612" spans="2:3" ht="30.75" customHeight="1" x14ac:dyDescent="0.25">
      <c r="B2612" s="341"/>
      <c r="C2612" s="341"/>
    </row>
    <row r="2613" spans="2:3" ht="30.75" customHeight="1" x14ac:dyDescent="0.25">
      <c r="B2613" s="341"/>
      <c r="C2613" s="341"/>
    </row>
    <row r="2614" spans="2:3" ht="30.75" customHeight="1" x14ac:dyDescent="0.25">
      <c r="B2614" s="341"/>
      <c r="C2614" s="341"/>
    </row>
    <row r="2615" spans="2:3" ht="30.75" customHeight="1" x14ac:dyDescent="0.25">
      <c r="B2615" s="341"/>
      <c r="C2615" s="341"/>
    </row>
    <row r="2616" spans="2:3" ht="30.75" customHeight="1" x14ac:dyDescent="0.25">
      <c r="B2616" s="341"/>
      <c r="C2616" s="341"/>
    </row>
    <row r="2617" spans="2:3" ht="30.75" customHeight="1" x14ac:dyDescent="0.25">
      <c r="B2617" s="341"/>
      <c r="C2617" s="341"/>
    </row>
    <row r="2618" spans="2:3" ht="30.75" customHeight="1" x14ac:dyDescent="0.25">
      <c r="B2618" s="341"/>
      <c r="C2618" s="341"/>
    </row>
    <row r="2619" spans="2:3" ht="30.75" customHeight="1" x14ac:dyDescent="0.25">
      <c r="B2619" s="341"/>
      <c r="C2619" s="341"/>
    </row>
    <row r="2620" spans="2:3" ht="30.75" customHeight="1" x14ac:dyDescent="0.25">
      <c r="B2620" s="341"/>
      <c r="C2620" s="341"/>
    </row>
    <row r="2621" spans="2:3" ht="30.75" customHeight="1" x14ac:dyDescent="0.25">
      <c r="B2621" s="341"/>
      <c r="C2621" s="341"/>
    </row>
    <row r="2622" spans="2:3" ht="30.75" customHeight="1" x14ac:dyDescent="0.25">
      <c r="B2622" s="341"/>
      <c r="C2622" s="341"/>
    </row>
    <row r="2623" spans="2:3" ht="30.75" customHeight="1" x14ac:dyDescent="0.25">
      <c r="B2623" s="341"/>
      <c r="C2623" s="341"/>
    </row>
    <row r="2624" spans="2:3" ht="30.75" customHeight="1" x14ac:dyDescent="0.25">
      <c r="B2624" s="341"/>
      <c r="C2624" s="341"/>
    </row>
    <row r="2625" spans="2:3" ht="30.75" customHeight="1" x14ac:dyDescent="0.25">
      <c r="B2625" s="341"/>
      <c r="C2625" s="341"/>
    </row>
    <row r="2626" spans="2:3" ht="30.75" customHeight="1" x14ac:dyDescent="0.25">
      <c r="B2626" s="341"/>
      <c r="C2626" s="341"/>
    </row>
    <row r="2627" spans="2:3" ht="30.75" customHeight="1" x14ac:dyDescent="0.25">
      <c r="B2627" s="341"/>
      <c r="C2627" s="341"/>
    </row>
    <row r="2628" spans="2:3" ht="30.75" customHeight="1" x14ac:dyDescent="0.25">
      <c r="B2628" s="341"/>
      <c r="C2628" s="341"/>
    </row>
    <row r="2629" spans="2:3" ht="30.75" customHeight="1" x14ac:dyDescent="0.25">
      <c r="B2629" s="341"/>
      <c r="C2629" s="341"/>
    </row>
    <row r="2630" spans="2:3" ht="30.75" customHeight="1" x14ac:dyDescent="0.25">
      <c r="B2630" s="341"/>
      <c r="C2630" s="341"/>
    </row>
    <row r="2631" spans="2:3" ht="30.75" customHeight="1" x14ac:dyDescent="0.25">
      <c r="B2631" s="341"/>
      <c r="C2631" s="341"/>
    </row>
    <row r="2632" spans="2:3" ht="30.75" customHeight="1" x14ac:dyDescent="0.25">
      <c r="B2632" s="341"/>
      <c r="C2632" s="341"/>
    </row>
    <row r="2633" spans="2:3" ht="30.75" customHeight="1" x14ac:dyDescent="0.25">
      <c r="B2633" s="341"/>
      <c r="C2633" s="341"/>
    </row>
    <row r="2634" spans="2:3" ht="30.75" customHeight="1" x14ac:dyDescent="0.25">
      <c r="B2634" s="341"/>
      <c r="C2634" s="341"/>
    </row>
    <row r="2635" spans="2:3" ht="30.75" customHeight="1" x14ac:dyDescent="0.25">
      <c r="B2635" s="341"/>
      <c r="C2635" s="341"/>
    </row>
    <row r="2636" spans="2:3" ht="30.75" customHeight="1" x14ac:dyDescent="0.25">
      <c r="B2636" s="341"/>
      <c r="C2636" s="341"/>
    </row>
    <row r="2637" spans="2:3" ht="30.75" customHeight="1" x14ac:dyDescent="0.25">
      <c r="B2637" s="341"/>
      <c r="C2637" s="341"/>
    </row>
    <row r="2638" spans="2:3" ht="30.75" customHeight="1" x14ac:dyDescent="0.25">
      <c r="B2638" s="341"/>
      <c r="C2638" s="341"/>
    </row>
    <row r="2639" spans="2:3" ht="30.75" customHeight="1" x14ac:dyDescent="0.25">
      <c r="B2639" s="341"/>
      <c r="C2639" s="341"/>
    </row>
    <row r="2640" spans="2:3" ht="30.75" customHeight="1" x14ac:dyDescent="0.25">
      <c r="B2640" s="341"/>
      <c r="C2640" s="341"/>
    </row>
    <row r="2641" spans="2:3" ht="30.75" customHeight="1" x14ac:dyDescent="0.25">
      <c r="B2641" s="341"/>
      <c r="C2641" s="341"/>
    </row>
    <row r="2642" spans="2:3" ht="30.75" customHeight="1" x14ac:dyDescent="0.25">
      <c r="B2642" s="341"/>
      <c r="C2642" s="341"/>
    </row>
    <row r="2643" spans="2:3" ht="30.75" customHeight="1" x14ac:dyDescent="0.25">
      <c r="B2643" s="341"/>
      <c r="C2643" s="341"/>
    </row>
    <row r="2644" spans="2:3" ht="30.75" customHeight="1" x14ac:dyDescent="0.25">
      <c r="B2644" s="341"/>
      <c r="C2644" s="341"/>
    </row>
    <row r="2645" spans="2:3" ht="30.75" customHeight="1" x14ac:dyDescent="0.25">
      <c r="B2645" s="341"/>
      <c r="C2645" s="341"/>
    </row>
    <row r="2646" spans="2:3" ht="30.75" customHeight="1" x14ac:dyDescent="0.25">
      <c r="B2646" s="341"/>
      <c r="C2646" s="341"/>
    </row>
    <row r="2647" spans="2:3" ht="30.75" customHeight="1" x14ac:dyDescent="0.25">
      <c r="B2647" s="341"/>
      <c r="C2647" s="341"/>
    </row>
    <row r="2648" spans="2:3" ht="30.75" customHeight="1" x14ac:dyDescent="0.25">
      <c r="B2648" s="341"/>
      <c r="C2648" s="341"/>
    </row>
    <row r="2649" spans="2:3" ht="30.75" customHeight="1" x14ac:dyDescent="0.25">
      <c r="B2649" s="341"/>
      <c r="C2649" s="341"/>
    </row>
    <row r="2650" spans="2:3" ht="30.75" customHeight="1" x14ac:dyDescent="0.25">
      <c r="B2650" s="341"/>
      <c r="C2650" s="341"/>
    </row>
    <row r="2651" spans="2:3" ht="30.75" customHeight="1" x14ac:dyDescent="0.25">
      <c r="B2651" s="341"/>
      <c r="C2651" s="341"/>
    </row>
    <row r="2652" spans="2:3" ht="30.75" customHeight="1" x14ac:dyDescent="0.25">
      <c r="B2652" s="341"/>
      <c r="C2652" s="341"/>
    </row>
    <row r="2653" spans="2:3" ht="30.75" customHeight="1" x14ac:dyDescent="0.25">
      <c r="B2653" s="341"/>
      <c r="C2653" s="341"/>
    </row>
    <row r="2654" spans="2:3" ht="30.75" customHeight="1" x14ac:dyDescent="0.25">
      <c r="B2654" s="341"/>
      <c r="C2654" s="341"/>
    </row>
    <row r="2655" spans="2:3" ht="30.75" customHeight="1" x14ac:dyDescent="0.25">
      <c r="B2655" s="341"/>
      <c r="C2655" s="341"/>
    </row>
    <row r="2656" spans="2:3" ht="30.75" customHeight="1" x14ac:dyDescent="0.25">
      <c r="B2656" s="341"/>
      <c r="C2656" s="341"/>
    </row>
    <row r="2657" spans="2:3" ht="30.75" customHeight="1" x14ac:dyDescent="0.25">
      <c r="B2657" s="341"/>
      <c r="C2657" s="341"/>
    </row>
    <row r="2658" spans="2:3" ht="30.75" customHeight="1" x14ac:dyDescent="0.25">
      <c r="B2658" s="341"/>
      <c r="C2658" s="341"/>
    </row>
    <row r="2659" spans="2:3" ht="30.75" customHeight="1" x14ac:dyDescent="0.25">
      <c r="B2659" s="341"/>
      <c r="C2659" s="341"/>
    </row>
    <row r="2660" spans="2:3" ht="30.75" customHeight="1" x14ac:dyDescent="0.25">
      <c r="B2660" s="341"/>
      <c r="C2660" s="341"/>
    </row>
    <row r="2661" spans="2:3" ht="30.75" customHeight="1" x14ac:dyDescent="0.25">
      <c r="B2661" s="341"/>
      <c r="C2661" s="341"/>
    </row>
    <row r="2662" spans="2:3" ht="30.75" customHeight="1" x14ac:dyDescent="0.25">
      <c r="B2662" s="341"/>
      <c r="C2662" s="341"/>
    </row>
    <row r="2663" spans="2:3" ht="30.75" customHeight="1" x14ac:dyDescent="0.25">
      <c r="B2663" s="341"/>
      <c r="C2663" s="341"/>
    </row>
    <row r="2664" spans="2:3" ht="30.75" customHeight="1" x14ac:dyDescent="0.25">
      <c r="B2664" s="341"/>
      <c r="C2664" s="341"/>
    </row>
    <row r="2665" spans="2:3" ht="30.75" customHeight="1" x14ac:dyDescent="0.25">
      <c r="B2665" s="341"/>
      <c r="C2665" s="341"/>
    </row>
    <row r="2666" spans="2:3" ht="30.75" customHeight="1" x14ac:dyDescent="0.25">
      <c r="B2666" s="341"/>
      <c r="C2666" s="341"/>
    </row>
    <row r="2667" spans="2:3" ht="30.75" customHeight="1" x14ac:dyDescent="0.25">
      <c r="B2667" s="341"/>
      <c r="C2667" s="341"/>
    </row>
    <row r="2668" spans="2:3" ht="30.75" customHeight="1" x14ac:dyDescent="0.25">
      <c r="B2668" s="341"/>
      <c r="C2668" s="341"/>
    </row>
    <row r="2669" spans="2:3" ht="30.75" customHeight="1" x14ac:dyDescent="0.25">
      <c r="B2669" s="341"/>
      <c r="C2669" s="341"/>
    </row>
    <row r="2670" spans="2:3" ht="30.75" customHeight="1" x14ac:dyDescent="0.25">
      <c r="B2670" s="341"/>
      <c r="C2670" s="341"/>
    </row>
    <row r="2671" spans="2:3" ht="30.75" customHeight="1" x14ac:dyDescent="0.25">
      <c r="B2671" s="341"/>
      <c r="C2671" s="341"/>
    </row>
    <row r="2672" spans="2:3" ht="30.75" customHeight="1" x14ac:dyDescent="0.25">
      <c r="B2672" s="341"/>
      <c r="C2672" s="341"/>
    </row>
    <row r="2673" spans="2:3" ht="30.75" customHeight="1" x14ac:dyDescent="0.25">
      <c r="B2673" s="341"/>
      <c r="C2673" s="341"/>
    </row>
    <row r="2674" spans="2:3" ht="30.75" customHeight="1" x14ac:dyDescent="0.25">
      <c r="B2674" s="341"/>
      <c r="C2674" s="341"/>
    </row>
    <row r="2675" spans="2:3" ht="30.75" customHeight="1" x14ac:dyDescent="0.25">
      <c r="B2675" s="341"/>
      <c r="C2675" s="341"/>
    </row>
    <row r="2676" spans="2:3" ht="30.75" customHeight="1" x14ac:dyDescent="0.25">
      <c r="B2676" s="341"/>
      <c r="C2676" s="341"/>
    </row>
    <row r="2677" spans="2:3" ht="30.75" customHeight="1" x14ac:dyDescent="0.25">
      <c r="B2677" s="341"/>
      <c r="C2677" s="341"/>
    </row>
    <row r="2678" spans="2:3" ht="30.75" customHeight="1" x14ac:dyDescent="0.25">
      <c r="B2678" s="341"/>
      <c r="C2678" s="341"/>
    </row>
    <row r="2679" spans="2:3" ht="30.75" customHeight="1" x14ac:dyDescent="0.25">
      <c r="B2679" s="341"/>
      <c r="C2679" s="341"/>
    </row>
    <row r="2680" spans="2:3" ht="30.75" customHeight="1" x14ac:dyDescent="0.25">
      <c r="B2680" s="341"/>
      <c r="C2680" s="341"/>
    </row>
    <row r="2681" spans="2:3" ht="30.75" customHeight="1" x14ac:dyDescent="0.25">
      <c r="B2681" s="341"/>
      <c r="C2681" s="341"/>
    </row>
    <row r="2682" spans="2:3" ht="30.75" customHeight="1" x14ac:dyDescent="0.25">
      <c r="B2682" s="341"/>
      <c r="C2682" s="341"/>
    </row>
    <row r="2683" spans="2:3" ht="30.75" customHeight="1" x14ac:dyDescent="0.25">
      <c r="B2683" s="341"/>
      <c r="C2683" s="341"/>
    </row>
    <row r="2684" spans="2:3" ht="30.75" customHeight="1" x14ac:dyDescent="0.25">
      <c r="B2684" s="341"/>
      <c r="C2684" s="341"/>
    </row>
    <row r="2685" spans="2:3" ht="30.75" customHeight="1" x14ac:dyDescent="0.25">
      <c r="B2685" s="341"/>
      <c r="C2685" s="341"/>
    </row>
    <row r="2686" spans="2:3" ht="30.75" customHeight="1" x14ac:dyDescent="0.25">
      <c r="B2686" s="341"/>
      <c r="C2686" s="341"/>
    </row>
    <row r="2687" spans="2:3" ht="30.75" customHeight="1" x14ac:dyDescent="0.25">
      <c r="B2687" s="341"/>
      <c r="C2687" s="341"/>
    </row>
    <row r="2688" spans="2:3" ht="30.75" customHeight="1" x14ac:dyDescent="0.25">
      <c r="B2688" s="341"/>
      <c r="C2688" s="341"/>
    </row>
    <row r="2689" spans="2:3" ht="30.75" customHeight="1" x14ac:dyDescent="0.25">
      <c r="B2689" s="341"/>
      <c r="C2689" s="341"/>
    </row>
    <row r="2690" spans="2:3" ht="30.75" customHeight="1" x14ac:dyDescent="0.25">
      <c r="B2690" s="341"/>
      <c r="C2690" s="341"/>
    </row>
    <row r="2691" spans="2:3" ht="30.75" customHeight="1" x14ac:dyDescent="0.25">
      <c r="B2691" s="341"/>
      <c r="C2691" s="341"/>
    </row>
    <row r="2692" spans="2:3" ht="30.75" customHeight="1" x14ac:dyDescent="0.25">
      <c r="B2692" s="341"/>
      <c r="C2692" s="341"/>
    </row>
    <row r="2693" spans="2:3" ht="30.75" customHeight="1" x14ac:dyDescent="0.25">
      <c r="B2693" s="341"/>
      <c r="C2693" s="341"/>
    </row>
    <row r="2694" spans="2:3" ht="30.75" customHeight="1" x14ac:dyDescent="0.25">
      <c r="B2694" s="341"/>
      <c r="C2694" s="341"/>
    </row>
    <row r="2695" spans="2:3" ht="30.75" customHeight="1" x14ac:dyDescent="0.25">
      <c r="B2695" s="341"/>
      <c r="C2695" s="341"/>
    </row>
    <row r="2696" spans="2:3" ht="30.75" customHeight="1" x14ac:dyDescent="0.25">
      <c r="B2696" s="341"/>
      <c r="C2696" s="341"/>
    </row>
    <row r="2697" spans="2:3" ht="30.75" customHeight="1" x14ac:dyDescent="0.25">
      <c r="B2697" s="341"/>
      <c r="C2697" s="341"/>
    </row>
    <row r="2698" spans="2:3" ht="30.75" customHeight="1" x14ac:dyDescent="0.25">
      <c r="B2698" s="341"/>
      <c r="C2698" s="341"/>
    </row>
    <row r="2699" spans="2:3" ht="30.75" customHeight="1" x14ac:dyDescent="0.25">
      <c r="B2699" s="341"/>
      <c r="C2699" s="341"/>
    </row>
    <row r="2700" spans="2:3" ht="30.75" customHeight="1" x14ac:dyDescent="0.25">
      <c r="B2700" s="341"/>
      <c r="C2700" s="341"/>
    </row>
    <row r="2701" spans="2:3" ht="30.75" customHeight="1" x14ac:dyDescent="0.25">
      <c r="B2701" s="341"/>
      <c r="C2701" s="341"/>
    </row>
    <row r="2702" spans="2:3" ht="30.75" customHeight="1" x14ac:dyDescent="0.25">
      <c r="B2702" s="341"/>
      <c r="C2702" s="341"/>
    </row>
    <row r="2703" spans="2:3" ht="30.75" customHeight="1" x14ac:dyDescent="0.25">
      <c r="B2703" s="341"/>
      <c r="C2703" s="341"/>
    </row>
    <row r="2704" spans="2:3" ht="30.75" customHeight="1" x14ac:dyDescent="0.25">
      <c r="B2704" s="341"/>
      <c r="C2704" s="341"/>
    </row>
    <row r="2705" spans="2:3" ht="30.75" customHeight="1" x14ac:dyDescent="0.25">
      <c r="B2705" s="341"/>
      <c r="C2705" s="341"/>
    </row>
    <row r="2706" spans="2:3" ht="30.75" customHeight="1" x14ac:dyDescent="0.25">
      <c r="B2706" s="341"/>
      <c r="C2706" s="341"/>
    </row>
    <row r="2707" spans="2:3" ht="30.75" customHeight="1" x14ac:dyDescent="0.25">
      <c r="B2707" s="341"/>
      <c r="C2707" s="341"/>
    </row>
    <row r="2708" spans="2:3" ht="30.75" customHeight="1" x14ac:dyDescent="0.25">
      <c r="B2708" s="341"/>
      <c r="C2708" s="341"/>
    </row>
    <row r="2709" spans="2:3" ht="30.75" customHeight="1" x14ac:dyDescent="0.25">
      <c r="B2709" s="341"/>
      <c r="C2709" s="341"/>
    </row>
    <row r="2710" spans="2:3" ht="30.75" customHeight="1" x14ac:dyDescent="0.25">
      <c r="B2710" s="341"/>
      <c r="C2710" s="341"/>
    </row>
    <row r="2711" spans="2:3" ht="30.75" customHeight="1" x14ac:dyDescent="0.25">
      <c r="B2711" s="341"/>
      <c r="C2711" s="341"/>
    </row>
    <row r="2712" spans="2:3" ht="30.75" customHeight="1" x14ac:dyDescent="0.25">
      <c r="B2712" s="341"/>
      <c r="C2712" s="341"/>
    </row>
    <row r="2713" spans="2:3" ht="30.75" customHeight="1" x14ac:dyDescent="0.25">
      <c r="B2713" s="341"/>
      <c r="C2713" s="341"/>
    </row>
    <row r="2714" spans="2:3" ht="30.75" customHeight="1" x14ac:dyDescent="0.25">
      <c r="B2714" s="341"/>
      <c r="C2714" s="341"/>
    </row>
    <row r="2715" spans="2:3" ht="30.75" customHeight="1" x14ac:dyDescent="0.25">
      <c r="B2715" s="341"/>
      <c r="C2715" s="341"/>
    </row>
    <row r="2716" spans="2:3" ht="30.75" customHeight="1" x14ac:dyDescent="0.25">
      <c r="B2716" s="341"/>
      <c r="C2716" s="341"/>
    </row>
    <row r="2717" spans="2:3" ht="30.75" customHeight="1" x14ac:dyDescent="0.25">
      <c r="B2717" s="341"/>
      <c r="C2717" s="341"/>
    </row>
    <row r="2718" spans="2:3" ht="30.75" customHeight="1" x14ac:dyDescent="0.25">
      <c r="B2718" s="341"/>
      <c r="C2718" s="341"/>
    </row>
    <row r="2719" spans="2:3" ht="30.75" customHeight="1" x14ac:dyDescent="0.25">
      <c r="B2719" s="341"/>
      <c r="C2719" s="341"/>
    </row>
    <row r="2720" spans="2:3" ht="30.75" customHeight="1" x14ac:dyDescent="0.25">
      <c r="B2720" s="341"/>
      <c r="C2720" s="341"/>
    </row>
    <row r="2721" spans="2:3" ht="30.75" customHeight="1" x14ac:dyDescent="0.25">
      <c r="B2721" s="341"/>
      <c r="C2721" s="341"/>
    </row>
    <row r="2722" spans="2:3" ht="30.75" customHeight="1" x14ac:dyDescent="0.25">
      <c r="B2722" s="341"/>
      <c r="C2722" s="341"/>
    </row>
    <row r="2723" spans="2:3" ht="30.75" customHeight="1" x14ac:dyDescent="0.25">
      <c r="B2723" s="341"/>
      <c r="C2723" s="341"/>
    </row>
    <row r="2724" spans="2:3" ht="30.75" customHeight="1" x14ac:dyDescent="0.25">
      <c r="B2724" s="341"/>
      <c r="C2724" s="341"/>
    </row>
    <row r="2725" spans="2:3" ht="30.75" customHeight="1" x14ac:dyDescent="0.25">
      <c r="B2725" s="341"/>
      <c r="C2725" s="341"/>
    </row>
    <row r="2726" spans="2:3" ht="30.75" customHeight="1" x14ac:dyDescent="0.25">
      <c r="B2726" s="341"/>
      <c r="C2726" s="341"/>
    </row>
    <row r="2727" spans="2:3" ht="30.75" customHeight="1" x14ac:dyDescent="0.25">
      <c r="B2727" s="341"/>
      <c r="C2727" s="341"/>
    </row>
    <row r="2728" spans="2:3" ht="30.75" customHeight="1" x14ac:dyDescent="0.25">
      <c r="B2728" s="341"/>
      <c r="C2728" s="341"/>
    </row>
    <row r="2729" spans="2:3" ht="30.75" customHeight="1" x14ac:dyDescent="0.25">
      <c r="B2729" s="341"/>
      <c r="C2729" s="341"/>
    </row>
    <row r="2730" spans="2:3" ht="30.75" customHeight="1" x14ac:dyDescent="0.25">
      <c r="B2730" s="341"/>
      <c r="C2730" s="341"/>
    </row>
    <row r="2731" spans="2:3" ht="30.75" customHeight="1" x14ac:dyDescent="0.25">
      <c r="B2731" s="341"/>
      <c r="C2731" s="341"/>
    </row>
    <row r="2732" spans="2:3" ht="30.75" customHeight="1" x14ac:dyDescent="0.25">
      <c r="B2732" s="341"/>
      <c r="C2732" s="341"/>
    </row>
    <row r="2733" spans="2:3" ht="30.75" customHeight="1" x14ac:dyDescent="0.25">
      <c r="B2733" s="341"/>
      <c r="C2733" s="341"/>
    </row>
    <row r="2734" spans="2:3" ht="30.75" customHeight="1" x14ac:dyDescent="0.25">
      <c r="B2734" s="341"/>
      <c r="C2734" s="341"/>
    </row>
    <row r="2735" spans="2:3" ht="30.75" customHeight="1" x14ac:dyDescent="0.25">
      <c r="B2735" s="341"/>
      <c r="C2735" s="341"/>
    </row>
    <row r="2736" spans="2:3" ht="30.75" customHeight="1" x14ac:dyDescent="0.25">
      <c r="B2736" s="341"/>
      <c r="C2736" s="341"/>
    </row>
    <row r="2737" spans="2:3" ht="30.75" customHeight="1" x14ac:dyDescent="0.25">
      <c r="B2737" s="341"/>
      <c r="C2737" s="341"/>
    </row>
    <row r="2738" spans="2:3" ht="30.75" customHeight="1" x14ac:dyDescent="0.25">
      <c r="B2738" s="341"/>
      <c r="C2738" s="341"/>
    </row>
    <row r="2739" spans="2:3" ht="30.75" customHeight="1" x14ac:dyDescent="0.25">
      <c r="B2739" s="341"/>
      <c r="C2739" s="341"/>
    </row>
    <row r="2740" spans="2:3" ht="30.75" customHeight="1" x14ac:dyDescent="0.25">
      <c r="B2740" s="341"/>
      <c r="C2740" s="341"/>
    </row>
    <row r="2741" spans="2:3" ht="30.75" customHeight="1" x14ac:dyDescent="0.25">
      <c r="B2741" s="341"/>
      <c r="C2741" s="341"/>
    </row>
    <row r="2742" spans="2:3" ht="30.75" customHeight="1" x14ac:dyDescent="0.25">
      <c r="B2742" s="341"/>
      <c r="C2742" s="341"/>
    </row>
    <row r="2743" spans="2:3" ht="30.75" customHeight="1" x14ac:dyDescent="0.25">
      <c r="B2743" s="341"/>
      <c r="C2743" s="341"/>
    </row>
    <row r="2744" spans="2:3" ht="30.75" customHeight="1" x14ac:dyDescent="0.25">
      <c r="B2744" s="341"/>
      <c r="C2744" s="341"/>
    </row>
    <row r="2745" spans="2:3" ht="30.75" customHeight="1" x14ac:dyDescent="0.25">
      <c r="B2745" s="341"/>
      <c r="C2745" s="341"/>
    </row>
    <row r="2746" spans="2:3" ht="30.75" customHeight="1" x14ac:dyDescent="0.25">
      <c r="B2746" s="341"/>
      <c r="C2746" s="341"/>
    </row>
    <row r="2747" spans="2:3" ht="30.75" customHeight="1" x14ac:dyDescent="0.25">
      <c r="B2747" s="341"/>
      <c r="C2747" s="341"/>
    </row>
    <row r="2748" spans="2:3" ht="30.75" customHeight="1" x14ac:dyDescent="0.25">
      <c r="B2748" s="341"/>
      <c r="C2748" s="341"/>
    </row>
    <row r="2749" spans="2:3" ht="30.75" customHeight="1" x14ac:dyDescent="0.25">
      <c r="B2749" s="341"/>
      <c r="C2749" s="341"/>
    </row>
    <row r="2750" spans="2:3" ht="30.75" customHeight="1" x14ac:dyDescent="0.25">
      <c r="B2750" s="341"/>
      <c r="C2750" s="341"/>
    </row>
    <row r="2751" spans="2:3" ht="30.75" customHeight="1" x14ac:dyDescent="0.25">
      <c r="B2751" s="341"/>
      <c r="C2751" s="341"/>
    </row>
    <row r="2752" spans="2:3" ht="30.75" customHeight="1" x14ac:dyDescent="0.25">
      <c r="B2752" s="341"/>
      <c r="C2752" s="341"/>
    </row>
    <row r="2753" spans="2:3" ht="30.75" customHeight="1" x14ac:dyDescent="0.25">
      <c r="B2753" s="341"/>
      <c r="C2753" s="341"/>
    </row>
    <row r="2754" spans="2:3" ht="30.75" customHeight="1" x14ac:dyDescent="0.25">
      <c r="B2754" s="341"/>
      <c r="C2754" s="341"/>
    </row>
    <row r="2755" spans="2:3" ht="30.75" customHeight="1" x14ac:dyDescent="0.25">
      <c r="B2755" s="341"/>
      <c r="C2755" s="341"/>
    </row>
    <row r="2756" spans="2:3" ht="30.75" customHeight="1" x14ac:dyDescent="0.25">
      <c r="B2756" s="341"/>
      <c r="C2756" s="341"/>
    </row>
    <row r="2757" spans="2:3" ht="30.75" customHeight="1" x14ac:dyDescent="0.25">
      <c r="B2757" s="341"/>
      <c r="C2757" s="341"/>
    </row>
    <row r="2758" spans="2:3" ht="30.75" customHeight="1" x14ac:dyDescent="0.25">
      <c r="B2758" s="341"/>
      <c r="C2758" s="341"/>
    </row>
    <row r="2759" spans="2:3" ht="30.75" customHeight="1" x14ac:dyDescent="0.25">
      <c r="B2759" s="341"/>
      <c r="C2759" s="341"/>
    </row>
    <row r="2760" spans="2:3" ht="30.75" customHeight="1" x14ac:dyDescent="0.25">
      <c r="B2760" s="341"/>
      <c r="C2760" s="341"/>
    </row>
    <row r="2761" spans="2:3" ht="30.75" customHeight="1" x14ac:dyDescent="0.25">
      <c r="B2761" s="341"/>
      <c r="C2761" s="341"/>
    </row>
    <row r="2762" spans="2:3" ht="30.75" customHeight="1" x14ac:dyDescent="0.25">
      <c r="B2762" s="341"/>
      <c r="C2762" s="341"/>
    </row>
    <row r="2763" spans="2:3" ht="30.75" customHeight="1" x14ac:dyDescent="0.25">
      <c r="B2763" s="341"/>
      <c r="C2763" s="341"/>
    </row>
    <row r="2764" spans="2:3" ht="30.75" customHeight="1" x14ac:dyDescent="0.25">
      <c r="B2764" s="341"/>
      <c r="C2764" s="341"/>
    </row>
    <row r="2765" spans="2:3" ht="30.75" customHeight="1" x14ac:dyDescent="0.25">
      <c r="B2765" s="341"/>
      <c r="C2765" s="341"/>
    </row>
    <row r="2766" spans="2:3" ht="30.75" customHeight="1" x14ac:dyDescent="0.25">
      <c r="B2766" s="341"/>
      <c r="C2766" s="341"/>
    </row>
    <row r="2767" spans="2:3" ht="30.75" customHeight="1" x14ac:dyDescent="0.25">
      <c r="B2767" s="341"/>
      <c r="C2767" s="341"/>
    </row>
    <row r="2768" spans="2:3" ht="30.75" customHeight="1" x14ac:dyDescent="0.25">
      <c r="B2768" s="341"/>
      <c r="C2768" s="341"/>
    </row>
    <row r="2769" spans="2:3" ht="30.75" customHeight="1" x14ac:dyDescent="0.25">
      <c r="B2769" s="341"/>
      <c r="C2769" s="341"/>
    </row>
    <row r="2770" spans="2:3" ht="30.75" customHeight="1" x14ac:dyDescent="0.25">
      <c r="B2770" s="341"/>
      <c r="C2770" s="341"/>
    </row>
    <row r="2771" spans="2:3" ht="30.75" customHeight="1" x14ac:dyDescent="0.25">
      <c r="B2771" s="341"/>
      <c r="C2771" s="341"/>
    </row>
    <row r="2772" spans="2:3" ht="30.75" customHeight="1" x14ac:dyDescent="0.25">
      <c r="B2772" s="341"/>
      <c r="C2772" s="341"/>
    </row>
    <row r="2773" spans="2:3" ht="30.75" customHeight="1" x14ac:dyDescent="0.25">
      <c r="B2773" s="341"/>
      <c r="C2773" s="341"/>
    </row>
    <row r="2774" spans="2:3" ht="30.75" customHeight="1" x14ac:dyDescent="0.25">
      <c r="B2774" s="341"/>
      <c r="C2774" s="341"/>
    </row>
    <row r="2775" spans="2:3" ht="30.75" customHeight="1" x14ac:dyDescent="0.25">
      <c r="B2775" s="341"/>
      <c r="C2775" s="341"/>
    </row>
    <row r="2776" spans="2:3" ht="30.75" customHeight="1" x14ac:dyDescent="0.25">
      <c r="B2776" s="341"/>
      <c r="C2776" s="341"/>
    </row>
    <row r="2777" spans="2:3" ht="30.75" customHeight="1" x14ac:dyDescent="0.25">
      <c r="B2777" s="341"/>
      <c r="C2777" s="341"/>
    </row>
    <row r="2778" spans="2:3" ht="30.75" customHeight="1" x14ac:dyDescent="0.25">
      <c r="B2778" s="341"/>
      <c r="C2778" s="341"/>
    </row>
    <row r="2779" spans="2:3" ht="30.75" customHeight="1" x14ac:dyDescent="0.25">
      <c r="B2779" s="341"/>
      <c r="C2779" s="341"/>
    </row>
    <row r="2780" spans="2:3" ht="30.75" customHeight="1" x14ac:dyDescent="0.25">
      <c r="B2780" s="341"/>
      <c r="C2780" s="341"/>
    </row>
    <row r="2781" spans="2:3" ht="30.75" customHeight="1" x14ac:dyDescent="0.25">
      <c r="B2781" s="341"/>
      <c r="C2781" s="341"/>
    </row>
    <row r="2782" spans="2:3" ht="30.75" customHeight="1" x14ac:dyDescent="0.25">
      <c r="B2782" s="341"/>
      <c r="C2782" s="341"/>
    </row>
    <row r="2783" spans="2:3" ht="30.75" customHeight="1" x14ac:dyDescent="0.25">
      <c r="B2783" s="341"/>
      <c r="C2783" s="341"/>
    </row>
    <row r="2784" spans="2:3" ht="30.75" customHeight="1" x14ac:dyDescent="0.25">
      <c r="B2784" s="341"/>
      <c r="C2784" s="341"/>
    </row>
    <row r="2785" spans="2:3" ht="30.75" customHeight="1" x14ac:dyDescent="0.25">
      <c r="B2785" s="341"/>
      <c r="C2785" s="341"/>
    </row>
    <row r="2786" spans="2:3" ht="30.75" customHeight="1" x14ac:dyDescent="0.25">
      <c r="B2786" s="341"/>
      <c r="C2786" s="341"/>
    </row>
    <row r="2787" spans="2:3" ht="30.75" customHeight="1" x14ac:dyDescent="0.25">
      <c r="B2787" s="341"/>
      <c r="C2787" s="341"/>
    </row>
    <row r="2788" spans="2:3" ht="30.75" customHeight="1" x14ac:dyDescent="0.25">
      <c r="B2788" s="341"/>
      <c r="C2788" s="341"/>
    </row>
    <row r="2789" spans="2:3" ht="30.75" customHeight="1" x14ac:dyDescent="0.25">
      <c r="B2789" s="341"/>
      <c r="C2789" s="341"/>
    </row>
    <row r="2790" spans="2:3" ht="30.75" customHeight="1" x14ac:dyDescent="0.25">
      <c r="B2790" s="341"/>
      <c r="C2790" s="341"/>
    </row>
    <row r="2791" spans="2:3" ht="30.75" customHeight="1" x14ac:dyDescent="0.25">
      <c r="B2791" s="341"/>
      <c r="C2791" s="341"/>
    </row>
    <row r="2792" spans="2:3" ht="30.75" customHeight="1" x14ac:dyDescent="0.25">
      <c r="B2792" s="341"/>
      <c r="C2792" s="341"/>
    </row>
    <row r="2793" spans="2:3" ht="30.75" customHeight="1" x14ac:dyDescent="0.25">
      <c r="B2793" s="341"/>
      <c r="C2793" s="341"/>
    </row>
    <row r="2794" spans="2:3" ht="30.75" customHeight="1" x14ac:dyDescent="0.25">
      <c r="B2794" s="341"/>
      <c r="C2794" s="341"/>
    </row>
    <row r="2795" spans="2:3" ht="30.75" customHeight="1" x14ac:dyDescent="0.25">
      <c r="B2795" s="341"/>
      <c r="C2795" s="341"/>
    </row>
    <row r="2796" spans="2:3" ht="30.75" customHeight="1" x14ac:dyDescent="0.25">
      <c r="B2796" s="341"/>
      <c r="C2796" s="341"/>
    </row>
    <row r="2797" spans="2:3" ht="30.75" customHeight="1" x14ac:dyDescent="0.25">
      <c r="B2797" s="341"/>
      <c r="C2797" s="341"/>
    </row>
    <row r="2798" spans="2:3" ht="30.75" customHeight="1" x14ac:dyDescent="0.25">
      <c r="B2798" s="341"/>
      <c r="C2798" s="341"/>
    </row>
    <row r="2799" spans="2:3" ht="30.75" customHeight="1" x14ac:dyDescent="0.25">
      <c r="B2799" s="341"/>
      <c r="C2799" s="341"/>
    </row>
    <row r="2800" spans="2:3" ht="30.75" customHeight="1" x14ac:dyDescent="0.25">
      <c r="B2800" s="341"/>
      <c r="C2800" s="341"/>
    </row>
    <row r="2801" spans="2:3" ht="30.75" customHeight="1" x14ac:dyDescent="0.25">
      <c r="B2801" s="341"/>
      <c r="C2801" s="341"/>
    </row>
    <row r="2802" spans="2:3" ht="30.75" customHeight="1" x14ac:dyDescent="0.25">
      <c r="B2802" s="341"/>
      <c r="C2802" s="341"/>
    </row>
    <row r="2803" spans="2:3" ht="30.75" customHeight="1" x14ac:dyDescent="0.25">
      <c r="B2803" s="341"/>
      <c r="C2803" s="341"/>
    </row>
    <row r="2804" spans="2:3" ht="30.75" customHeight="1" x14ac:dyDescent="0.25">
      <c r="B2804" s="341"/>
      <c r="C2804" s="341"/>
    </row>
    <row r="2805" spans="2:3" ht="30.75" customHeight="1" x14ac:dyDescent="0.25">
      <c r="B2805" s="341"/>
      <c r="C2805" s="341"/>
    </row>
    <row r="2806" spans="2:3" ht="30.75" customHeight="1" x14ac:dyDescent="0.25">
      <c r="B2806" s="341"/>
      <c r="C2806" s="341"/>
    </row>
    <row r="2807" spans="2:3" ht="30.75" customHeight="1" x14ac:dyDescent="0.25">
      <c r="B2807" s="341"/>
      <c r="C2807" s="341"/>
    </row>
    <row r="2808" spans="2:3" ht="30.75" customHeight="1" x14ac:dyDescent="0.25">
      <c r="B2808" s="341"/>
      <c r="C2808" s="341"/>
    </row>
    <row r="2809" spans="2:3" ht="30.75" customHeight="1" x14ac:dyDescent="0.25">
      <c r="B2809" s="341"/>
      <c r="C2809" s="341"/>
    </row>
    <row r="2810" spans="2:3" ht="30.75" customHeight="1" x14ac:dyDescent="0.25">
      <c r="B2810" s="341"/>
      <c r="C2810" s="341"/>
    </row>
    <row r="2811" spans="2:3" ht="30.75" customHeight="1" x14ac:dyDescent="0.25">
      <c r="B2811" s="341"/>
      <c r="C2811" s="341"/>
    </row>
    <row r="2812" spans="2:3" ht="30.75" customHeight="1" x14ac:dyDescent="0.25">
      <c r="B2812" s="341"/>
      <c r="C2812" s="341"/>
    </row>
    <row r="2813" spans="2:3" ht="30.75" customHeight="1" x14ac:dyDescent="0.25">
      <c r="B2813" s="341"/>
      <c r="C2813" s="341"/>
    </row>
    <row r="2814" spans="2:3" ht="30.75" customHeight="1" x14ac:dyDescent="0.25">
      <c r="B2814" s="341"/>
      <c r="C2814" s="341"/>
    </row>
    <row r="2815" spans="2:3" ht="30.75" customHeight="1" x14ac:dyDescent="0.25">
      <c r="B2815" s="341"/>
      <c r="C2815" s="341"/>
    </row>
    <row r="2816" spans="2:3" ht="30.75" customHeight="1" x14ac:dyDescent="0.25">
      <c r="B2816" s="341"/>
      <c r="C2816" s="341"/>
    </row>
    <row r="2817" spans="2:3" ht="30.75" customHeight="1" x14ac:dyDescent="0.25">
      <c r="B2817" s="341"/>
      <c r="C2817" s="341"/>
    </row>
    <row r="2818" spans="2:3" ht="30.75" customHeight="1" x14ac:dyDescent="0.25">
      <c r="B2818" s="341"/>
      <c r="C2818" s="341"/>
    </row>
    <row r="2819" spans="2:3" ht="30.75" customHeight="1" x14ac:dyDescent="0.25">
      <c r="B2819" s="341"/>
      <c r="C2819" s="341"/>
    </row>
    <row r="2820" spans="2:3" ht="30.75" customHeight="1" x14ac:dyDescent="0.25">
      <c r="B2820" s="341"/>
      <c r="C2820" s="341"/>
    </row>
    <row r="2821" spans="2:3" ht="30.75" customHeight="1" x14ac:dyDescent="0.25">
      <c r="B2821" s="341"/>
      <c r="C2821" s="341"/>
    </row>
    <row r="2822" spans="2:3" ht="30.75" customHeight="1" x14ac:dyDescent="0.25">
      <c r="B2822" s="341"/>
      <c r="C2822" s="341"/>
    </row>
    <row r="2823" spans="2:3" ht="30.75" customHeight="1" x14ac:dyDescent="0.25">
      <c r="B2823" s="341"/>
      <c r="C2823" s="341"/>
    </row>
    <row r="2824" spans="2:3" ht="30.75" customHeight="1" x14ac:dyDescent="0.25">
      <c r="B2824" s="341"/>
      <c r="C2824" s="341"/>
    </row>
    <row r="2825" spans="2:3" ht="30.75" customHeight="1" x14ac:dyDescent="0.25">
      <c r="B2825" s="341"/>
      <c r="C2825" s="341"/>
    </row>
    <row r="2826" spans="2:3" ht="30.75" customHeight="1" x14ac:dyDescent="0.25">
      <c r="B2826" s="341"/>
      <c r="C2826" s="341"/>
    </row>
    <row r="2827" spans="2:3" ht="30.75" customHeight="1" x14ac:dyDescent="0.25">
      <c r="B2827" s="341"/>
      <c r="C2827" s="341"/>
    </row>
    <row r="2828" spans="2:3" ht="30.75" customHeight="1" x14ac:dyDescent="0.25">
      <c r="B2828" s="341"/>
      <c r="C2828" s="341"/>
    </row>
    <row r="2829" spans="2:3" ht="30.75" customHeight="1" x14ac:dyDescent="0.25">
      <c r="B2829" s="341"/>
      <c r="C2829" s="341"/>
    </row>
    <row r="2830" spans="2:3" ht="30.75" customHeight="1" x14ac:dyDescent="0.25">
      <c r="B2830" s="341"/>
      <c r="C2830" s="341"/>
    </row>
    <row r="2831" spans="2:3" ht="30.75" customHeight="1" x14ac:dyDescent="0.25">
      <c r="B2831" s="341"/>
      <c r="C2831" s="341"/>
    </row>
    <row r="2832" spans="2:3" ht="30.75" customHeight="1" x14ac:dyDescent="0.25">
      <c r="B2832" s="341"/>
      <c r="C2832" s="341"/>
    </row>
    <row r="2833" spans="2:3" ht="30.75" customHeight="1" x14ac:dyDescent="0.25">
      <c r="B2833" s="341"/>
      <c r="C2833" s="341"/>
    </row>
    <row r="2834" spans="2:3" ht="30.75" customHeight="1" x14ac:dyDescent="0.25">
      <c r="B2834" s="341"/>
      <c r="C2834" s="341"/>
    </row>
    <row r="2835" spans="2:3" ht="30.75" customHeight="1" x14ac:dyDescent="0.25">
      <c r="B2835" s="341"/>
      <c r="C2835" s="341"/>
    </row>
    <row r="2836" spans="2:3" ht="30.75" customHeight="1" x14ac:dyDescent="0.25">
      <c r="B2836" s="341"/>
      <c r="C2836" s="341"/>
    </row>
    <row r="2837" spans="2:3" ht="30.75" customHeight="1" x14ac:dyDescent="0.25">
      <c r="B2837" s="341"/>
      <c r="C2837" s="341"/>
    </row>
    <row r="2838" spans="2:3" ht="30.75" customHeight="1" x14ac:dyDescent="0.25">
      <c r="B2838" s="341"/>
      <c r="C2838" s="341"/>
    </row>
    <row r="2839" spans="2:3" ht="30.75" customHeight="1" x14ac:dyDescent="0.25">
      <c r="B2839" s="341"/>
      <c r="C2839" s="341"/>
    </row>
    <row r="2840" spans="2:3" ht="30.75" customHeight="1" x14ac:dyDescent="0.25">
      <c r="B2840" s="341"/>
      <c r="C2840" s="341"/>
    </row>
    <row r="2841" spans="2:3" ht="30.75" customHeight="1" x14ac:dyDescent="0.25">
      <c r="B2841" s="341"/>
      <c r="C2841" s="341"/>
    </row>
    <row r="2842" spans="2:3" ht="30.75" customHeight="1" x14ac:dyDescent="0.25">
      <c r="B2842" s="341"/>
      <c r="C2842" s="341"/>
    </row>
    <row r="2843" spans="2:3" ht="30.75" customHeight="1" x14ac:dyDescent="0.25">
      <c r="B2843" s="341"/>
      <c r="C2843" s="341"/>
    </row>
    <row r="2844" spans="2:3" ht="30.75" customHeight="1" x14ac:dyDescent="0.25">
      <c r="B2844" s="341"/>
      <c r="C2844" s="341"/>
    </row>
    <row r="2845" spans="2:3" ht="30.75" customHeight="1" x14ac:dyDescent="0.25">
      <c r="B2845" s="341"/>
      <c r="C2845" s="341"/>
    </row>
    <row r="2846" spans="2:3" ht="30.75" customHeight="1" x14ac:dyDescent="0.25">
      <c r="B2846" s="341"/>
      <c r="C2846" s="341"/>
    </row>
    <row r="2847" spans="2:3" ht="30.75" customHeight="1" x14ac:dyDescent="0.25">
      <c r="B2847" s="341"/>
      <c r="C2847" s="341"/>
    </row>
    <row r="2848" spans="2:3" ht="30.75" customHeight="1" x14ac:dyDescent="0.25">
      <c r="B2848" s="341"/>
      <c r="C2848" s="341"/>
    </row>
    <row r="2849" spans="2:3" ht="30.75" customHeight="1" x14ac:dyDescent="0.25">
      <c r="B2849" s="341"/>
      <c r="C2849" s="341"/>
    </row>
    <row r="2850" spans="2:3" ht="30.75" customHeight="1" x14ac:dyDescent="0.25">
      <c r="B2850" s="341"/>
      <c r="C2850" s="341"/>
    </row>
    <row r="2851" spans="2:3" ht="30.75" customHeight="1" x14ac:dyDescent="0.25">
      <c r="B2851" s="341"/>
      <c r="C2851" s="341"/>
    </row>
    <row r="2852" spans="2:3" ht="30.75" customHeight="1" x14ac:dyDescent="0.25">
      <c r="B2852" s="341"/>
      <c r="C2852" s="341"/>
    </row>
    <row r="2853" spans="2:3" ht="30.75" customHeight="1" x14ac:dyDescent="0.25">
      <c r="B2853" s="341"/>
      <c r="C2853" s="341"/>
    </row>
    <row r="2854" spans="2:3" ht="30.75" customHeight="1" x14ac:dyDescent="0.25">
      <c r="B2854" s="341"/>
      <c r="C2854" s="341"/>
    </row>
    <row r="2855" spans="2:3" ht="30.75" customHeight="1" x14ac:dyDescent="0.25">
      <c r="B2855" s="341"/>
      <c r="C2855" s="341"/>
    </row>
    <row r="2856" spans="2:3" ht="30.75" customHeight="1" x14ac:dyDescent="0.25">
      <c r="B2856" s="341"/>
      <c r="C2856" s="341"/>
    </row>
    <row r="2857" spans="2:3" ht="30.75" customHeight="1" x14ac:dyDescent="0.25">
      <c r="B2857" s="341"/>
      <c r="C2857" s="341"/>
    </row>
    <row r="2858" spans="2:3" ht="30.75" customHeight="1" x14ac:dyDescent="0.25">
      <c r="B2858" s="341"/>
      <c r="C2858" s="341"/>
    </row>
    <row r="2859" spans="2:3" ht="30.75" customHeight="1" x14ac:dyDescent="0.25">
      <c r="B2859" s="341"/>
      <c r="C2859" s="341"/>
    </row>
    <row r="2860" spans="2:3" ht="30.75" customHeight="1" x14ac:dyDescent="0.25">
      <c r="B2860" s="341"/>
      <c r="C2860" s="341"/>
    </row>
    <row r="2861" spans="2:3" ht="30.75" customHeight="1" x14ac:dyDescent="0.25">
      <c r="B2861" s="341"/>
      <c r="C2861" s="341"/>
    </row>
    <row r="2862" spans="2:3" ht="30.75" customHeight="1" x14ac:dyDescent="0.25">
      <c r="B2862" s="341"/>
      <c r="C2862" s="341"/>
    </row>
    <row r="2863" spans="2:3" ht="30.75" customHeight="1" x14ac:dyDescent="0.25">
      <c r="B2863" s="341"/>
      <c r="C2863" s="341"/>
    </row>
    <row r="2864" spans="2:3" ht="30.75" customHeight="1" x14ac:dyDescent="0.25">
      <c r="B2864" s="341"/>
      <c r="C2864" s="341"/>
    </row>
    <row r="2865" spans="2:3" ht="30.75" customHeight="1" x14ac:dyDescent="0.25">
      <c r="B2865" s="341"/>
      <c r="C2865" s="341"/>
    </row>
    <row r="2866" spans="2:3" ht="30.75" customHeight="1" x14ac:dyDescent="0.25">
      <c r="B2866" s="341"/>
      <c r="C2866" s="341"/>
    </row>
    <row r="2867" spans="2:3" ht="30.75" customHeight="1" x14ac:dyDescent="0.25">
      <c r="B2867" s="341"/>
      <c r="C2867" s="341"/>
    </row>
    <row r="2868" spans="2:3" ht="30.75" customHeight="1" x14ac:dyDescent="0.25">
      <c r="B2868" s="341"/>
      <c r="C2868" s="341"/>
    </row>
    <row r="2869" spans="2:3" ht="30.75" customHeight="1" x14ac:dyDescent="0.25">
      <c r="B2869" s="341"/>
      <c r="C2869" s="341"/>
    </row>
    <row r="2870" spans="2:3" ht="30.75" customHeight="1" x14ac:dyDescent="0.25">
      <c r="B2870" s="341"/>
      <c r="C2870" s="341"/>
    </row>
    <row r="2871" spans="2:3" ht="30.75" customHeight="1" x14ac:dyDescent="0.25">
      <c r="B2871" s="341"/>
      <c r="C2871" s="341"/>
    </row>
    <row r="2872" spans="2:3" ht="30.75" customHeight="1" x14ac:dyDescent="0.25">
      <c r="B2872" s="341"/>
      <c r="C2872" s="341"/>
    </row>
    <row r="2873" spans="2:3" ht="30.75" customHeight="1" x14ac:dyDescent="0.25">
      <c r="B2873" s="341"/>
      <c r="C2873" s="341"/>
    </row>
    <row r="2874" spans="2:3" ht="30.75" customHeight="1" x14ac:dyDescent="0.25">
      <c r="B2874" s="341"/>
      <c r="C2874" s="341"/>
    </row>
    <row r="2875" spans="2:3" ht="30.75" customHeight="1" x14ac:dyDescent="0.25">
      <c r="B2875" s="341"/>
      <c r="C2875" s="341"/>
    </row>
    <row r="2876" spans="2:3" ht="30.75" customHeight="1" x14ac:dyDescent="0.25">
      <c r="B2876" s="341"/>
      <c r="C2876" s="341"/>
    </row>
    <row r="2877" spans="2:3" ht="30.75" customHeight="1" x14ac:dyDescent="0.25">
      <c r="B2877" s="341"/>
      <c r="C2877" s="341"/>
    </row>
    <row r="2878" spans="2:3" ht="30.75" customHeight="1" x14ac:dyDescent="0.25">
      <c r="B2878" s="341"/>
      <c r="C2878" s="341"/>
    </row>
    <row r="2879" spans="2:3" ht="30.75" customHeight="1" x14ac:dyDescent="0.25">
      <c r="B2879" s="341"/>
      <c r="C2879" s="341"/>
    </row>
    <row r="2880" spans="2:3" ht="30.75" customHeight="1" x14ac:dyDescent="0.25">
      <c r="B2880" s="341"/>
      <c r="C2880" s="341"/>
    </row>
    <row r="2881" spans="2:3" ht="30.75" customHeight="1" x14ac:dyDescent="0.25">
      <c r="B2881" s="341"/>
      <c r="C2881" s="341"/>
    </row>
    <row r="2882" spans="2:3" ht="30.75" customHeight="1" x14ac:dyDescent="0.25">
      <c r="B2882" s="341"/>
      <c r="C2882" s="341"/>
    </row>
    <row r="2883" spans="2:3" ht="30.75" customHeight="1" x14ac:dyDescent="0.25">
      <c r="B2883" s="341"/>
      <c r="C2883" s="341"/>
    </row>
    <row r="2884" spans="2:3" ht="30.75" customHeight="1" x14ac:dyDescent="0.25">
      <c r="B2884" s="341"/>
      <c r="C2884" s="341"/>
    </row>
    <row r="2885" spans="2:3" ht="30.75" customHeight="1" x14ac:dyDescent="0.25">
      <c r="B2885" s="341"/>
      <c r="C2885" s="341"/>
    </row>
    <row r="2886" spans="2:3" ht="30.75" customHeight="1" x14ac:dyDescent="0.25">
      <c r="B2886" s="341"/>
      <c r="C2886" s="341"/>
    </row>
    <row r="2887" spans="2:3" ht="30.75" customHeight="1" x14ac:dyDescent="0.25">
      <c r="B2887" s="341"/>
      <c r="C2887" s="341"/>
    </row>
    <row r="2888" spans="2:3" ht="30.75" customHeight="1" x14ac:dyDescent="0.25">
      <c r="B2888" s="341"/>
      <c r="C2888" s="341"/>
    </row>
    <row r="2889" spans="2:3" ht="30.75" customHeight="1" x14ac:dyDescent="0.25">
      <c r="B2889" s="341"/>
      <c r="C2889" s="341"/>
    </row>
    <row r="2890" spans="2:3" ht="30.75" customHeight="1" x14ac:dyDescent="0.25">
      <c r="B2890" s="341"/>
      <c r="C2890" s="341"/>
    </row>
    <row r="2891" spans="2:3" ht="30.75" customHeight="1" x14ac:dyDescent="0.25">
      <c r="B2891" s="341"/>
      <c r="C2891" s="341"/>
    </row>
    <row r="2892" spans="2:3" ht="30.75" customHeight="1" x14ac:dyDescent="0.25">
      <c r="B2892" s="341"/>
      <c r="C2892" s="341"/>
    </row>
    <row r="2893" spans="2:3" ht="30.75" customHeight="1" x14ac:dyDescent="0.25">
      <c r="B2893" s="341"/>
      <c r="C2893" s="341"/>
    </row>
    <row r="2894" spans="2:3" ht="30.75" customHeight="1" x14ac:dyDescent="0.25">
      <c r="B2894" s="341"/>
      <c r="C2894" s="341"/>
    </row>
    <row r="2895" spans="2:3" ht="30.75" customHeight="1" x14ac:dyDescent="0.25">
      <c r="B2895" s="341"/>
      <c r="C2895" s="341"/>
    </row>
    <row r="2896" spans="2:3" ht="30.75" customHeight="1" x14ac:dyDescent="0.25">
      <c r="B2896" s="341"/>
      <c r="C2896" s="341"/>
    </row>
    <row r="2897" spans="2:3" ht="30.75" customHeight="1" x14ac:dyDescent="0.25">
      <c r="B2897" s="341"/>
      <c r="C2897" s="341"/>
    </row>
    <row r="2898" spans="2:3" ht="30.75" customHeight="1" x14ac:dyDescent="0.25">
      <c r="B2898" s="341"/>
      <c r="C2898" s="341"/>
    </row>
    <row r="2899" spans="2:3" ht="30.75" customHeight="1" x14ac:dyDescent="0.25">
      <c r="B2899" s="341"/>
      <c r="C2899" s="341"/>
    </row>
    <row r="2900" spans="2:3" ht="30.75" customHeight="1" x14ac:dyDescent="0.25">
      <c r="B2900" s="341"/>
      <c r="C2900" s="341"/>
    </row>
    <row r="2901" spans="2:3" ht="30.75" customHeight="1" x14ac:dyDescent="0.25">
      <c r="B2901" s="341"/>
      <c r="C2901" s="341"/>
    </row>
    <row r="2902" spans="2:3" ht="30.75" customHeight="1" x14ac:dyDescent="0.25">
      <c r="B2902" s="341"/>
      <c r="C2902" s="341"/>
    </row>
    <row r="2903" spans="2:3" ht="30.75" customHeight="1" x14ac:dyDescent="0.25">
      <c r="B2903" s="341"/>
      <c r="C2903" s="341"/>
    </row>
    <row r="2904" spans="2:3" ht="30.75" customHeight="1" x14ac:dyDescent="0.25">
      <c r="B2904" s="341"/>
      <c r="C2904" s="341"/>
    </row>
    <row r="2905" spans="2:3" ht="30.75" customHeight="1" x14ac:dyDescent="0.25">
      <c r="B2905" s="341"/>
      <c r="C2905" s="341"/>
    </row>
    <row r="2906" spans="2:3" ht="30.75" customHeight="1" x14ac:dyDescent="0.25">
      <c r="B2906" s="341"/>
      <c r="C2906" s="341"/>
    </row>
    <row r="2907" spans="2:3" ht="30.75" customHeight="1" x14ac:dyDescent="0.25">
      <c r="B2907" s="341"/>
      <c r="C2907" s="341"/>
    </row>
    <row r="2908" spans="2:3" ht="30.75" customHeight="1" x14ac:dyDescent="0.25">
      <c r="B2908" s="341"/>
      <c r="C2908" s="341"/>
    </row>
    <row r="2909" spans="2:3" ht="30.75" customHeight="1" x14ac:dyDescent="0.25">
      <c r="B2909" s="341"/>
      <c r="C2909" s="341"/>
    </row>
    <row r="2910" spans="2:3" ht="30.75" customHeight="1" x14ac:dyDescent="0.25">
      <c r="B2910" s="341"/>
      <c r="C2910" s="341"/>
    </row>
    <row r="2911" spans="2:3" ht="30.75" customHeight="1" x14ac:dyDescent="0.25">
      <c r="B2911" s="341"/>
      <c r="C2911" s="341"/>
    </row>
    <row r="2912" spans="2:3" ht="30.75" customHeight="1" x14ac:dyDescent="0.25">
      <c r="B2912" s="341"/>
      <c r="C2912" s="341"/>
    </row>
    <row r="2913" spans="2:3" ht="30.75" customHeight="1" x14ac:dyDescent="0.25">
      <c r="B2913" s="341"/>
      <c r="C2913" s="341"/>
    </row>
    <row r="2914" spans="2:3" ht="30.75" customHeight="1" x14ac:dyDescent="0.25">
      <c r="B2914" s="341"/>
      <c r="C2914" s="341"/>
    </row>
    <row r="2915" spans="2:3" ht="30.75" customHeight="1" x14ac:dyDescent="0.25">
      <c r="B2915" s="341"/>
      <c r="C2915" s="341"/>
    </row>
    <row r="2916" spans="2:3" ht="30.75" customHeight="1" x14ac:dyDescent="0.25">
      <c r="B2916" s="341"/>
      <c r="C2916" s="341"/>
    </row>
    <row r="2917" spans="2:3" ht="30.75" customHeight="1" x14ac:dyDescent="0.25">
      <c r="B2917" s="341"/>
      <c r="C2917" s="341"/>
    </row>
    <row r="2918" spans="2:3" ht="30.75" customHeight="1" x14ac:dyDescent="0.25">
      <c r="B2918" s="341"/>
      <c r="C2918" s="341"/>
    </row>
    <row r="2919" spans="2:3" ht="30.75" customHeight="1" x14ac:dyDescent="0.25">
      <c r="B2919" s="341"/>
      <c r="C2919" s="341"/>
    </row>
    <row r="2920" spans="2:3" ht="30.75" customHeight="1" x14ac:dyDescent="0.25">
      <c r="B2920" s="341"/>
      <c r="C2920" s="341"/>
    </row>
    <row r="2921" spans="2:3" ht="30.75" customHeight="1" x14ac:dyDescent="0.25">
      <c r="B2921" s="341"/>
      <c r="C2921" s="341"/>
    </row>
    <row r="2922" spans="2:3" ht="30.75" customHeight="1" x14ac:dyDescent="0.25">
      <c r="B2922" s="341"/>
      <c r="C2922" s="341"/>
    </row>
    <row r="2923" spans="2:3" ht="30.75" customHeight="1" x14ac:dyDescent="0.25">
      <c r="B2923" s="341"/>
      <c r="C2923" s="341"/>
    </row>
    <row r="2924" spans="2:3" ht="30.75" customHeight="1" x14ac:dyDescent="0.25">
      <c r="B2924" s="341"/>
      <c r="C2924" s="341"/>
    </row>
    <row r="2925" spans="2:3" ht="30.75" customHeight="1" x14ac:dyDescent="0.25">
      <c r="B2925" s="341"/>
      <c r="C2925" s="341"/>
    </row>
    <row r="2926" spans="2:3" ht="30.75" customHeight="1" x14ac:dyDescent="0.25">
      <c r="B2926" s="341"/>
      <c r="C2926" s="341"/>
    </row>
    <row r="2927" spans="2:3" ht="30.75" customHeight="1" x14ac:dyDescent="0.25">
      <c r="B2927" s="341"/>
      <c r="C2927" s="341"/>
    </row>
    <row r="2928" spans="2:3" ht="30.75" customHeight="1" x14ac:dyDescent="0.25">
      <c r="B2928" s="341"/>
      <c r="C2928" s="341"/>
    </row>
    <row r="2929" spans="2:3" ht="30.75" customHeight="1" x14ac:dyDescent="0.25">
      <c r="B2929" s="341"/>
      <c r="C2929" s="341"/>
    </row>
    <row r="2930" spans="2:3" ht="30.75" customHeight="1" x14ac:dyDescent="0.25">
      <c r="B2930" s="341"/>
      <c r="C2930" s="341"/>
    </row>
    <row r="2931" spans="2:3" ht="30.75" customHeight="1" x14ac:dyDescent="0.25">
      <c r="B2931" s="341"/>
      <c r="C2931" s="341"/>
    </row>
    <row r="2932" spans="2:3" ht="30.75" customHeight="1" x14ac:dyDescent="0.25">
      <c r="B2932" s="341"/>
      <c r="C2932" s="341"/>
    </row>
    <row r="2933" spans="2:3" ht="30.75" customHeight="1" x14ac:dyDescent="0.25">
      <c r="B2933" s="341"/>
      <c r="C2933" s="341"/>
    </row>
    <row r="2934" spans="2:3" ht="30.75" customHeight="1" x14ac:dyDescent="0.25">
      <c r="B2934" s="341"/>
      <c r="C2934" s="341"/>
    </row>
    <row r="2935" spans="2:3" ht="30.75" customHeight="1" x14ac:dyDescent="0.25">
      <c r="B2935" s="341"/>
      <c r="C2935" s="341"/>
    </row>
    <row r="2936" spans="2:3" ht="30.75" customHeight="1" x14ac:dyDescent="0.25">
      <c r="B2936" s="341"/>
      <c r="C2936" s="341"/>
    </row>
    <row r="2937" spans="2:3" ht="30.75" customHeight="1" x14ac:dyDescent="0.25">
      <c r="B2937" s="341"/>
      <c r="C2937" s="341"/>
    </row>
    <row r="2938" spans="2:3" ht="30.75" customHeight="1" x14ac:dyDescent="0.25">
      <c r="B2938" s="341"/>
      <c r="C2938" s="341"/>
    </row>
    <row r="2939" spans="2:3" ht="30.75" customHeight="1" x14ac:dyDescent="0.25">
      <c r="B2939" s="341"/>
      <c r="C2939" s="341"/>
    </row>
    <row r="2940" spans="2:3" ht="30.75" customHeight="1" x14ac:dyDescent="0.25">
      <c r="B2940" s="341"/>
      <c r="C2940" s="341"/>
    </row>
    <row r="2941" spans="2:3" ht="30.75" customHeight="1" x14ac:dyDescent="0.25">
      <c r="B2941" s="341"/>
      <c r="C2941" s="341"/>
    </row>
    <row r="2942" spans="2:3" ht="30.75" customHeight="1" x14ac:dyDescent="0.25">
      <c r="B2942" s="341"/>
      <c r="C2942" s="341"/>
    </row>
    <row r="2943" spans="2:3" ht="30.75" customHeight="1" x14ac:dyDescent="0.25">
      <c r="B2943" s="341"/>
      <c r="C2943" s="341"/>
    </row>
    <row r="2944" spans="2:3" ht="30.75" customHeight="1" x14ac:dyDescent="0.25">
      <c r="B2944" s="341"/>
      <c r="C2944" s="341"/>
    </row>
    <row r="2945" spans="2:3" ht="30.75" customHeight="1" x14ac:dyDescent="0.25">
      <c r="B2945" s="341"/>
      <c r="C2945" s="341"/>
    </row>
    <row r="2946" spans="2:3" ht="30.75" customHeight="1" x14ac:dyDescent="0.25">
      <c r="B2946" s="341"/>
      <c r="C2946" s="341"/>
    </row>
    <row r="2947" spans="2:3" ht="30.75" customHeight="1" x14ac:dyDescent="0.25">
      <c r="B2947" s="341"/>
      <c r="C2947" s="341"/>
    </row>
    <row r="2948" spans="2:3" ht="30.75" customHeight="1" x14ac:dyDescent="0.25">
      <c r="B2948" s="341"/>
      <c r="C2948" s="341"/>
    </row>
    <row r="2949" spans="2:3" ht="30.75" customHeight="1" x14ac:dyDescent="0.25">
      <c r="B2949" s="341"/>
      <c r="C2949" s="341"/>
    </row>
    <row r="2950" spans="2:3" ht="30.75" customHeight="1" x14ac:dyDescent="0.25">
      <c r="B2950" s="341"/>
      <c r="C2950" s="341"/>
    </row>
    <row r="2951" spans="2:3" ht="30.75" customHeight="1" x14ac:dyDescent="0.25">
      <c r="B2951" s="341"/>
      <c r="C2951" s="341"/>
    </row>
    <row r="2952" spans="2:3" ht="30.75" customHeight="1" x14ac:dyDescent="0.25">
      <c r="B2952" s="341"/>
      <c r="C2952" s="341"/>
    </row>
    <row r="2953" spans="2:3" ht="30.75" customHeight="1" x14ac:dyDescent="0.25">
      <c r="B2953" s="341"/>
      <c r="C2953" s="341"/>
    </row>
    <row r="2954" spans="2:3" ht="30.75" customHeight="1" x14ac:dyDescent="0.25">
      <c r="B2954" s="341"/>
      <c r="C2954" s="341"/>
    </row>
    <row r="2955" spans="2:3" ht="30.75" customHeight="1" x14ac:dyDescent="0.25">
      <c r="B2955" s="341"/>
      <c r="C2955" s="341"/>
    </row>
    <row r="2956" spans="2:3" ht="30.75" customHeight="1" x14ac:dyDescent="0.25">
      <c r="B2956" s="341"/>
      <c r="C2956" s="341"/>
    </row>
    <row r="2957" spans="2:3" ht="30.75" customHeight="1" x14ac:dyDescent="0.25">
      <c r="B2957" s="341"/>
      <c r="C2957" s="341"/>
    </row>
    <row r="2958" spans="2:3" ht="30.75" customHeight="1" x14ac:dyDescent="0.25">
      <c r="B2958" s="341"/>
      <c r="C2958" s="341"/>
    </row>
    <row r="2959" spans="2:3" ht="30.75" customHeight="1" x14ac:dyDescent="0.25">
      <c r="B2959" s="341"/>
      <c r="C2959" s="341"/>
    </row>
    <row r="2960" spans="2:3" ht="30.75" customHeight="1" x14ac:dyDescent="0.25">
      <c r="B2960" s="341"/>
      <c r="C2960" s="341"/>
    </row>
    <row r="2961" spans="2:3" ht="30.75" customHeight="1" x14ac:dyDescent="0.25">
      <c r="B2961" s="341"/>
      <c r="C2961" s="341"/>
    </row>
    <row r="2962" spans="2:3" ht="30.75" customHeight="1" x14ac:dyDescent="0.25">
      <c r="B2962" s="341"/>
      <c r="C2962" s="341"/>
    </row>
    <row r="2963" spans="2:3" ht="30.75" customHeight="1" x14ac:dyDescent="0.25">
      <c r="B2963" s="341"/>
      <c r="C2963" s="341"/>
    </row>
    <row r="2964" spans="2:3" ht="30.75" customHeight="1" x14ac:dyDescent="0.25">
      <c r="B2964" s="341"/>
      <c r="C2964" s="341"/>
    </row>
    <row r="2965" spans="2:3" ht="30.75" customHeight="1" x14ac:dyDescent="0.25">
      <c r="B2965" s="341"/>
      <c r="C2965" s="341"/>
    </row>
    <row r="2966" spans="2:3" ht="30.75" customHeight="1" x14ac:dyDescent="0.25">
      <c r="B2966" s="341"/>
      <c r="C2966" s="341"/>
    </row>
    <row r="2967" spans="2:3" ht="30.75" customHeight="1" x14ac:dyDescent="0.25">
      <c r="B2967" s="341"/>
      <c r="C2967" s="341"/>
    </row>
    <row r="2968" spans="2:3" ht="30.75" customHeight="1" x14ac:dyDescent="0.25">
      <c r="B2968" s="341"/>
      <c r="C2968" s="341"/>
    </row>
    <row r="2969" spans="2:3" ht="30.75" customHeight="1" x14ac:dyDescent="0.25">
      <c r="B2969" s="341"/>
      <c r="C2969" s="341"/>
    </row>
    <row r="2970" spans="2:3" ht="30.75" customHeight="1" x14ac:dyDescent="0.25">
      <c r="B2970" s="341"/>
      <c r="C2970" s="341"/>
    </row>
    <row r="2971" spans="2:3" ht="30.75" customHeight="1" x14ac:dyDescent="0.25">
      <c r="B2971" s="341"/>
      <c r="C2971" s="341"/>
    </row>
    <row r="2972" spans="2:3" ht="30.75" customHeight="1" x14ac:dyDescent="0.25">
      <c r="B2972" s="341"/>
      <c r="C2972" s="341"/>
    </row>
    <row r="2973" spans="2:3" ht="30.75" customHeight="1" x14ac:dyDescent="0.25">
      <c r="B2973" s="341"/>
      <c r="C2973" s="341"/>
    </row>
    <row r="2974" spans="2:3" ht="30.75" customHeight="1" x14ac:dyDescent="0.25">
      <c r="B2974" s="341"/>
      <c r="C2974" s="341"/>
    </row>
    <row r="2975" spans="2:3" ht="30.75" customHeight="1" x14ac:dyDescent="0.25">
      <c r="B2975" s="341"/>
      <c r="C2975" s="341"/>
    </row>
    <row r="2976" spans="2:3" ht="30.75" customHeight="1" x14ac:dyDescent="0.25">
      <c r="B2976" s="341"/>
      <c r="C2976" s="341"/>
    </row>
    <row r="2977" spans="2:3" ht="30.75" customHeight="1" x14ac:dyDescent="0.25">
      <c r="B2977" s="341"/>
      <c r="C2977" s="341"/>
    </row>
    <row r="2978" spans="2:3" ht="30.75" customHeight="1" x14ac:dyDescent="0.25">
      <c r="B2978" s="341"/>
      <c r="C2978" s="341"/>
    </row>
    <row r="2979" spans="2:3" ht="30.75" customHeight="1" x14ac:dyDescent="0.25">
      <c r="B2979" s="341"/>
      <c r="C2979" s="341"/>
    </row>
    <row r="2980" spans="2:3" ht="30.75" customHeight="1" x14ac:dyDescent="0.25">
      <c r="B2980" s="341"/>
      <c r="C2980" s="341"/>
    </row>
    <row r="2981" spans="2:3" ht="30.75" customHeight="1" x14ac:dyDescent="0.25">
      <c r="B2981" s="341"/>
      <c r="C2981" s="341"/>
    </row>
    <row r="2982" spans="2:3" ht="30.75" customHeight="1" x14ac:dyDescent="0.25">
      <c r="B2982" s="341"/>
      <c r="C2982" s="341"/>
    </row>
    <row r="2983" spans="2:3" ht="30.75" customHeight="1" x14ac:dyDescent="0.25">
      <c r="B2983" s="341"/>
      <c r="C2983" s="341"/>
    </row>
    <row r="2984" spans="2:3" ht="30.75" customHeight="1" x14ac:dyDescent="0.25">
      <c r="B2984" s="341"/>
      <c r="C2984" s="341"/>
    </row>
    <row r="2985" spans="2:3" ht="30.75" customHeight="1" x14ac:dyDescent="0.25">
      <c r="B2985" s="341"/>
      <c r="C2985" s="341"/>
    </row>
    <row r="2986" spans="2:3" ht="30.75" customHeight="1" x14ac:dyDescent="0.25">
      <c r="B2986" s="341"/>
      <c r="C2986" s="341"/>
    </row>
    <row r="2987" spans="2:3" ht="30.75" customHeight="1" x14ac:dyDescent="0.25">
      <c r="B2987" s="341"/>
      <c r="C2987" s="341"/>
    </row>
    <row r="2988" spans="2:3" ht="30.75" customHeight="1" x14ac:dyDescent="0.25">
      <c r="B2988" s="341"/>
      <c r="C2988" s="341"/>
    </row>
    <row r="2989" spans="2:3" ht="30.75" customHeight="1" x14ac:dyDescent="0.25">
      <c r="B2989" s="341"/>
      <c r="C2989" s="341"/>
    </row>
    <row r="2990" spans="2:3" ht="30.75" customHeight="1" x14ac:dyDescent="0.25">
      <c r="B2990" s="341"/>
      <c r="C2990" s="341"/>
    </row>
    <row r="2991" spans="2:3" ht="30.75" customHeight="1" x14ac:dyDescent="0.25">
      <c r="B2991" s="341"/>
      <c r="C2991" s="341"/>
    </row>
    <row r="2992" spans="2:3" ht="30.75" customHeight="1" x14ac:dyDescent="0.25">
      <c r="B2992" s="341"/>
      <c r="C2992" s="341"/>
    </row>
    <row r="2993" spans="2:3" ht="30.75" customHeight="1" x14ac:dyDescent="0.25">
      <c r="B2993" s="341"/>
      <c r="C2993" s="341"/>
    </row>
    <row r="2994" spans="2:3" ht="30.75" customHeight="1" x14ac:dyDescent="0.25">
      <c r="B2994" s="341"/>
      <c r="C2994" s="341"/>
    </row>
    <row r="2995" spans="2:3" ht="30.75" customHeight="1" x14ac:dyDescent="0.25">
      <c r="B2995" s="341"/>
      <c r="C2995" s="341"/>
    </row>
    <row r="2996" spans="2:3" ht="30.75" customHeight="1" x14ac:dyDescent="0.25">
      <c r="B2996" s="341"/>
      <c r="C2996" s="341"/>
    </row>
    <row r="2997" spans="2:3" ht="30.75" customHeight="1" x14ac:dyDescent="0.25">
      <c r="B2997" s="341"/>
      <c r="C2997" s="341"/>
    </row>
    <row r="2998" spans="2:3" ht="30.75" customHeight="1" x14ac:dyDescent="0.25">
      <c r="B2998" s="341"/>
      <c r="C2998" s="341"/>
    </row>
    <row r="2999" spans="2:3" ht="30.75" customHeight="1" x14ac:dyDescent="0.25">
      <c r="B2999" s="341"/>
      <c r="C2999" s="341"/>
    </row>
    <row r="3000" spans="2:3" ht="30.75" customHeight="1" x14ac:dyDescent="0.25">
      <c r="B3000" s="341"/>
      <c r="C3000" s="341"/>
    </row>
    <row r="3001" spans="2:3" ht="30.75" customHeight="1" x14ac:dyDescent="0.25">
      <c r="B3001" s="341"/>
      <c r="C3001" s="341"/>
    </row>
    <row r="3002" spans="2:3" ht="30.75" customHeight="1" x14ac:dyDescent="0.25">
      <c r="B3002" s="341"/>
      <c r="C3002" s="341"/>
    </row>
    <row r="3003" spans="2:3" ht="30.75" customHeight="1" x14ac:dyDescent="0.25">
      <c r="B3003" s="341"/>
      <c r="C3003" s="341"/>
    </row>
    <row r="3004" spans="2:3" ht="30.75" customHeight="1" x14ac:dyDescent="0.25">
      <c r="B3004" s="341"/>
      <c r="C3004" s="341"/>
    </row>
    <row r="3005" spans="2:3" ht="30.75" customHeight="1" x14ac:dyDescent="0.25">
      <c r="B3005" s="341"/>
      <c r="C3005" s="341"/>
    </row>
    <row r="3006" spans="2:3" ht="30.75" customHeight="1" x14ac:dyDescent="0.25">
      <c r="B3006" s="341"/>
      <c r="C3006" s="341"/>
    </row>
    <row r="3007" spans="2:3" ht="30.75" customHeight="1" x14ac:dyDescent="0.25">
      <c r="B3007" s="341"/>
      <c r="C3007" s="341"/>
    </row>
    <row r="3008" spans="2:3" ht="30.75" customHeight="1" x14ac:dyDescent="0.25">
      <c r="B3008" s="341"/>
      <c r="C3008" s="341"/>
    </row>
    <row r="3009" spans="2:3" ht="30.75" customHeight="1" x14ac:dyDescent="0.25">
      <c r="B3009" s="341"/>
      <c r="C3009" s="341"/>
    </row>
    <row r="3010" spans="2:3" ht="30.75" customHeight="1" x14ac:dyDescent="0.25">
      <c r="B3010" s="341"/>
      <c r="C3010" s="341"/>
    </row>
    <row r="3011" spans="2:3" ht="30.75" customHeight="1" x14ac:dyDescent="0.25">
      <c r="B3011" s="341"/>
      <c r="C3011" s="341"/>
    </row>
    <row r="3012" spans="2:3" ht="30.75" customHeight="1" x14ac:dyDescent="0.25">
      <c r="B3012" s="341"/>
      <c r="C3012" s="341"/>
    </row>
    <row r="3013" spans="2:3" ht="30.75" customHeight="1" x14ac:dyDescent="0.25">
      <c r="B3013" s="341"/>
      <c r="C3013" s="341"/>
    </row>
    <row r="3014" spans="2:3" ht="30.75" customHeight="1" x14ac:dyDescent="0.25">
      <c r="B3014" s="341"/>
      <c r="C3014" s="341"/>
    </row>
    <row r="3015" spans="2:3" ht="30.75" customHeight="1" x14ac:dyDescent="0.25">
      <c r="B3015" s="341"/>
      <c r="C3015" s="341"/>
    </row>
    <row r="3016" spans="2:3" ht="30.75" customHeight="1" x14ac:dyDescent="0.25">
      <c r="B3016" s="341"/>
      <c r="C3016" s="341"/>
    </row>
    <row r="3017" spans="2:3" ht="30.75" customHeight="1" x14ac:dyDescent="0.25">
      <c r="B3017" s="341"/>
      <c r="C3017" s="341"/>
    </row>
    <row r="3018" spans="2:3" ht="30.75" customHeight="1" x14ac:dyDescent="0.25">
      <c r="B3018" s="341"/>
      <c r="C3018" s="341"/>
    </row>
    <row r="3019" spans="2:3" ht="30.75" customHeight="1" x14ac:dyDescent="0.25">
      <c r="B3019" s="341"/>
      <c r="C3019" s="341"/>
    </row>
    <row r="3020" spans="2:3" ht="30.75" customHeight="1" x14ac:dyDescent="0.25">
      <c r="B3020" s="341"/>
      <c r="C3020" s="341"/>
    </row>
    <row r="3021" spans="2:3" ht="30.75" customHeight="1" x14ac:dyDescent="0.25">
      <c r="B3021" s="341"/>
      <c r="C3021" s="341"/>
    </row>
    <row r="3022" spans="2:3" ht="30.75" customHeight="1" x14ac:dyDescent="0.25">
      <c r="B3022" s="341"/>
      <c r="C3022" s="341"/>
    </row>
    <row r="3023" spans="2:3" ht="30.75" customHeight="1" x14ac:dyDescent="0.25">
      <c r="B3023" s="341"/>
      <c r="C3023" s="341"/>
    </row>
    <row r="3024" spans="2:3" ht="30.75" customHeight="1" x14ac:dyDescent="0.25">
      <c r="B3024" s="341"/>
      <c r="C3024" s="341"/>
    </row>
    <row r="3025" spans="2:3" ht="30.75" customHeight="1" x14ac:dyDescent="0.25">
      <c r="B3025" s="341"/>
      <c r="C3025" s="341"/>
    </row>
    <row r="3026" spans="2:3" ht="30.75" customHeight="1" x14ac:dyDescent="0.25">
      <c r="B3026" s="341"/>
      <c r="C3026" s="341"/>
    </row>
    <row r="3027" spans="2:3" ht="30.75" customHeight="1" x14ac:dyDescent="0.25">
      <c r="B3027" s="341"/>
      <c r="C3027" s="341"/>
    </row>
    <row r="3028" spans="2:3" ht="30.75" customHeight="1" x14ac:dyDescent="0.25">
      <c r="B3028" s="341"/>
      <c r="C3028" s="341"/>
    </row>
    <row r="3029" spans="2:3" ht="30.75" customHeight="1" x14ac:dyDescent="0.25">
      <c r="B3029" s="341"/>
      <c r="C3029" s="341"/>
    </row>
    <row r="3030" spans="2:3" ht="30.75" customHeight="1" x14ac:dyDescent="0.25">
      <c r="B3030" s="341"/>
      <c r="C3030" s="341"/>
    </row>
    <row r="3031" spans="2:3" ht="30.75" customHeight="1" x14ac:dyDescent="0.25">
      <c r="B3031" s="341"/>
      <c r="C3031" s="341"/>
    </row>
    <row r="3032" spans="2:3" ht="30.75" customHeight="1" x14ac:dyDescent="0.25">
      <c r="B3032" s="341"/>
      <c r="C3032" s="341"/>
    </row>
    <row r="3033" spans="2:3" ht="30.75" customHeight="1" x14ac:dyDescent="0.25">
      <c r="B3033" s="341"/>
      <c r="C3033" s="341"/>
    </row>
    <row r="3034" spans="2:3" ht="30.75" customHeight="1" x14ac:dyDescent="0.25">
      <c r="B3034" s="341"/>
      <c r="C3034" s="341"/>
    </row>
    <row r="3035" spans="2:3" ht="30.75" customHeight="1" x14ac:dyDescent="0.25">
      <c r="B3035" s="341"/>
      <c r="C3035" s="341"/>
    </row>
    <row r="3036" spans="2:3" ht="30.75" customHeight="1" x14ac:dyDescent="0.25">
      <c r="B3036" s="341"/>
      <c r="C3036" s="341"/>
    </row>
    <row r="3037" spans="2:3" ht="30.75" customHeight="1" x14ac:dyDescent="0.25">
      <c r="B3037" s="341"/>
      <c r="C3037" s="341"/>
    </row>
    <row r="3038" spans="2:3" ht="30.75" customHeight="1" x14ac:dyDescent="0.25">
      <c r="B3038" s="341"/>
      <c r="C3038" s="341"/>
    </row>
    <row r="3039" spans="2:3" ht="30.75" customHeight="1" x14ac:dyDescent="0.25">
      <c r="B3039" s="341"/>
      <c r="C3039" s="341"/>
    </row>
    <row r="3040" spans="2:3" ht="30.75" customHeight="1" x14ac:dyDescent="0.25">
      <c r="B3040" s="341"/>
      <c r="C3040" s="341"/>
    </row>
    <row r="3041" spans="2:3" ht="30.75" customHeight="1" x14ac:dyDescent="0.25">
      <c r="B3041" s="341"/>
      <c r="C3041" s="341"/>
    </row>
    <row r="3042" spans="2:3" ht="30.75" customHeight="1" x14ac:dyDescent="0.25">
      <c r="B3042" s="341"/>
      <c r="C3042" s="341"/>
    </row>
    <row r="3043" spans="2:3" ht="30.75" customHeight="1" x14ac:dyDescent="0.25">
      <c r="B3043" s="341"/>
      <c r="C3043" s="341"/>
    </row>
    <row r="3044" spans="2:3" ht="30.75" customHeight="1" x14ac:dyDescent="0.25">
      <c r="B3044" s="341"/>
      <c r="C3044" s="341"/>
    </row>
    <row r="3045" spans="2:3" ht="30.75" customHeight="1" x14ac:dyDescent="0.25">
      <c r="B3045" s="341"/>
      <c r="C3045" s="341"/>
    </row>
    <row r="3046" spans="2:3" ht="30.75" customHeight="1" x14ac:dyDescent="0.25">
      <c r="B3046" s="341"/>
      <c r="C3046" s="341"/>
    </row>
    <row r="3047" spans="2:3" ht="30.75" customHeight="1" x14ac:dyDescent="0.25">
      <c r="B3047" s="341"/>
      <c r="C3047" s="341"/>
    </row>
    <row r="3048" spans="2:3" ht="30.75" customHeight="1" x14ac:dyDescent="0.25">
      <c r="B3048" s="341"/>
      <c r="C3048" s="341"/>
    </row>
    <row r="3049" spans="2:3" ht="30.75" customHeight="1" x14ac:dyDescent="0.25">
      <c r="B3049" s="341"/>
      <c r="C3049" s="341"/>
    </row>
    <row r="3050" spans="2:3" ht="30.75" customHeight="1" x14ac:dyDescent="0.25">
      <c r="B3050" s="341"/>
      <c r="C3050" s="341"/>
    </row>
    <row r="3051" spans="2:3" ht="30.75" customHeight="1" x14ac:dyDescent="0.25">
      <c r="B3051" s="341"/>
      <c r="C3051" s="341"/>
    </row>
    <row r="3052" spans="2:3" ht="30.75" customHeight="1" x14ac:dyDescent="0.25">
      <c r="B3052" s="341"/>
      <c r="C3052" s="341"/>
    </row>
    <row r="3053" spans="2:3" ht="30.75" customHeight="1" x14ac:dyDescent="0.25">
      <c r="B3053" s="341"/>
      <c r="C3053" s="341"/>
    </row>
    <row r="3054" spans="2:3" ht="30.75" customHeight="1" x14ac:dyDescent="0.25">
      <c r="B3054" s="341"/>
      <c r="C3054" s="341"/>
    </row>
    <row r="3055" spans="2:3" ht="30.75" customHeight="1" x14ac:dyDescent="0.25">
      <c r="B3055" s="341"/>
      <c r="C3055" s="341"/>
    </row>
    <row r="3056" spans="2:3" ht="30.75" customHeight="1" x14ac:dyDescent="0.25">
      <c r="B3056" s="341"/>
      <c r="C3056" s="341"/>
    </row>
    <row r="3057" spans="2:3" ht="30.75" customHeight="1" x14ac:dyDescent="0.25">
      <c r="B3057" s="341"/>
      <c r="C3057" s="341"/>
    </row>
    <row r="3058" spans="2:3" ht="30.75" customHeight="1" x14ac:dyDescent="0.25">
      <c r="B3058" s="341"/>
      <c r="C3058" s="341"/>
    </row>
    <row r="3059" spans="2:3" ht="30.75" customHeight="1" x14ac:dyDescent="0.25">
      <c r="B3059" s="341"/>
      <c r="C3059" s="341"/>
    </row>
    <row r="3060" spans="2:3" ht="30.75" customHeight="1" x14ac:dyDescent="0.25">
      <c r="B3060" s="341"/>
      <c r="C3060" s="341"/>
    </row>
    <row r="3061" spans="2:3" ht="30.75" customHeight="1" x14ac:dyDescent="0.25">
      <c r="B3061" s="341"/>
      <c r="C3061" s="341"/>
    </row>
    <row r="3062" spans="2:3" ht="30.75" customHeight="1" x14ac:dyDescent="0.25">
      <c r="B3062" s="341"/>
      <c r="C3062" s="341"/>
    </row>
    <row r="3063" spans="2:3" ht="30.75" customHeight="1" x14ac:dyDescent="0.25">
      <c r="B3063" s="341"/>
      <c r="C3063" s="341"/>
    </row>
    <row r="3064" spans="2:3" ht="30.75" customHeight="1" x14ac:dyDescent="0.25">
      <c r="B3064" s="341"/>
      <c r="C3064" s="341"/>
    </row>
    <row r="3065" spans="2:3" ht="30.75" customHeight="1" x14ac:dyDescent="0.25">
      <c r="B3065" s="341"/>
      <c r="C3065" s="341"/>
    </row>
    <row r="3066" spans="2:3" ht="30.75" customHeight="1" x14ac:dyDescent="0.25">
      <c r="B3066" s="341"/>
      <c r="C3066" s="341"/>
    </row>
    <row r="3067" spans="2:3" ht="30.75" customHeight="1" x14ac:dyDescent="0.25">
      <c r="B3067" s="341"/>
      <c r="C3067" s="341"/>
    </row>
    <row r="3068" spans="2:3" ht="30.75" customHeight="1" x14ac:dyDescent="0.25">
      <c r="B3068" s="341"/>
      <c r="C3068" s="341"/>
    </row>
    <row r="3069" spans="2:3" ht="30.75" customHeight="1" x14ac:dyDescent="0.25">
      <c r="B3069" s="341"/>
      <c r="C3069" s="341"/>
    </row>
    <row r="3070" spans="2:3" ht="30.75" customHeight="1" x14ac:dyDescent="0.25">
      <c r="B3070" s="341"/>
      <c r="C3070" s="341"/>
    </row>
    <row r="3071" spans="2:3" ht="30.75" customHeight="1" x14ac:dyDescent="0.25">
      <c r="B3071" s="341"/>
      <c r="C3071" s="341"/>
    </row>
    <row r="3072" spans="2:3" ht="30.75" customHeight="1" x14ac:dyDescent="0.25">
      <c r="B3072" s="341"/>
      <c r="C3072" s="341"/>
    </row>
    <row r="3073" spans="2:3" ht="30.75" customHeight="1" x14ac:dyDescent="0.25">
      <c r="B3073" s="341"/>
      <c r="C3073" s="341"/>
    </row>
    <row r="3074" spans="2:3" ht="30.75" customHeight="1" x14ac:dyDescent="0.25">
      <c r="B3074" s="341"/>
      <c r="C3074" s="341"/>
    </row>
    <row r="3075" spans="2:3" ht="30.75" customHeight="1" x14ac:dyDescent="0.25">
      <c r="B3075" s="341"/>
      <c r="C3075" s="341"/>
    </row>
    <row r="3076" spans="2:3" ht="30.75" customHeight="1" x14ac:dyDescent="0.25">
      <c r="B3076" s="341"/>
      <c r="C3076" s="341"/>
    </row>
    <row r="3077" spans="2:3" ht="30.75" customHeight="1" x14ac:dyDescent="0.25">
      <c r="B3077" s="341"/>
      <c r="C3077" s="341"/>
    </row>
    <row r="3078" spans="2:3" ht="30.75" customHeight="1" x14ac:dyDescent="0.25">
      <c r="B3078" s="341"/>
      <c r="C3078" s="341"/>
    </row>
    <row r="3079" spans="2:3" ht="30.75" customHeight="1" x14ac:dyDescent="0.25">
      <c r="B3079" s="341"/>
      <c r="C3079" s="341"/>
    </row>
    <row r="3080" spans="2:3" ht="30.75" customHeight="1" x14ac:dyDescent="0.25">
      <c r="B3080" s="341"/>
      <c r="C3080" s="341"/>
    </row>
    <row r="3081" spans="2:3" ht="30.75" customHeight="1" x14ac:dyDescent="0.25">
      <c r="B3081" s="341"/>
      <c r="C3081" s="341"/>
    </row>
    <row r="3082" spans="2:3" ht="30.75" customHeight="1" x14ac:dyDescent="0.25">
      <c r="B3082" s="341"/>
      <c r="C3082" s="341"/>
    </row>
    <row r="3083" spans="2:3" ht="30.75" customHeight="1" x14ac:dyDescent="0.25">
      <c r="B3083" s="341"/>
      <c r="C3083" s="341"/>
    </row>
    <row r="3084" spans="2:3" ht="30.75" customHeight="1" x14ac:dyDescent="0.25">
      <c r="B3084" s="341"/>
      <c r="C3084" s="341"/>
    </row>
    <row r="3085" spans="2:3" ht="30.75" customHeight="1" x14ac:dyDescent="0.25">
      <c r="B3085" s="341"/>
      <c r="C3085" s="341"/>
    </row>
    <row r="3086" spans="2:3" ht="30.75" customHeight="1" x14ac:dyDescent="0.25">
      <c r="B3086" s="341"/>
      <c r="C3086" s="341"/>
    </row>
    <row r="3087" spans="2:3" ht="30.75" customHeight="1" x14ac:dyDescent="0.25">
      <c r="B3087" s="341"/>
      <c r="C3087" s="341"/>
    </row>
    <row r="3088" spans="2:3" ht="30.75" customHeight="1" x14ac:dyDescent="0.25">
      <c r="B3088" s="341"/>
      <c r="C3088" s="341"/>
    </row>
    <row r="3089" spans="2:3" ht="30.75" customHeight="1" x14ac:dyDescent="0.25">
      <c r="B3089" s="341"/>
      <c r="C3089" s="341"/>
    </row>
    <row r="3090" spans="2:3" ht="30.75" customHeight="1" x14ac:dyDescent="0.25">
      <c r="B3090" s="341"/>
      <c r="C3090" s="341"/>
    </row>
    <row r="3091" spans="2:3" ht="30.75" customHeight="1" x14ac:dyDescent="0.25">
      <c r="B3091" s="341"/>
      <c r="C3091" s="341"/>
    </row>
    <row r="3092" spans="2:3" ht="30.75" customHeight="1" x14ac:dyDescent="0.25">
      <c r="B3092" s="341"/>
      <c r="C3092" s="341"/>
    </row>
    <row r="3093" spans="2:3" ht="30.75" customHeight="1" x14ac:dyDescent="0.25">
      <c r="B3093" s="341"/>
      <c r="C3093" s="341"/>
    </row>
    <row r="3094" spans="2:3" ht="30.75" customHeight="1" x14ac:dyDescent="0.25">
      <c r="B3094" s="341"/>
      <c r="C3094" s="341"/>
    </row>
    <row r="3095" spans="2:3" ht="30.75" customHeight="1" x14ac:dyDescent="0.25">
      <c r="B3095" s="341"/>
      <c r="C3095" s="341"/>
    </row>
    <row r="3096" spans="2:3" ht="30.75" customHeight="1" x14ac:dyDescent="0.25">
      <c r="B3096" s="341"/>
      <c r="C3096" s="341"/>
    </row>
    <row r="3097" spans="2:3" ht="30.75" customHeight="1" x14ac:dyDescent="0.25">
      <c r="B3097" s="341"/>
      <c r="C3097" s="341"/>
    </row>
    <row r="3098" spans="2:3" ht="30.75" customHeight="1" x14ac:dyDescent="0.25">
      <c r="B3098" s="341"/>
      <c r="C3098" s="341"/>
    </row>
    <row r="3099" spans="2:3" ht="30.75" customHeight="1" x14ac:dyDescent="0.25">
      <c r="B3099" s="341"/>
      <c r="C3099" s="341"/>
    </row>
    <row r="3100" spans="2:3" ht="30.75" customHeight="1" x14ac:dyDescent="0.25">
      <c r="B3100" s="341"/>
      <c r="C3100" s="341"/>
    </row>
    <row r="3101" spans="2:3" ht="30.75" customHeight="1" x14ac:dyDescent="0.25">
      <c r="B3101" s="341"/>
      <c r="C3101" s="341"/>
    </row>
    <row r="3102" spans="2:3" ht="30.75" customHeight="1" x14ac:dyDescent="0.25">
      <c r="B3102" s="341"/>
      <c r="C3102" s="341"/>
    </row>
    <row r="3103" spans="2:3" ht="30.75" customHeight="1" x14ac:dyDescent="0.25">
      <c r="B3103" s="341"/>
      <c r="C3103" s="341"/>
    </row>
    <row r="3104" spans="2:3" ht="30.75" customHeight="1" x14ac:dyDescent="0.25">
      <c r="B3104" s="341"/>
      <c r="C3104" s="341"/>
    </row>
    <row r="3105" spans="2:3" ht="30.75" customHeight="1" x14ac:dyDescent="0.25">
      <c r="B3105" s="341"/>
      <c r="C3105" s="341"/>
    </row>
    <row r="3106" spans="2:3" ht="30.75" customHeight="1" x14ac:dyDescent="0.25">
      <c r="B3106" s="341"/>
      <c r="C3106" s="341"/>
    </row>
    <row r="3107" spans="2:3" ht="30.75" customHeight="1" x14ac:dyDescent="0.25">
      <c r="B3107" s="341"/>
      <c r="C3107" s="341"/>
    </row>
    <row r="3108" spans="2:3" ht="30.75" customHeight="1" x14ac:dyDescent="0.25">
      <c r="B3108" s="341"/>
      <c r="C3108" s="341"/>
    </row>
    <row r="3109" spans="2:3" ht="30.75" customHeight="1" x14ac:dyDescent="0.25">
      <c r="B3109" s="341"/>
      <c r="C3109" s="341"/>
    </row>
    <row r="3110" spans="2:3" ht="30.75" customHeight="1" x14ac:dyDescent="0.25">
      <c r="B3110" s="341"/>
      <c r="C3110" s="341"/>
    </row>
    <row r="3111" spans="2:3" ht="30.75" customHeight="1" x14ac:dyDescent="0.25">
      <c r="B3111" s="341"/>
      <c r="C3111" s="341"/>
    </row>
    <row r="3112" spans="2:3" ht="30.75" customHeight="1" x14ac:dyDescent="0.25">
      <c r="B3112" s="341"/>
      <c r="C3112" s="341"/>
    </row>
    <row r="3113" spans="2:3" ht="30.75" customHeight="1" x14ac:dyDescent="0.25">
      <c r="B3113" s="341"/>
      <c r="C3113" s="341"/>
    </row>
    <row r="3114" spans="2:3" ht="30.75" customHeight="1" x14ac:dyDescent="0.25">
      <c r="B3114" s="341"/>
      <c r="C3114" s="341"/>
    </row>
    <row r="3115" spans="2:3" ht="30.75" customHeight="1" x14ac:dyDescent="0.25">
      <c r="B3115" s="341"/>
      <c r="C3115" s="341"/>
    </row>
    <row r="3116" spans="2:3" ht="30.75" customHeight="1" x14ac:dyDescent="0.25">
      <c r="B3116" s="341"/>
      <c r="C3116" s="341"/>
    </row>
    <row r="3117" spans="2:3" ht="30.75" customHeight="1" x14ac:dyDescent="0.25">
      <c r="B3117" s="341"/>
      <c r="C3117" s="341"/>
    </row>
    <row r="3118" spans="2:3" ht="30.75" customHeight="1" x14ac:dyDescent="0.25">
      <c r="B3118" s="341"/>
      <c r="C3118" s="341"/>
    </row>
    <row r="3119" spans="2:3" ht="30.75" customHeight="1" x14ac:dyDescent="0.25">
      <c r="B3119" s="341"/>
      <c r="C3119" s="341"/>
    </row>
    <row r="3120" spans="2:3" ht="30.75" customHeight="1" x14ac:dyDescent="0.25">
      <c r="B3120" s="341"/>
      <c r="C3120" s="341"/>
    </row>
    <row r="3121" spans="2:3" ht="30.75" customHeight="1" x14ac:dyDescent="0.25">
      <c r="B3121" s="341"/>
      <c r="C3121" s="341"/>
    </row>
    <row r="3122" spans="2:3" ht="30.75" customHeight="1" x14ac:dyDescent="0.25">
      <c r="B3122" s="341"/>
      <c r="C3122" s="341"/>
    </row>
    <row r="3123" spans="2:3" ht="30.75" customHeight="1" x14ac:dyDescent="0.25">
      <c r="B3123" s="341"/>
      <c r="C3123" s="341"/>
    </row>
    <row r="3124" spans="2:3" ht="30.75" customHeight="1" x14ac:dyDescent="0.25">
      <c r="B3124" s="341"/>
      <c r="C3124" s="341"/>
    </row>
    <row r="3125" spans="2:3" ht="30.75" customHeight="1" x14ac:dyDescent="0.25">
      <c r="B3125" s="341"/>
      <c r="C3125" s="341"/>
    </row>
    <row r="3126" spans="2:3" ht="30.75" customHeight="1" x14ac:dyDescent="0.25">
      <c r="B3126" s="341"/>
      <c r="C3126" s="341"/>
    </row>
    <row r="3127" spans="2:3" ht="30.75" customHeight="1" x14ac:dyDescent="0.25">
      <c r="B3127" s="341"/>
      <c r="C3127" s="341"/>
    </row>
    <row r="3128" spans="2:3" ht="30.75" customHeight="1" x14ac:dyDescent="0.25">
      <c r="B3128" s="341"/>
      <c r="C3128" s="341"/>
    </row>
    <row r="3129" spans="2:3" ht="30.75" customHeight="1" x14ac:dyDescent="0.25">
      <c r="B3129" s="341"/>
      <c r="C3129" s="341"/>
    </row>
    <row r="3130" spans="2:3" ht="30.75" customHeight="1" x14ac:dyDescent="0.25">
      <c r="B3130" s="341"/>
      <c r="C3130" s="341"/>
    </row>
    <row r="3131" spans="2:3" ht="30.75" customHeight="1" x14ac:dyDescent="0.25">
      <c r="B3131" s="341"/>
      <c r="C3131" s="341"/>
    </row>
    <row r="3132" spans="2:3" ht="30.75" customHeight="1" x14ac:dyDescent="0.25">
      <c r="B3132" s="341"/>
      <c r="C3132" s="341"/>
    </row>
    <row r="3133" spans="2:3" ht="30.75" customHeight="1" x14ac:dyDescent="0.25">
      <c r="B3133" s="341"/>
      <c r="C3133" s="341"/>
    </row>
    <row r="3134" spans="2:3" ht="30.75" customHeight="1" x14ac:dyDescent="0.25">
      <c r="B3134" s="341"/>
      <c r="C3134" s="341"/>
    </row>
    <row r="3135" spans="2:3" ht="30.75" customHeight="1" x14ac:dyDescent="0.25">
      <c r="B3135" s="341"/>
      <c r="C3135" s="341"/>
    </row>
    <row r="3136" spans="2:3" ht="30.75" customHeight="1" x14ac:dyDescent="0.25">
      <c r="B3136" s="341"/>
      <c r="C3136" s="341"/>
    </row>
    <row r="3137" spans="2:3" ht="30.75" customHeight="1" x14ac:dyDescent="0.25">
      <c r="B3137" s="341"/>
      <c r="C3137" s="341"/>
    </row>
    <row r="3138" spans="2:3" ht="30.75" customHeight="1" x14ac:dyDescent="0.25">
      <c r="B3138" s="341"/>
      <c r="C3138" s="341"/>
    </row>
    <row r="3139" spans="2:3" ht="30.75" customHeight="1" x14ac:dyDescent="0.25">
      <c r="B3139" s="341"/>
      <c r="C3139" s="341"/>
    </row>
    <row r="3140" spans="2:3" ht="30.75" customHeight="1" x14ac:dyDescent="0.25">
      <c r="B3140" s="341"/>
      <c r="C3140" s="341"/>
    </row>
    <row r="3141" spans="2:3" ht="30.75" customHeight="1" x14ac:dyDescent="0.25">
      <c r="B3141" s="341"/>
      <c r="C3141" s="341"/>
    </row>
    <row r="3142" spans="2:3" ht="30.75" customHeight="1" x14ac:dyDescent="0.25">
      <c r="B3142" s="341"/>
      <c r="C3142" s="341"/>
    </row>
    <row r="3143" spans="2:3" ht="30.75" customHeight="1" x14ac:dyDescent="0.25">
      <c r="B3143" s="341"/>
      <c r="C3143" s="341"/>
    </row>
    <row r="3144" spans="2:3" ht="30.75" customHeight="1" x14ac:dyDescent="0.25">
      <c r="B3144" s="341"/>
      <c r="C3144" s="341"/>
    </row>
    <row r="3145" spans="2:3" ht="30.75" customHeight="1" x14ac:dyDescent="0.25">
      <c r="B3145" s="341"/>
      <c r="C3145" s="341"/>
    </row>
    <row r="3146" spans="2:3" ht="30.75" customHeight="1" x14ac:dyDescent="0.25">
      <c r="B3146" s="341"/>
      <c r="C3146" s="341"/>
    </row>
    <row r="3147" spans="2:3" ht="30.75" customHeight="1" x14ac:dyDescent="0.25">
      <c r="B3147" s="341"/>
      <c r="C3147" s="341"/>
    </row>
    <row r="3148" spans="2:3" ht="30.75" customHeight="1" x14ac:dyDescent="0.25">
      <c r="B3148" s="341"/>
      <c r="C3148" s="341"/>
    </row>
    <row r="3149" spans="2:3" ht="30.75" customHeight="1" x14ac:dyDescent="0.25">
      <c r="B3149" s="341"/>
      <c r="C3149" s="341"/>
    </row>
    <row r="3150" spans="2:3" ht="30.75" customHeight="1" x14ac:dyDescent="0.25">
      <c r="B3150" s="341"/>
      <c r="C3150" s="341"/>
    </row>
    <row r="3151" spans="2:3" ht="30.75" customHeight="1" x14ac:dyDescent="0.25">
      <c r="B3151" s="341"/>
      <c r="C3151" s="341"/>
    </row>
    <row r="3152" spans="2:3" ht="30.75" customHeight="1" x14ac:dyDescent="0.25">
      <c r="B3152" s="341"/>
      <c r="C3152" s="341"/>
    </row>
    <row r="3153" spans="2:3" ht="30.75" customHeight="1" x14ac:dyDescent="0.25">
      <c r="B3153" s="341"/>
      <c r="C3153" s="341"/>
    </row>
    <row r="3154" spans="2:3" ht="30.75" customHeight="1" x14ac:dyDescent="0.25">
      <c r="B3154" s="341"/>
      <c r="C3154" s="341"/>
    </row>
    <row r="3155" spans="2:3" ht="30.75" customHeight="1" x14ac:dyDescent="0.25">
      <c r="B3155" s="341"/>
      <c r="C3155" s="341"/>
    </row>
    <row r="3156" spans="2:3" ht="30.75" customHeight="1" x14ac:dyDescent="0.25">
      <c r="B3156" s="341"/>
      <c r="C3156" s="341"/>
    </row>
    <row r="3157" spans="2:3" ht="30.75" customHeight="1" x14ac:dyDescent="0.25">
      <c r="B3157" s="341"/>
      <c r="C3157" s="341"/>
    </row>
    <row r="3158" spans="2:3" ht="30.75" customHeight="1" x14ac:dyDescent="0.25">
      <c r="B3158" s="341"/>
      <c r="C3158" s="341"/>
    </row>
    <row r="3159" spans="2:3" ht="30.75" customHeight="1" x14ac:dyDescent="0.25">
      <c r="B3159" s="341"/>
      <c r="C3159" s="341"/>
    </row>
    <row r="3160" spans="2:3" ht="30.75" customHeight="1" x14ac:dyDescent="0.25">
      <c r="B3160" s="341"/>
      <c r="C3160" s="341"/>
    </row>
    <row r="3161" spans="2:3" ht="30.75" customHeight="1" x14ac:dyDescent="0.25">
      <c r="B3161" s="341"/>
      <c r="C3161" s="341"/>
    </row>
    <row r="3162" spans="2:3" ht="30.75" customHeight="1" x14ac:dyDescent="0.25">
      <c r="B3162" s="341"/>
      <c r="C3162" s="341"/>
    </row>
    <row r="3163" spans="2:3" ht="30.75" customHeight="1" x14ac:dyDescent="0.25">
      <c r="B3163" s="341"/>
      <c r="C3163" s="341"/>
    </row>
    <row r="3164" spans="2:3" ht="30.75" customHeight="1" x14ac:dyDescent="0.25">
      <c r="B3164" s="341"/>
      <c r="C3164" s="341"/>
    </row>
    <row r="3165" spans="2:3" ht="30.75" customHeight="1" x14ac:dyDescent="0.25">
      <c r="B3165" s="341"/>
      <c r="C3165" s="341"/>
    </row>
    <row r="3166" spans="2:3" ht="30.75" customHeight="1" x14ac:dyDescent="0.25">
      <c r="B3166" s="341"/>
      <c r="C3166" s="341"/>
    </row>
    <row r="3167" spans="2:3" ht="30.75" customHeight="1" x14ac:dyDescent="0.25">
      <c r="B3167" s="341"/>
      <c r="C3167" s="341"/>
    </row>
    <row r="3168" spans="2:3" ht="30.75" customHeight="1" x14ac:dyDescent="0.25">
      <c r="B3168" s="341"/>
      <c r="C3168" s="341"/>
    </row>
    <row r="3169" spans="2:3" ht="30.75" customHeight="1" x14ac:dyDescent="0.25">
      <c r="B3169" s="341"/>
      <c r="C3169" s="341"/>
    </row>
    <row r="3170" spans="2:3" ht="30.75" customHeight="1" x14ac:dyDescent="0.25">
      <c r="B3170" s="341"/>
      <c r="C3170" s="341"/>
    </row>
    <row r="3171" spans="2:3" ht="30.75" customHeight="1" x14ac:dyDescent="0.25">
      <c r="B3171" s="341"/>
      <c r="C3171" s="341"/>
    </row>
    <row r="3172" spans="2:3" ht="30.75" customHeight="1" x14ac:dyDescent="0.25">
      <c r="B3172" s="341"/>
      <c r="C3172" s="341"/>
    </row>
    <row r="3173" spans="2:3" ht="30.75" customHeight="1" x14ac:dyDescent="0.25">
      <c r="B3173" s="341"/>
      <c r="C3173" s="341"/>
    </row>
    <row r="3174" spans="2:3" ht="30.75" customHeight="1" x14ac:dyDescent="0.25">
      <c r="B3174" s="341"/>
      <c r="C3174" s="341"/>
    </row>
    <row r="3175" spans="2:3" ht="30.75" customHeight="1" x14ac:dyDescent="0.25">
      <c r="B3175" s="341"/>
      <c r="C3175" s="341"/>
    </row>
    <row r="3176" spans="2:3" ht="30.75" customHeight="1" x14ac:dyDescent="0.25">
      <c r="B3176" s="341"/>
      <c r="C3176" s="341"/>
    </row>
    <row r="3177" spans="2:3" ht="30.75" customHeight="1" x14ac:dyDescent="0.25">
      <c r="B3177" s="341"/>
      <c r="C3177" s="341"/>
    </row>
    <row r="3178" spans="2:3" ht="30.75" customHeight="1" x14ac:dyDescent="0.25">
      <c r="B3178" s="341"/>
      <c r="C3178" s="341"/>
    </row>
    <row r="3179" spans="2:3" ht="30.75" customHeight="1" x14ac:dyDescent="0.25">
      <c r="B3179" s="341"/>
      <c r="C3179" s="341"/>
    </row>
    <row r="3180" spans="2:3" ht="30.75" customHeight="1" x14ac:dyDescent="0.25">
      <c r="B3180" s="341"/>
      <c r="C3180" s="341"/>
    </row>
    <row r="3181" spans="2:3" ht="30.75" customHeight="1" x14ac:dyDescent="0.25">
      <c r="B3181" s="341"/>
      <c r="C3181" s="341"/>
    </row>
    <row r="3182" spans="2:3" ht="30.75" customHeight="1" x14ac:dyDescent="0.25">
      <c r="B3182" s="341"/>
      <c r="C3182" s="341"/>
    </row>
    <row r="3183" spans="2:3" ht="30.75" customHeight="1" x14ac:dyDescent="0.25">
      <c r="B3183" s="341"/>
      <c r="C3183" s="341"/>
    </row>
    <row r="3184" spans="2:3" ht="30.75" customHeight="1" x14ac:dyDescent="0.25">
      <c r="B3184" s="341"/>
      <c r="C3184" s="341"/>
    </row>
    <row r="3185" spans="2:3" ht="30.75" customHeight="1" x14ac:dyDescent="0.25">
      <c r="B3185" s="341"/>
      <c r="C3185" s="341"/>
    </row>
    <row r="3186" spans="2:3" ht="30.75" customHeight="1" x14ac:dyDescent="0.25">
      <c r="B3186" s="341"/>
      <c r="C3186" s="341"/>
    </row>
    <row r="3187" spans="2:3" ht="30.75" customHeight="1" x14ac:dyDescent="0.25">
      <c r="B3187" s="341"/>
      <c r="C3187" s="341"/>
    </row>
    <row r="3188" spans="2:3" ht="30.75" customHeight="1" x14ac:dyDescent="0.25">
      <c r="B3188" s="341"/>
      <c r="C3188" s="341"/>
    </row>
    <row r="3189" spans="2:3" ht="30.75" customHeight="1" x14ac:dyDescent="0.25">
      <c r="B3189" s="341"/>
      <c r="C3189" s="341"/>
    </row>
    <row r="3190" spans="2:3" ht="30.75" customHeight="1" x14ac:dyDescent="0.25">
      <c r="B3190" s="341"/>
      <c r="C3190" s="341"/>
    </row>
    <row r="3191" spans="2:3" ht="30.75" customHeight="1" x14ac:dyDescent="0.25">
      <c r="B3191" s="341"/>
      <c r="C3191" s="341"/>
    </row>
    <row r="3192" spans="2:3" ht="30.75" customHeight="1" x14ac:dyDescent="0.25">
      <c r="B3192" s="341"/>
      <c r="C3192" s="341"/>
    </row>
    <row r="3193" spans="2:3" ht="30.75" customHeight="1" x14ac:dyDescent="0.25">
      <c r="B3193" s="341"/>
      <c r="C3193" s="341"/>
    </row>
    <row r="3194" spans="2:3" ht="30.75" customHeight="1" x14ac:dyDescent="0.25">
      <c r="B3194" s="341"/>
      <c r="C3194" s="341"/>
    </row>
    <row r="3195" spans="2:3" ht="30.75" customHeight="1" x14ac:dyDescent="0.25">
      <c r="B3195" s="341"/>
      <c r="C3195" s="341"/>
    </row>
    <row r="3196" spans="2:3" ht="30.75" customHeight="1" x14ac:dyDescent="0.25">
      <c r="B3196" s="341"/>
      <c r="C3196" s="341"/>
    </row>
    <row r="3197" spans="2:3" ht="30.75" customHeight="1" x14ac:dyDescent="0.25">
      <c r="B3197" s="341"/>
      <c r="C3197" s="341"/>
    </row>
    <row r="3198" spans="2:3" ht="30.75" customHeight="1" x14ac:dyDescent="0.25">
      <c r="B3198" s="341"/>
      <c r="C3198" s="341"/>
    </row>
    <row r="3199" spans="2:3" ht="30.75" customHeight="1" x14ac:dyDescent="0.25">
      <c r="B3199" s="341"/>
      <c r="C3199" s="341"/>
    </row>
    <row r="3200" spans="2:3" ht="30.75" customHeight="1" x14ac:dyDescent="0.25">
      <c r="B3200" s="341"/>
      <c r="C3200" s="341"/>
    </row>
    <row r="3201" spans="2:3" ht="30.75" customHeight="1" x14ac:dyDescent="0.25">
      <c r="B3201" s="341"/>
      <c r="C3201" s="341"/>
    </row>
    <row r="3202" spans="2:3" ht="30.75" customHeight="1" x14ac:dyDescent="0.25">
      <c r="B3202" s="341"/>
      <c r="C3202" s="341"/>
    </row>
    <row r="3203" spans="2:3" ht="30.75" customHeight="1" x14ac:dyDescent="0.25">
      <c r="B3203" s="341"/>
      <c r="C3203" s="341"/>
    </row>
    <row r="3204" spans="2:3" ht="30.75" customHeight="1" x14ac:dyDescent="0.25">
      <c r="B3204" s="341"/>
      <c r="C3204" s="341"/>
    </row>
    <row r="3205" spans="2:3" ht="30.75" customHeight="1" x14ac:dyDescent="0.25">
      <c r="B3205" s="341"/>
      <c r="C3205" s="341"/>
    </row>
    <row r="3206" spans="2:3" ht="30.75" customHeight="1" x14ac:dyDescent="0.25">
      <c r="B3206" s="341"/>
      <c r="C3206" s="341"/>
    </row>
    <row r="3207" spans="2:3" ht="30.75" customHeight="1" x14ac:dyDescent="0.25">
      <c r="B3207" s="341"/>
      <c r="C3207" s="341"/>
    </row>
    <row r="3208" spans="2:3" ht="30.75" customHeight="1" x14ac:dyDescent="0.25">
      <c r="B3208" s="341"/>
      <c r="C3208" s="341"/>
    </row>
    <row r="3209" spans="2:3" ht="30.75" customHeight="1" x14ac:dyDescent="0.25">
      <c r="B3209" s="341"/>
      <c r="C3209" s="341"/>
    </row>
    <row r="3210" spans="2:3" ht="30.75" customHeight="1" x14ac:dyDescent="0.25">
      <c r="B3210" s="341"/>
      <c r="C3210" s="341"/>
    </row>
    <row r="3211" spans="2:3" ht="30.75" customHeight="1" x14ac:dyDescent="0.25">
      <c r="B3211" s="341"/>
      <c r="C3211" s="341"/>
    </row>
    <row r="3212" spans="2:3" ht="30.75" customHeight="1" x14ac:dyDescent="0.25">
      <c r="B3212" s="341"/>
      <c r="C3212" s="341"/>
    </row>
    <row r="3213" spans="2:3" ht="30.75" customHeight="1" x14ac:dyDescent="0.25">
      <c r="B3213" s="341"/>
      <c r="C3213" s="341"/>
    </row>
    <row r="3214" spans="2:3" ht="30.75" customHeight="1" x14ac:dyDescent="0.25">
      <c r="B3214" s="341"/>
      <c r="C3214" s="341"/>
    </row>
    <row r="3215" spans="2:3" ht="30.75" customHeight="1" x14ac:dyDescent="0.25">
      <c r="B3215" s="341"/>
      <c r="C3215" s="341"/>
    </row>
    <row r="3216" spans="2:3" ht="30.75" customHeight="1" x14ac:dyDescent="0.25">
      <c r="B3216" s="341"/>
      <c r="C3216" s="341"/>
    </row>
    <row r="3217" spans="2:3" ht="30.75" customHeight="1" x14ac:dyDescent="0.25">
      <c r="B3217" s="341"/>
      <c r="C3217" s="341"/>
    </row>
    <row r="3218" spans="2:3" ht="30.75" customHeight="1" x14ac:dyDescent="0.25">
      <c r="B3218" s="341"/>
      <c r="C3218" s="341"/>
    </row>
    <row r="3219" spans="2:3" ht="30.75" customHeight="1" x14ac:dyDescent="0.25">
      <c r="B3219" s="341"/>
      <c r="C3219" s="341"/>
    </row>
    <row r="3220" spans="2:3" ht="30.75" customHeight="1" x14ac:dyDescent="0.25">
      <c r="B3220" s="341"/>
      <c r="C3220" s="341"/>
    </row>
    <row r="3221" spans="2:3" ht="30.75" customHeight="1" x14ac:dyDescent="0.25">
      <c r="B3221" s="341"/>
      <c r="C3221" s="341"/>
    </row>
    <row r="3222" spans="2:3" ht="30.75" customHeight="1" x14ac:dyDescent="0.25">
      <c r="B3222" s="341"/>
      <c r="C3222" s="341"/>
    </row>
    <row r="3223" spans="2:3" ht="30.75" customHeight="1" x14ac:dyDescent="0.25">
      <c r="B3223" s="341"/>
      <c r="C3223" s="341"/>
    </row>
    <row r="3224" spans="2:3" ht="30.75" customHeight="1" x14ac:dyDescent="0.25">
      <c r="B3224" s="341"/>
      <c r="C3224" s="341"/>
    </row>
    <row r="3225" spans="2:3" ht="30.75" customHeight="1" x14ac:dyDescent="0.25">
      <c r="B3225" s="341"/>
      <c r="C3225" s="341"/>
    </row>
    <row r="3226" spans="2:3" ht="30.75" customHeight="1" x14ac:dyDescent="0.25">
      <c r="B3226" s="341"/>
      <c r="C3226" s="341"/>
    </row>
    <row r="3227" spans="2:3" ht="30.75" customHeight="1" x14ac:dyDescent="0.25">
      <c r="B3227" s="341"/>
      <c r="C3227" s="341"/>
    </row>
    <row r="3228" spans="2:3" ht="30.75" customHeight="1" x14ac:dyDescent="0.25">
      <c r="B3228" s="341"/>
      <c r="C3228" s="341"/>
    </row>
    <row r="3229" spans="2:3" ht="30.75" customHeight="1" x14ac:dyDescent="0.25">
      <c r="B3229" s="341"/>
      <c r="C3229" s="341"/>
    </row>
    <row r="3230" spans="2:3" ht="30.75" customHeight="1" x14ac:dyDescent="0.25">
      <c r="B3230" s="341"/>
      <c r="C3230" s="341"/>
    </row>
    <row r="3231" spans="2:3" ht="30.75" customHeight="1" x14ac:dyDescent="0.25">
      <c r="B3231" s="341"/>
      <c r="C3231" s="341"/>
    </row>
    <row r="3232" spans="2:3" ht="30.75" customHeight="1" x14ac:dyDescent="0.25">
      <c r="B3232" s="341"/>
      <c r="C3232" s="341"/>
    </row>
    <row r="3233" spans="2:3" ht="30.75" customHeight="1" x14ac:dyDescent="0.25">
      <c r="B3233" s="341"/>
      <c r="C3233" s="341"/>
    </row>
    <row r="3234" spans="2:3" ht="30.75" customHeight="1" x14ac:dyDescent="0.25">
      <c r="B3234" s="341"/>
      <c r="C3234" s="341"/>
    </row>
    <row r="3235" spans="2:3" ht="30.75" customHeight="1" x14ac:dyDescent="0.25">
      <c r="B3235" s="341"/>
      <c r="C3235" s="341"/>
    </row>
    <row r="3236" spans="2:3" ht="30.75" customHeight="1" x14ac:dyDescent="0.25">
      <c r="B3236" s="341"/>
      <c r="C3236" s="341"/>
    </row>
    <row r="3237" spans="2:3" ht="30.75" customHeight="1" x14ac:dyDescent="0.25">
      <c r="B3237" s="341"/>
      <c r="C3237" s="341"/>
    </row>
    <row r="3238" spans="2:3" ht="30.75" customHeight="1" x14ac:dyDescent="0.25">
      <c r="B3238" s="341"/>
      <c r="C3238" s="341"/>
    </row>
    <row r="3239" spans="2:3" ht="30.75" customHeight="1" x14ac:dyDescent="0.25">
      <c r="B3239" s="341"/>
      <c r="C3239" s="341"/>
    </row>
    <row r="3240" spans="2:3" ht="30.75" customHeight="1" x14ac:dyDescent="0.25">
      <c r="B3240" s="341"/>
      <c r="C3240" s="341"/>
    </row>
    <row r="3241" spans="2:3" ht="30.75" customHeight="1" x14ac:dyDescent="0.25">
      <c r="B3241" s="341"/>
      <c r="C3241" s="341"/>
    </row>
    <row r="3242" spans="2:3" ht="30.75" customHeight="1" x14ac:dyDescent="0.25">
      <c r="B3242" s="341"/>
      <c r="C3242" s="341"/>
    </row>
    <row r="3243" spans="2:3" ht="30.75" customHeight="1" x14ac:dyDescent="0.25">
      <c r="B3243" s="341"/>
      <c r="C3243" s="341"/>
    </row>
    <row r="3244" spans="2:3" ht="30.75" customHeight="1" x14ac:dyDescent="0.25">
      <c r="B3244" s="341"/>
      <c r="C3244" s="341"/>
    </row>
    <row r="3245" spans="2:3" ht="30.75" customHeight="1" x14ac:dyDescent="0.25">
      <c r="B3245" s="341"/>
      <c r="C3245" s="341"/>
    </row>
    <row r="3246" spans="2:3" ht="30.75" customHeight="1" x14ac:dyDescent="0.25">
      <c r="B3246" s="341"/>
      <c r="C3246" s="341"/>
    </row>
    <row r="3247" spans="2:3" ht="30.75" customHeight="1" x14ac:dyDescent="0.25">
      <c r="B3247" s="341"/>
      <c r="C3247" s="341"/>
    </row>
    <row r="3248" spans="2:3" ht="30.75" customHeight="1" x14ac:dyDescent="0.25">
      <c r="B3248" s="341"/>
      <c r="C3248" s="341"/>
    </row>
    <row r="3249" spans="2:3" ht="30.75" customHeight="1" x14ac:dyDescent="0.25">
      <c r="B3249" s="341"/>
      <c r="C3249" s="341"/>
    </row>
    <row r="3250" spans="2:3" ht="30.75" customHeight="1" x14ac:dyDescent="0.25">
      <c r="B3250" s="341"/>
      <c r="C3250" s="341"/>
    </row>
    <row r="3251" spans="2:3" ht="30.75" customHeight="1" x14ac:dyDescent="0.25">
      <c r="B3251" s="341"/>
      <c r="C3251" s="341"/>
    </row>
    <row r="3252" spans="2:3" ht="30.75" customHeight="1" x14ac:dyDescent="0.25">
      <c r="B3252" s="341"/>
      <c r="C3252" s="341"/>
    </row>
    <row r="3253" spans="2:3" ht="30.75" customHeight="1" x14ac:dyDescent="0.25">
      <c r="B3253" s="341"/>
      <c r="C3253" s="341"/>
    </row>
    <row r="3254" spans="2:3" ht="30.75" customHeight="1" x14ac:dyDescent="0.25">
      <c r="B3254" s="341"/>
      <c r="C3254" s="341"/>
    </row>
    <row r="3255" spans="2:3" ht="30.75" customHeight="1" x14ac:dyDescent="0.25">
      <c r="B3255" s="341"/>
      <c r="C3255" s="341"/>
    </row>
    <row r="3256" spans="2:3" ht="30.75" customHeight="1" x14ac:dyDescent="0.25">
      <c r="B3256" s="341"/>
      <c r="C3256" s="341"/>
    </row>
    <row r="3257" spans="2:3" ht="30.75" customHeight="1" x14ac:dyDescent="0.25">
      <c r="B3257" s="341"/>
      <c r="C3257" s="341"/>
    </row>
    <row r="3258" spans="2:3" ht="30.75" customHeight="1" x14ac:dyDescent="0.25">
      <c r="B3258" s="341"/>
      <c r="C3258" s="341"/>
    </row>
    <row r="3259" spans="2:3" ht="30.75" customHeight="1" x14ac:dyDescent="0.25">
      <c r="B3259" s="341"/>
      <c r="C3259" s="341"/>
    </row>
    <row r="3260" spans="2:3" ht="30.75" customHeight="1" x14ac:dyDescent="0.25">
      <c r="B3260" s="341"/>
      <c r="C3260" s="341"/>
    </row>
    <row r="3261" spans="2:3" ht="30.75" customHeight="1" x14ac:dyDescent="0.25">
      <c r="B3261" s="341"/>
      <c r="C3261" s="341"/>
    </row>
    <row r="3262" spans="2:3" ht="30.75" customHeight="1" x14ac:dyDescent="0.25">
      <c r="B3262" s="341"/>
      <c r="C3262" s="341"/>
    </row>
    <row r="3263" spans="2:3" ht="30.75" customHeight="1" x14ac:dyDescent="0.25">
      <c r="B3263" s="341"/>
      <c r="C3263" s="341"/>
    </row>
    <row r="3264" spans="2:3" ht="30.75" customHeight="1" x14ac:dyDescent="0.25">
      <c r="B3264" s="341"/>
      <c r="C3264" s="341"/>
    </row>
    <row r="3265" spans="2:3" ht="30.75" customHeight="1" x14ac:dyDescent="0.25">
      <c r="B3265" s="341"/>
      <c r="C3265" s="341"/>
    </row>
    <row r="3266" spans="2:3" ht="30.75" customHeight="1" x14ac:dyDescent="0.25">
      <c r="B3266" s="341"/>
      <c r="C3266" s="341"/>
    </row>
    <row r="3267" spans="2:3" ht="30.75" customHeight="1" x14ac:dyDescent="0.25">
      <c r="B3267" s="341"/>
      <c r="C3267" s="341"/>
    </row>
    <row r="3268" spans="2:3" ht="30.75" customHeight="1" x14ac:dyDescent="0.25">
      <c r="B3268" s="341"/>
      <c r="C3268" s="341"/>
    </row>
    <row r="3269" spans="2:3" ht="30.75" customHeight="1" x14ac:dyDescent="0.25">
      <c r="B3269" s="341"/>
      <c r="C3269" s="341"/>
    </row>
    <row r="3270" spans="2:3" ht="30.75" customHeight="1" x14ac:dyDescent="0.25">
      <c r="B3270" s="341"/>
      <c r="C3270" s="341"/>
    </row>
    <row r="3271" spans="2:3" ht="30.75" customHeight="1" x14ac:dyDescent="0.25">
      <c r="B3271" s="341"/>
      <c r="C3271" s="341"/>
    </row>
    <row r="3272" spans="2:3" ht="30.75" customHeight="1" x14ac:dyDescent="0.25">
      <c r="B3272" s="341"/>
      <c r="C3272" s="341"/>
    </row>
    <row r="3273" spans="2:3" ht="30.75" customHeight="1" x14ac:dyDescent="0.25">
      <c r="B3273" s="341"/>
      <c r="C3273" s="341"/>
    </row>
    <row r="3274" spans="2:3" ht="30.75" customHeight="1" x14ac:dyDescent="0.25">
      <c r="B3274" s="341"/>
      <c r="C3274" s="341"/>
    </row>
    <row r="3275" spans="2:3" ht="30.75" customHeight="1" x14ac:dyDescent="0.25">
      <c r="B3275" s="341"/>
      <c r="C3275" s="341"/>
    </row>
    <row r="3276" spans="2:3" ht="30.75" customHeight="1" x14ac:dyDescent="0.25">
      <c r="B3276" s="341"/>
      <c r="C3276" s="341"/>
    </row>
    <row r="3277" spans="2:3" ht="30.75" customHeight="1" x14ac:dyDescent="0.25">
      <c r="B3277" s="341"/>
      <c r="C3277" s="341"/>
    </row>
    <row r="3278" spans="2:3" ht="30.75" customHeight="1" x14ac:dyDescent="0.25">
      <c r="B3278" s="341"/>
      <c r="C3278" s="341"/>
    </row>
    <row r="3279" spans="2:3" ht="30.75" customHeight="1" x14ac:dyDescent="0.25">
      <c r="B3279" s="341"/>
      <c r="C3279" s="341"/>
    </row>
    <row r="3280" spans="2:3" ht="30.75" customHeight="1" x14ac:dyDescent="0.25">
      <c r="B3280" s="341"/>
      <c r="C3280" s="341"/>
    </row>
    <row r="3281" spans="2:3" ht="30.75" customHeight="1" x14ac:dyDescent="0.25">
      <c r="B3281" s="341"/>
      <c r="C3281" s="341"/>
    </row>
    <row r="3282" spans="2:3" ht="30.75" customHeight="1" x14ac:dyDescent="0.25">
      <c r="B3282" s="341"/>
      <c r="C3282" s="341"/>
    </row>
    <row r="3283" spans="2:3" ht="30.75" customHeight="1" x14ac:dyDescent="0.25">
      <c r="B3283" s="341"/>
      <c r="C3283" s="341"/>
    </row>
    <row r="3284" spans="2:3" ht="30.75" customHeight="1" x14ac:dyDescent="0.25">
      <c r="B3284" s="341"/>
      <c r="C3284" s="341"/>
    </row>
    <row r="3285" spans="2:3" ht="30.75" customHeight="1" x14ac:dyDescent="0.25">
      <c r="B3285" s="341"/>
      <c r="C3285" s="341"/>
    </row>
    <row r="3286" spans="2:3" ht="30.75" customHeight="1" x14ac:dyDescent="0.25">
      <c r="B3286" s="341"/>
      <c r="C3286" s="341"/>
    </row>
    <row r="3287" spans="2:3" ht="30.75" customHeight="1" x14ac:dyDescent="0.25">
      <c r="B3287" s="341"/>
      <c r="C3287" s="341"/>
    </row>
    <row r="3288" spans="2:3" ht="30.75" customHeight="1" x14ac:dyDescent="0.25">
      <c r="B3288" s="341"/>
      <c r="C3288" s="341"/>
    </row>
    <row r="3289" spans="2:3" ht="30.75" customHeight="1" x14ac:dyDescent="0.25">
      <c r="B3289" s="341"/>
      <c r="C3289" s="341"/>
    </row>
    <row r="3290" spans="2:3" ht="30.75" customHeight="1" x14ac:dyDescent="0.25">
      <c r="B3290" s="341"/>
      <c r="C3290" s="341"/>
    </row>
    <row r="3291" spans="2:3" ht="30.75" customHeight="1" x14ac:dyDescent="0.25">
      <c r="B3291" s="341"/>
      <c r="C3291" s="341"/>
    </row>
    <row r="3292" spans="2:3" ht="30.75" customHeight="1" x14ac:dyDescent="0.25">
      <c r="B3292" s="341"/>
      <c r="C3292" s="341"/>
    </row>
    <row r="3293" spans="2:3" ht="30.75" customHeight="1" x14ac:dyDescent="0.25">
      <c r="B3293" s="341"/>
      <c r="C3293" s="341"/>
    </row>
    <row r="3294" spans="2:3" ht="30.75" customHeight="1" x14ac:dyDescent="0.25">
      <c r="B3294" s="341"/>
      <c r="C3294" s="341"/>
    </row>
    <row r="3295" spans="2:3" ht="30.75" customHeight="1" x14ac:dyDescent="0.25">
      <c r="B3295" s="341"/>
      <c r="C3295" s="341"/>
    </row>
    <row r="3296" spans="2:3" ht="30.75" customHeight="1" x14ac:dyDescent="0.25">
      <c r="B3296" s="341"/>
      <c r="C3296" s="341"/>
    </row>
    <row r="3297" spans="2:3" ht="30.75" customHeight="1" x14ac:dyDescent="0.25">
      <c r="B3297" s="341"/>
      <c r="C3297" s="341"/>
    </row>
    <row r="3298" spans="2:3" ht="30.75" customHeight="1" x14ac:dyDescent="0.25">
      <c r="B3298" s="341"/>
      <c r="C3298" s="341"/>
    </row>
    <row r="3299" spans="2:3" ht="30.75" customHeight="1" x14ac:dyDescent="0.25">
      <c r="B3299" s="341"/>
      <c r="C3299" s="341"/>
    </row>
    <row r="3300" spans="2:3" ht="30.75" customHeight="1" x14ac:dyDescent="0.25">
      <c r="B3300" s="341"/>
      <c r="C3300" s="341"/>
    </row>
    <row r="3301" spans="2:3" ht="30.75" customHeight="1" x14ac:dyDescent="0.25">
      <c r="B3301" s="341"/>
      <c r="C3301" s="341"/>
    </row>
    <row r="3302" spans="2:3" ht="30.75" customHeight="1" x14ac:dyDescent="0.25">
      <c r="B3302" s="341"/>
      <c r="C3302" s="341"/>
    </row>
    <row r="3303" spans="2:3" ht="30.75" customHeight="1" x14ac:dyDescent="0.25">
      <c r="B3303" s="341"/>
      <c r="C3303" s="341"/>
    </row>
    <row r="3304" spans="2:3" ht="30.75" customHeight="1" x14ac:dyDescent="0.25">
      <c r="B3304" s="341"/>
      <c r="C3304" s="341"/>
    </row>
    <row r="3305" spans="2:3" ht="30.75" customHeight="1" x14ac:dyDescent="0.25">
      <c r="B3305" s="341"/>
      <c r="C3305" s="341"/>
    </row>
    <row r="3306" spans="2:3" ht="30.75" customHeight="1" x14ac:dyDescent="0.25">
      <c r="B3306" s="341"/>
      <c r="C3306" s="341"/>
    </row>
    <row r="3307" spans="2:3" ht="30.75" customHeight="1" x14ac:dyDescent="0.25">
      <c r="B3307" s="341"/>
      <c r="C3307" s="341"/>
    </row>
    <row r="3308" spans="2:3" ht="30.75" customHeight="1" x14ac:dyDescent="0.25">
      <c r="B3308" s="341"/>
      <c r="C3308" s="341"/>
    </row>
    <row r="3309" spans="2:3" ht="30.75" customHeight="1" x14ac:dyDescent="0.25">
      <c r="B3309" s="341"/>
      <c r="C3309" s="341"/>
    </row>
    <row r="3310" spans="2:3" ht="30.75" customHeight="1" x14ac:dyDescent="0.25">
      <c r="B3310" s="341"/>
      <c r="C3310" s="341"/>
    </row>
    <row r="3311" spans="2:3" ht="30.75" customHeight="1" x14ac:dyDescent="0.25">
      <c r="B3311" s="341"/>
      <c r="C3311" s="341"/>
    </row>
    <row r="3312" spans="2:3" ht="30.75" customHeight="1" x14ac:dyDescent="0.25">
      <c r="B3312" s="341"/>
      <c r="C3312" s="341"/>
    </row>
    <row r="3313" spans="2:3" ht="30.75" customHeight="1" x14ac:dyDescent="0.25">
      <c r="B3313" s="341"/>
      <c r="C3313" s="341"/>
    </row>
    <row r="3314" spans="2:3" ht="30.75" customHeight="1" x14ac:dyDescent="0.25">
      <c r="B3314" s="341"/>
      <c r="C3314" s="341"/>
    </row>
    <row r="3315" spans="2:3" ht="30.75" customHeight="1" x14ac:dyDescent="0.25">
      <c r="B3315" s="341"/>
      <c r="C3315" s="341"/>
    </row>
    <row r="3316" spans="2:3" ht="30.75" customHeight="1" x14ac:dyDescent="0.25">
      <c r="B3316" s="341"/>
      <c r="C3316" s="341"/>
    </row>
    <row r="3317" spans="2:3" ht="30.75" customHeight="1" x14ac:dyDescent="0.25">
      <c r="B3317" s="341"/>
      <c r="C3317" s="341"/>
    </row>
    <row r="3318" spans="2:3" ht="30.75" customHeight="1" x14ac:dyDescent="0.25">
      <c r="B3318" s="341"/>
      <c r="C3318" s="341"/>
    </row>
    <row r="3319" spans="2:3" ht="30.75" customHeight="1" x14ac:dyDescent="0.25">
      <c r="B3319" s="341"/>
      <c r="C3319" s="341"/>
    </row>
    <row r="3320" spans="2:3" ht="30.75" customHeight="1" x14ac:dyDescent="0.25">
      <c r="B3320" s="341"/>
      <c r="C3320" s="341"/>
    </row>
    <row r="3321" spans="2:3" ht="30.75" customHeight="1" x14ac:dyDescent="0.25">
      <c r="B3321" s="341"/>
      <c r="C3321" s="341"/>
    </row>
    <row r="3322" spans="2:3" ht="30.75" customHeight="1" x14ac:dyDescent="0.25">
      <c r="B3322" s="341"/>
      <c r="C3322" s="341"/>
    </row>
    <row r="3323" spans="2:3" ht="30.75" customHeight="1" x14ac:dyDescent="0.25">
      <c r="B3323" s="341"/>
      <c r="C3323" s="341"/>
    </row>
    <row r="3324" spans="2:3" ht="30.75" customHeight="1" x14ac:dyDescent="0.25">
      <c r="B3324" s="341"/>
      <c r="C3324" s="341"/>
    </row>
    <row r="3325" spans="2:3" ht="30.75" customHeight="1" x14ac:dyDescent="0.25">
      <c r="B3325" s="341"/>
      <c r="C3325" s="341"/>
    </row>
    <row r="3326" spans="2:3" ht="30.75" customHeight="1" x14ac:dyDescent="0.25">
      <c r="B3326" s="341"/>
      <c r="C3326" s="341"/>
    </row>
    <row r="3327" spans="2:3" ht="30.75" customHeight="1" x14ac:dyDescent="0.25">
      <c r="B3327" s="341"/>
      <c r="C3327" s="341"/>
    </row>
    <row r="3328" spans="2:3" ht="30.75" customHeight="1" x14ac:dyDescent="0.25">
      <c r="B3328" s="341"/>
      <c r="C3328" s="341"/>
    </row>
    <row r="3329" spans="2:3" ht="30.75" customHeight="1" x14ac:dyDescent="0.25">
      <c r="B3329" s="341"/>
      <c r="C3329" s="341"/>
    </row>
    <row r="3330" spans="2:3" ht="30.75" customHeight="1" x14ac:dyDescent="0.25">
      <c r="B3330" s="341"/>
      <c r="C3330" s="341"/>
    </row>
    <row r="3331" spans="2:3" ht="30.75" customHeight="1" x14ac:dyDescent="0.25">
      <c r="B3331" s="341"/>
      <c r="C3331" s="341"/>
    </row>
    <row r="3332" spans="2:3" ht="30.75" customHeight="1" x14ac:dyDescent="0.25">
      <c r="B3332" s="341"/>
      <c r="C3332" s="341"/>
    </row>
    <row r="3333" spans="2:3" ht="30.75" customHeight="1" x14ac:dyDescent="0.25">
      <c r="B3333" s="341"/>
      <c r="C3333" s="341"/>
    </row>
    <row r="3334" spans="2:3" ht="30.75" customHeight="1" x14ac:dyDescent="0.25">
      <c r="B3334" s="341"/>
      <c r="C3334" s="341"/>
    </row>
    <row r="3335" spans="2:3" ht="30.75" customHeight="1" x14ac:dyDescent="0.25">
      <c r="B3335" s="341"/>
      <c r="C3335" s="341"/>
    </row>
    <row r="3336" spans="2:3" ht="30.75" customHeight="1" x14ac:dyDescent="0.25">
      <c r="B3336" s="341"/>
      <c r="C3336" s="341"/>
    </row>
    <row r="3337" spans="2:3" ht="30.75" customHeight="1" x14ac:dyDescent="0.25">
      <c r="B3337" s="341"/>
      <c r="C3337" s="341"/>
    </row>
    <row r="3338" spans="2:3" ht="30.75" customHeight="1" x14ac:dyDescent="0.25">
      <c r="B3338" s="341"/>
      <c r="C3338" s="341"/>
    </row>
    <row r="3339" spans="2:3" ht="30.75" customHeight="1" x14ac:dyDescent="0.25">
      <c r="B3339" s="341"/>
      <c r="C3339" s="341"/>
    </row>
    <row r="3340" spans="2:3" ht="30.75" customHeight="1" x14ac:dyDescent="0.25">
      <c r="B3340" s="341"/>
      <c r="C3340" s="341"/>
    </row>
    <row r="3341" spans="2:3" ht="30.75" customHeight="1" x14ac:dyDescent="0.25">
      <c r="B3341" s="341"/>
      <c r="C3341" s="341"/>
    </row>
    <row r="3342" spans="2:3" ht="30.75" customHeight="1" x14ac:dyDescent="0.25">
      <c r="B3342" s="341"/>
      <c r="C3342" s="341"/>
    </row>
    <row r="3343" spans="2:3" ht="30.75" customHeight="1" x14ac:dyDescent="0.25">
      <c r="B3343" s="341"/>
      <c r="C3343" s="341"/>
    </row>
    <row r="3344" spans="2:3" ht="30.75" customHeight="1" x14ac:dyDescent="0.25">
      <c r="B3344" s="341"/>
      <c r="C3344" s="341"/>
    </row>
    <row r="3345" spans="2:3" ht="30.75" customHeight="1" x14ac:dyDescent="0.25">
      <c r="B3345" s="341"/>
      <c r="C3345" s="341"/>
    </row>
    <row r="3346" spans="2:3" ht="30.75" customHeight="1" x14ac:dyDescent="0.25">
      <c r="B3346" s="341"/>
      <c r="C3346" s="341"/>
    </row>
    <row r="3347" spans="2:3" ht="30.75" customHeight="1" x14ac:dyDescent="0.25">
      <c r="B3347" s="341"/>
      <c r="C3347" s="341"/>
    </row>
    <row r="3348" spans="2:3" ht="30.75" customHeight="1" x14ac:dyDescent="0.25">
      <c r="B3348" s="341"/>
      <c r="C3348" s="341"/>
    </row>
    <row r="3349" spans="2:3" ht="30.75" customHeight="1" x14ac:dyDescent="0.25">
      <c r="B3349" s="341"/>
      <c r="C3349" s="341"/>
    </row>
    <row r="3350" spans="2:3" ht="30.75" customHeight="1" x14ac:dyDescent="0.25">
      <c r="B3350" s="341"/>
      <c r="C3350" s="341"/>
    </row>
    <row r="3351" spans="2:3" ht="30.75" customHeight="1" x14ac:dyDescent="0.25">
      <c r="B3351" s="341"/>
      <c r="C3351" s="341"/>
    </row>
    <row r="3352" spans="2:3" ht="30.75" customHeight="1" x14ac:dyDescent="0.25">
      <c r="B3352" s="341"/>
      <c r="C3352" s="341"/>
    </row>
    <row r="3353" spans="2:3" ht="30.75" customHeight="1" x14ac:dyDescent="0.25">
      <c r="B3353" s="341"/>
      <c r="C3353" s="341"/>
    </row>
    <row r="3354" spans="2:3" ht="30.75" customHeight="1" x14ac:dyDescent="0.25">
      <c r="B3354" s="341"/>
      <c r="C3354" s="341"/>
    </row>
    <row r="3355" spans="2:3" ht="30.75" customHeight="1" x14ac:dyDescent="0.25">
      <c r="B3355" s="341"/>
      <c r="C3355" s="341"/>
    </row>
    <row r="3356" spans="2:3" ht="30.75" customHeight="1" x14ac:dyDescent="0.25">
      <c r="B3356" s="341"/>
      <c r="C3356" s="341"/>
    </row>
    <row r="3357" spans="2:3" ht="30.75" customHeight="1" x14ac:dyDescent="0.25">
      <c r="B3357" s="341"/>
      <c r="C3357" s="341"/>
    </row>
    <row r="3358" spans="2:3" ht="30.75" customHeight="1" x14ac:dyDescent="0.25">
      <c r="B3358" s="341"/>
      <c r="C3358" s="341"/>
    </row>
    <row r="3359" spans="2:3" ht="30.75" customHeight="1" x14ac:dyDescent="0.25">
      <c r="B3359" s="341"/>
      <c r="C3359" s="341"/>
    </row>
    <row r="3360" spans="2:3" ht="30.75" customHeight="1" x14ac:dyDescent="0.25">
      <c r="B3360" s="341"/>
      <c r="C3360" s="341"/>
    </row>
    <row r="3361" spans="2:3" ht="30.75" customHeight="1" x14ac:dyDescent="0.25">
      <c r="B3361" s="341"/>
      <c r="C3361" s="341"/>
    </row>
    <row r="3362" spans="2:3" ht="30.75" customHeight="1" x14ac:dyDescent="0.25">
      <c r="B3362" s="341"/>
      <c r="C3362" s="341"/>
    </row>
    <row r="3363" spans="2:3" ht="30.75" customHeight="1" x14ac:dyDescent="0.25">
      <c r="B3363" s="341"/>
      <c r="C3363" s="341"/>
    </row>
    <row r="3364" spans="2:3" ht="30.75" customHeight="1" x14ac:dyDescent="0.25">
      <c r="B3364" s="341"/>
      <c r="C3364" s="341"/>
    </row>
    <row r="3365" spans="2:3" ht="30.75" customHeight="1" x14ac:dyDescent="0.25">
      <c r="B3365" s="341"/>
      <c r="C3365" s="341"/>
    </row>
    <row r="3366" spans="2:3" ht="30.75" customHeight="1" x14ac:dyDescent="0.25">
      <c r="B3366" s="341"/>
      <c r="C3366" s="341"/>
    </row>
    <row r="3367" spans="2:3" ht="30.75" customHeight="1" x14ac:dyDescent="0.25">
      <c r="B3367" s="341"/>
      <c r="C3367" s="341"/>
    </row>
    <row r="3368" spans="2:3" ht="30.75" customHeight="1" x14ac:dyDescent="0.25">
      <c r="B3368" s="341"/>
      <c r="C3368" s="341"/>
    </row>
    <row r="3369" spans="2:3" ht="30.75" customHeight="1" x14ac:dyDescent="0.25">
      <c r="B3369" s="341"/>
      <c r="C3369" s="341"/>
    </row>
    <row r="3370" spans="2:3" ht="30.75" customHeight="1" x14ac:dyDescent="0.25">
      <c r="B3370" s="341"/>
      <c r="C3370" s="341"/>
    </row>
    <row r="3371" spans="2:3" ht="30.75" customHeight="1" x14ac:dyDescent="0.25">
      <c r="B3371" s="341"/>
      <c r="C3371" s="341"/>
    </row>
    <row r="3372" spans="2:3" ht="30.75" customHeight="1" x14ac:dyDescent="0.25">
      <c r="B3372" s="341"/>
      <c r="C3372" s="341"/>
    </row>
    <row r="3373" spans="2:3" ht="30.75" customHeight="1" x14ac:dyDescent="0.25">
      <c r="B3373" s="341"/>
      <c r="C3373" s="341"/>
    </row>
    <row r="3374" spans="2:3" ht="30.75" customHeight="1" x14ac:dyDescent="0.25">
      <c r="B3374" s="341"/>
      <c r="C3374" s="341"/>
    </row>
    <row r="3375" spans="2:3" ht="30.75" customHeight="1" x14ac:dyDescent="0.25">
      <c r="B3375" s="341"/>
      <c r="C3375" s="341"/>
    </row>
    <row r="3376" spans="2:3" ht="30.75" customHeight="1" x14ac:dyDescent="0.25">
      <c r="B3376" s="341"/>
      <c r="C3376" s="341"/>
    </row>
    <row r="3377" spans="2:3" ht="30.75" customHeight="1" x14ac:dyDescent="0.25">
      <c r="B3377" s="341"/>
      <c r="C3377" s="341"/>
    </row>
    <row r="3378" spans="2:3" ht="30.75" customHeight="1" x14ac:dyDescent="0.25">
      <c r="B3378" s="341"/>
      <c r="C3378" s="341"/>
    </row>
    <row r="3379" spans="2:3" ht="30.75" customHeight="1" x14ac:dyDescent="0.25">
      <c r="B3379" s="341"/>
      <c r="C3379" s="341"/>
    </row>
    <row r="3380" spans="2:3" ht="30.75" customHeight="1" x14ac:dyDescent="0.25">
      <c r="B3380" s="341"/>
      <c r="C3380" s="341"/>
    </row>
    <row r="3381" spans="2:3" ht="30.75" customHeight="1" x14ac:dyDescent="0.25">
      <c r="B3381" s="341"/>
      <c r="C3381" s="341"/>
    </row>
    <row r="3382" spans="2:3" ht="30.75" customHeight="1" x14ac:dyDescent="0.25">
      <c r="B3382" s="341"/>
      <c r="C3382" s="341"/>
    </row>
    <row r="3383" spans="2:3" ht="30.75" customHeight="1" x14ac:dyDescent="0.25">
      <c r="B3383" s="341"/>
      <c r="C3383" s="341"/>
    </row>
    <row r="3384" spans="2:3" ht="30.75" customHeight="1" x14ac:dyDescent="0.25">
      <c r="B3384" s="341"/>
      <c r="C3384" s="341"/>
    </row>
    <row r="3385" spans="2:3" ht="30.75" customHeight="1" x14ac:dyDescent="0.25">
      <c r="B3385" s="341"/>
      <c r="C3385" s="341"/>
    </row>
    <row r="3386" spans="2:3" ht="30.75" customHeight="1" x14ac:dyDescent="0.25">
      <c r="B3386" s="341"/>
      <c r="C3386" s="341"/>
    </row>
    <row r="3387" spans="2:3" ht="30.75" customHeight="1" x14ac:dyDescent="0.25">
      <c r="B3387" s="341"/>
      <c r="C3387" s="341"/>
    </row>
    <row r="3388" spans="2:3" ht="30.75" customHeight="1" x14ac:dyDescent="0.25">
      <c r="B3388" s="341"/>
      <c r="C3388" s="341"/>
    </row>
    <row r="3389" spans="2:3" ht="30.75" customHeight="1" x14ac:dyDescent="0.25">
      <c r="B3389" s="341"/>
      <c r="C3389" s="341"/>
    </row>
    <row r="3390" spans="2:3" ht="30.75" customHeight="1" x14ac:dyDescent="0.25">
      <c r="B3390" s="341"/>
      <c r="C3390" s="341"/>
    </row>
    <row r="3391" spans="2:3" ht="30.75" customHeight="1" x14ac:dyDescent="0.25">
      <c r="B3391" s="341"/>
      <c r="C3391" s="341"/>
    </row>
    <row r="3392" spans="2:3" ht="30.75" customHeight="1" x14ac:dyDescent="0.25">
      <c r="B3392" s="341"/>
      <c r="C3392" s="341"/>
    </row>
    <row r="3393" spans="2:3" ht="30.75" customHeight="1" x14ac:dyDescent="0.25">
      <c r="B3393" s="341"/>
      <c r="C3393" s="341"/>
    </row>
    <row r="3394" spans="2:3" ht="30.75" customHeight="1" x14ac:dyDescent="0.25">
      <c r="B3394" s="341"/>
      <c r="C3394" s="341"/>
    </row>
    <row r="3395" spans="2:3" ht="30.75" customHeight="1" x14ac:dyDescent="0.25">
      <c r="B3395" s="341"/>
      <c r="C3395" s="341"/>
    </row>
    <row r="3396" spans="2:3" ht="30.75" customHeight="1" x14ac:dyDescent="0.25">
      <c r="B3396" s="341"/>
      <c r="C3396" s="341"/>
    </row>
    <row r="3397" spans="2:3" ht="30.75" customHeight="1" x14ac:dyDescent="0.25">
      <c r="B3397" s="341"/>
      <c r="C3397" s="341"/>
    </row>
    <row r="3398" spans="2:3" ht="30.75" customHeight="1" x14ac:dyDescent="0.25">
      <c r="B3398" s="341"/>
      <c r="C3398" s="341"/>
    </row>
    <row r="3399" spans="2:3" ht="30.75" customHeight="1" x14ac:dyDescent="0.25">
      <c r="B3399" s="341"/>
      <c r="C3399" s="341"/>
    </row>
    <row r="3400" spans="2:3" ht="30.75" customHeight="1" x14ac:dyDescent="0.25">
      <c r="B3400" s="341"/>
      <c r="C3400" s="341"/>
    </row>
    <row r="3401" spans="2:3" ht="30.75" customHeight="1" x14ac:dyDescent="0.25">
      <c r="B3401" s="341"/>
      <c r="C3401" s="341"/>
    </row>
    <row r="3402" spans="2:3" ht="30.75" customHeight="1" x14ac:dyDescent="0.25">
      <c r="B3402" s="341"/>
      <c r="C3402" s="341"/>
    </row>
    <row r="3403" spans="2:3" ht="30.75" customHeight="1" x14ac:dyDescent="0.25">
      <c r="B3403" s="341"/>
      <c r="C3403" s="341"/>
    </row>
    <row r="3404" spans="2:3" ht="30.75" customHeight="1" x14ac:dyDescent="0.25">
      <c r="B3404" s="341"/>
      <c r="C3404" s="341"/>
    </row>
    <row r="3405" spans="2:3" ht="30.75" customHeight="1" x14ac:dyDescent="0.25">
      <c r="B3405" s="341"/>
      <c r="C3405" s="341"/>
    </row>
    <row r="3406" spans="2:3" ht="30.75" customHeight="1" x14ac:dyDescent="0.25">
      <c r="B3406" s="341"/>
      <c r="C3406" s="341"/>
    </row>
    <row r="3407" spans="2:3" ht="30.75" customHeight="1" x14ac:dyDescent="0.25">
      <c r="B3407" s="341"/>
      <c r="C3407" s="341"/>
    </row>
    <row r="3408" spans="2:3" ht="30.75" customHeight="1" x14ac:dyDescent="0.25">
      <c r="B3408" s="341"/>
      <c r="C3408" s="341"/>
    </row>
    <row r="3409" spans="2:3" ht="30.75" customHeight="1" x14ac:dyDescent="0.25">
      <c r="B3409" s="341"/>
      <c r="C3409" s="341"/>
    </row>
    <row r="3410" spans="2:3" ht="30.75" customHeight="1" x14ac:dyDescent="0.25">
      <c r="B3410" s="341"/>
      <c r="C3410" s="341"/>
    </row>
    <row r="3411" spans="2:3" ht="30.75" customHeight="1" x14ac:dyDescent="0.25">
      <c r="B3411" s="341"/>
      <c r="C3411" s="341"/>
    </row>
    <row r="3412" spans="2:3" ht="30.75" customHeight="1" x14ac:dyDescent="0.25">
      <c r="B3412" s="341"/>
      <c r="C3412" s="341"/>
    </row>
    <row r="3413" spans="2:3" ht="30.75" customHeight="1" x14ac:dyDescent="0.25">
      <c r="B3413" s="341"/>
      <c r="C3413" s="341"/>
    </row>
    <row r="3414" spans="2:3" ht="30.75" customHeight="1" x14ac:dyDescent="0.25">
      <c r="B3414" s="341"/>
      <c r="C3414" s="341"/>
    </row>
    <row r="3415" spans="2:3" ht="30.75" customHeight="1" x14ac:dyDescent="0.25">
      <c r="B3415" s="341"/>
      <c r="C3415" s="341"/>
    </row>
    <row r="3416" spans="2:3" ht="30.75" customHeight="1" x14ac:dyDescent="0.25">
      <c r="B3416" s="341"/>
      <c r="C3416" s="341"/>
    </row>
    <row r="3417" spans="2:3" ht="30.75" customHeight="1" x14ac:dyDescent="0.25">
      <c r="B3417" s="341"/>
      <c r="C3417" s="341"/>
    </row>
    <row r="3418" spans="2:3" ht="30.75" customHeight="1" x14ac:dyDescent="0.25">
      <c r="B3418" s="341"/>
      <c r="C3418" s="341"/>
    </row>
    <row r="3419" spans="2:3" ht="30.75" customHeight="1" x14ac:dyDescent="0.25">
      <c r="B3419" s="341"/>
      <c r="C3419" s="341"/>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76" t="s">
        <v>19856</v>
      </c>
      <c r="E65519" s="12" t="s">
        <v>19852</v>
      </c>
      <c r="G65519" s="412" t="s">
        <v>19852</v>
      </c>
      <c r="L65519" s="12" t="s">
        <v>4233</v>
      </c>
      <c r="M65519" s="12" t="s">
        <v>3942</v>
      </c>
      <c r="N65519" s="12" t="s">
        <v>21135</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13608</v>
      </c>
      <c r="B1" s="18" t="s">
        <v>1390</v>
      </c>
      <c r="C1" s="17" t="s">
        <v>1391</v>
      </c>
      <c r="D1" s="17" t="s">
        <v>1333</v>
      </c>
      <c r="E1" s="17" t="s">
        <v>19124</v>
      </c>
      <c r="F1" s="90" t="s">
        <v>13832</v>
      </c>
      <c r="G1" s="91" t="s">
        <v>13833</v>
      </c>
    </row>
    <row r="2" spans="1:7" ht="12.75" customHeight="1" x14ac:dyDescent="0.25">
      <c r="A2" s="90">
        <v>1</v>
      </c>
      <c r="B2" s="19" t="s">
        <v>1397</v>
      </c>
      <c r="C2" s="12" t="s">
        <v>1358</v>
      </c>
      <c r="D2" s="14" t="s">
        <v>4869</v>
      </c>
      <c r="E2" s="14"/>
    </row>
    <row r="3" spans="1:7" ht="12.75" customHeight="1" x14ac:dyDescent="0.25">
      <c r="A3" s="90">
        <v>2</v>
      </c>
      <c r="B3" s="14" t="s">
        <v>1398</v>
      </c>
      <c r="C3" s="12" t="s">
        <v>1359</v>
      </c>
      <c r="D3" s="14" t="s">
        <v>4870</v>
      </c>
      <c r="E3" s="14"/>
    </row>
    <row r="4" spans="1:7" ht="12.75" customHeight="1" x14ac:dyDescent="0.25">
      <c r="A4" s="90">
        <v>3</v>
      </c>
      <c r="B4" s="14" t="s">
        <v>1334</v>
      </c>
      <c r="C4" s="12" t="s">
        <v>1360</v>
      </c>
      <c r="D4" s="14" t="s">
        <v>4871</v>
      </c>
      <c r="E4" s="14"/>
    </row>
    <row r="5" spans="1:7" ht="12.75" customHeight="1" x14ac:dyDescent="0.25">
      <c r="A5" s="90">
        <v>4</v>
      </c>
      <c r="B5" s="14" t="s">
        <v>1357</v>
      </c>
      <c r="C5" s="12" t="s">
        <v>1361</v>
      </c>
      <c r="D5" s="14" t="s">
        <v>4872</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4873</v>
      </c>
      <c r="E7" s="14"/>
    </row>
    <row r="8" spans="1:7" ht="12.75" customHeight="1" x14ac:dyDescent="0.25">
      <c r="A8" s="90">
        <v>7</v>
      </c>
      <c r="B8" s="14" t="s">
        <v>1337</v>
      </c>
      <c r="C8" s="12" t="s">
        <v>1364</v>
      </c>
      <c r="D8" s="14" t="s">
        <v>4874</v>
      </c>
      <c r="E8" s="14"/>
    </row>
    <row r="9" spans="1:7" ht="12.75" customHeight="1" x14ac:dyDescent="0.25">
      <c r="A9" s="90">
        <v>8</v>
      </c>
      <c r="B9" s="14" t="s">
        <v>1338</v>
      </c>
      <c r="C9" s="12" t="s">
        <v>1365</v>
      </c>
      <c r="D9" s="14" t="s">
        <v>4875</v>
      </c>
      <c r="E9" s="14"/>
    </row>
    <row r="10" spans="1:7" ht="12.75" customHeight="1" x14ac:dyDescent="0.25">
      <c r="A10" s="90">
        <v>9</v>
      </c>
      <c r="B10" s="14" t="s">
        <v>1339</v>
      </c>
      <c r="C10" s="12" t="s">
        <v>1366</v>
      </c>
      <c r="D10" s="14" t="s">
        <v>4876</v>
      </c>
      <c r="E10" s="14"/>
    </row>
    <row r="11" spans="1:7" ht="12.75" customHeight="1" x14ac:dyDescent="0.25">
      <c r="A11" s="90">
        <v>10</v>
      </c>
      <c r="B11" s="14" t="s">
        <v>1340</v>
      </c>
      <c r="C11" s="12" t="s">
        <v>1367</v>
      </c>
      <c r="D11" s="14" t="s">
        <v>4877</v>
      </c>
      <c r="E11" s="14"/>
    </row>
    <row r="12" spans="1:7" ht="12.75" customHeight="1" x14ac:dyDescent="0.25">
      <c r="A12" s="90">
        <v>11</v>
      </c>
      <c r="B12" s="14" t="s">
        <v>1399</v>
      </c>
      <c r="C12" s="12" t="s">
        <v>1368</v>
      </c>
      <c r="D12" s="14" t="s">
        <v>4878</v>
      </c>
      <c r="E12" s="14"/>
    </row>
    <row r="13" spans="1:7" ht="12.75" customHeight="1" x14ac:dyDescent="0.25">
      <c r="A13" s="90">
        <v>12</v>
      </c>
      <c r="B13" s="14" t="s">
        <v>1341</v>
      </c>
      <c r="C13" s="23" t="s">
        <v>1369</v>
      </c>
      <c r="D13" s="13" t="s">
        <v>10932</v>
      </c>
      <c r="E13" s="13"/>
    </row>
    <row r="14" spans="1:7" ht="12.75" customHeight="1" x14ac:dyDescent="0.25">
      <c r="A14" s="90">
        <v>13</v>
      </c>
      <c r="B14" s="14" t="s">
        <v>1342</v>
      </c>
      <c r="C14" s="12" t="s">
        <v>1370</v>
      </c>
      <c r="D14" s="14" t="s">
        <v>4872</v>
      </c>
      <c r="E14" s="14"/>
    </row>
    <row r="15" spans="1:7" ht="12.75" customHeight="1" x14ac:dyDescent="0.25">
      <c r="A15" s="90">
        <v>14</v>
      </c>
      <c r="B15" s="14" t="s">
        <v>1343</v>
      </c>
      <c r="C15" s="12" t="s">
        <v>1371</v>
      </c>
      <c r="D15" s="14" t="s">
        <v>4879</v>
      </c>
      <c r="E15" s="14"/>
    </row>
    <row r="16" spans="1:7" ht="12.75" customHeight="1" x14ac:dyDescent="0.25">
      <c r="A16" s="90">
        <v>15</v>
      </c>
      <c r="B16" s="14" t="s">
        <v>1400</v>
      </c>
      <c r="C16" s="12" t="s">
        <v>1372</v>
      </c>
      <c r="D16" s="14" t="s">
        <v>12263</v>
      </c>
      <c r="E16" s="14"/>
    </row>
    <row r="17" spans="1:6" ht="12.75" customHeight="1" x14ac:dyDescent="0.25">
      <c r="A17" s="90">
        <v>16</v>
      </c>
      <c r="B17" s="14" t="s">
        <v>1344</v>
      </c>
      <c r="C17" s="12" t="s">
        <v>1373</v>
      </c>
      <c r="D17" s="14" t="s">
        <v>4880</v>
      </c>
      <c r="E17" s="14"/>
    </row>
    <row r="18" spans="1:6" ht="12.75" customHeight="1" x14ac:dyDescent="0.25">
      <c r="A18" s="90">
        <v>17</v>
      </c>
      <c r="B18" s="12" t="s">
        <v>16194</v>
      </c>
      <c r="C18" s="12" t="s">
        <v>16193</v>
      </c>
      <c r="D18" s="14" t="s">
        <v>4881</v>
      </c>
      <c r="E18" s="14"/>
      <c r="F18" s="22" t="s">
        <v>5570</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4882</v>
      </c>
      <c r="E22" s="14"/>
    </row>
    <row r="23" spans="1:6" ht="12.75" customHeight="1" x14ac:dyDescent="0.25">
      <c r="A23" s="90">
        <v>22</v>
      </c>
      <c r="B23" s="14" t="s">
        <v>1348</v>
      </c>
      <c r="C23" s="12" t="s">
        <v>1377</v>
      </c>
      <c r="D23" s="14" t="s">
        <v>4883</v>
      </c>
      <c r="E23" s="14"/>
    </row>
    <row r="24" spans="1:6" ht="12.75" customHeight="1" x14ac:dyDescent="0.25">
      <c r="A24" s="90">
        <v>23</v>
      </c>
      <c r="B24" s="14" t="s">
        <v>1349</v>
      </c>
      <c r="C24" s="12" t="s">
        <v>1378</v>
      </c>
      <c r="D24" s="14" t="s">
        <v>4884</v>
      </c>
      <c r="E24" s="14"/>
    </row>
    <row r="25" spans="1:6" ht="12.75" customHeight="1" x14ac:dyDescent="0.25">
      <c r="A25" s="90">
        <v>24</v>
      </c>
      <c r="B25" s="14" t="s">
        <v>1401</v>
      </c>
      <c r="C25" s="12" t="s">
        <v>1379</v>
      </c>
      <c r="D25" s="14" t="s">
        <v>4885</v>
      </c>
      <c r="E25" s="14"/>
    </row>
    <row r="26" spans="1:6" ht="12.75" customHeight="1" x14ac:dyDescent="0.25">
      <c r="A26" s="90">
        <v>25</v>
      </c>
      <c r="B26" s="14" t="s">
        <v>5670</v>
      </c>
      <c r="C26" s="14" t="s">
        <v>5671</v>
      </c>
      <c r="D26" s="14" t="s">
        <v>5672</v>
      </c>
      <c r="E26" s="14"/>
    </row>
    <row r="27" spans="1:6" ht="12.75" customHeight="1" x14ac:dyDescent="0.25">
      <c r="A27" s="90">
        <v>26</v>
      </c>
      <c r="B27" s="14" t="s">
        <v>1350</v>
      </c>
      <c r="C27" s="12" t="s">
        <v>1380</v>
      </c>
      <c r="D27" s="14" t="s">
        <v>4886</v>
      </c>
      <c r="E27" s="14"/>
    </row>
    <row r="28" spans="1:6" ht="12.75" customHeight="1" x14ac:dyDescent="0.25">
      <c r="A28" s="90">
        <v>27</v>
      </c>
      <c r="B28" s="14" t="s">
        <v>1351</v>
      </c>
      <c r="C28" s="12" t="s">
        <v>1381</v>
      </c>
      <c r="D28" s="14" t="s">
        <v>4887</v>
      </c>
      <c r="E28" s="14"/>
    </row>
    <row r="29" spans="1:6" ht="12.75" customHeight="1" x14ac:dyDescent="0.25">
      <c r="A29" s="90">
        <v>28</v>
      </c>
      <c r="B29" s="14" t="s">
        <v>1352</v>
      </c>
      <c r="C29" s="12" t="s">
        <v>1382</v>
      </c>
      <c r="D29" s="14" t="s">
        <v>4888</v>
      </c>
      <c r="E29" s="14"/>
    </row>
    <row r="30" spans="1:6" ht="12.75" customHeight="1" x14ac:dyDescent="0.25">
      <c r="A30" s="90">
        <v>29</v>
      </c>
      <c r="B30" s="14" t="s">
        <v>1353</v>
      </c>
      <c r="C30" s="12" t="s">
        <v>1383</v>
      </c>
      <c r="D30" s="14" t="s">
        <v>4889</v>
      </c>
      <c r="E30" s="14"/>
    </row>
    <row r="31" spans="1:6" ht="12.75" customHeight="1" x14ac:dyDescent="0.25">
      <c r="A31" s="90">
        <v>30</v>
      </c>
      <c r="B31" s="14" t="s">
        <v>1402</v>
      </c>
      <c r="C31" s="12" t="s">
        <v>1384</v>
      </c>
      <c r="D31" s="14" t="s">
        <v>4890</v>
      </c>
      <c r="E31" s="14"/>
    </row>
    <row r="32" spans="1:6" ht="12.75" customHeight="1" x14ac:dyDescent="0.25">
      <c r="A32" s="90">
        <v>31</v>
      </c>
      <c r="B32" s="14" t="s">
        <v>1354</v>
      </c>
      <c r="C32" s="12" t="s">
        <v>1385</v>
      </c>
      <c r="D32" s="14" t="s">
        <v>4891</v>
      </c>
      <c r="E32" s="14"/>
    </row>
    <row r="33" spans="1:8" ht="12.75" customHeight="1" x14ac:dyDescent="0.25">
      <c r="A33" s="90">
        <v>32</v>
      </c>
      <c r="B33" s="14" t="s">
        <v>1403</v>
      </c>
      <c r="C33" s="12" t="s">
        <v>1386</v>
      </c>
      <c r="D33" s="14" t="s">
        <v>4892</v>
      </c>
      <c r="E33" s="14"/>
    </row>
    <row r="34" spans="1:8" ht="12.75" customHeight="1" x14ac:dyDescent="0.25">
      <c r="A34" s="90">
        <v>33</v>
      </c>
      <c r="B34" s="14" t="s">
        <v>1404</v>
      </c>
      <c r="C34" s="12" t="s">
        <v>1387</v>
      </c>
      <c r="D34" s="14" t="s">
        <v>4893</v>
      </c>
      <c r="E34" s="14"/>
    </row>
    <row r="35" spans="1:8" ht="12.75" customHeight="1" x14ac:dyDescent="0.25">
      <c r="A35" s="90">
        <v>34</v>
      </c>
      <c r="B35" s="14" t="s">
        <v>1355</v>
      </c>
      <c r="C35" s="12" t="s">
        <v>1388</v>
      </c>
      <c r="D35" s="14" t="s">
        <v>4894</v>
      </c>
      <c r="E35" s="14"/>
    </row>
    <row r="36" spans="1:8" ht="12.75" customHeight="1" x14ac:dyDescent="0.25">
      <c r="A36" s="90">
        <v>35</v>
      </c>
      <c r="B36" s="20" t="s">
        <v>6435</v>
      </c>
      <c r="C36" s="20" t="s">
        <v>6436</v>
      </c>
      <c r="D36" s="12" t="s">
        <v>6437</v>
      </c>
    </row>
    <row r="37" spans="1:8" ht="12.75" customHeight="1" x14ac:dyDescent="0.25">
      <c r="A37" s="90">
        <v>36</v>
      </c>
      <c r="B37" s="20" t="s">
        <v>6440</v>
      </c>
      <c r="C37" s="12" t="s">
        <v>6441</v>
      </c>
      <c r="D37" s="20" t="s">
        <v>6442</v>
      </c>
      <c r="E37" s="20"/>
    </row>
    <row r="38" spans="1:8" s="9" customFormat="1" ht="41.25" customHeight="1" x14ac:dyDescent="0.25">
      <c r="A38" s="17">
        <v>37</v>
      </c>
      <c r="B38" s="14" t="s">
        <v>1356</v>
      </c>
      <c r="C38" s="12" t="s">
        <v>1389</v>
      </c>
      <c r="D38" s="14" t="s">
        <v>4895</v>
      </c>
      <c r="E38" s="171" t="s">
        <v>19126</v>
      </c>
      <c r="F38" s="12" t="s">
        <v>14975</v>
      </c>
      <c r="G38" s="12" t="s">
        <v>14976</v>
      </c>
      <c r="H38" s="171" t="s">
        <v>21856</v>
      </c>
    </row>
    <row r="39" spans="1:8" ht="12.75" customHeight="1" x14ac:dyDescent="0.25">
      <c r="A39" s="90">
        <v>38</v>
      </c>
      <c r="B39" s="14" t="s">
        <v>6798</v>
      </c>
      <c r="C39" s="14" t="s">
        <v>6799</v>
      </c>
      <c r="D39" s="12" t="s">
        <v>6800</v>
      </c>
    </row>
    <row r="40" spans="1:8" ht="12.75" customHeight="1" x14ac:dyDescent="0.25">
      <c r="A40" s="90">
        <v>39</v>
      </c>
      <c r="B40" s="14" t="s">
        <v>7431</v>
      </c>
      <c r="C40" s="14" t="s">
        <v>7432</v>
      </c>
      <c r="D40" s="12" t="s">
        <v>6992</v>
      </c>
    </row>
    <row r="41" spans="1:8" ht="12.75" customHeight="1" x14ac:dyDescent="0.25">
      <c r="A41" s="90">
        <v>40</v>
      </c>
      <c r="B41" s="14" t="s">
        <v>6993</v>
      </c>
      <c r="C41" s="14" t="s">
        <v>7429</v>
      </c>
      <c r="D41" s="14" t="s">
        <v>7430</v>
      </c>
      <c r="E41" s="14"/>
    </row>
    <row r="42" spans="1:8" ht="12.75" customHeight="1" x14ac:dyDescent="0.25">
      <c r="A42" s="90">
        <v>41</v>
      </c>
      <c r="B42" s="14" t="s">
        <v>6993</v>
      </c>
      <c r="C42" s="14" t="s">
        <v>6994</v>
      </c>
      <c r="D42" s="14" t="s">
        <v>6992</v>
      </c>
      <c r="E42" s="14"/>
    </row>
    <row r="43" spans="1:8" ht="12.75" customHeight="1" x14ac:dyDescent="0.25">
      <c r="A43" s="90">
        <v>42</v>
      </c>
      <c r="B43" s="14" t="s">
        <v>5664</v>
      </c>
      <c r="C43" s="14" t="s">
        <v>5665</v>
      </c>
      <c r="D43" s="12" t="s">
        <v>5666</v>
      </c>
    </row>
    <row r="44" spans="1:8" ht="12.75" customHeight="1" x14ac:dyDescent="0.25">
      <c r="A44" s="90">
        <v>43</v>
      </c>
      <c r="B44" s="12" t="s">
        <v>9590</v>
      </c>
      <c r="C44" s="12" t="s">
        <v>9591</v>
      </c>
      <c r="D44" s="12" t="s">
        <v>9592</v>
      </c>
    </row>
    <row r="45" spans="1:8" ht="12.75" customHeight="1" x14ac:dyDescent="0.25">
      <c r="A45" s="90">
        <v>44</v>
      </c>
      <c r="B45" s="21" t="s">
        <v>9593</v>
      </c>
      <c r="C45" s="21" t="s">
        <v>9594</v>
      </c>
      <c r="D45" s="21" t="s">
        <v>9595</v>
      </c>
      <c r="E45" s="21"/>
    </row>
    <row r="46" spans="1:8" ht="14.4" x14ac:dyDescent="0.3">
      <c r="A46" s="90">
        <v>45</v>
      </c>
      <c r="B46" s="22" t="s">
        <v>11002</v>
      </c>
      <c r="C46" s="32" t="s">
        <v>11003</v>
      </c>
      <c r="D46" s="33" t="s">
        <v>11004</v>
      </c>
      <c r="E46" s="33"/>
    </row>
    <row r="47" spans="1:8" x14ac:dyDescent="0.25">
      <c r="A47" s="90">
        <v>46</v>
      </c>
      <c r="B47" s="22" t="s">
        <v>11667</v>
      </c>
      <c r="C47" s="22" t="s">
        <v>11670</v>
      </c>
      <c r="D47" s="12" t="s">
        <v>11668</v>
      </c>
      <c r="F47" s="22" t="s">
        <v>11673</v>
      </c>
    </row>
    <row r="48" spans="1:8" x14ac:dyDescent="0.25">
      <c r="A48" s="90">
        <v>47</v>
      </c>
      <c r="B48" s="22" t="s">
        <v>11669</v>
      </c>
      <c r="C48" s="22" t="s">
        <v>11671</v>
      </c>
      <c r="D48" s="12" t="s">
        <v>11672</v>
      </c>
    </row>
    <row r="49" spans="1:8" x14ac:dyDescent="0.25">
      <c r="A49" s="90">
        <v>48</v>
      </c>
      <c r="B49" s="34" t="s">
        <v>11941</v>
      </c>
      <c r="C49" s="34" t="s">
        <v>11942</v>
      </c>
      <c r="D49" s="14" t="s">
        <v>11943</v>
      </c>
      <c r="E49" s="427" t="s">
        <v>22965</v>
      </c>
    </row>
    <row r="50" spans="1:8" x14ac:dyDescent="0.25">
      <c r="A50" s="90">
        <v>49</v>
      </c>
      <c r="B50" s="34" t="s">
        <v>12032</v>
      </c>
      <c r="C50" s="34" t="s">
        <v>1366</v>
      </c>
      <c r="D50" s="14" t="s">
        <v>12033</v>
      </c>
      <c r="E50" s="14"/>
    </row>
    <row r="51" spans="1:8" x14ac:dyDescent="0.25">
      <c r="A51" s="90">
        <v>50</v>
      </c>
      <c r="B51" s="22" t="s">
        <v>12101</v>
      </c>
      <c r="C51" s="22" t="s">
        <v>12102</v>
      </c>
      <c r="D51" s="12" t="s">
        <v>12103</v>
      </c>
    </row>
    <row r="52" spans="1:8" x14ac:dyDescent="0.25">
      <c r="A52" s="90">
        <v>51</v>
      </c>
      <c r="B52" s="22" t="s">
        <v>12196</v>
      </c>
      <c r="C52" s="22" t="s">
        <v>12197</v>
      </c>
      <c r="D52" s="12" t="s">
        <v>12198</v>
      </c>
    </row>
    <row r="53" spans="1:8" x14ac:dyDescent="0.25">
      <c r="A53" s="90">
        <v>52</v>
      </c>
      <c r="B53" s="22" t="s">
        <v>12219</v>
      </c>
      <c r="C53" s="22" t="s">
        <v>12217</v>
      </c>
      <c r="D53" s="12" t="s">
        <v>12218</v>
      </c>
    </row>
    <row r="54" spans="1:8" ht="14.4" x14ac:dyDescent="0.25">
      <c r="A54" s="90">
        <v>53</v>
      </c>
      <c r="B54" s="35" t="s">
        <v>12243</v>
      </c>
      <c r="C54" s="22" t="s">
        <v>12244</v>
      </c>
      <c r="D54" s="12" t="s">
        <v>12245</v>
      </c>
    </row>
    <row r="55" spans="1:8" x14ac:dyDescent="0.25">
      <c r="A55" s="90">
        <v>54</v>
      </c>
      <c r="B55" s="22" t="s">
        <v>12364</v>
      </c>
      <c r="C55" s="34" t="s">
        <v>12365</v>
      </c>
      <c r="D55" s="12" t="s">
        <v>12363</v>
      </c>
      <c r="F55" s="22" t="s">
        <v>16066</v>
      </c>
    </row>
    <row r="56" spans="1:8" ht="39.6" x14ac:dyDescent="0.25">
      <c r="A56" s="90">
        <v>55</v>
      </c>
      <c r="B56" s="22" t="s">
        <v>12366</v>
      </c>
      <c r="C56" s="22" t="s">
        <v>12367</v>
      </c>
      <c r="D56" s="12" t="s">
        <v>12368</v>
      </c>
      <c r="F56" s="90"/>
      <c r="H56" s="210" t="s">
        <v>20820</v>
      </c>
    </row>
    <row r="57" spans="1:8" x14ac:dyDescent="0.25">
      <c r="A57" s="90">
        <v>56</v>
      </c>
      <c r="B57" s="22" t="s">
        <v>12415</v>
      </c>
      <c r="C57" s="22" t="s">
        <v>12416</v>
      </c>
      <c r="D57" s="12" t="s">
        <v>12417</v>
      </c>
    </row>
    <row r="58" spans="1:8" x14ac:dyDescent="0.25">
      <c r="A58" s="90">
        <v>57</v>
      </c>
      <c r="B58" s="22" t="s">
        <v>12584</v>
      </c>
      <c r="C58" s="22" t="s">
        <v>12585</v>
      </c>
      <c r="D58" s="12" t="s">
        <v>12586</v>
      </c>
    </row>
    <row r="59" spans="1:8" x14ac:dyDescent="0.25">
      <c r="A59" s="90">
        <v>58</v>
      </c>
      <c r="B59" s="22" t="s">
        <v>12590</v>
      </c>
      <c r="C59" s="22" t="s">
        <v>12591</v>
      </c>
      <c r="D59" s="12" t="s">
        <v>12592</v>
      </c>
      <c r="F59" s="22" t="s">
        <v>12593</v>
      </c>
    </row>
    <row r="60" spans="1:8" x14ac:dyDescent="0.25">
      <c r="A60" s="90">
        <v>59</v>
      </c>
      <c r="B60" s="22" t="s">
        <v>12682</v>
      </c>
      <c r="C60" s="22" t="s">
        <v>12683</v>
      </c>
      <c r="D60" s="12" t="s">
        <v>12684</v>
      </c>
    </row>
    <row r="61" spans="1:8" ht="39.6" x14ac:dyDescent="0.25">
      <c r="A61" s="90">
        <v>60</v>
      </c>
      <c r="B61" s="14" t="s">
        <v>12699</v>
      </c>
      <c r="C61" s="34" t="s">
        <v>12700</v>
      </c>
      <c r="D61" s="14" t="s">
        <v>12701</v>
      </c>
      <c r="E61" s="171" t="s">
        <v>19127</v>
      </c>
      <c r="F61" s="12" t="s">
        <v>18462</v>
      </c>
      <c r="G61" s="12" t="s">
        <v>18090</v>
      </c>
      <c r="H61" s="209" t="s">
        <v>20026</v>
      </c>
    </row>
    <row r="62" spans="1:8" x14ac:dyDescent="0.25">
      <c r="A62" s="90">
        <v>61</v>
      </c>
      <c r="B62" s="22" t="s">
        <v>12917</v>
      </c>
      <c r="C62" s="22" t="s">
        <v>12918</v>
      </c>
      <c r="D62" s="12" t="s">
        <v>6992</v>
      </c>
      <c r="F62" s="22" t="s">
        <v>12916</v>
      </c>
    </row>
    <row r="63" spans="1:8" x14ac:dyDescent="0.25">
      <c r="A63" s="90">
        <v>62</v>
      </c>
      <c r="B63" s="22" t="s">
        <v>12988</v>
      </c>
      <c r="C63" s="22" t="s">
        <v>12989</v>
      </c>
      <c r="D63" s="12" t="s">
        <v>12990</v>
      </c>
    </row>
    <row r="64" spans="1:8" x14ac:dyDescent="0.25">
      <c r="A64" s="90">
        <v>63</v>
      </c>
      <c r="B64" s="22" t="s">
        <v>13821</v>
      </c>
      <c r="C64" s="22" t="s">
        <v>13822</v>
      </c>
      <c r="D64" s="12" t="s">
        <v>13823</v>
      </c>
      <c r="F64" s="22" t="s">
        <v>12916</v>
      </c>
    </row>
    <row r="65" spans="1:7" x14ac:dyDescent="0.25">
      <c r="A65" s="90">
        <v>64</v>
      </c>
      <c r="B65" s="22" t="s">
        <v>13830</v>
      </c>
      <c r="C65" s="34" t="s">
        <v>13835</v>
      </c>
      <c r="D65" s="12" t="s">
        <v>13831</v>
      </c>
      <c r="F65" s="34" t="s">
        <v>13834</v>
      </c>
      <c r="G65" s="34" t="s">
        <v>13836</v>
      </c>
    </row>
    <row r="66" spans="1:7" x14ac:dyDescent="0.25">
      <c r="A66" s="90">
        <v>65</v>
      </c>
      <c r="B66" s="34" t="s">
        <v>14004</v>
      </c>
      <c r="C66" s="34" t="s">
        <v>14005</v>
      </c>
      <c r="D66" s="14" t="s">
        <v>14006</v>
      </c>
      <c r="E66" s="14"/>
      <c r="F66" s="34" t="s">
        <v>12916</v>
      </c>
    </row>
    <row r="67" spans="1:7" x14ac:dyDescent="0.25">
      <c r="A67" s="90">
        <v>66</v>
      </c>
      <c r="B67" s="22" t="s">
        <v>14038</v>
      </c>
      <c r="C67" s="22" t="s">
        <v>14039</v>
      </c>
      <c r="D67" s="12" t="s">
        <v>14040</v>
      </c>
    </row>
    <row r="68" spans="1:7" x14ac:dyDescent="0.25">
      <c r="A68" s="90">
        <v>67</v>
      </c>
      <c r="B68" s="22" t="s">
        <v>14090</v>
      </c>
      <c r="C68" s="22" t="s">
        <v>14091</v>
      </c>
      <c r="D68" s="12" t="s">
        <v>14092</v>
      </c>
      <c r="F68" s="22" t="s">
        <v>12916</v>
      </c>
    </row>
    <row r="69" spans="1:7" x14ac:dyDescent="0.25">
      <c r="A69" s="90">
        <v>68</v>
      </c>
      <c r="B69" s="22" t="s">
        <v>14300</v>
      </c>
      <c r="C69" s="22" t="s">
        <v>14301</v>
      </c>
      <c r="D69" s="12" t="s">
        <v>14302</v>
      </c>
    </row>
    <row r="70" spans="1:7" x14ac:dyDescent="0.25">
      <c r="A70" s="90">
        <v>69</v>
      </c>
      <c r="B70" s="22" t="s">
        <v>14341</v>
      </c>
      <c r="C70" s="22" t="s">
        <v>14342</v>
      </c>
    </row>
    <row r="71" spans="1:7" x14ac:dyDescent="0.25">
      <c r="A71" s="90">
        <v>70</v>
      </c>
      <c r="B71" s="22" t="s">
        <v>14343</v>
      </c>
      <c r="C71" s="22" t="s">
        <v>14344</v>
      </c>
      <c r="D71" s="12" t="s">
        <v>14345</v>
      </c>
    </row>
    <row r="72" spans="1:7" x14ac:dyDescent="0.25">
      <c r="A72" s="90">
        <v>71</v>
      </c>
      <c r="B72" s="22" t="s">
        <v>14538</v>
      </c>
      <c r="C72" s="22" t="s">
        <v>14539</v>
      </c>
      <c r="D72" s="12" t="s">
        <v>14540</v>
      </c>
    </row>
    <row r="73" spans="1:7" x14ac:dyDescent="0.25">
      <c r="A73" s="90">
        <v>72</v>
      </c>
      <c r="B73" s="22" t="s">
        <v>14644</v>
      </c>
      <c r="C73" s="22" t="s">
        <v>14645</v>
      </c>
      <c r="D73" s="12" t="s">
        <v>15351</v>
      </c>
      <c r="E73" s="171" t="s">
        <v>19125</v>
      </c>
      <c r="F73" s="22" t="s">
        <v>14977</v>
      </c>
      <c r="G73" s="22" t="s">
        <v>14978</v>
      </c>
    </row>
    <row r="74" spans="1:7" x14ac:dyDescent="0.25">
      <c r="A74" s="90">
        <v>73</v>
      </c>
      <c r="B74" s="22" t="s">
        <v>14979</v>
      </c>
      <c r="C74" s="22" t="s">
        <v>14980</v>
      </c>
      <c r="D74" s="12" t="s">
        <v>15352</v>
      </c>
      <c r="F74" s="22" t="s">
        <v>14989</v>
      </c>
      <c r="G74" s="22" t="s">
        <v>14981</v>
      </c>
    </row>
    <row r="75" spans="1:7" x14ac:dyDescent="0.25">
      <c r="A75" s="90">
        <v>74</v>
      </c>
      <c r="B75" s="22" t="s">
        <v>15130</v>
      </c>
      <c r="C75" s="22" t="s">
        <v>15131</v>
      </c>
      <c r="D75" s="12" t="s">
        <v>15132</v>
      </c>
    </row>
    <row r="76" spans="1:7" x14ac:dyDescent="0.25">
      <c r="A76" s="90">
        <v>75</v>
      </c>
      <c r="B76" s="22" t="s">
        <v>15410</v>
      </c>
      <c r="C76" s="22" t="s">
        <v>15411</v>
      </c>
      <c r="D76" s="12" t="s">
        <v>15412</v>
      </c>
    </row>
    <row r="77" spans="1:7" x14ac:dyDescent="0.25">
      <c r="A77" s="90">
        <v>76</v>
      </c>
      <c r="B77" s="22" t="s">
        <v>15430</v>
      </c>
      <c r="C77" s="22" t="s">
        <v>15431</v>
      </c>
      <c r="D77" s="12">
        <v>40025050</v>
      </c>
      <c r="F77" s="22" t="s">
        <v>15432</v>
      </c>
    </row>
    <row r="78" spans="1:7" x14ac:dyDescent="0.25">
      <c r="A78" s="90">
        <v>77</v>
      </c>
      <c r="B78" s="22" t="s">
        <v>15652</v>
      </c>
      <c r="C78" s="22" t="s">
        <v>15653</v>
      </c>
      <c r="D78" s="12" t="s">
        <v>15654</v>
      </c>
    </row>
    <row r="79" spans="1:7" x14ac:dyDescent="0.25">
      <c r="A79" s="90">
        <v>78</v>
      </c>
      <c r="B79" s="22" t="s">
        <v>15722</v>
      </c>
      <c r="C79" s="22" t="s">
        <v>15723</v>
      </c>
      <c r="D79" s="12" t="s">
        <v>15724</v>
      </c>
    </row>
    <row r="80" spans="1:7" x14ac:dyDescent="0.25">
      <c r="A80" s="90">
        <v>79</v>
      </c>
      <c r="B80" s="22" t="s">
        <v>15898</v>
      </c>
      <c r="C80" s="22" t="s">
        <v>15899</v>
      </c>
      <c r="D80" s="12" t="s">
        <v>15900</v>
      </c>
    </row>
    <row r="81" spans="1:8" x14ac:dyDescent="0.25">
      <c r="A81" s="90">
        <v>80</v>
      </c>
      <c r="B81" s="22" t="s">
        <v>16367</v>
      </c>
      <c r="C81" s="22" t="s">
        <v>16368</v>
      </c>
      <c r="D81" s="12" t="s">
        <v>16369</v>
      </c>
      <c r="F81" s="22" t="s">
        <v>16370</v>
      </c>
      <c r="G81" s="22" t="s">
        <v>16371</v>
      </c>
      <c r="H81" s="22"/>
    </row>
    <row r="82" spans="1:8" x14ac:dyDescent="0.25">
      <c r="A82" s="90">
        <v>81</v>
      </c>
      <c r="B82" s="22" t="s">
        <v>16415</v>
      </c>
      <c r="C82" s="22" t="s">
        <v>16416</v>
      </c>
      <c r="D82" s="12" t="s">
        <v>16417</v>
      </c>
    </row>
    <row r="83" spans="1:8" x14ac:dyDescent="0.25">
      <c r="A83" s="90">
        <v>82</v>
      </c>
      <c r="B83" s="22" t="s">
        <v>16725</v>
      </c>
      <c r="C83" s="22" t="s">
        <v>16726</v>
      </c>
      <c r="D83" s="12" t="s">
        <v>16727</v>
      </c>
      <c r="F83" s="22" t="s">
        <v>16728</v>
      </c>
      <c r="G83" s="22" t="s">
        <v>16729</v>
      </c>
    </row>
    <row r="84" spans="1:8" x14ac:dyDescent="0.25">
      <c r="A84" s="90">
        <v>83</v>
      </c>
      <c r="B84" s="22" t="s">
        <v>16912</v>
      </c>
      <c r="C84" s="22" t="s">
        <v>16913</v>
      </c>
      <c r="D84" s="12" t="s">
        <v>16914</v>
      </c>
    </row>
    <row r="85" spans="1:8" x14ac:dyDescent="0.25">
      <c r="A85" s="90">
        <v>84</v>
      </c>
      <c r="B85" s="22" t="s">
        <v>16981</v>
      </c>
      <c r="C85" s="22" t="s">
        <v>16982</v>
      </c>
      <c r="D85" s="12" t="s">
        <v>4892</v>
      </c>
      <c r="F85" s="22" t="s">
        <v>16986</v>
      </c>
    </row>
    <row r="86" spans="1:8" x14ac:dyDescent="0.25">
      <c r="A86" s="90">
        <v>85</v>
      </c>
      <c r="B86" s="22" t="s">
        <v>16983</v>
      </c>
      <c r="C86" s="22" t="s">
        <v>16984</v>
      </c>
      <c r="D86" s="12" t="s">
        <v>16985</v>
      </c>
      <c r="F86" s="22" t="s">
        <v>16986</v>
      </c>
    </row>
    <row r="87" spans="1:8" x14ac:dyDescent="0.25">
      <c r="A87" s="90">
        <v>86</v>
      </c>
      <c r="B87" s="22" t="s">
        <v>17611</v>
      </c>
      <c r="C87" s="22" t="s">
        <v>17610</v>
      </c>
      <c r="D87" s="12" t="s">
        <v>16985</v>
      </c>
      <c r="F87" s="22" t="s">
        <v>16986</v>
      </c>
    </row>
    <row r="88" spans="1:8" x14ac:dyDescent="0.25">
      <c r="A88" s="90">
        <v>87</v>
      </c>
      <c r="B88" s="22" t="s">
        <v>18212</v>
      </c>
      <c r="C88" s="22" t="s">
        <v>18213</v>
      </c>
      <c r="D88" s="12" t="s">
        <v>18214</v>
      </c>
      <c r="F88" s="22" t="s">
        <v>18215</v>
      </c>
    </row>
    <row r="89" spans="1:8" x14ac:dyDescent="0.25">
      <c r="A89" s="90">
        <v>88</v>
      </c>
      <c r="B89" s="22" t="s">
        <v>18227</v>
      </c>
      <c r="C89" s="22" t="s">
        <v>18228</v>
      </c>
      <c r="D89" s="12" t="s">
        <v>18229</v>
      </c>
      <c r="F89" s="22" t="s">
        <v>18230</v>
      </c>
    </row>
    <row r="90" spans="1:8" x14ac:dyDescent="0.25">
      <c r="A90" s="90">
        <v>89</v>
      </c>
      <c r="B90" s="22" t="s">
        <v>18231</v>
      </c>
      <c r="C90" s="22" t="s">
        <v>18232</v>
      </c>
      <c r="D90" s="12" t="s">
        <v>18233</v>
      </c>
    </row>
    <row r="91" spans="1:8" x14ac:dyDescent="0.25">
      <c r="A91" s="90">
        <v>90</v>
      </c>
      <c r="B91" s="22" t="s">
        <v>18707</v>
      </c>
      <c r="C91" s="22" t="s">
        <v>18234</v>
      </c>
      <c r="D91" s="12" t="s">
        <v>18235</v>
      </c>
      <c r="F91" s="22" t="s">
        <v>18236</v>
      </c>
    </row>
    <row r="92" spans="1:8" x14ac:dyDescent="0.25">
      <c r="A92" s="90">
        <v>91</v>
      </c>
      <c r="B92" s="22" t="s">
        <v>18237</v>
      </c>
      <c r="C92" s="22" t="s">
        <v>18238</v>
      </c>
      <c r="D92" s="12" t="s">
        <v>18239</v>
      </c>
    </row>
    <row r="93" spans="1:8" x14ac:dyDescent="0.25">
      <c r="A93" s="90">
        <v>92</v>
      </c>
      <c r="B93" s="22" t="s">
        <v>18240</v>
      </c>
      <c r="C93" s="22" t="s">
        <v>18241</v>
      </c>
      <c r="D93" s="12" t="s">
        <v>4878</v>
      </c>
    </row>
    <row r="94" spans="1:8" x14ac:dyDescent="0.25">
      <c r="A94" s="90">
        <v>93</v>
      </c>
      <c r="B94" s="22" t="s">
        <v>18655</v>
      </c>
      <c r="C94" s="22" t="s">
        <v>18656</v>
      </c>
      <c r="D94" s="12" t="s">
        <v>18657</v>
      </c>
      <c r="F94" s="22" t="s">
        <v>18658</v>
      </c>
    </row>
    <row r="95" spans="1:8" x14ac:dyDescent="0.25">
      <c r="A95" s="90">
        <v>94</v>
      </c>
      <c r="B95" s="22" t="s">
        <v>18717</v>
      </c>
      <c r="C95" s="22" t="s">
        <v>18718</v>
      </c>
      <c r="D95" s="12" t="s">
        <v>18719</v>
      </c>
    </row>
    <row r="96" spans="1:8" x14ac:dyDescent="0.25">
      <c r="A96" s="90">
        <v>95</v>
      </c>
      <c r="B96" s="22" t="s">
        <v>19108</v>
      </c>
    </row>
    <row r="97" spans="1:9" x14ac:dyDescent="0.25">
      <c r="A97" s="90">
        <v>96</v>
      </c>
      <c r="B97" s="22" t="s">
        <v>19109</v>
      </c>
    </row>
    <row r="98" spans="1:9" x14ac:dyDescent="0.25">
      <c r="A98" s="90">
        <v>97</v>
      </c>
      <c r="B98" s="22" t="s">
        <v>20023</v>
      </c>
      <c r="C98" s="22" t="s">
        <v>20024</v>
      </c>
      <c r="D98" s="12" t="s">
        <v>20025</v>
      </c>
    </row>
    <row r="99" spans="1:9" x14ac:dyDescent="0.25">
      <c r="A99" s="90">
        <v>98</v>
      </c>
      <c r="B99" s="22" t="s">
        <v>22063</v>
      </c>
      <c r="C99" s="22" t="s">
        <v>22064</v>
      </c>
      <c r="D99" s="12" t="s">
        <v>22065</v>
      </c>
      <c r="E99" s="12" t="s">
        <v>22068</v>
      </c>
      <c r="F99" s="22" t="s">
        <v>22066</v>
      </c>
      <c r="H99" s="404" t="s">
        <v>22067</v>
      </c>
    </row>
    <row r="100" spans="1:9" x14ac:dyDescent="0.25">
      <c r="A100" s="90">
        <v>99</v>
      </c>
      <c r="B100" s="22" t="s">
        <v>22121</v>
      </c>
      <c r="C100" s="22" t="s">
        <v>22122</v>
      </c>
      <c r="D100" s="12" t="s">
        <v>22123</v>
      </c>
      <c r="E100" s="12" t="s">
        <v>22124</v>
      </c>
      <c r="H100" s="404" t="s">
        <v>22125</v>
      </c>
    </row>
    <row r="101" spans="1:9" x14ac:dyDescent="0.25">
      <c r="A101" s="90">
        <v>100</v>
      </c>
      <c r="B101" s="22" t="s">
        <v>12364</v>
      </c>
      <c r="C101" s="22" t="s">
        <v>22126</v>
      </c>
      <c r="D101" s="12" t="s">
        <v>22127</v>
      </c>
      <c r="E101" s="12" t="s">
        <v>22128</v>
      </c>
      <c r="H101" s="404" t="s">
        <v>22129</v>
      </c>
    </row>
    <row r="102" spans="1:9" x14ac:dyDescent="0.25">
      <c r="A102" s="90">
        <v>101</v>
      </c>
      <c r="B102" s="22" t="s">
        <v>22774</v>
      </c>
    </row>
    <row r="103" spans="1:9" x14ac:dyDescent="0.25">
      <c r="A103" s="90">
        <v>102</v>
      </c>
      <c r="B103" s="22" t="s">
        <v>22775</v>
      </c>
      <c r="C103" s="22" t="s">
        <v>22776</v>
      </c>
      <c r="E103" s="12" t="s">
        <v>22777</v>
      </c>
      <c r="H103" s="404" t="s">
        <v>22778</v>
      </c>
    </row>
    <row r="104" spans="1:9" x14ac:dyDescent="0.25">
      <c r="A104" s="90">
        <v>103</v>
      </c>
      <c r="B104" s="22" t="s">
        <v>22929</v>
      </c>
      <c r="C104" s="22" t="s">
        <v>22930</v>
      </c>
      <c r="D104" s="12" t="s">
        <v>22931</v>
      </c>
      <c r="E104" s="12" t="s">
        <v>22932</v>
      </c>
      <c r="H104" t="s">
        <v>22933</v>
      </c>
    </row>
    <row r="105" spans="1:9" x14ac:dyDescent="0.25">
      <c r="A105" s="90">
        <v>104</v>
      </c>
      <c r="B105" s="22" t="s">
        <v>22934</v>
      </c>
      <c r="C105" s="22" t="s">
        <v>22935</v>
      </c>
      <c r="D105" s="12" t="s">
        <v>22936</v>
      </c>
      <c r="E105" s="12" t="s">
        <v>22937</v>
      </c>
      <c r="H105" s="404" t="s">
        <v>22938</v>
      </c>
    </row>
    <row r="106" spans="1:9" x14ac:dyDescent="0.25">
      <c r="A106" s="90">
        <v>105</v>
      </c>
      <c r="B106" s="22" t="s">
        <v>22949</v>
      </c>
      <c r="C106" s="22" t="s">
        <v>22950</v>
      </c>
      <c r="D106" s="12" t="s">
        <v>22951</v>
      </c>
      <c r="E106" s="12" t="s">
        <v>22952</v>
      </c>
    </row>
    <row r="107" spans="1:9" x14ac:dyDescent="0.25">
      <c r="A107" s="90">
        <v>106</v>
      </c>
      <c r="B107" s="22" t="s">
        <v>22960</v>
      </c>
      <c r="C107" s="22" t="s">
        <v>22961</v>
      </c>
      <c r="D107" s="12" t="s">
        <v>22962</v>
      </c>
      <c r="E107" s="12" t="s">
        <v>22963</v>
      </c>
      <c r="H107" s="404" t="s">
        <v>22964</v>
      </c>
    </row>
    <row r="108" spans="1:9" x14ac:dyDescent="0.25">
      <c r="A108" s="90">
        <v>107</v>
      </c>
      <c r="B108" s="22" t="s">
        <v>23071</v>
      </c>
      <c r="C108" s="22" t="s">
        <v>23072</v>
      </c>
      <c r="E108" s="12" t="s">
        <v>23073</v>
      </c>
      <c r="H108" s="404" t="s">
        <v>23074</v>
      </c>
    </row>
    <row r="109" spans="1:9" x14ac:dyDescent="0.25">
      <c r="A109" s="90">
        <v>108</v>
      </c>
      <c r="B109" s="22" t="s">
        <v>23611</v>
      </c>
      <c r="C109" s="22" t="s">
        <v>23612</v>
      </c>
      <c r="D109" s="12" t="s">
        <v>23615</v>
      </c>
      <c r="E109" s="12" t="s">
        <v>23613</v>
      </c>
      <c r="G109" s="22" t="s">
        <v>23616</v>
      </c>
      <c r="H109" s="404" t="s">
        <v>23614</v>
      </c>
      <c r="I109" s="91" t="s">
        <v>23617</v>
      </c>
    </row>
    <row r="110" spans="1:9" x14ac:dyDescent="0.25">
      <c r="A110" s="90">
        <v>109</v>
      </c>
      <c r="B110" s="22" t="s">
        <v>23757</v>
      </c>
      <c r="C110" s="22" t="s">
        <v>23756</v>
      </c>
      <c r="D110" s="12" t="s">
        <v>23758</v>
      </c>
      <c r="E110" s="12" t="s">
        <v>23759</v>
      </c>
      <c r="H110" s="404" t="s">
        <v>23760</v>
      </c>
    </row>
    <row r="111" spans="1:9" x14ac:dyDescent="0.25">
      <c r="A111" s="90">
        <v>110</v>
      </c>
      <c r="B111" s="22" t="s">
        <v>23786</v>
      </c>
      <c r="C111" s="22" t="s">
        <v>23787</v>
      </c>
      <c r="D111" s="12" t="s">
        <v>23788</v>
      </c>
      <c r="E111" s="12" t="s">
        <v>23790</v>
      </c>
      <c r="H111" s="383" t="s">
        <v>23789</v>
      </c>
    </row>
    <row r="112" spans="1:9" x14ac:dyDescent="0.25">
      <c r="A112" s="90">
        <v>111</v>
      </c>
      <c r="B112" s="22" t="s">
        <v>23799</v>
      </c>
      <c r="C112" s="22" t="s">
        <v>23800</v>
      </c>
      <c r="D112" s="12" t="s">
        <v>23801</v>
      </c>
      <c r="E112" s="12" t="s">
        <v>23802</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53"/>
      <c r="B1" s="153"/>
      <c r="C1" s="709" t="str">
        <f>IF(I5=0,"",VLOOKUP(I5,'BANCO DE DADOS DE CLIENTES'!B1:W4087,3,0))</f>
        <v/>
      </c>
      <c r="D1" s="710"/>
      <c r="E1" s="710"/>
      <c r="F1" s="711"/>
      <c r="G1" s="153"/>
      <c r="H1" s="153"/>
      <c r="I1" s="153"/>
      <c r="J1" s="153"/>
      <c r="K1" s="153"/>
      <c r="L1" s="153"/>
    </row>
    <row r="2" spans="1:12" ht="30.75" customHeight="1" x14ac:dyDescent="0.25">
      <c r="A2" s="153"/>
      <c r="B2" s="153"/>
      <c r="C2" s="712" t="str">
        <f>IF(I5=0,"",VLOOKUP(I5,'BANCO DE DADOS DE CLIENTES'!B1:W4087,11,0))</f>
        <v/>
      </c>
      <c r="D2" s="713"/>
      <c r="E2" s="713"/>
      <c r="F2" s="714"/>
      <c r="G2" s="153"/>
      <c r="H2" s="153"/>
      <c r="I2" s="153"/>
      <c r="J2" s="153"/>
      <c r="K2" s="153"/>
      <c r="L2" s="153"/>
    </row>
    <row r="3" spans="1:12" ht="30.75" customHeight="1" thickBot="1" x14ac:dyDescent="0.3">
      <c r="A3" s="153"/>
      <c r="B3" s="153"/>
      <c r="C3" s="715" t="s">
        <v>23223</v>
      </c>
      <c r="D3" s="716"/>
      <c r="E3" s="716"/>
      <c r="F3" s="717"/>
      <c r="G3" s="153"/>
      <c r="H3" s="153"/>
      <c r="I3" s="153"/>
      <c r="J3" s="153"/>
      <c r="K3" s="153"/>
      <c r="L3" s="153"/>
    </row>
    <row r="4" spans="1:12" ht="28.5" customHeight="1" x14ac:dyDescent="0.25">
      <c r="A4" s="153"/>
      <c r="B4" s="153"/>
      <c r="C4" s="153"/>
      <c r="D4" s="153"/>
      <c r="E4" s="153"/>
      <c r="F4" s="153"/>
      <c r="G4" s="153"/>
      <c r="H4" s="153"/>
      <c r="I4" s="153"/>
      <c r="J4" s="153"/>
      <c r="K4" s="153"/>
      <c r="L4" s="153"/>
    </row>
    <row r="5" spans="1:12" ht="51" customHeight="1" x14ac:dyDescent="0.25">
      <c r="A5" s="154" t="s">
        <v>11007</v>
      </c>
      <c r="B5" s="721" t="str">
        <f>IF(I5=0,"",VLOOKUP(I5,'BANCO DE DADOS DE CLIENTES'!B1:W4087,3,0))</f>
        <v/>
      </c>
      <c r="C5" s="721"/>
      <c r="D5" s="721"/>
      <c r="E5" s="721"/>
      <c r="F5" s="721"/>
      <c r="G5" s="721"/>
      <c r="H5" s="154" t="s">
        <v>13800</v>
      </c>
      <c r="I5" s="722"/>
      <c r="J5" s="722"/>
      <c r="K5" s="722"/>
      <c r="L5" s="722"/>
    </row>
    <row r="6" spans="1:12" ht="28.5" customHeight="1" x14ac:dyDescent="0.25">
      <c r="A6" s="154"/>
      <c r="B6" s="153"/>
      <c r="C6" s="153"/>
      <c r="D6" s="153"/>
      <c r="E6" s="153"/>
      <c r="F6" s="153"/>
      <c r="G6" s="153"/>
      <c r="H6" s="153"/>
      <c r="I6" s="153"/>
      <c r="J6" s="153"/>
      <c r="K6" s="153"/>
      <c r="L6" s="153"/>
    </row>
    <row r="7" spans="1:12" ht="28.5" customHeight="1" x14ac:dyDescent="0.25">
      <c r="A7" s="154" t="s">
        <v>11008</v>
      </c>
      <c r="B7" s="719" t="str">
        <f>IF(I5=0,"",VLOOKUP(I5,'BANCO DE DADOS DE CLIENTES'!B1:W4087,4,0))</f>
        <v/>
      </c>
      <c r="C7" s="719"/>
      <c r="D7" s="719"/>
      <c r="E7" s="719"/>
      <c r="F7" s="719"/>
      <c r="G7" s="719"/>
      <c r="H7" s="719"/>
      <c r="I7" s="719"/>
      <c r="J7" s="719"/>
      <c r="K7" s="719"/>
      <c r="L7" s="719"/>
    </row>
    <row r="8" spans="1:12" ht="28.5" customHeight="1" x14ac:dyDescent="0.25">
      <c r="A8" s="154"/>
      <c r="B8" s="153"/>
      <c r="C8" s="153"/>
      <c r="D8" s="153"/>
      <c r="E8" s="153"/>
      <c r="F8" s="153"/>
      <c r="G8" s="153"/>
      <c r="H8" s="153"/>
      <c r="I8" s="153"/>
      <c r="J8" s="153"/>
      <c r="K8" s="153"/>
      <c r="L8" s="153"/>
    </row>
    <row r="9" spans="1:12" ht="28.5" customHeight="1" x14ac:dyDescent="0.25">
      <c r="A9" s="154" t="s">
        <v>11009</v>
      </c>
      <c r="B9" s="719" t="str">
        <f>IF(I5=0,"",VLOOKUP(I5,'BANCO DE DADOS DE CLIENTES'!B1:W4087,15,0))</f>
        <v/>
      </c>
      <c r="C9" s="719"/>
      <c r="D9" s="718" t="s">
        <v>18076</v>
      </c>
      <c r="E9" s="718"/>
      <c r="F9" s="382" t="str">
        <f>IF(I5=0,"",VLOOKUP(I5,'BANCO DE DADOS DE CLIENTES'!B1:W4087,11,0))</f>
        <v/>
      </c>
      <c r="G9" s="718" t="s">
        <v>13799</v>
      </c>
      <c r="H9" s="718"/>
      <c r="I9" s="723" t="str">
        <f>IF(I5=0,"",VLOOKUP(I5,'BANCO DE DADOS DE CLIENTES'!B1:W4087,12,0))</f>
        <v/>
      </c>
      <c r="J9" s="723"/>
      <c r="K9" s="723"/>
      <c r="L9" s="723"/>
    </row>
    <row r="10" spans="1:12" ht="28.5" customHeight="1" x14ac:dyDescent="0.25">
      <c r="A10" s="154"/>
      <c r="B10" s="153"/>
      <c r="C10" s="153"/>
      <c r="D10" s="153"/>
      <c r="E10" s="153"/>
      <c r="F10" s="153"/>
      <c r="G10" s="153"/>
      <c r="H10" s="153"/>
      <c r="I10" s="153"/>
      <c r="J10" s="153"/>
      <c r="K10" s="153"/>
      <c r="L10" s="153"/>
    </row>
    <row r="11" spans="1:12" ht="28.5" customHeight="1" x14ac:dyDescent="0.25">
      <c r="A11" s="154" t="s">
        <v>11010</v>
      </c>
      <c r="B11" s="720" t="str">
        <f>IF(I5=0,"",VLOOKUP(I5,'BANCO DE DADOS DE CLIENTES'!B1:W4087,16,0))</f>
        <v/>
      </c>
      <c r="C11" s="719"/>
      <c r="D11" s="719"/>
      <c r="E11" s="719"/>
      <c r="F11" s="719"/>
      <c r="G11" s="719"/>
      <c r="H11" s="719"/>
      <c r="I11" s="719"/>
      <c r="J11" s="719"/>
      <c r="K11" s="719"/>
      <c r="L11" s="719"/>
    </row>
    <row r="12" spans="1:12" ht="28.5" customHeight="1" x14ac:dyDescent="0.25">
      <c r="A12" s="154"/>
      <c r="B12" s="153"/>
      <c r="C12" s="153"/>
      <c r="D12" s="153"/>
      <c r="E12" s="153"/>
      <c r="F12" s="153"/>
      <c r="G12" s="153"/>
      <c r="H12" s="153"/>
      <c r="I12" s="153"/>
      <c r="J12" s="153"/>
      <c r="K12" s="153"/>
      <c r="L12" s="153"/>
    </row>
    <row r="13" spans="1:12" ht="28.5" customHeight="1" x14ac:dyDescent="0.25">
      <c r="A13" s="154" t="s">
        <v>11011</v>
      </c>
      <c r="B13" s="719" t="str">
        <f>IF(I5=0,"",VLOOKUP(I5,'BANCO DE DADOS DE CLIENTES'!B1:W4087,2,0))</f>
        <v/>
      </c>
      <c r="C13" s="719"/>
      <c r="D13" s="719"/>
      <c r="E13" s="719"/>
      <c r="F13" s="719"/>
      <c r="G13" s="719"/>
      <c r="H13" s="719"/>
      <c r="I13" s="719"/>
      <c r="J13" s="719"/>
      <c r="K13" s="719"/>
      <c r="L13" s="719"/>
    </row>
    <row r="14" spans="1:12" ht="28.5" customHeight="1" x14ac:dyDescent="0.25">
      <c r="A14" s="153"/>
      <c r="B14" s="153"/>
      <c r="C14" s="153"/>
      <c r="D14" s="153"/>
      <c r="E14" s="153"/>
      <c r="F14" s="153"/>
      <c r="G14" s="153"/>
      <c r="H14" s="153"/>
      <c r="I14" s="153"/>
      <c r="J14" s="153"/>
      <c r="K14" s="153"/>
      <c r="L14" s="153"/>
    </row>
    <row r="15" spans="1:12" ht="28.5" customHeight="1" x14ac:dyDescent="0.25">
      <c r="A15" s="153"/>
      <c r="B15" s="153"/>
      <c r="C15" s="153"/>
      <c r="D15" s="154"/>
      <c r="E15" s="154"/>
      <c r="F15" s="153"/>
      <c r="G15" s="153"/>
      <c r="H15" s="153"/>
      <c r="I15" s="153"/>
      <c r="J15" s="153"/>
      <c r="K15" s="153"/>
      <c r="L15" s="153"/>
    </row>
    <row r="16" spans="1:12" ht="28.5" customHeight="1" x14ac:dyDescent="0.25">
      <c r="A16" s="153"/>
      <c r="B16" s="153"/>
      <c r="C16" s="153"/>
      <c r="D16" s="155"/>
      <c r="E16" s="155"/>
      <c r="F16" s="156"/>
      <c r="G16" s="156"/>
      <c r="H16" s="156"/>
      <c r="I16" s="156"/>
      <c r="J16" s="153"/>
      <c r="K16" s="153"/>
      <c r="L16" s="153"/>
    </row>
    <row r="17" spans="1:12" ht="28.5" customHeight="1" x14ac:dyDescent="0.25">
      <c r="A17" s="736" t="s">
        <v>11006</v>
      </c>
      <c r="B17" s="736"/>
      <c r="C17" s="736"/>
      <c r="D17" s="736"/>
      <c r="E17" s="736"/>
      <c r="F17" s="736"/>
      <c r="G17" s="736"/>
      <c r="H17" s="736"/>
      <c r="I17" s="736"/>
      <c r="J17" s="736"/>
      <c r="K17" s="736"/>
      <c r="L17" s="736"/>
    </row>
    <row r="18" spans="1:12" ht="28.5" customHeight="1" x14ac:dyDescent="0.25">
      <c r="A18" s="734"/>
      <c r="B18" s="734"/>
      <c r="C18" s="734"/>
      <c r="D18" s="734"/>
      <c r="E18" s="734"/>
      <c r="F18" s="734"/>
      <c r="G18" s="734"/>
      <c r="H18" s="734"/>
      <c r="I18" s="734"/>
      <c r="J18" s="734"/>
      <c r="K18" s="734"/>
      <c r="L18" s="734"/>
    </row>
    <row r="19" spans="1:12" ht="28.5" customHeight="1" x14ac:dyDescent="0.25">
      <c r="A19" s="734"/>
      <c r="B19" s="734"/>
      <c r="C19" s="734"/>
      <c r="D19" s="734"/>
      <c r="E19" s="734"/>
      <c r="F19" s="734"/>
      <c r="G19" s="734"/>
      <c r="H19" s="734"/>
      <c r="I19" s="734"/>
      <c r="J19" s="734"/>
      <c r="K19" s="734"/>
      <c r="L19" s="734"/>
    </row>
    <row r="20" spans="1:12" ht="28.5" customHeight="1" x14ac:dyDescent="0.25">
      <c r="A20" s="734"/>
      <c r="B20" s="734"/>
      <c r="C20" s="734"/>
      <c r="D20" s="734"/>
      <c r="E20" s="734"/>
      <c r="F20" s="734"/>
      <c r="G20" s="734"/>
      <c r="H20" s="734"/>
      <c r="I20" s="734"/>
      <c r="J20" s="734"/>
      <c r="K20" s="734"/>
      <c r="L20" s="734"/>
    </row>
    <row r="21" spans="1:12" ht="28.5" customHeight="1" x14ac:dyDescent="0.25">
      <c r="A21" s="734"/>
      <c r="B21" s="734"/>
      <c r="C21" s="734"/>
      <c r="D21" s="734"/>
      <c r="E21" s="734"/>
      <c r="F21" s="734"/>
      <c r="G21" s="734"/>
      <c r="H21" s="734"/>
      <c r="I21" s="734"/>
      <c r="J21" s="734"/>
      <c r="K21" s="734"/>
      <c r="L21" s="734"/>
    </row>
    <row r="22" spans="1:12" ht="28.5" customHeight="1" x14ac:dyDescent="0.25">
      <c r="A22" s="734"/>
      <c r="B22" s="734"/>
      <c r="C22" s="734"/>
      <c r="D22" s="734"/>
      <c r="E22" s="734"/>
      <c r="F22" s="734"/>
      <c r="G22" s="734"/>
      <c r="H22" s="734"/>
      <c r="I22" s="734"/>
      <c r="J22" s="734"/>
      <c r="K22" s="734"/>
      <c r="L22" s="734"/>
    </row>
    <row r="23" spans="1:12" ht="28.5" customHeight="1" x14ac:dyDescent="0.25">
      <c r="A23" s="153"/>
      <c r="B23" s="153"/>
      <c r="C23" s="153"/>
      <c r="D23" s="153"/>
      <c r="E23" s="153"/>
      <c r="F23" s="153"/>
      <c r="G23" s="153"/>
      <c r="H23" s="153"/>
      <c r="I23" s="153"/>
      <c r="J23" s="153"/>
      <c r="K23" s="153"/>
      <c r="L23" s="153"/>
    </row>
    <row r="24" spans="1:12" ht="28.5" customHeight="1" x14ac:dyDescent="0.25">
      <c r="A24" s="735" t="s">
        <v>17651</v>
      </c>
      <c r="B24" s="735"/>
      <c r="C24" s="735"/>
      <c r="D24" s="735"/>
      <c r="E24" s="735"/>
      <c r="F24" s="735"/>
      <c r="G24" s="735"/>
      <c r="H24" s="735"/>
      <c r="I24" s="735"/>
      <c r="J24" s="735"/>
      <c r="K24" s="735"/>
      <c r="L24" s="735"/>
    </row>
    <row r="25" spans="1:12" ht="28.5" customHeight="1" x14ac:dyDescent="0.25">
      <c r="A25" s="706" t="s">
        <v>11012</v>
      </c>
      <c r="B25" s="706"/>
      <c r="C25" s="157" t="s">
        <v>4568</v>
      </c>
      <c r="D25" s="157" t="s">
        <v>11013</v>
      </c>
      <c r="E25" s="702" t="s">
        <v>11014</v>
      </c>
      <c r="F25" s="702"/>
      <c r="G25" s="702"/>
      <c r="H25" s="702"/>
      <c r="I25" s="702"/>
      <c r="J25" s="702"/>
      <c r="K25" s="702"/>
      <c r="L25" s="702"/>
    </row>
    <row r="26" spans="1:12" ht="28.5" customHeight="1" x14ac:dyDescent="0.25">
      <c r="A26" s="707" t="s">
        <v>17646</v>
      </c>
      <c r="B26" s="707"/>
      <c r="C26" s="157"/>
      <c r="D26" s="157"/>
      <c r="E26" s="701"/>
      <c r="F26" s="701"/>
      <c r="G26" s="701"/>
      <c r="H26" s="701"/>
      <c r="I26" s="701"/>
      <c r="J26" s="701"/>
      <c r="K26" s="701"/>
      <c r="L26" s="701"/>
    </row>
    <row r="27" spans="1:12" ht="28.5" customHeight="1" x14ac:dyDescent="0.25">
      <c r="A27" s="703"/>
      <c r="B27" s="703"/>
      <c r="C27" s="703"/>
      <c r="D27" s="703"/>
      <c r="E27" s="703"/>
      <c r="F27" s="703"/>
      <c r="G27" s="703"/>
      <c r="H27" s="703"/>
      <c r="I27" s="703"/>
      <c r="J27" s="703"/>
      <c r="K27" s="703"/>
      <c r="L27" s="703"/>
    </row>
    <row r="28" spans="1:12" ht="28.5" customHeight="1" x14ac:dyDescent="0.25">
      <c r="A28" s="705" t="s">
        <v>17647</v>
      </c>
      <c r="B28" s="705"/>
      <c r="C28" s="158"/>
      <c r="D28" s="158"/>
      <c r="E28" s="708"/>
      <c r="F28" s="708"/>
      <c r="G28" s="708"/>
      <c r="H28" s="708"/>
      <c r="I28" s="708"/>
      <c r="J28" s="708"/>
      <c r="K28" s="708"/>
      <c r="L28" s="708"/>
    </row>
    <row r="29" spans="1:12" ht="28.5" customHeight="1" x14ac:dyDescent="0.25">
      <c r="A29" s="703"/>
      <c r="B29" s="703"/>
      <c r="C29" s="703"/>
      <c r="D29" s="703"/>
      <c r="E29" s="703"/>
      <c r="F29" s="703"/>
      <c r="G29" s="703"/>
      <c r="H29" s="703"/>
      <c r="I29" s="703"/>
      <c r="J29" s="703"/>
      <c r="K29" s="703"/>
      <c r="L29" s="703"/>
    </row>
    <row r="30" spans="1:12" ht="28.5" customHeight="1" x14ac:dyDescent="0.25">
      <c r="A30" s="705" t="s">
        <v>17648</v>
      </c>
      <c r="B30" s="705"/>
      <c r="C30" s="158"/>
      <c r="D30" s="158"/>
      <c r="E30" s="704"/>
      <c r="F30" s="704"/>
      <c r="G30" s="704"/>
      <c r="H30" s="704"/>
      <c r="I30" s="704"/>
      <c r="J30" s="704"/>
      <c r="K30" s="704"/>
      <c r="L30" s="704"/>
    </row>
    <row r="31" spans="1:12" ht="28.5" customHeight="1" x14ac:dyDescent="0.25">
      <c r="A31" s="703"/>
      <c r="B31" s="703"/>
      <c r="C31" s="703"/>
      <c r="D31" s="703"/>
      <c r="E31" s="703"/>
      <c r="F31" s="703"/>
      <c r="G31" s="703"/>
      <c r="H31" s="703"/>
      <c r="I31" s="703"/>
      <c r="J31" s="703"/>
      <c r="K31" s="703"/>
      <c r="L31" s="703"/>
    </row>
    <row r="32" spans="1:12" ht="28.5" customHeight="1" x14ac:dyDescent="0.25">
      <c r="A32" s="724" t="s">
        <v>17649</v>
      </c>
      <c r="B32" s="724"/>
      <c r="C32" s="158"/>
      <c r="D32" s="158"/>
      <c r="E32" s="704"/>
      <c r="F32" s="704"/>
      <c r="G32" s="704"/>
      <c r="H32" s="704"/>
      <c r="I32" s="704"/>
      <c r="J32" s="704"/>
      <c r="K32" s="704"/>
      <c r="L32" s="704"/>
    </row>
    <row r="33" spans="1:12" ht="28.5" customHeight="1" x14ac:dyDescent="0.25">
      <c r="A33" s="703"/>
      <c r="B33" s="703"/>
      <c r="C33" s="703"/>
      <c r="D33" s="703"/>
      <c r="E33" s="703"/>
      <c r="F33" s="703"/>
      <c r="G33" s="703"/>
      <c r="H33" s="703"/>
      <c r="I33" s="703"/>
      <c r="J33" s="703"/>
      <c r="K33" s="703"/>
      <c r="L33" s="703"/>
    </row>
    <row r="34" spans="1:12" ht="28.5" customHeight="1" x14ac:dyDescent="0.25">
      <c r="A34" s="724" t="s">
        <v>10769</v>
      </c>
      <c r="B34" s="724"/>
      <c r="C34" s="158"/>
      <c r="D34" s="158"/>
      <c r="E34" s="708"/>
      <c r="F34" s="708"/>
      <c r="G34" s="708"/>
      <c r="H34" s="708"/>
      <c r="I34" s="708"/>
      <c r="J34" s="708"/>
      <c r="K34" s="708"/>
      <c r="L34" s="708"/>
    </row>
    <row r="35" spans="1:12" ht="28.5" customHeight="1" x14ac:dyDescent="0.25">
      <c r="A35" s="703"/>
      <c r="B35" s="703"/>
      <c r="C35" s="703"/>
      <c r="D35" s="703"/>
      <c r="E35" s="703"/>
      <c r="F35" s="703"/>
      <c r="G35" s="703"/>
      <c r="H35" s="703"/>
      <c r="I35" s="703"/>
      <c r="J35" s="703"/>
      <c r="K35" s="703"/>
      <c r="L35" s="703"/>
    </row>
    <row r="36" spans="1:12" ht="28.5" customHeight="1" x14ac:dyDescent="0.25">
      <c r="A36" s="724" t="s">
        <v>11015</v>
      </c>
      <c r="B36" s="724"/>
      <c r="C36" s="158"/>
      <c r="D36" s="158"/>
      <c r="E36" s="708"/>
      <c r="F36" s="708"/>
      <c r="G36" s="708"/>
      <c r="H36" s="708"/>
      <c r="I36" s="708"/>
      <c r="J36" s="708"/>
      <c r="K36" s="708"/>
      <c r="L36" s="708"/>
    </row>
    <row r="37" spans="1:12" ht="28.5" customHeight="1" x14ac:dyDescent="0.25">
      <c r="A37" s="703"/>
      <c r="B37" s="703"/>
      <c r="C37" s="703"/>
      <c r="D37" s="703"/>
      <c r="E37" s="703"/>
      <c r="F37" s="703"/>
      <c r="G37" s="703"/>
      <c r="H37" s="703"/>
      <c r="I37" s="703"/>
      <c r="J37" s="703"/>
      <c r="K37" s="703"/>
      <c r="L37" s="703"/>
    </row>
    <row r="38" spans="1:12" ht="28.5" customHeight="1" x14ac:dyDescent="0.25">
      <c r="A38" s="724" t="s">
        <v>17650</v>
      </c>
      <c r="B38" s="724"/>
      <c r="C38" s="158"/>
      <c r="D38" s="158"/>
      <c r="E38" s="708"/>
      <c r="F38" s="708"/>
      <c r="G38" s="708"/>
      <c r="H38" s="708"/>
      <c r="I38" s="708"/>
      <c r="J38" s="708"/>
      <c r="K38" s="708"/>
      <c r="L38" s="708"/>
    </row>
    <row r="39" spans="1:12" ht="28.5" customHeight="1" x14ac:dyDescent="0.25">
      <c r="A39" s="159"/>
      <c r="B39" s="159"/>
      <c r="C39" s="153"/>
      <c r="D39" s="153"/>
      <c r="E39" s="160"/>
      <c r="F39" s="160"/>
      <c r="G39" s="160"/>
      <c r="H39" s="160"/>
      <c r="I39" s="160"/>
      <c r="J39" s="153"/>
      <c r="K39" s="153"/>
      <c r="L39" s="153"/>
    </row>
    <row r="40" spans="1:12" ht="28.5" customHeight="1" thickBot="1" x14ac:dyDescent="0.3">
      <c r="A40" s="159"/>
      <c r="B40" s="159"/>
      <c r="C40" s="153"/>
      <c r="D40" s="153"/>
      <c r="E40" s="160"/>
      <c r="F40" s="160"/>
      <c r="G40" s="160"/>
      <c r="H40" s="160"/>
      <c r="I40" s="160"/>
      <c r="J40" s="153"/>
      <c r="K40" s="153"/>
      <c r="L40" s="153"/>
    </row>
    <row r="41" spans="1:12" ht="28.5" customHeight="1" x14ac:dyDescent="0.25">
      <c r="A41" s="153"/>
      <c r="B41" s="153"/>
      <c r="C41" s="153"/>
      <c r="D41" s="153"/>
      <c r="E41" s="153"/>
      <c r="F41" s="153"/>
      <c r="G41" s="153"/>
      <c r="H41" s="153"/>
      <c r="I41" s="153"/>
      <c r="J41" s="731" t="s">
        <v>23223</v>
      </c>
      <c r="K41" s="728" t="str">
        <f>C2</f>
        <v/>
      </c>
      <c r="L41" s="725" t="str">
        <f>C1</f>
        <v/>
      </c>
    </row>
    <row r="42" spans="1:12" ht="28.5" customHeight="1" x14ac:dyDescent="0.25">
      <c r="A42" s="153"/>
      <c r="B42" s="153"/>
      <c r="C42" s="153"/>
      <c r="D42" s="153"/>
      <c r="E42" s="153"/>
      <c r="F42" s="153"/>
      <c r="G42" s="153"/>
      <c r="H42" s="153"/>
      <c r="I42" s="153"/>
      <c r="J42" s="732"/>
      <c r="K42" s="729"/>
      <c r="L42" s="726"/>
    </row>
    <row r="43" spans="1:12" ht="28.5" customHeight="1" x14ac:dyDescent="0.25">
      <c r="A43" s="153"/>
      <c r="B43" s="153"/>
      <c r="C43" s="153"/>
      <c r="D43" s="153"/>
      <c r="E43" s="153"/>
      <c r="F43" s="153"/>
      <c r="G43" s="153"/>
      <c r="H43" s="153"/>
      <c r="I43" s="153"/>
      <c r="J43" s="732"/>
      <c r="K43" s="729"/>
      <c r="L43" s="726"/>
    </row>
    <row r="44" spans="1:12" ht="28.5" customHeight="1" x14ac:dyDescent="0.25">
      <c r="A44" s="153"/>
      <c r="B44" s="153"/>
      <c r="C44" s="153"/>
      <c r="D44" s="153"/>
      <c r="E44" s="153"/>
      <c r="F44" s="153"/>
      <c r="G44" s="153"/>
      <c r="H44" s="153"/>
      <c r="I44" s="153"/>
      <c r="J44" s="732"/>
      <c r="K44" s="729"/>
      <c r="L44" s="726"/>
    </row>
    <row r="45" spans="1:12" ht="28.5" customHeight="1" x14ac:dyDescent="0.25">
      <c r="A45" s="153"/>
      <c r="B45" s="153"/>
      <c r="C45" s="153"/>
      <c r="D45" s="153"/>
      <c r="E45" s="153"/>
      <c r="F45" s="153"/>
      <c r="G45" s="153"/>
      <c r="H45" s="153"/>
      <c r="I45" s="153"/>
      <c r="J45" s="732"/>
      <c r="K45" s="729"/>
      <c r="L45" s="726"/>
    </row>
    <row r="46" spans="1:12" ht="28.5" customHeight="1" x14ac:dyDescent="0.25">
      <c r="A46" s="153"/>
      <c r="B46" s="153"/>
      <c r="C46" s="153"/>
      <c r="D46" s="153"/>
      <c r="E46" s="153"/>
      <c r="F46" s="153"/>
      <c r="G46" s="153"/>
      <c r="H46" s="153"/>
      <c r="I46" s="153"/>
      <c r="J46" s="732"/>
      <c r="K46" s="729"/>
      <c r="L46" s="726"/>
    </row>
    <row r="47" spans="1:12" ht="28.5" customHeight="1" x14ac:dyDescent="0.25">
      <c r="A47" s="153"/>
      <c r="B47" s="153"/>
      <c r="C47" s="153"/>
      <c r="D47" s="153"/>
      <c r="E47" s="153"/>
      <c r="F47" s="153"/>
      <c r="G47" s="153"/>
      <c r="H47" s="153"/>
      <c r="I47" s="153"/>
      <c r="J47" s="732"/>
      <c r="K47" s="729"/>
      <c r="L47" s="726"/>
    </row>
    <row r="48" spans="1:12" ht="28.5" customHeight="1" x14ac:dyDescent="0.25">
      <c r="A48" s="153"/>
      <c r="B48" s="153"/>
      <c r="C48" s="153"/>
      <c r="D48" s="153"/>
      <c r="E48" s="153"/>
      <c r="F48" s="153"/>
      <c r="G48" s="153"/>
      <c r="H48" s="153"/>
      <c r="I48" s="153"/>
      <c r="J48" s="732"/>
      <c r="K48" s="729"/>
      <c r="L48" s="726"/>
    </row>
    <row r="49" spans="1:12" ht="28.5" customHeight="1" x14ac:dyDescent="0.25">
      <c r="A49" s="153"/>
      <c r="B49" s="153"/>
      <c r="C49" s="153"/>
      <c r="D49" s="153"/>
      <c r="E49" s="153"/>
      <c r="F49" s="153"/>
      <c r="G49" s="153"/>
      <c r="H49" s="153"/>
      <c r="I49" s="153"/>
      <c r="J49" s="732"/>
      <c r="K49" s="729"/>
      <c r="L49" s="726"/>
    </row>
    <row r="50" spans="1:12" ht="28.5" customHeight="1" x14ac:dyDescent="0.25">
      <c r="A50" s="153"/>
      <c r="B50" s="153"/>
      <c r="C50" s="153"/>
      <c r="D50" s="153"/>
      <c r="E50" s="153"/>
      <c r="F50" s="153"/>
      <c r="G50" s="153"/>
      <c r="H50" s="153"/>
      <c r="I50" s="153"/>
      <c r="J50" s="732"/>
      <c r="K50" s="729"/>
      <c r="L50" s="726"/>
    </row>
    <row r="51" spans="1:12" ht="28.5" customHeight="1" x14ac:dyDescent="0.25">
      <c r="A51" s="153"/>
      <c r="B51" s="153"/>
      <c r="C51" s="153"/>
      <c r="D51" s="153"/>
      <c r="E51" s="153"/>
      <c r="F51" s="153"/>
      <c r="G51" s="153"/>
      <c r="H51" s="153"/>
      <c r="I51" s="153"/>
      <c r="J51" s="732"/>
      <c r="K51" s="729"/>
      <c r="L51" s="726"/>
    </row>
    <row r="52" spans="1:12" ht="28.5" customHeight="1" thickBot="1" x14ac:dyDescent="0.3">
      <c r="A52" s="153"/>
      <c r="B52" s="153"/>
      <c r="C52" s="153"/>
      <c r="D52" s="153"/>
      <c r="E52" s="153"/>
      <c r="F52" s="153"/>
      <c r="G52" s="153"/>
      <c r="H52" s="153"/>
      <c r="I52" s="153"/>
      <c r="J52" s="733"/>
      <c r="K52" s="730"/>
      <c r="L52" s="727"/>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2"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11" customWidth="1"/>
    <col min="2" max="2" width="55.33203125" style="211" customWidth="1"/>
    <col min="3" max="3" width="18.44140625" style="211" customWidth="1"/>
    <col min="4" max="4" width="20.6640625" style="211" customWidth="1"/>
    <col min="5" max="5" width="25.33203125" style="211" customWidth="1"/>
    <col min="6" max="6" width="19.33203125" style="211" customWidth="1"/>
    <col min="7" max="7" width="13.6640625" style="211" customWidth="1"/>
    <col min="8" max="8" width="13.6640625" style="211" bestFit="1" customWidth="1"/>
    <col min="9" max="9" width="11" style="211" customWidth="1"/>
    <col min="10" max="10" width="13.6640625" style="211" bestFit="1" customWidth="1"/>
    <col min="11" max="16384" width="11.44140625" style="211"/>
  </cols>
  <sheetData>
    <row r="1" spans="1:6" ht="18" thickBot="1" x14ac:dyDescent="0.3">
      <c r="A1" s="737" t="s">
        <v>20984</v>
      </c>
      <c r="B1" s="738"/>
      <c r="C1" s="738"/>
      <c r="D1" s="739"/>
    </row>
    <row r="2" spans="1:6" ht="14.4" thickBot="1" x14ac:dyDescent="0.3">
      <c r="A2" s="128"/>
      <c r="B2" s="128"/>
      <c r="C2" s="128"/>
      <c r="D2" s="128"/>
    </row>
    <row r="3" spans="1:6" ht="15.75" customHeight="1" thickBot="1" x14ac:dyDescent="0.3">
      <c r="A3" s="740" t="s">
        <v>20985</v>
      </c>
      <c r="B3" s="741"/>
      <c r="C3" s="741"/>
      <c r="D3" s="742"/>
      <c r="E3" s="212" t="s">
        <v>10764</v>
      </c>
    </row>
    <row r="4" spans="1:6" ht="12" customHeight="1" thickBot="1" x14ac:dyDescent="0.3">
      <c r="A4" s="213" t="s">
        <v>20986</v>
      </c>
      <c r="B4" s="214" t="s">
        <v>20987</v>
      </c>
      <c r="C4" s="215" t="s">
        <v>20988</v>
      </c>
      <c r="D4" s="216" t="s">
        <v>20989</v>
      </c>
      <c r="E4" s="212" t="s">
        <v>20990</v>
      </c>
      <c r="F4" s="212" t="s">
        <v>20991</v>
      </c>
    </row>
    <row r="5" spans="1:6" ht="11.25" customHeight="1" x14ac:dyDescent="0.25">
      <c r="A5" s="217" t="s">
        <v>4651</v>
      </c>
      <c r="B5" s="218" t="s">
        <v>20992</v>
      </c>
      <c r="C5" s="219">
        <v>4874.1000000000004</v>
      </c>
      <c r="D5" s="220">
        <f>C5*0.6</f>
        <v>2924.46</v>
      </c>
      <c r="E5" s="221">
        <v>4874.1000000000004</v>
      </c>
      <c r="F5" s="222">
        <v>4874.1000000000004</v>
      </c>
    </row>
    <row r="6" spans="1:6" ht="11.25" customHeight="1" x14ac:dyDescent="0.25">
      <c r="A6" s="223" t="s">
        <v>4652</v>
      </c>
      <c r="B6" s="224" t="s">
        <v>20993</v>
      </c>
      <c r="C6" s="225">
        <v>2460.6999999999998</v>
      </c>
      <c r="D6" s="226">
        <f t="shared" ref="D6:D44" si="0">C6*0.6</f>
        <v>1476.4199999999998</v>
      </c>
      <c r="E6" s="221">
        <v>2460.6999999999998</v>
      </c>
      <c r="F6" s="222">
        <v>2460.6999999999998</v>
      </c>
    </row>
    <row r="7" spans="1:6" ht="11.25" customHeight="1" x14ac:dyDescent="0.25">
      <c r="A7" s="223" t="s">
        <v>18988</v>
      </c>
      <c r="B7" s="224" t="s">
        <v>20994</v>
      </c>
      <c r="C7" s="225">
        <v>2953.5</v>
      </c>
      <c r="D7" s="226">
        <f t="shared" si="0"/>
        <v>1772.1</v>
      </c>
      <c r="E7" s="221">
        <v>2953.5</v>
      </c>
      <c r="F7" s="222">
        <v>2953.5</v>
      </c>
    </row>
    <row r="8" spans="1:6" ht="11.25" customHeight="1" x14ac:dyDescent="0.25">
      <c r="A8" s="223" t="s">
        <v>18989</v>
      </c>
      <c r="B8" s="224" t="s">
        <v>20995</v>
      </c>
      <c r="C8" s="225">
        <v>2953.5</v>
      </c>
      <c r="D8" s="226">
        <f t="shared" si="0"/>
        <v>1772.1</v>
      </c>
      <c r="E8" s="221">
        <v>2953.5</v>
      </c>
      <c r="F8" s="222">
        <v>2953.5</v>
      </c>
    </row>
    <row r="9" spans="1:6" ht="11.25" customHeight="1" x14ac:dyDescent="0.25">
      <c r="A9" s="223" t="s">
        <v>4653</v>
      </c>
      <c r="B9" s="224" t="s">
        <v>20996</v>
      </c>
      <c r="C9" s="225">
        <v>317.89999999999998</v>
      </c>
      <c r="D9" s="226">
        <f t="shared" si="0"/>
        <v>190.73999999999998</v>
      </c>
      <c r="E9" s="221">
        <v>317.89999999999998</v>
      </c>
      <c r="F9" s="222">
        <v>317.89999999999998</v>
      </c>
    </row>
    <row r="10" spans="1:6" ht="11.25" customHeight="1" x14ac:dyDescent="0.25">
      <c r="A10" s="223" t="s">
        <v>4654</v>
      </c>
      <c r="B10" s="224" t="s">
        <v>20996</v>
      </c>
      <c r="C10" s="225">
        <v>350.9</v>
      </c>
      <c r="D10" s="226">
        <f t="shared" si="0"/>
        <v>210.54</v>
      </c>
      <c r="E10" s="221">
        <v>350.9</v>
      </c>
      <c r="F10" s="222">
        <v>350.9</v>
      </c>
    </row>
    <row r="11" spans="1:6" ht="15" customHeight="1" x14ac:dyDescent="0.25">
      <c r="A11" s="223" t="s">
        <v>4655</v>
      </c>
      <c r="B11" s="224" t="s">
        <v>20996</v>
      </c>
      <c r="C11" s="225">
        <v>383.9</v>
      </c>
      <c r="D11" s="226">
        <f t="shared" si="0"/>
        <v>230.33999999999997</v>
      </c>
      <c r="E11" s="221">
        <v>383.9</v>
      </c>
      <c r="F11" s="222">
        <v>383.9</v>
      </c>
    </row>
    <row r="12" spans="1:6" ht="11.25" customHeight="1" x14ac:dyDescent="0.2">
      <c r="A12" s="223" t="s">
        <v>20997</v>
      </c>
      <c r="B12" s="227" t="s">
        <v>20998</v>
      </c>
      <c r="C12" s="225">
        <v>275</v>
      </c>
      <c r="D12" s="226">
        <f t="shared" si="0"/>
        <v>165</v>
      </c>
      <c r="E12" s="221">
        <v>275</v>
      </c>
      <c r="F12" s="222">
        <v>275</v>
      </c>
    </row>
    <row r="13" spans="1:6" ht="11.25" customHeight="1" x14ac:dyDescent="0.2">
      <c r="A13" s="223" t="s">
        <v>20999</v>
      </c>
      <c r="B13" s="227" t="s">
        <v>20998</v>
      </c>
      <c r="C13" s="225">
        <v>308</v>
      </c>
      <c r="D13" s="226">
        <f t="shared" si="0"/>
        <v>184.79999999999998</v>
      </c>
      <c r="E13" s="221">
        <v>308</v>
      </c>
      <c r="F13" s="222">
        <v>308</v>
      </c>
    </row>
    <row r="14" spans="1:6" ht="11.25" customHeight="1" x14ac:dyDescent="0.2">
      <c r="A14" s="223" t="s">
        <v>21000</v>
      </c>
      <c r="B14" s="227" t="s">
        <v>20998</v>
      </c>
      <c r="C14" s="225">
        <v>330</v>
      </c>
      <c r="D14" s="226">
        <f t="shared" si="0"/>
        <v>198</v>
      </c>
      <c r="E14" s="221">
        <v>330</v>
      </c>
      <c r="F14" s="222">
        <v>330</v>
      </c>
    </row>
    <row r="15" spans="1:6" ht="11.25" customHeight="1" x14ac:dyDescent="0.2">
      <c r="A15" s="223" t="s">
        <v>21001</v>
      </c>
      <c r="B15" s="227" t="s">
        <v>21002</v>
      </c>
      <c r="C15" s="225">
        <v>275</v>
      </c>
      <c r="D15" s="226">
        <f t="shared" si="0"/>
        <v>165</v>
      </c>
      <c r="E15" s="221">
        <v>275</v>
      </c>
      <c r="F15" s="222">
        <v>275</v>
      </c>
    </row>
    <row r="16" spans="1:6" ht="11.25" customHeight="1" x14ac:dyDescent="0.2">
      <c r="A16" s="223" t="s">
        <v>21003</v>
      </c>
      <c r="B16" s="227" t="s">
        <v>21002</v>
      </c>
      <c r="C16" s="225">
        <v>308</v>
      </c>
      <c r="D16" s="226">
        <f t="shared" si="0"/>
        <v>184.79999999999998</v>
      </c>
      <c r="E16" s="221">
        <v>308</v>
      </c>
      <c r="F16" s="222">
        <v>308</v>
      </c>
    </row>
    <row r="17" spans="1:10" ht="11.25" customHeight="1" x14ac:dyDescent="0.2">
      <c r="A17" s="223" t="s">
        <v>21004</v>
      </c>
      <c r="B17" s="227" t="s">
        <v>21002</v>
      </c>
      <c r="C17" s="225">
        <v>330</v>
      </c>
      <c r="D17" s="226">
        <f t="shared" si="0"/>
        <v>198</v>
      </c>
      <c r="E17" s="221">
        <v>330</v>
      </c>
      <c r="F17" s="222">
        <v>330</v>
      </c>
    </row>
    <row r="18" spans="1:10" ht="11.25" customHeight="1" x14ac:dyDescent="0.25">
      <c r="A18" s="223" t="s">
        <v>4719</v>
      </c>
      <c r="B18" s="224" t="s">
        <v>21005</v>
      </c>
      <c r="C18" s="225">
        <v>2193.4</v>
      </c>
      <c r="D18" s="226">
        <f t="shared" si="0"/>
        <v>1316.04</v>
      </c>
      <c r="E18" s="221">
        <v>2193.4</v>
      </c>
      <c r="F18" s="222">
        <v>2193.4</v>
      </c>
    </row>
    <row r="19" spans="1:10" ht="11.25" customHeight="1" x14ac:dyDescent="0.25">
      <c r="A19" s="223" t="s">
        <v>19098</v>
      </c>
      <c r="B19" s="224" t="s">
        <v>21006</v>
      </c>
      <c r="C19" s="225">
        <v>150</v>
      </c>
      <c r="D19" s="226">
        <v>90</v>
      </c>
      <c r="E19" s="745" t="s">
        <v>21007</v>
      </c>
      <c r="F19" s="744"/>
    </row>
    <row r="20" spans="1:10" ht="14.25" customHeight="1" x14ac:dyDescent="0.25">
      <c r="A20" s="229" t="s">
        <v>4718</v>
      </c>
      <c r="B20" s="230" t="s">
        <v>21008</v>
      </c>
      <c r="C20" s="231">
        <v>41767</v>
      </c>
      <c r="D20" s="226">
        <f>C20*0.5</f>
        <v>20883.5</v>
      </c>
      <c r="E20" s="232">
        <v>41767</v>
      </c>
      <c r="F20" s="233">
        <v>41767</v>
      </c>
      <c r="G20" s="234" t="s">
        <v>21009</v>
      </c>
      <c r="H20" s="232">
        <v>37970</v>
      </c>
      <c r="I20" s="234" t="s">
        <v>21010</v>
      </c>
      <c r="J20" s="232">
        <v>49706</v>
      </c>
    </row>
    <row r="21" spans="1:10" ht="21.75" customHeight="1" x14ac:dyDescent="0.2">
      <c r="A21" s="223" t="s">
        <v>4425</v>
      </c>
      <c r="B21" s="224" t="s">
        <v>21011</v>
      </c>
      <c r="C21" s="235" t="s">
        <v>21012</v>
      </c>
      <c r="D21" s="226">
        <v>16483.5</v>
      </c>
      <c r="G21" s="228" t="s">
        <v>21009</v>
      </c>
      <c r="H21" s="228">
        <v>14985</v>
      </c>
      <c r="I21" s="236" t="s">
        <v>21010</v>
      </c>
      <c r="J21" s="228">
        <v>17818.5</v>
      </c>
    </row>
    <row r="22" spans="1:10" ht="11.25" customHeight="1" x14ac:dyDescent="0.25">
      <c r="A22" s="223" t="s">
        <v>4427</v>
      </c>
      <c r="B22" s="224" t="s">
        <v>21013</v>
      </c>
      <c r="C22" s="225">
        <v>3059.1</v>
      </c>
      <c r="D22" s="226">
        <f t="shared" si="0"/>
        <v>1835.4599999999998</v>
      </c>
      <c r="E22" s="221">
        <v>3059.1</v>
      </c>
      <c r="F22" s="222">
        <v>3059.1</v>
      </c>
    </row>
    <row r="23" spans="1:10" ht="11.25" customHeight="1" x14ac:dyDescent="0.25">
      <c r="A23" s="223" t="s">
        <v>4429</v>
      </c>
      <c r="B23" s="224" t="s">
        <v>21014</v>
      </c>
      <c r="C23" s="225">
        <v>3704.8</v>
      </c>
      <c r="D23" s="226">
        <f t="shared" si="0"/>
        <v>2222.88</v>
      </c>
      <c r="E23" s="221">
        <v>3704.8</v>
      </c>
      <c r="F23" s="222">
        <v>3704.8</v>
      </c>
    </row>
    <row r="24" spans="1:10" ht="11.25" customHeight="1" x14ac:dyDescent="0.25">
      <c r="A24" s="223" t="s">
        <v>18990</v>
      </c>
      <c r="B24" s="224" t="s">
        <v>21015</v>
      </c>
      <c r="C24" s="225">
        <v>4202</v>
      </c>
      <c r="D24" s="226">
        <f t="shared" si="0"/>
        <v>2521.1999999999998</v>
      </c>
      <c r="E24" s="221">
        <v>4202</v>
      </c>
      <c r="F24" s="222">
        <v>4202</v>
      </c>
    </row>
    <row r="25" spans="1:10" ht="11.25" customHeight="1" x14ac:dyDescent="0.25">
      <c r="A25" s="223" t="s">
        <v>18991</v>
      </c>
      <c r="B25" s="224" t="s">
        <v>21016</v>
      </c>
      <c r="C25" s="225">
        <v>4202</v>
      </c>
      <c r="D25" s="226">
        <f t="shared" si="0"/>
        <v>2521.1999999999998</v>
      </c>
      <c r="E25" s="221">
        <v>4202</v>
      </c>
      <c r="F25" s="222">
        <v>4202</v>
      </c>
    </row>
    <row r="26" spans="1:10" ht="11.25" customHeight="1" x14ac:dyDescent="0.25">
      <c r="A26" s="223" t="s">
        <v>20939</v>
      </c>
      <c r="B26" s="224" t="s">
        <v>21017</v>
      </c>
      <c r="C26" s="225">
        <v>240</v>
      </c>
      <c r="D26" s="226">
        <f t="shared" si="0"/>
        <v>144</v>
      </c>
      <c r="E26" s="745" t="s">
        <v>21007</v>
      </c>
      <c r="F26" s="744"/>
    </row>
    <row r="27" spans="1:10" ht="11.25" customHeight="1" x14ac:dyDescent="0.2">
      <c r="A27" s="223" t="s">
        <v>4469</v>
      </c>
      <c r="B27" s="227" t="s">
        <v>21018</v>
      </c>
      <c r="C27" s="225">
        <v>21723.9</v>
      </c>
      <c r="D27" s="226">
        <f>C27*0.5</f>
        <v>10861.95</v>
      </c>
      <c r="E27" s="221">
        <v>21723.9</v>
      </c>
      <c r="F27" s="222">
        <v>21723.9</v>
      </c>
    </row>
    <row r="28" spans="1:10" ht="11.25" customHeight="1" x14ac:dyDescent="0.2">
      <c r="A28" s="223" t="s">
        <v>4431</v>
      </c>
      <c r="B28" s="227" t="s">
        <v>21019</v>
      </c>
      <c r="C28" s="225">
        <v>21004.5</v>
      </c>
      <c r="D28" s="226">
        <f>C28*0.5</f>
        <v>10502.25</v>
      </c>
      <c r="E28" s="221">
        <v>21004.5</v>
      </c>
      <c r="F28" s="222">
        <v>21004.5</v>
      </c>
    </row>
    <row r="29" spans="1:10" ht="11.25" customHeight="1" x14ac:dyDescent="0.2">
      <c r="A29" s="223" t="s">
        <v>21020</v>
      </c>
      <c r="B29" s="227" t="s">
        <v>21021</v>
      </c>
      <c r="C29" s="225">
        <v>21004.5</v>
      </c>
      <c r="D29" s="226">
        <f>C29*0.5</f>
        <v>10502.25</v>
      </c>
      <c r="E29" s="221">
        <v>21004.5</v>
      </c>
      <c r="F29" s="222">
        <v>21004.5</v>
      </c>
    </row>
    <row r="30" spans="1:10" ht="16.5" customHeight="1" x14ac:dyDescent="0.25">
      <c r="A30" s="223" t="s">
        <v>20953</v>
      </c>
      <c r="B30" s="224" t="s">
        <v>21022</v>
      </c>
      <c r="C30" s="225">
        <v>23469</v>
      </c>
      <c r="D30" s="226">
        <v>13921.5</v>
      </c>
      <c r="E30" s="745" t="s">
        <v>21007</v>
      </c>
      <c r="F30" s="744"/>
    </row>
    <row r="31" spans="1:10" ht="11.25" customHeight="1" x14ac:dyDescent="0.2">
      <c r="A31" s="223" t="s">
        <v>10921</v>
      </c>
      <c r="B31" s="227" t="s">
        <v>21023</v>
      </c>
      <c r="C31" s="225">
        <v>5361.4</v>
      </c>
      <c r="D31" s="226">
        <f t="shared" si="0"/>
        <v>3216.8399999999997</v>
      </c>
      <c r="E31" s="221">
        <v>5361.4</v>
      </c>
      <c r="F31" s="222">
        <v>5361.4</v>
      </c>
    </row>
    <row r="32" spans="1:10" ht="11.25" customHeight="1" x14ac:dyDescent="0.2">
      <c r="A32" s="223" t="s">
        <v>18992</v>
      </c>
      <c r="B32" s="227" t="s">
        <v>21024</v>
      </c>
      <c r="C32" s="237">
        <v>6116</v>
      </c>
      <c r="D32" s="226">
        <f t="shared" si="0"/>
        <v>3669.6</v>
      </c>
      <c r="E32" s="221">
        <v>6116</v>
      </c>
      <c r="F32" s="222">
        <v>6116</v>
      </c>
    </row>
    <row r="33" spans="1:6" ht="11.25" customHeight="1" x14ac:dyDescent="0.2">
      <c r="A33" s="223" t="s">
        <v>18996</v>
      </c>
      <c r="B33" s="227" t="s">
        <v>21025</v>
      </c>
      <c r="C33" s="237">
        <v>6116</v>
      </c>
      <c r="D33" s="226">
        <f t="shared" si="0"/>
        <v>3669.6</v>
      </c>
      <c r="E33" s="221">
        <v>6116</v>
      </c>
      <c r="F33" s="222">
        <v>6116</v>
      </c>
    </row>
    <row r="34" spans="1:6" ht="11.25" customHeight="1" x14ac:dyDescent="0.2">
      <c r="A34" s="223" t="s">
        <v>18997</v>
      </c>
      <c r="B34" s="227" t="s">
        <v>21026</v>
      </c>
      <c r="C34" s="237">
        <v>6215</v>
      </c>
      <c r="D34" s="226">
        <f t="shared" si="0"/>
        <v>3729</v>
      </c>
      <c r="E34" s="221">
        <v>6215</v>
      </c>
      <c r="F34" s="222">
        <v>6215</v>
      </c>
    </row>
    <row r="35" spans="1:6" ht="11.25" customHeight="1" x14ac:dyDescent="0.2">
      <c r="A35" s="223" t="s">
        <v>18998</v>
      </c>
      <c r="B35" s="227" t="s">
        <v>21027</v>
      </c>
      <c r="C35" s="225">
        <v>5307.5</v>
      </c>
      <c r="D35" s="226">
        <f t="shared" si="0"/>
        <v>3184.5</v>
      </c>
      <c r="E35" s="221">
        <v>5307.5</v>
      </c>
      <c r="F35" s="222">
        <v>5307.5</v>
      </c>
    </row>
    <row r="36" spans="1:6" ht="11.25" customHeight="1" x14ac:dyDescent="0.2">
      <c r="A36" s="223" t="s">
        <v>19000</v>
      </c>
      <c r="B36" s="227" t="s">
        <v>21028</v>
      </c>
      <c r="C36" s="225">
        <v>192.5</v>
      </c>
      <c r="D36" s="226">
        <f t="shared" si="0"/>
        <v>115.5</v>
      </c>
      <c r="E36" s="221">
        <v>192.5</v>
      </c>
      <c r="F36" s="222">
        <v>192.5</v>
      </c>
    </row>
    <row r="37" spans="1:6" ht="11.25" customHeight="1" x14ac:dyDescent="0.2">
      <c r="A37" s="223" t="s">
        <v>19002</v>
      </c>
      <c r="B37" s="227" t="s">
        <v>21029</v>
      </c>
      <c r="C37" s="225">
        <v>23628</v>
      </c>
      <c r="D37" s="226">
        <f>C37*0.5</f>
        <v>11814</v>
      </c>
      <c r="E37" s="221">
        <v>23628</v>
      </c>
      <c r="F37" s="222">
        <v>23628</v>
      </c>
    </row>
    <row r="38" spans="1:6" ht="11.25" customHeight="1" x14ac:dyDescent="0.2">
      <c r="A38" s="223" t="s">
        <v>19091</v>
      </c>
      <c r="B38" s="227" t="s">
        <v>21030</v>
      </c>
      <c r="C38" s="225">
        <v>484</v>
      </c>
      <c r="D38" s="226">
        <f>C38*0.6</f>
        <v>290.39999999999998</v>
      </c>
      <c r="E38" s="221">
        <v>484</v>
      </c>
      <c r="F38" s="222">
        <v>484</v>
      </c>
    </row>
    <row r="39" spans="1:6" ht="11.25" customHeight="1" x14ac:dyDescent="0.2">
      <c r="A39" s="229" t="s">
        <v>4669</v>
      </c>
      <c r="B39" s="238" t="s">
        <v>21031</v>
      </c>
      <c r="C39" s="231">
        <v>1622.5</v>
      </c>
      <c r="D39" s="226">
        <f t="shared" si="0"/>
        <v>973.5</v>
      </c>
      <c r="E39" s="221">
        <v>1622.5</v>
      </c>
      <c r="F39" s="222">
        <v>1622.5</v>
      </c>
    </row>
    <row r="40" spans="1:6" ht="11.25" customHeight="1" x14ac:dyDescent="0.2">
      <c r="A40" s="229" t="s">
        <v>4647</v>
      </c>
      <c r="B40" s="238" t="s">
        <v>21032</v>
      </c>
      <c r="C40" s="231">
        <v>443.3</v>
      </c>
      <c r="D40" s="226">
        <f t="shared" si="0"/>
        <v>265.98</v>
      </c>
      <c r="E40" s="221">
        <v>443.3</v>
      </c>
      <c r="F40" s="222">
        <v>443.3</v>
      </c>
    </row>
    <row r="41" spans="1:6" ht="11.25" customHeight="1" x14ac:dyDescent="0.2">
      <c r="A41" s="229" t="s">
        <v>4648</v>
      </c>
      <c r="B41" s="238" t="s">
        <v>21032</v>
      </c>
      <c r="C41" s="231">
        <v>367.4</v>
      </c>
      <c r="D41" s="226">
        <f t="shared" si="0"/>
        <v>220.43999999999997</v>
      </c>
      <c r="E41" s="221">
        <v>367.4</v>
      </c>
      <c r="F41" s="222">
        <v>367.4</v>
      </c>
    </row>
    <row r="42" spans="1:6" ht="12" customHeight="1" x14ac:dyDescent="0.2">
      <c r="A42" s="223" t="s">
        <v>4649</v>
      </c>
      <c r="B42" s="227" t="s">
        <v>21032</v>
      </c>
      <c r="C42" s="225">
        <v>665.5</v>
      </c>
      <c r="D42" s="239">
        <f t="shared" si="0"/>
        <v>399.3</v>
      </c>
      <c r="E42" s="221">
        <v>665.5</v>
      </c>
      <c r="F42" s="222">
        <v>665.5</v>
      </c>
    </row>
    <row r="43" spans="1:6" ht="12" customHeight="1" x14ac:dyDescent="0.2">
      <c r="A43" s="223" t="s">
        <v>19051</v>
      </c>
      <c r="B43" s="227" t="s">
        <v>19053</v>
      </c>
      <c r="C43" s="225">
        <v>3446.3</v>
      </c>
      <c r="D43" s="239">
        <f t="shared" si="0"/>
        <v>2067.7800000000002</v>
      </c>
      <c r="E43" s="221">
        <v>3446.3</v>
      </c>
      <c r="F43" s="222">
        <v>3446.3</v>
      </c>
    </row>
    <row r="44" spans="1:6" ht="12" customHeight="1" thickBot="1" x14ac:dyDescent="0.25">
      <c r="A44" s="240" t="s">
        <v>19052</v>
      </c>
      <c r="B44" s="241" t="s">
        <v>19054</v>
      </c>
      <c r="C44" s="242">
        <v>1680.8</v>
      </c>
      <c r="D44" s="243">
        <f t="shared" si="0"/>
        <v>1008.4799999999999</v>
      </c>
      <c r="E44" s="221">
        <v>1680.8</v>
      </c>
      <c r="F44" s="222">
        <v>1680.8</v>
      </c>
    </row>
    <row r="45" spans="1:6" ht="15.75" customHeight="1" thickBot="1" x14ac:dyDescent="0.3">
      <c r="A45" s="244"/>
      <c r="B45" s="244"/>
      <c r="D45" s="245"/>
      <c r="E45" s="221"/>
      <c r="F45" s="222"/>
    </row>
    <row r="46" spans="1:6" ht="15.75" customHeight="1" thickBot="1" x14ac:dyDescent="0.3">
      <c r="A46" s="740" t="s">
        <v>21033</v>
      </c>
      <c r="B46" s="741"/>
      <c r="C46" s="741"/>
      <c r="D46" s="742"/>
      <c r="E46" s="221"/>
      <c r="F46" s="222"/>
    </row>
    <row r="47" spans="1:6" ht="15.75" customHeight="1" thickBot="1" x14ac:dyDescent="0.3">
      <c r="A47" s="213" t="s">
        <v>20986</v>
      </c>
      <c r="B47" s="214" t="s">
        <v>20987</v>
      </c>
      <c r="C47" s="215" t="s">
        <v>20988</v>
      </c>
      <c r="D47" s="216" t="s">
        <v>20989</v>
      </c>
      <c r="E47" s="221"/>
      <c r="F47" s="222"/>
    </row>
    <row r="48" spans="1:6" ht="11.25" customHeight="1" x14ac:dyDescent="0.25">
      <c r="A48" s="246" t="s">
        <v>4656</v>
      </c>
      <c r="B48" s="247" t="s">
        <v>21023</v>
      </c>
      <c r="C48" s="248">
        <v>1048.3</v>
      </c>
      <c r="D48" s="249">
        <f>C48*0.7</f>
        <v>733.81</v>
      </c>
      <c r="E48" s="221">
        <v>1048.3</v>
      </c>
      <c r="F48" s="222">
        <v>1048.3</v>
      </c>
    </row>
    <row r="49" spans="1:6" ht="11.25" customHeight="1" x14ac:dyDescent="0.25">
      <c r="A49" s="229" t="s">
        <v>4657</v>
      </c>
      <c r="B49" s="230" t="s">
        <v>21034</v>
      </c>
      <c r="C49" s="231">
        <v>1225.4000000000001</v>
      </c>
      <c r="D49" s="239">
        <f t="shared" ref="D49:D66" si="1">C49*0.7</f>
        <v>857.78</v>
      </c>
      <c r="E49" s="221">
        <v>1225.4000000000001</v>
      </c>
      <c r="F49" s="222">
        <v>1225.4000000000001</v>
      </c>
    </row>
    <row r="50" spans="1:6" ht="11.25" customHeight="1" x14ac:dyDescent="0.25">
      <c r="A50" s="229" t="s">
        <v>4658</v>
      </c>
      <c r="B50" s="230" t="s">
        <v>21035</v>
      </c>
      <c r="C50" s="231">
        <v>1019.7</v>
      </c>
      <c r="D50" s="239">
        <f t="shared" si="1"/>
        <v>713.79</v>
      </c>
      <c r="E50" s="221">
        <v>1019.7</v>
      </c>
      <c r="F50" s="222">
        <v>1019.7</v>
      </c>
    </row>
    <row r="51" spans="1:6" ht="11.25" customHeight="1" x14ac:dyDescent="0.25">
      <c r="A51" s="229" t="s">
        <v>4659</v>
      </c>
      <c r="B51" s="230" t="s">
        <v>21036</v>
      </c>
      <c r="C51" s="231">
        <v>920.7</v>
      </c>
      <c r="D51" s="239">
        <f t="shared" si="1"/>
        <v>644.49</v>
      </c>
      <c r="E51" s="221">
        <v>920.7</v>
      </c>
      <c r="F51" s="222">
        <v>920.7</v>
      </c>
    </row>
    <row r="52" spans="1:6" ht="11.25" customHeight="1" x14ac:dyDescent="0.25">
      <c r="A52" s="229" t="s">
        <v>4660</v>
      </c>
      <c r="B52" s="230" t="s">
        <v>21037</v>
      </c>
      <c r="C52" s="231">
        <v>1012</v>
      </c>
      <c r="D52" s="239">
        <f t="shared" si="1"/>
        <v>708.4</v>
      </c>
      <c r="E52" s="221">
        <v>1012</v>
      </c>
      <c r="F52" s="222">
        <v>1012</v>
      </c>
    </row>
    <row r="53" spans="1:6" ht="11.25" customHeight="1" x14ac:dyDescent="0.25">
      <c r="A53" s="229" t="s">
        <v>4661</v>
      </c>
      <c r="B53" s="230" t="s">
        <v>21038</v>
      </c>
      <c r="C53" s="231">
        <v>914.1</v>
      </c>
      <c r="D53" s="239">
        <f t="shared" si="1"/>
        <v>639.87</v>
      </c>
      <c r="E53" s="221">
        <v>914.1</v>
      </c>
      <c r="F53" s="222">
        <v>914.1</v>
      </c>
    </row>
    <row r="54" spans="1:6" ht="11.25" customHeight="1" x14ac:dyDescent="0.25">
      <c r="A54" s="229" t="s">
        <v>4662</v>
      </c>
      <c r="B54" s="230" t="s">
        <v>21039</v>
      </c>
      <c r="C54" s="231">
        <v>3542</v>
      </c>
      <c r="D54" s="239">
        <f t="shared" si="1"/>
        <v>2479.3999999999996</v>
      </c>
      <c r="E54" s="221">
        <v>3542</v>
      </c>
      <c r="F54" s="222">
        <v>3542</v>
      </c>
    </row>
    <row r="55" spans="1:6" ht="11.25" customHeight="1" x14ac:dyDescent="0.25">
      <c r="A55" s="229" t="s">
        <v>4663</v>
      </c>
      <c r="B55" s="230" t="s">
        <v>21040</v>
      </c>
      <c r="C55" s="231">
        <v>250.8</v>
      </c>
      <c r="D55" s="239">
        <f t="shared" si="1"/>
        <v>175.56</v>
      </c>
      <c r="E55" s="221">
        <v>250.8</v>
      </c>
      <c r="F55" s="222">
        <v>250.8</v>
      </c>
    </row>
    <row r="56" spans="1:6" ht="11.25" customHeight="1" x14ac:dyDescent="0.25">
      <c r="A56" s="229" t="s">
        <v>4664</v>
      </c>
      <c r="B56" s="230" t="s">
        <v>21041</v>
      </c>
      <c r="C56" s="231">
        <v>467.5</v>
      </c>
      <c r="D56" s="239">
        <f t="shared" si="1"/>
        <v>327.25</v>
      </c>
      <c r="E56" s="221">
        <v>467.5</v>
      </c>
      <c r="F56" s="222">
        <v>467.5</v>
      </c>
    </row>
    <row r="57" spans="1:6" ht="11.25" customHeight="1" x14ac:dyDescent="0.25">
      <c r="A57" s="229" t="s">
        <v>4665</v>
      </c>
      <c r="B57" s="230" t="s">
        <v>21042</v>
      </c>
      <c r="C57" s="231">
        <v>337.7</v>
      </c>
      <c r="D57" s="239">
        <f t="shared" si="1"/>
        <v>236.39</v>
      </c>
      <c r="E57" s="221">
        <v>337.7</v>
      </c>
      <c r="F57" s="222">
        <v>337.7</v>
      </c>
    </row>
    <row r="58" spans="1:6" ht="11.25" customHeight="1" x14ac:dyDescent="0.2">
      <c r="A58" s="229" t="s">
        <v>4666</v>
      </c>
      <c r="B58" s="238" t="s">
        <v>21043</v>
      </c>
      <c r="C58" s="231">
        <v>337.7</v>
      </c>
      <c r="D58" s="239">
        <f t="shared" si="1"/>
        <v>236.39</v>
      </c>
      <c r="E58" s="221">
        <v>337.7</v>
      </c>
      <c r="F58" s="222">
        <v>337.7</v>
      </c>
    </row>
    <row r="59" spans="1:6" ht="11.25" customHeight="1" x14ac:dyDescent="0.2">
      <c r="A59" s="229" t="s">
        <v>4667</v>
      </c>
      <c r="B59" s="238" t="s">
        <v>21044</v>
      </c>
      <c r="C59" s="231">
        <v>268.39999999999998</v>
      </c>
      <c r="D59" s="239">
        <f t="shared" si="1"/>
        <v>187.87999999999997</v>
      </c>
      <c r="E59" s="221">
        <v>268.39999999999998</v>
      </c>
      <c r="F59" s="222">
        <v>268.39999999999998</v>
      </c>
    </row>
    <row r="60" spans="1:6" ht="11.25" customHeight="1" x14ac:dyDescent="0.2">
      <c r="A60" s="223" t="s">
        <v>4668</v>
      </c>
      <c r="B60" s="227" t="s">
        <v>21045</v>
      </c>
      <c r="C60" s="225">
        <v>422.4</v>
      </c>
      <c r="D60" s="239">
        <f t="shared" si="1"/>
        <v>295.67999999999995</v>
      </c>
      <c r="E60" s="221">
        <v>422.4</v>
      </c>
      <c r="F60" s="222">
        <v>422.4</v>
      </c>
    </row>
    <row r="61" spans="1:6" ht="12" customHeight="1" x14ac:dyDescent="0.2">
      <c r="A61" s="223" t="s">
        <v>19079</v>
      </c>
      <c r="B61" s="227" t="s">
        <v>21046</v>
      </c>
      <c r="C61" s="225">
        <v>2035</v>
      </c>
      <c r="D61" s="239">
        <f t="shared" si="1"/>
        <v>1424.5</v>
      </c>
      <c r="E61" s="221">
        <v>2035</v>
      </c>
      <c r="F61" s="222">
        <v>2035</v>
      </c>
    </row>
    <row r="62" spans="1:6" ht="12" customHeight="1" x14ac:dyDescent="0.2">
      <c r="A62" s="223" t="s">
        <v>19080</v>
      </c>
      <c r="B62" s="227" t="s">
        <v>21047</v>
      </c>
      <c r="C62" s="225">
        <v>2035</v>
      </c>
      <c r="D62" s="239">
        <f t="shared" si="1"/>
        <v>1424.5</v>
      </c>
      <c r="E62" s="221">
        <v>2035</v>
      </c>
      <c r="F62" s="222">
        <v>2035</v>
      </c>
    </row>
    <row r="63" spans="1:6" ht="12" customHeight="1" x14ac:dyDescent="0.2">
      <c r="A63" s="223" t="s">
        <v>19083</v>
      </c>
      <c r="B63" s="227" t="s">
        <v>21048</v>
      </c>
      <c r="C63" s="225">
        <v>1155</v>
      </c>
      <c r="D63" s="239">
        <f t="shared" si="1"/>
        <v>808.5</v>
      </c>
      <c r="E63" s="221">
        <v>1155</v>
      </c>
      <c r="F63" s="222">
        <v>1155</v>
      </c>
    </row>
    <row r="64" spans="1:6" ht="12" customHeight="1" x14ac:dyDescent="0.2">
      <c r="A64" s="223" t="s">
        <v>19084</v>
      </c>
      <c r="B64" s="227" t="s">
        <v>21049</v>
      </c>
      <c r="C64" s="225">
        <v>990</v>
      </c>
      <c r="D64" s="239">
        <f t="shared" si="1"/>
        <v>693</v>
      </c>
      <c r="E64" s="221">
        <v>990</v>
      </c>
      <c r="F64" s="222">
        <v>990</v>
      </c>
    </row>
    <row r="65" spans="1:6" ht="15.75" customHeight="1" x14ac:dyDescent="0.2">
      <c r="A65" s="223" t="s">
        <v>19085</v>
      </c>
      <c r="B65" s="227" t="s">
        <v>21050</v>
      </c>
      <c r="C65" s="225">
        <v>1155</v>
      </c>
      <c r="D65" s="239">
        <f t="shared" si="1"/>
        <v>808.5</v>
      </c>
      <c r="E65" s="221">
        <v>1155</v>
      </c>
      <c r="F65" s="222">
        <v>1155</v>
      </c>
    </row>
    <row r="66" spans="1:6" ht="15.75" customHeight="1" thickBot="1" x14ac:dyDescent="0.25">
      <c r="A66" s="240" t="s">
        <v>19086</v>
      </c>
      <c r="B66" s="241" t="s">
        <v>21051</v>
      </c>
      <c r="C66" s="242">
        <v>1155</v>
      </c>
      <c r="D66" s="243">
        <f t="shared" si="1"/>
        <v>808.5</v>
      </c>
      <c r="E66" s="221">
        <v>1155</v>
      </c>
      <c r="F66" s="222">
        <v>1155</v>
      </c>
    </row>
    <row r="67" spans="1:6" ht="15.75" customHeight="1" thickBot="1" x14ac:dyDescent="0.3">
      <c r="A67" s="740" t="s">
        <v>21052</v>
      </c>
      <c r="B67" s="741"/>
      <c r="C67" s="741"/>
      <c r="D67" s="742"/>
      <c r="E67" s="221"/>
      <c r="F67" s="222"/>
    </row>
    <row r="68" spans="1:6" ht="15.75" customHeight="1" thickBot="1" x14ac:dyDescent="0.3">
      <c r="A68" s="213" t="s">
        <v>20986</v>
      </c>
      <c r="B68" s="214" t="s">
        <v>20987</v>
      </c>
      <c r="C68" s="215" t="s">
        <v>20988</v>
      </c>
      <c r="D68" s="216" t="s">
        <v>20989</v>
      </c>
      <c r="E68" s="221"/>
      <c r="F68" s="222"/>
    </row>
    <row r="69" spans="1:6" ht="11.25" customHeight="1" x14ac:dyDescent="0.2">
      <c r="A69" s="246" t="s">
        <v>4720</v>
      </c>
      <c r="B69" s="250" t="s">
        <v>21053</v>
      </c>
      <c r="C69" s="248">
        <v>5614.4</v>
      </c>
      <c r="D69" s="220">
        <f>C69*0.6</f>
        <v>3368.64</v>
      </c>
      <c r="E69" s="221">
        <v>5614.4</v>
      </c>
      <c r="F69" s="222">
        <v>5614.4</v>
      </c>
    </row>
    <row r="70" spans="1:6" ht="11.25" customHeight="1" x14ac:dyDescent="0.2">
      <c r="A70" s="229" t="s">
        <v>4721</v>
      </c>
      <c r="B70" s="238" t="s">
        <v>21053</v>
      </c>
      <c r="C70" s="231">
        <v>8232.4</v>
      </c>
      <c r="D70" s="226">
        <f t="shared" ref="D70:D93" si="2">C70*0.6</f>
        <v>4939.4399999999996</v>
      </c>
      <c r="E70" s="221">
        <v>8232.4</v>
      </c>
      <c r="F70" s="222">
        <v>8232.4</v>
      </c>
    </row>
    <row r="71" spans="1:6" ht="11.25" customHeight="1" x14ac:dyDescent="0.2">
      <c r="A71" s="229" t="s">
        <v>4722</v>
      </c>
      <c r="B71" s="238" t="s">
        <v>21054</v>
      </c>
      <c r="C71" s="231">
        <v>5515.4</v>
      </c>
      <c r="D71" s="226">
        <f t="shared" si="2"/>
        <v>3309.24</v>
      </c>
      <c r="E71" s="221">
        <v>5515.4</v>
      </c>
      <c r="F71" s="222">
        <v>5515.4</v>
      </c>
    </row>
    <row r="72" spans="1:6" ht="11.25" customHeight="1" x14ac:dyDescent="0.2">
      <c r="A72" s="229" t="s">
        <v>4723</v>
      </c>
      <c r="B72" s="238" t="s">
        <v>21054</v>
      </c>
      <c r="C72" s="231">
        <v>7161</v>
      </c>
      <c r="D72" s="226">
        <f t="shared" si="2"/>
        <v>4296.5999999999995</v>
      </c>
      <c r="E72" s="221">
        <v>7161</v>
      </c>
      <c r="F72" s="222">
        <v>7161</v>
      </c>
    </row>
    <row r="73" spans="1:6" ht="11.25" customHeight="1" x14ac:dyDescent="0.2">
      <c r="A73" s="229" t="s">
        <v>4724</v>
      </c>
      <c r="B73" s="238" t="s">
        <v>21055</v>
      </c>
      <c r="C73" s="231">
        <v>5141.3999999999996</v>
      </c>
      <c r="D73" s="226">
        <f t="shared" si="2"/>
        <v>3084.8399999999997</v>
      </c>
      <c r="E73" s="221">
        <v>5141.3999999999996</v>
      </c>
      <c r="F73" s="222">
        <v>5141.3999999999996</v>
      </c>
    </row>
    <row r="74" spans="1:6" ht="11.25" customHeight="1" x14ac:dyDescent="0.2">
      <c r="A74" s="229" t="s">
        <v>4725</v>
      </c>
      <c r="B74" s="238" t="s">
        <v>21055</v>
      </c>
      <c r="C74" s="231">
        <v>6417.4</v>
      </c>
      <c r="D74" s="226">
        <f t="shared" si="2"/>
        <v>3850.4399999999996</v>
      </c>
      <c r="E74" s="221">
        <v>6417.4</v>
      </c>
      <c r="F74" s="222">
        <v>6417.4</v>
      </c>
    </row>
    <row r="75" spans="1:6" ht="11.25" customHeight="1" x14ac:dyDescent="0.2">
      <c r="A75" s="229" t="s">
        <v>4730</v>
      </c>
      <c r="B75" s="238" t="s">
        <v>21056</v>
      </c>
      <c r="C75" s="231">
        <v>3083.3</v>
      </c>
      <c r="D75" s="226">
        <f t="shared" si="2"/>
        <v>1849.98</v>
      </c>
      <c r="E75" s="221">
        <v>3083.3</v>
      </c>
      <c r="F75" s="222">
        <v>3083.3</v>
      </c>
    </row>
    <row r="76" spans="1:6" ht="11.25" customHeight="1" x14ac:dyDescent="0.2">
      <c r="A76" s="229" t="s">
        <v>4731</v>
      </c>
      <c r="B76" s="238" t="s">
        <v>21056</v>
      </c>
      <c r="C76" s="231">
        <v>4791.6000000000004</v>
      </c>
      <c r="D76" s="226">
        <f t="shared" si="2"/>
        <v>2874.96</v>
      </c>
      <c r="E76" s="221">
        <v>4791.6000000000004</v>
      </c>
      <c r="F76" s="222">
        <v>4791.6000000000004</v>
      </c>
    </row>
    <row r="77" spans="1:6" ht="11.25" customHeight="1" x14ac:dyDescent="0.2">
      <c r="A77" s="229" t="s">
        <v>4732</v>
      </c>
      <c r="B77" s="238" t="s">
        <v>21057</v>
      </c>
      <c r="C77" s="231">
        <v>3890.7</v>
      </c>
      <c r="D77" s="226">
        <f t="shared" si="2"/>
        <v>2334.4199999999996</v>
      </c>
      <c r="E77" s="221">
        <v>3890.7</v>
      </c>
      <c r="F77" s="222">
        <v>3890.7</v>
      </c>
    </row>
    <row r="78" spans="1:6" ht="11.25" customHeight="1" x14ac:dyDescent="0.2">
      <c r="A78" s="229" t="s">
        <v>4733</v>
      </c>
      <c r="B78" s="238" t="s">
        <v>21057</v>
      </c>
      <c r="C78" s="231">
        <v>5401</v>
      </c>
      <c r="D78" s="226">
        <f t="shared" si="2"/>
        <v>3240.6</v>
      </c>
      <c r="E78" s="221">
        <v>5401</v>
      </c>
      <c r="F78" s="222">
        <v>5401</v>
      </c>
    </row>
    <row r="79" spans="1:6" ht="11.25" customHeight="1" x14ac:dyDescent="0.2">
      <c r="A79" s="229" t="s">
        <v>4734</v>
      </c>
      <c r="B79" s="238" t="s">
        <v>21058</v>
      </c>
      <c r="C79" s="231">
        <v>3141.6</v>
      </c>
      <c r="D79" s="226">
        <f t="shared" si="2"/>
        <v>1884.9599999999998</v>
      </c>
      <c r="E79" s="221">
        <v>3141.6</v>
      </c>
      <c r="F79" s="222">
        <v>3141.6</v>
      </c>
    </row>
    <row r="80" spans="1:6" ht="11.25" customHeight="1" x14ac:dyDescent="0.2">
      <c r="A80" s="229" t="s">
        <v>4735</v>
      </c>
      <c r="B80" s="238" t="s">
        <v>21058</v>
      </c>
      <c r="C80" s="231">
        <v>4042.5</v>
      </c>
      <c r="D80" s="226">
        <f t="shared" si="2"/>
        <v>2425.5</v>
      </c>
      <c r="E80" s="221">
        <v>4042.5</v>
      </c>
      <c r="F80" s="222">
        <v>4042.5</v>
      </c>
    </row>
    <row r="81" spans="1:9" ht="11.25" customHeight="1" x14ac:dyDescent="0.2">
      <c r="A81" s="229" t="s">
        <v>4739</v>
      </c>
      <c r="B81" s="238" t="s">
        <v>21059</v>
      </c>
      <c r="C81" s="231">
        <v>389.4</v>
      </c>
      <c r="D81" s="226">
        <f t="shared" si="2"/>
        <v>233.64</v>
      </c>
      <c r="E81" s="221">
        <v>389.4</v>
      </c>
      <c r="F81" s="222">
        <v>389.4</v>
      </c>
    </row>
    <row r="82" spans="1:9" ht="11.25" customHeight="1" x14ac:dyDescent="0.2">
      <c r="A82" s="229" t="s">
        <v>4736</v>
      </c>
      <c r="B82" s="238" t="s">
        <v>21059</v>
      </c>
      <c r="C82" s="231">
        <v>585.20000000000005</v>
      </c>
      <c r="D82" s="226">
        <f t="shared" si="2"/>
        <v>351.12</v>
      </c>
      <c r="E82" s="221">
        <v>585.20000000000005</v>
      </c>
      <c r="F82" s="222">
        <v>585.20000000000005</v>
      </c>
    </row>
    <row r="83" spans="1:9" ht="11.25" customHeight="1" x14ac:dyDescent="0.2">
      <c r="A83" s="229" t="s">
        <v>4737</v>
      </c>
      <c r="B83" s="238" t="s">
        <v>21059</v>
      </c>
      <c r="C83" s="231">
        <v>915.2</v>
      </c>
      <c r="D83" s="226">
        <f t="shared" si="2"/>
        <v>549.12</v>
      </c>
      <c r="E83" s="221">
        <v>915.2</v>
      </c>
      <c r="F83" s="222">
        <v>915.2</v>
      </c>
    </row>
    <row r="84" spans="1:9" ht="11.25" customHeight="1" x14ac:dyDescent="0.2">
      <c r="A84" s="229" t="s">
        <v>4738</v>
      </c>
      <c r="B84" s="238" t="s">
        <v>21059</v>
      </c>
      <c r="C84" s="231">
        <v>1243</v>
      </c>
      <c r="D84" s="226">
        <f t="shared" si="2"/>
        <v>745.8</v>
      </c>
      <c r="E84" s="221">
        <v>1243</v>
      </c>
      <c r="F84" s="222">
        <v>1243</v>
      </c>
    </row>
    <row r="85" spans="1:9" ht="11.25" customHeight="1" x14ac:dyDescent="0.2">
      <c r="A85" s="229" t="s">
        <v>4743</v>
      </c>
      <c r="B85" s="238" t="s">
        <v>20996</v>
      </c>
      <c r="C85" s="231">
        <v>325.60000000000002</v>
      </c>
      <c r="D85" s="226">
        <f t="shared" si="2"/>
        <v>195.36</v>
      </c>
      <c r="E85" s="221">
        <v>325.60000000000002</v>
      </c>
      <c r="F85" s="222">
        <v>325.60000000000002</v>
      </c>
    </row>
    <row r="86" spans="1:9" ht="11.25" customHeight="1" x14ac:dyDescent="0.2">
      <c r="A86" s="229" t="s">
        <v>4744</v>
      </c>
      <c r="B86" s="238" t="s">
        <v>20996</v>
      </c>
      <c r="C86" s="231">
        <v>455.4</v>
      </c>
      <c r="D86" s="226">
        <f t="shared" si="2"/>
        <v>273.23999999999995</v>
      </c>
      <c r="E86" s="221">
        <v>455.4</v>
      </c>
      <c r="F86" s="222">
        <v>455.4</v>
      </c>
    </row>
    <row r="87" spans="1:9" ht="11.25" customHeight="1" x14ac:dyDescent="0.2">
      <c r="A87" s="223" t="s">
        <v>19093</v>
      </c>
      <c r="B87" s="227" t="s">
        <v>21060</v>
      </c>
      <c r="C87" s="225">
        <v>1667.6</v>
      </c>
      <c r="D87" s="239">
        <f t="shared" si="2"/>
        <v>1000.56</v>
      </c>
      <c r="E87" s="221">
        <v>1667.6</v>
      </c>
      <c r="F87" s="222">
        <v>1667.6</v>
      </c>
    </row>
    <row r="88" spans="1:9" ht="11.25" customHeight="1" x14ac:dyDescent="0.2">
      <c r="A88" s="223" t="s">
        <v>19055</v>
      </c>
      <c r="B88" s="227" t="s">
        <v>21060</v>
      </c>
      <c r="C88" s="225">
        <v>2717</v>
      </c>
      <c r="D88" s="239">
        <f t="shared" si="2"/>
        <v>1630.2</v>
      </c>
      <c r="E88" s="221">
        <v>2717</v>
      </c>
      <c r="F88" s="222">
        <v>2717</v>
      </c>
    </row>
    <row r="89" spans="1:9" ht="11.25" customHeight="1" x14ac:dyDescent="0.2">
      <c r="A89" s="223" t="s">
        <v>19094</v>
      </c>
      <c r="B89" s="227" t="s">
        <v>21034</v>
      </c>
      <c r="C89" s="225">
        <v>1210</v>
      </c>
      <c r="D89" s="239">
        <f t="shared" si="2"/>
        <v>726</v>
      </c>
      <c r="E89" s="221">
        <v>1210</v>
      </c>
      <c r="F89" s="222">
        <v>1210</v>
      </c>
    </row>
    <row r="90" spans="1:9" ht="11.25" customHeight="1" x14ac:dyDescent="0.2">
      <c r="A90" s="223" t="s">
        <v>19056</v>
      </c>
      <c r="B90" s="227" t="s">
        <v>21034</v>
      </c>
      <c r="C90" s="225">
        <v>2002</v>
      </c>
      <c r="D90" s="239">
        <f t="shared" si="2"/>
        <v>1201.2</v>
      </c>
      <c r="E90" s="221">
        <v>2002</v>
      </c>
      <c r="F90" s="222">
        <v>2002</v>
      </c>
    </row>
    <row r="91" spans="1:9" ht="11.25" customHeight="1" x14ac:dyDescent="0.2">
      <c r="A91" s="223" t="s">
        <v>4745</v>
      </c>
      <c r="B91" s="227" t="s">
        <v>21061</v>
      </c>
      <c r="C91" s="225">
        <v>1072.5</v>
      </c>
      <c r="D91" s="239">
        <f t="shared" si="2"/>
        <v>643.5</v>
      </c>
      <c r="E91" s="221">
        <v>1072.5</v>
      </c>
      <c r="F91" s="222">
        <v>1072.5</v>
      </c>
    </row>
    <row r="92" spans="1:9" ht="11.25" customHeight="1" x14ac:dyDescent="0.2">
      <c r="A92" s="223" t="s">
        <v>4746</v>
      </c>
      <c r="B92" s="227" t="s">
        <v>21062</v>
      </c>
      <c r="C92" s="225">
        <v>1113.2</v>
      </c>
      <c r="D92" s="239">
        <f t="shared" si="2"/>
        <v>667.92</v>
      </c>
      <c r="E92" s="221">
        <v>1113.2</v>
      </c>
      <c r="F92" s="222">
        <v>1113.2</v>
      </c>
    </row>
    <row r="93" spans="1:9" x14ac:dyDescent="0.25">
      <c r="A93" s="223" t="s">
        <v>4747</v>
      </c>
      <c r="B93" s="224" t="s">
        <v>21063</v>
      </c>
      <c r="C93" s="225">
        <v>664.4</v>
      </c>
      <c r="D93" s="239">
        <f t="shared" si="2"/>
        <v>398.64</v>
      </c>
      <c r="E93" s="221">
        <v>664.4</v>
      </c>
      <c r="F93" s="222">
        <v>664.4</v>
      </c>
    </row>
    <row r="94" spans="1:9" x14ac:dyDescent="0.25">
      <c r="A94" s="223" t="s">
        <v>18983</v>
      </c>
      <c r="B94" s="224" t="s">
        <v>21064</v>
      </c>
      <c r="C94" s="225">
        <v>7359</v>
      </c>
      <c r="D94" s="239">
        <f>C94*0.73</f>
        <v>5372.07</v>
      </c>
      <c r="E94" s="221">
        <v>7359</v>
      </c>
      <c r="F94" s="222">
        <v>7359</v>
      </c>
      <c r="I94" s="251"/>
    </row>
    <row r="95" spans="1:9" x14ac:dyDescent="0.25">
      <c r="A95" s="223" t="s">
        <v>18985</v>
      </c>
      <c r="B95" s="224" t="s">
        <v>21065</v>
      </c>
      <c r="C95" s="225">
        <v>13178</v>
      </c>
      <c r="D95" s="239">
        <f>C95*0.73</f>
        <v>9619.94</v>
      </c>
      <c r="E95" s="221">
        <v>13178</v>
      </c>
      <c r="F95" s="222">
        <v>13178</v>
      </c>
      <c r="I95" s="251"/>
    </row>
    <row r="96" spans="1:9" x14ac:dyDescent="0.25">
      <c r="A96" s="223" t="s">
        <v>21066</v>
      </c>
      <c r="B96" s="224" t="s">
        <v>21067</v>
      </c>
      <c r="C96" s="225">
        <v>4532</v>
      </c>
      <c r="D96" s="239">
        <f>C96*0.73</f>
        <v>3308.36</v>
      </c>
      <c r="E96" s="221">
        <v>4532</v>
      </c>
      <c r="F96" s="222">
        <v>4532</v>
      </c>
      <c r="I96" s="251"/>
    </row>
    <row r="97" spans="1:9" ht="18.75" customHeight="1" x14ac:dyDescent="0.25">
      <c r="A97" s="252" t="s">
        <v>21068</v>
      </c>
      <c r="B97" s="253" t="s">
        <v>21069</v>
      </c>
      <c r="C97" s="254">
        <v>4939</v>
      </c>
      <c r="D97" s="255">
        <f>C97*0.73</f>
        <v>3605.47</v>
      </c>
      <c r="E97" s="221">
        <v>4939</v>
      </c>
      <c r="F97" s="222">
        <v>4939</v>
      </c>
      <c r="I97" s="251"/>
    </row>
    <row r="98" spans="1:9" x14ac:dyDescent="0.25">
      <c r="A98" s="223" t="s">
        <v>20955</v>
      </c>
      <c r="B98" s="224" t="s">
        <v>21070</v>
      </c>
      <c r="C98" s="225">
        <v>5841</v>
      </c>
      <c r="D98" s="239">
        <v>4442.7</v>
      </c>
      <c r="E98" s="743" t="s">
        <v>21007</v>
      </c>
      <c r="F98" s="744"/>
    </row>
    <row r="99" spans="1:9" x14ac:dyDescent="0.25">
      <c r="A99" s="223" t="s">
        <v>20956</v>
      </c>
      <c r="B99" s="224" t="s">
        <v>21070</v>
      </c>
      <c r="C99" s="225">
        <v>7589</v>
      </c>
      <c r="D99" s="239">
        <v>5750.3</v>
      </c>
      <c r="E99" s="743" t="s">
        <v>21007</v>
      </c>
      <c r="F99" s="744"/>
    </row>
    <row r="100" spans="1:9" x14ac:dyDescent="0.25">
      <c r="A100" s="223" t="s">
        <v>20957</v>
      </c>
      <c r="B100" s="224" t="s">
        <v>21070</v>
      </c>
      <c r="C100" s="225">
        <v>10708</v>
      </c>
      <c r="D100" s="239">
        <v>8155.6</v>
      </c>
      <c r="E100" s="743" t="s">
        <v>21007</v>
      </c>
      <c r="F100" s="744"/>
      <c r="H100" s="211" t="s">
        <v>21071</v>
      </c>
    </row>
    <row r="101" spans="1:9" x14ac:dyDescent="0.25">
      <c r="A101" s="223" t="s">
        <v>17863</v>
      </c>
      <c r="B101" s="224" t="s">
        <v>21072</v>
      </c>
      <c r="C101" s="225">
        <v>20886.400000000001</v>
      </c>
      <c r="D101" s="239">
        <f>C101*0.7</f>
        <v>14620.48</v>
      </c>
      <c r="E101" s="221">
        <f>19520+(19520*7%)</f>
        <v>20886.400000000001</v>
      </c>
      <c r="F101" s="222">
        <v>20886.400000000001</v>
      </c>
      <c r="H101" s="221">
        <v>19520</v>
      </c>
    </row>
    <row r="102" spans="1:9" x14ac:dyDescent="0.25">
      <c r="A102" s="223" t="s">
        <v>17864</v>
      </c>
      <c r="B102" s="224" t="s">
        <v>21072</v>
      </c>
      <c r="C102" s="225">
        <v>28729.5</v>
      </c>
      <c r="D102" s="239">
        <f>C102*0.7</f>
        <v>20110.649999999998</v>
      </c>
      <c r="E102" s="221">
        <f>26850+(26850*7%)</f>
        <v>28729.5</v>
      </c>
      <c r="F102" s="222">
        <v>28729.5</v>
      </c>
      <c r="H102" s="221">
        <v>26850</v>
      </c>
    </row>
    <row r="103" spans="1:9" ht="10.8" thickBot="1" x14ac:dyDescent="0.3">
      <c r="A103" s="240" t="s">
        <v>17865</v>
      </c>
      <c r="B103" s="256" t="s">
        <v>21072</v>
      </c>
      <c r="C103" s="242">
        <v>41248.5</v>
      </c>
      <c r="D103" s="243">
        <f>C103*0.7</f>
        <v>28873.949999999997</v>
      </c>
      <c r="E103" s="221">
        <f>38550+(38550*7%)</f>
        <v>41248.5</v>
      </c>
      <c r="F103" s="222">
        <v>41248.5</v>
      </c>
      <c r="H103" s="221">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13</vt:i4>
      </vt:variant>
    </vt:vector>
  </HeadingPairs>
  <TitlesOfParts>
    <vt:vector size="27" baseType="lpstr">
      <vt:lpstr>OrcamentoGerado</vt:lpstr>
      <vt:lpstr>cenarios</vt:lpstr>
      <vt:lpstr>ORÇAMENTO</vt:lpstr>
      <vt:lpstr>IMPRESSÃO DE ORÇAMENTO 2</vt:lpstr>
      <vt:lpstr>PEDIDO DE VENDA 2</vt:lpstr>
      <vt:lpstr>INVENTARIO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'PEDIDO DE VENDA'!Area_de_impressao</vt:lpstr>
      <vt:lpstr>'PEDIDO DE VENDA 2'!Area_de_impressao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Flavia</cp:lastModifiedBy>
  <cp:lastPrinted>2023-01-24T11:11:16Z</cp:lastPrinted>
  <dcterms:created xsi:type="dcterms:W3CDTF">2006-10-06T19:08:38Z</dcterms:created>
  <dcterms:modified xsi:type="dcterms:W3CDTF">2023-02-17T23:08:11Z</dcterms:modified>
  <cp:category>Orçamento 2011</cp:category>
</cp:coreProperties>
</file>